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Trend Performance " sheetId="1" r:id="rId3"/>
    <sheet state="hidden" name="KPI Comparision" sheetId="2" r:id="rId4"/>
    <sheet state="hidden" name="Utilization Model" sheetId="3" r:id="rId5"/>
    <sheet state="hidden" name="Digital Marketing" sheetId="4" r:id="rId6"/>
    <sheet state="visible" name="P&amp;L" sheetId="5" r:id="rId7"/>
    <sheet state="hidden" name="SaaS Model" sheetId="6" r:id="rId8"/>
    <sheet state="visible" name="Sales Projections" sheetId="7" r:id="rId9"/>
    <sheet state="visible" name="Cash Flow " sheetId="8" r:id="rId10"/>
    <sheet state="visible" name="Presntation Data" sheetId="9" r:id="rId11"/>
    <sheet state="hidden" name="Cashflow Scenario" sheetId="10" r:id="rId12"/>
    <sheet state="hidden" name="Cash Flow Forecast(CFF)" sheetId="11" r:id="rId13"/>
    <sheet state="visible" name="Balance Sheet" sheetId="12" r:id="rId14"/>
    <sheet state="visible" name="OPEX Startup Costs" sheetId="13" r:id="rId15"/>
    <sheet state="visible" name="Capex Costs" sheetId="14" r:id="rId16"/>
    <sheet state="visible" name="Salary Costs (Development)" sheetId="15" r:id="rId17"/>
    <sheet state="visible" name="Break-Even Chart (Year 1)" sheetId="16" r:id="rId18"/>
    <sheet state="visible" name="Annual Break Even" sheetId="17" r:id="rId19"/>
    <sheet state="visible" name="Sensitvity Analysis Table" sheetId="18" r:id="rId20"/>
    <sheet state="visible" name="Appendix" sheetId="19" r:id="rId21"/>
    <sheet state="visible" name="Valuation" sheetId="20" r:id="rId22"/>
    <sheet state="hidden" name="Sensitvity Commentary" sheetId="21" r:id="rId23"/>
    <sheet state="visible" name="Assumptions" sheetId="22" r:id="rId24"/>
    <sheet state="hidden" name="Founder 1 PSB" sheetId="23" r:id="rId25"/>
    <sheet state="hidden" name="Founder 2 PSB" sheetId="24" r:id="rId26"/>
    <sheet state="hidden" name="Founder PSB" sheetId="25" r:id="rId27"/>
    <sheet state="hidden" name="Integrated PSB" sheetId="26" r:id="rId28"/>
    <sheet state="hidden" name="DCF Calc" sheetId="27" r:id="rId29"/>
    <sheet state="hidden" name="Sales Assumptions(SA)" sheetId="28" r:id="rId30"/>
    <sheet state="hidden" name="1 Business Plan(BP)" sheetId="29" r:id="rId31"/>
    <sheet state="hidden" name="Envestors Data" sheetId="30" r:id="rId32"/>
    <sheet state="hidden" name="Hotel  Short Let Projections" sheetId="31" r:id="rId33"/>
    <sheet state="hidden" name="Lease Model" sheetId="32" r:id="rId34"/>
  </sheets>
  <definedNames>
    <definedName name="Expenditure">'Cash Flow '!$E$19:$E$49</definedName>
    <definedName name="CAPEX_COSTS">'Capex Costs'!$B$58:$B$69</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B23">
      <text>
        <t xml:space="preserve">Explanation:
Your forecast will run for 12-months from the start month you choose. This may be the month you expect to start your business or, if you have already started trading, the month you would like to receive the loan, if successful.
Click on the cell to reveal a drop down list.</t>
      </text>
    </comment>
    <comment authorId="0" ref="B25">
      <text>
        <t xml:space="preserve">Explanation
This is where you list any money that you have coming in to your business such as product or service sales, equity or other investments and your Start Up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text>
    </comment>
    <comment authorId="0" ref="C25">
      <text>
        <t xml:space="preserve">Explanation:
Add a brief description for any items to help your Business Adviser understand each cash in-flow.</t>
      </text>
    </comment>
    <comment authorId="0" ref="D25">
      <text>
        <t xml:space="preserve">Explanation:
Enter any money that you have prior to starting your 12-month forecast in this column. Leave it blank if this does not apply to some/any of your items.</t>
      </text>
    </comment>
    <comment authorId="0" ref="Q25">
      <text>
        <t xml:space="preserve">Explanation:
This column will give you the 12-month total for each of your cash in-flows.</t>
      </text>
    </comment>
    <comment authorId="0" ref="B26">
      <text>
        <t xml:space="preserve">Explanation:
This is value of the sales you anticipate making in the next 12-months.
This row will auto-populate based on the figures you entered in the 'Sales Assumption' tab so there is no need to update these cells.</t>
      </text>
    </comment>
    <comment authorId="0" ref="E26">
      <text>
        <t xml:space="preserve">Explanation:
This row will auto-populate based on the figures you entered in the 'Sales Assumption' tab so there is no need to update these cells.</t>
      </text>
    </comment>
    <comment authorId="0" ref="B28">
      <text>
        <t xml:space="preserve">Explanation:
This might be money that you have personally put into the business or money that your business partners, private investors or other individuals have contributed. This could also be money that you have been gifted or inherited.</t>
      </text>
    </comment>
    <comment authorId="0" ref="B29">
      <text>
        <t xml:space="preserve">Explanation:
An asset is an item or resource with value that you own and control and which has the potential to help you generate cash flow, reduce expenses or improve your sales in the future. 
For example, this could be a vehicle, equipment or raw stock that you have purchased to produce your goods and/or services. 
Please note, in order to balance this source of revenue, it will also be automatically reflected in the cash out-flows section of your cash flow forecast down below. That's because any value coming into the business has to have come out of somewhere.</t>
      </text>
    </comment>
    <comment authorId="0" ref="B30">
      <text>
        <t xml:space="preserve">Explanation:
Use these fields if your business has any other income or cash in-flows that are not covered in the above. 
Provide a description of these items in the next field.</t>
      </text>
    </comment>
    <comment authorId="0" ref="B31">
      <text>
        <t xml:space="preserve">Explanation:
Use these fields if your business has any other income or cash in-flows that are not covered in the above. 
Provide a description of these items in the next field.</t>
      </text>
    </comment>
    <comment authorId="0" ref="B32">
      <text>
        <t xml:space="preserve">Explanation:
Use these fields if your business has any other income or cash in-flows that are not covered in the above. 
Provide a description of these items in the next field.</t>
      </text>
    </comment>
    <comment authorId="0" ref="B33">
      <text>
        <t xml:space="preserve">Explanation:
Use these fields if your business has any other income or cash in-flows that are not covered in the above. 
Provide a description of these items in the next field.</t>
      </text>
    </comment>
    <comment authorId="0" ref="B34">
      <text>
        <t xml:space="preserve">Explanation:
Use these fields if your business has any other income or cash in-flows that are not covered in the above. 
Provide a description of these items in the next field.</t>
      </text>
    </comment>
    <comment authorId="0" ref="B35">
      <text>
        <t xml:space="preserve">Explanation:
Use these fields if your business has any other income or cash in-flows that are not covered in the above. 
Provide a description of these items in the next field.</t>
      </text>
    </comment>
    <comment authorId="0" ref="B36">
      <text>
        <t xml:space="preserve">Explanation:
Use these fields if your business has any other income or cash in-flows that are not covered in the above. 
Provide a description of these items in the next field.</t>
      </text>
    </comment>
    <comment authorId="0" ref="B37">
      <text>
        <t xml:space="preserve">Explanation:
Your total cash in-flow is made up of all your individual sources of revenue added together.</t>
      </text>
    </comment>
    <comment authorId="0" ref="B41">
      <text>
        <t xml:space="preserve">Explanation: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text>
    </comment>
    <comment authorId="0" ref="C41">
      <text>
        <t xml:space="preserve">Explanation:
Add a brief description for any items to help your Business Adviser understand each cash out-flow.</t>
      </text>
    </comment>
    <comment authorId="0" ref="D41">
      <text>
        <t xml:space="preserve">Explanation:
Enter any expenses that you have prior to starting your 12-month forecast in this column. Leave it blank if this does not apply to some/any of your items.</t>
      </text>
    </comment>
    <comment authorId="0" ref="Q41">
      <text>
        <t xml:space="preserve">Explanation:
This column will give you the 12-month total for each of your cash out-flows.</t>
      </text>
    </comment>
    <comment authorId="0" ref="B42">
      <text>
        <t xml:space="preserve">Explanation:
This is costs you expect to incur in order to produce all of your anticipated sales for the next 12-months. 
This row will auto-populate based on the figures you entered in the 'Sales Assumption' tab so there is no need to update these cells.</t>
      </text>
    </comment>
    <comment authorId="0" ref="E42">
      <text>
        <t xml:space="preserve">Explanation:
This row will auto-populate based on the figures you entered in the 'Sales Assumption' tab so there is no need to update these cells.</t>
      </text>
    </comment>
    <comment authorId="0" ref="B43">
      <text>
        <t xml:space="preserve">Explanation:
Any assets or resources with value that you own and control and have the potential to help you generate cash flow, reduce expenses or improve your sales in the future need to be reflected in both your cash in-flows and cash-out flows. 
The first cell in this row (highlighted in green) is automatically populated based on what you entered in the cash in-flows section above. </t>
      </text>
    </comment>
    <comment authorId="0" ref="D43">
      <text>
        <t xml:space="preserve">Explanation:
This is automatically populated based on the total amount of existing assets you declared above in order to balance your books.</t>
      </text>
    </comment>
    <comment authorId="0" ref="B44">
      <text>
        <t xml:space="preserve">Explanation:
You may be leasing your own venue, paying a membership fee to a hotdesking work hub, or working in a retail space. What cost do you incur to do this each month?</t>
      </text>
    </comment>
    <comment authorId="0" ref="B45">
      <text>
        <t xml:space="preserve">Explanation:
If you have a business premises or work from a home office, then it is likely that you are or will in future have to pay business rates to your local council.
Check with your Local Authority if you're not sure.</t>
      </text>
    </comment>
    <comment authorId="0" ref="B46">
      <text>
        <t xml:space="preserve">Explanation:
You can group all of your utilities together into one monthly line item. 
This might include things like your gas, electricity or water payments you make for your business. 
If you work from your home office, you may be entitled to charge a portion of your utilities expenses against the business.</t>
      </text>
    </comment>
    <comment authorId="0" ref="B47">
      <text>
        <t xml:space="preserve">Explanation:
If you haven't already, it is important to consider business insurance to cover you for any range of circumstances that may emerge that are out of your control.
This could be anything from premises, stock or equipment insurance to personal or employee liability insurance.</t>
      </text>
    </comment>
    <comment authorId="0" ref="B48">
      <text>
        <t xml:space="preserve">Explanation:
Telephone and internet access is likely to be essential for almost every business type. 
Think about all the costs you currently incur or will incur in the next 12-months for this line item across your business, including the cost for each individual staff member if relevant.</t>
      </text>
    </comment>
    <comment authorId="0" ref="B49">
      <text>
        <t xml:space="preserve">Explanation:
Think about what you have detailed in your business plan. What are the regular marketing and advertising costs that you incur to promote your business and drive sales? </t>
      </text>
    </comment>
    <comment authorId="0" ref="B50">
      <text>
        <t xml:space="preserve">Explanation:
If you use a vehicle to operate your business, how much do you spend each month on fuel, insurance, registration, repairs?</t>
      </text>
    </comment>
    <comment authorId="0" ref="B51">
      <text>
        <t xml:space="preserve">Explanation:
This is the cost of purchasing or leasing equipment to produce your product(s) and/or service(s), or the use of software to support you in delivering your product(s) and/or service(s).</t>
      </text>
    </comment>
    <comment authorId="0" ref="B52">
      <text>
        <t xml:space="preserve">Explanation:
Every business incurs administrative costs, whether it is postage stamps to send out your product(s) and/or service(s), stationery products for you and your team, or printing facilities.</t>
      </text>
    </comment>
    <comment authorId="0" ref="B53">
      <text>
        <t xml:space="preserve">Explanation:
If you run a product based business then you may incur monthly fees for transport and delivery of your goods.</t>
      </text>
    </comment>
    <comment authorId="0" ref="B54">
      <text>
        <t xml:space="preserve">Explanation:
Think about any professional services you need to use in order to manage your business. This might be on a retainer or ad-hoc basis.
For example, a lawyer, accountant, designer or marketing consultant.</t>
      </text>
    </comment>
    <comment authorId="0" ref="B55">
      <text>
        <t xml:space="preserve">Explanation: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'Your monthly balance'.
If you haven't completed your PSB yet, then this will remain blank until you do.
</t>
      </text>
    </comment>
    <comment authorId="0" ref="E55">
      <text>
        <t xml:space="preserve">Explanation: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'Your monthly balance'.
If you haven't completed your Personal Survival Budget yet, then this will remain blank until you do.</t>
      </text>
    </comment>
    <comment authorId="0" ref="B56">
      <text>
        <t xml:space="preserve">Explanation:
This is for any additional money you would like to take from the business as your salary, above and beyond your Personal Survival Budget (PSB) needs. 
For example, if your PSB is currently in surplus (you already have enough money to meet your personal expenses) but you would like to take a further £200 for yourself from the business each month, then this should be added in here.</t>
      </text>
    </comment>
    <comment authorId="0" ref="B57">
      <text>
        <t xml:space="preserve">Explanation:
If you hire staff, whether full time or part time, then this is where you can reflect the amount of money you spend each month on staff salaries, national insurance contributions and staff pensions etc.</t>
      </text>
    </comment>
    <comment authorId="0" ref="B58">
      <text>
        <t xml:space="preserve">Explanation:
This should be the monthly amount you pay for your Start Up Loan.
</t>
      </text>
    </comment>
    <comment authorId="0" ref="B60">
      <text>
        <t xml:space="preserve">Explanation:
Use these fields if your business has any other expenses or cash out-flows that are not covered in the above. 
Provide a description of these items in the next field.</t>
      </text>
    </comment>
    <comment authorId="0" ref="B61">
      <text>
        <t xml:space="preserve">Explanation:
Use these fields if your business has any other expenses or cash out-flows that are not covered in the above. 
Provide a description of these items in the next field.</t>
      </text>
    </comment>
    <comment authorId="0" ref="B62">
      <text>
        <t xml:space="preserve">Explanation:
Use these fields if your business has any other expenses or cash out-flows that are not covered in the above. 
Provide a description of these items in the next field.</t>
      </text>
    </comment>
    <comment authorId="0" ref="B63">
      <text>
        <t xml:space="preserve">Explanation:
Use these fields if your business has any other expenses or cash out-flows that are not covered in the above. 
Provide a description of these items in the next field.</t>
      </text>
    </comment>
    <comment authorId="0" ref="B64">
      <text>
        <t xml:space="preserve">Explanation:
Use these fields if your business has any other expenses or cash out-flows that are not covered in the above. 
Provide a description of these items in the next field.</t>
      </text>
    </comment>
    <comment authorId="0" ref="B65">
      <text>
        <t xml:space="preserve">Explanation:
Your total cash out-flow is made up of all your expenses added together.</t>
      </text>
    </comment>
    <comment authorId="0" ref="C67">
      <text>
        <t xml:space="preserve">Explanation:
Your net cash flow tells you the difference between what is coming in and what is going out of your business on a monthly basis.
</t>
      </text>
    </comment>
    <comment authorId="0" ref="C69">
      <text>
        <t xml:space="preserve">Explanation:
This is the amount of money that you have available for your business at the start of each month. You'll see this number will auto-update for each month, based on the previous months' cash flow. 
</t>
      </text>
    </comment>
    <comment authorId="0" ref="C71">
      <text>
        <t xml:space="preserve">Explanation:
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text>
    </comment>
    <comment authorId="0" ref="C78">
      <text>
        <t xml:space="preserve">Explanation:
This is a good place to write any notes that you want your Business Adviser to take into account when reviewing your Cash Flow Forecast.
This might be if something needs further explanation or if you want to more clearly reference a figure back to something in your Business Plan.</t>
      </text>
    </comment>
  </commentList>
</comments>
</file>

<file path=xl/comments2.xml><?xml version="1.0" encoding="utf-8"?>
<comments xmlns:r="http://schemas.openxmlformats.org/officeDocument/2006/relationships" xmlns="http://schemas.openxmlformats.org/spreadsheetml/2006/main">
  <authors>
    <author/>
  </authors>
  <commentList>
    <comment authorId="0" ref="B16">
      <text>
        <t xml:space="preserve">Explanation
Your sales assumptions will run for 12-months from the start month you choose. This may be the month you expect to start your business or, if you have already started trading, the month you would like to receive the loan, if successful.
Click on the cell to reveal a drop down list.</t>
      </text>
    </comment>
    <comment authorId="0" ref="J20">
      <text>
        <t xml:space="preserve">Explanation:
This is a worked example to show you what to input into each cell.</t>
      </text>
    </comment>
    <comment authorId="0" ref="B21">
      <text>
        <t xml:space="preserve">Explanation:
List your revenue generating items in this row (whether it's a product or service). If you have more than four, consider grouping them together.</t>
      </text>
    </comment>
    <comment authorId="0" ref="B22">
      <text>
        <t xml:space="preserve">Explanation:
Enter the amount that you sell this item for on a single unit basis.</t>
      </text>
    </comment>
    <comment authorId="0" ref="B23">
      <text>
        <t xml:space="preserve">Explanation:
Enter the total cost you incur in producing this item on a single unit basis.</t>
      </text>
    </comment>
    <comment authorId="0" ref="B24">
      <text>
        <t xml:space="preserve">Explanation:
Your Gross Margin shows the percentage of profit you make on the sale of each unit.
Your Gross Margin is calculated by subtracting your cost price from your sales price and dividing the total by the cost price. This is expressed as a  percentage; the higher the percentage, the more you are earning on every sale. 
These cells will auto-calculate for you.</t>
      </text>
    </comment>
    <comment authorId="0" ref="C29">
      <text>
        <t xml:space="preserve">Explanation:
In these cells, enter the quantity of sales you expect to make for each item over the next 12-months. 
Think about when you expect to see sale peaks and troughs. Is your business affected by seasonality? If so, this should be reflected in your numbers.</t>
      </text>
    </comment>
    <comment authorId="0" ref="D29">
      <text>
        <t xml:space="preserve">Explanation:
In these cells, enter the quantity of sales you expect to make for each item over the next 12-months. 
Think about when you expect to see sale peaks and troughs. Is your business affected by seasonality? If so, this should be reflected in your numbers.</t>
      </text>
    </comment>
    <comment authorId="0" ref="E29">
      <text>
        <t xml:space="preserve">Explanation:
In these cells, enter the quantity of sales you expect to make for each item over the next 12-months. 
Think about when you expect to see sale peaks and troughs. Is your business affected by seasonality? If so, this should be reflected in your numbers.</t>
      </text>
    </comment>
    <comment authorId="0" ref="F29">
      <text>
        <t xml:space="preserve">Explanation:
In these cells, enter the quantity of sales you expect to make for each item over the next 12-months. 
Think about when you expect to see sale peaks and troughs. Is your business affected by seasonality? If so, this should be reflected in your numbers.</t>
      </text>
    </comment>
    <comment authorId="0" ref="G29">
      <text>
        <t xml:space="preserve">Explanation:
This will auto-calculate based  on the numbers you have entered for each item. </t>
      </text>
    </comment>
    <comment authorId="0" ref="H29">
      <text>
        <t xml:space="preserve">Explanation:
This is based on an average of 30 days per month, and is calculated by dividing your total sales volumes by 30.</t>
      </text>
    </comment>
    <comment authorId="0" ref="B30">
      <text>
        <t xml:space="preserve">Explanation:
Month 1 will be the starting month that you selected above in Cell D11.</t>
      </text>
    </comment>
    <comment authorId="0" ref="G47">
      <text>
        <t xml:space="preserve">Explanation:
These totals will automatically pull across into your Cash Flow Forecast.</t>
      </text>
    </comment>
    <comment authorId="0" ref="H47">
      <text>
        <t xml:space="preserve">Explanation:
This is based on an average of 30 days per month, and is calculated by dividing your total sales values by 30.</t>
      </text>
    </comment>
    <comment authorId="0" ref="B48">
      <text>
        <t xml:space="preserve">Explanation:
Month 1 will be the starting month that you selected above in Cell D11.</t>
      </text>
    </comment>
    <comment authorId="0" ref="G64">
      <text>
        <t xml:space="preserve">Explanation:
These totals will automatically pull across into your Cash Flow Forecast.</t>
      </text>
    </comment>
    <comment authorId="0" ref="H64">
      <text>
        <t xml:space="preserve">Explanation:
This is based on an average of 30 days per month, and is calculated by dividing your total cost of sales by 30.</t>
      </text>
    </comment>
    <comment authorId="0" ref="B65">
      <text>
        <t xml:space="preserve">Explanation:
Month 1 will be the starting month that you selected above in Cell D11.</t>
      </text>
    </comment>
    <comment authorId="0" ref="B81">
      <text>
        <t xml:space="preserve">Explanation:
This is a good place to write any notes that you want your Business Adviser to take into account when reviewing your Sales Assumptions
This might be if something needs further explanation or if you want to more clearly reference a figure back to something in your Business Plan.</t>
      </text>
    </comment>
  </commentList>
</comments>
</file>

<file path=xl/sharedStrings.xml><?xml version="1.0" encoding="utf-8"?>
<sst xmlns="http://schemas.openxmlformats.org/spreadsheetml/2006/main" count="1726" uniqueCount="720">
  <si>
    <t>M1</t>
  </si>
  <si>
    <t>M2</t>
  </si>
  <si>
    <t>M3</t>
  </si>
  <si>
    <t>M4</t>
  </si>
  <si>
    <t>M5</t>
  </si>
  <si>
    <t>M6</t>
  </si>
  <si>
    <t>M7</t>
  </si>
  <si>
    <t>M8</t>
  </si>
  <si>
    <t>M9</t>
  </si>
  <si>
    <t>M10</t>
  </si>
  <si>
    <t>M11</t>
  </si>
  <si>
    <t>M12</t>
  </si>
  <si>
    <t>Total</t>
  </si>
  <si>
    <t>Year 1</t>
  </si>
  <si>
    <t>Year 2</t>
  </si>
  <si>
    <t>Year 3</t>
  </si>
  <si>
    <t>Year 4</t>
  </si>
  <si>
    <t>Year 5</t>
  </si>
  <si>
    <t>Financials</t>
  </si>
  <si>
    <t>Forcasted Sales</t>
  </si>
  <si>
    <t>Actual Sales</t>
  </si>
  <si>
    <t>Forcasted Expenditure</t>
  </si>
  <si>
    <t>Actual Expenditiure</t>
  </si>
  <si>
    <t>% Achieved</t>
  </si>
  <si>
    <t>YOY GROWTH</t>
  </si>
  <si>
    <t>Courses</t>
  </si>
  <si>
    <t>Testing</t>
  </si>
  <si>
    <t>Private</t>
  </si>
  <si>
    <t>Corporate</t>
  </si>
  <si>
    <t>Actual</t>
  </si>
  <si>
    <t>Target</t>
  </si>
  <si>
    <t>Current Month</t>
  </si>
  <si>
    <t>Year-to-Date</t>
  </si>
  <si>
    <t>Forecast</t>
  </si>
  <si>
    <t>Diff</t>
  </si>
  <si>
    <t>Diff%</t>
  </si>
  <si>
    <t>Prior Year</t>
  </si>
  <si>
    <t>Sales</t>
  </si>
  <si>
    <t>Cost Of Sales</t>
  </si>
  <si>
    <t>Gross Margin</t>
  </si>
  <si>
    <t>GM%</t>
  </si>
  <si>
    <t>Operational Costs</t>
  </si>
  <si>
    <t>EBITDA</t>
  </si>
  <si>
    <t>EBITDA %</t>
  </si>
  <si>
    <t>Net Margin</t>
  </si>
  <si>
    <t>Shisa</t>
  </si>
  <si>
    <t>Month 1</t>
  </si>
  <si>
    <t>Month 2</t>
  </si>
  <si>
    <t>Month 3</t>
  </si>
  <si>
    <t>Month 4</t>
  </si>
  <si>
    <t>Month 5</t>
  </si>
  <si>
    <t>Month 6</t>
  </si>
  <si>
    <t>Month 7</t>
  </si>
  <si>
    <t>Month 8</t>
  </si>
  <si>
    <t>Month 9</t>
  </si>
  <si>
    <t>Month 10</t>
  </si>
  <si>
    <t>Month 11</t>
  </si>
  <si>
    <t>Month 12</t>
  </si>
  <si>
    <t>Days Open</t>
  </si>
  <si>
    <t>Hours Open Per day</t>
  </si>
  <si>
    <t>Seats</t>
  </si>
  <si>
    <t>Max Customers</t>
  </si>
  <si>
    <t>Utilization</t>
  </si>
  <si>
    <t>Takeaway</t>
  </si>
  <si>
    <t>Customers</t>
  </si>
  <si>
    <t>Takeaway Customer</t>
  </si>
  <si>
    <t>Non Eater</t>
  </si>
  <si>
    <t>Eater</t>
  </si>
  <si>
    <t>Average Spend</t>
  </si>
  <si>
    <t>Average Spend On Drink</t>
  </si>
  <si>
    <t>Food Revenue</t>
  </si>
  <si>
    <t>Drink Revenue</t>
  </si>
  <si>
    <t>Budget</t>
  </si>
  <si>
    <t>Youtube</t>
  </si>
  <si>
    <t>Adwords - Search</t>
  </si>
  <si>
    <t>Adwords - Display</t>
  </si>
  <si>
    <t>Facebook</t>
  </si>
  <si>
    <t>Remarketing</t>
  </si>
  <si>
    <t>Organic</t>
  </si>
  <si>
    <t>Total Budget</t>
  </si>
  <si>
    <t>CPC</t>
  </si>
  <si>
    <t>Ave CPC</t>
  </si>
  <si>
    <t>Views / Click</t>
  </si>
  <si>
    <t>Total Clicks</t>
  </si>
  <si>
    <t>Conversion Rate</t>
  </si>
  <si>
    <t xml:space="preserve">Ave. Conversion </t>
  </si>
  <si>
    <t>Total Customers</t>
  </si>
  <si>
    <t>Cumulative Customers</t>
  </si>
  <si>
    <t>Customer Assumptions</t>
  </si>
  <si>
    <t>Retention</t>
  </si>
  <si>
    <t>Ave. Revenue Per Purchase</t>
  </si>
  <si>
    <t xml:space="preserve">Customer Retention </t>
  </si>
  <si>
    <t>CAC</t>
  </si>
  <si>
    <t>Profit &amp; Loss</t>
  </si>
  <si>
    <t>Sales%</t>
  </si>
  <si>
    <t>Expenditure%</t>
  </si>
  <si>
    <t>£ '000</t>
  </si>
  <si>
    <t>Month 0 (Prelaunch)</t>
  </si>
  <si>
    <t>Revenue</t>
  </si>
  <si>
    <t>Total Revenue</t>
  </si>
  <si>
    <t>Growth %</t>
  </si>
  <si>
    <t>Cost of Sales</t>
  </si>
  <si>
    <t>Fixed</t>
  </si>
  <si>
    <t>Direct Salaries</t>
  </si>
  <si>
    <t>Employee Costs</t>
  </si>
  <si>
    <t>Variable</t>
  </si>
  <si>
    <t>Inventory Costs</t>
  </si>
  <si>
    <t>%</t>
  </si>
  <si>
    <t>Materials</t>
  </si>
  <si>
    <t>Packaging</t>
  </si>
  <si>
    <t>Freight &amp; Shipping</t>
  </si>
  <si>
    <t>Licencing / Transaction Fees</t>
  </si>
  <si>
    <t>Bad Debt Expense</t>
  </si>
  <si>
    <t>Other Cost Of Sales</t>
  </si>
  <si>
    <t>Margin %</t>
  </si>
  <si>
    <t>Admin Salaries</t>
  </si>
  <si>
    <t>Salaries</t>
  </si>
  <si>
    <t>Admin Employee Costs</t>
  </si>
  <si>
    <t>Assumptions</t>
  </si>
  <si>
    <t>Training &amp; Development</t>
  </si>
  <si>
    <t>Calc on Salary Costs</t>
  </si>
  <si>
    <t>Rent, Rates &amp; Services Charges</t>
  </si>
  <si>
    <t>standard</t>
  </si>
  <si>
    <t>Insurance</t>
  </si>
  <si>
    <t>License &amp; Permits</t>
  </si>
  <si>
    <t>Utilities (gas, electricity, water)</t>
  </si>
  <si>
    <t>Repairs &amp; Maintenance</t>
  </si>
  <si>
    <t>Telephone &amp; Internet Charges</t>
  </si>
  <si>
    <t>Offline Marketing</t>
  </si>
  <si>
    <t>Online Marketing</t>
  </si>
  <si>
    <t>Public Relations</t>
  </si>
  <si>
    <t>Travel, Transport and delivery</t>
  </si>
  <si>
    <t>Hospitality &amp; Entertainment:</t>
  </si>
  <si>
    <t>Professional Fees (Lawyers, Accountants &amp; Consultants)</t>
  </si>
  <si>
    <t>Membership &amp; Association Fees</t>
  </si>
  <si>
    <t>Equipment Leasing / Expenses</t>
  </si>
  <si>
    <t>Other Office Costs</t>
  </si>
  <si>
    <t>Development Costs / Startup Costs</t>
  </si>
  <si>
    <t>Total Operational Costs</t>
  </si>
  <si>
    <t>Depreciation</t>
  </si>
  <si>
    <t>Capex</t>
  </si>
  <si>
    <t>Bank Charges</t>
  </si>
  <si>
    <t>Loan Interest</t>
  </si>
  <si>
    <t>Taxation</t>
  </si>
  <si>
    <t>Staff</t>
  </si>
  <si>
    <t>Customer Aquistion Costs</t>
  </si>
  <si>
    <t>Revenue Per customer</t>
  </si>
  <si>
    <t>Salary Cost</t>
  </si>
  <si>
    <t>Direct</t>
  </si>
  <si>
    <t>Indirect</t>
  </si>
  <si>
    <t>TB</t>
  </si>
  <si>
    <t>New Users</t>
  </si>
  <si>
    <t>Churn Rate</t>
  </si>
  <si>
    <t>Total Users</t>
  </si>
  <si>
    <t>Breakdown</t>
  </si>
  <si>
    <t>Basic</t>
  </si>
  <si>
    <t>Standard</t>
  </si>
  <si>
    <t>Premium</t>
  </si>
  <si>
    <t>Pricing Per Month / Annual</t>
  </si>
  <si>
    <t>Users</t>
  </si>
  <si>
    <t>User adjustment</t>
  </si>
  <si>
    <t>Other</t>
  </si>
  <si>
    <t>Sales (Quantity)</t>
  </si>
  <si>
    <t>Sales (recognised in P&amp;L)</t>
  </si>
  <si>
    <t>Unit Analysis</t>
  </si>
  <si>
    <t>Column1</t>
  </si>
  <si>
    <t>Cost</t>
  </si>
  <si>
    <t>Retail</t>
  </si>
  <si>
    <t>Markup</t>
  </si>
  <si>
    <t>Product 1</t>
  </si>
  <si>
    <t>Product 2</t>
  </si>
  <si>
    <t>Product 3</t>
  </si>
  <si>
    <t>Product 4</t>
  </si>
  <si>
    <t>Product 5</t>
  </si>
  <si>
    <t>Product 6</t>
  </si>
  <si>
    <t>Product 7</t>
  </si>
  <si>
    <t>Product 8</t>
  </si>
  <si>
    <t>Product 9</t>
  </si>
  <si>
    <t>Product 10</t>
  </si>
  <si>
    <t>Product 11</t>
  </si>
  <si>
    <t>Product 12</t>
  </si>
  <si>
    <t>Product 13</t>
  </si>
  <si>
    <t>Product 14</t>
  </si>
  <si>
    <t>Product 15</t>
  </si>
  <si>
    <t>% Split</t>
  </si>
  <si>
    <t>Service</t>
  </si>
  <si>
    <t>Stock Purchases (Quantity)</t>
  </si>
  <si>
    <t>Stock Purchases Value</t>
  </si>
  <si>
    <t>Prestart</t>
  </si>
  <si>
    <t>£</t>
  </si>
  <si>
    <t>Stock Level (Quantity)</t>
  </si>
  <si>
    <t>Stock Value £</t>
  </si>
  <si>
    <t>Sales (£)</t>
  </si>
  <si>
    <t>Cash Flow Forecast</t>
  </si>
  <si>
    <t>Pre-Start</t>
  </si>
  <si>
    <t>Opening Balance</t>
  </si>
  <si>
    <t>Receipts</t>
  </si>
  <si>
    <t>Loan</t>
  </si>
  <si>
    <t>Investment</t>
  </si>
  <si>
    <t>P&amp;L'!E22</t>
  </si>
  <si>
    <t>D</t>
  </si>
  <si>
    <t>Net Income</t>
  </si>
  <si>
    <t>Total Receipts</t>
  </si>
  <si>
    <t>Payments</t>
  </si>
  <si>
    <t>Loan Repayment</t>
  </si>
  <si>
    <t>Capex Staffing (R&amp;D)</t>
  </si>
  <si>
    <t>Capital Expenditure (Equipment)</t>
  </si>
  <si>
    <t>Salary Costs</t>
  </si>
  <si>
    <t>Main Revenue Analysis'!AD42</t>
  </si>
  <si>
    <t>C</t>
  </si>
  <si>
    <t>VAT</t>
  </si>
  <si>
    <t>P&amp;L'!D26+'P&amp;L'!D27+'P&amp;L'!D38+'P&amp;L'!D39</t>
  </si>
  <si>
    <t>P&amp;L'!D30+'P&amp;L'!D29</t>
  </si>
  <si>
    <t>P&amp;L'!D47+'P&amp;L'!D46+'P&amp;L'!D45)</t>
  </si>
  <si>
    <t>('P&amp;L'!D40+'P&amp;L'!D41+'P&amp;L'!D44</t>
  </si>
  <si>
    <t>P&amp;L'!D48</t>
  </si>
  <si>
    <t>P&amp;L'!D50</t>
  </si>
  <si>
    <t>P&amp;L'!D43</t>
  </si>
  <si>
    <t>!D44+'P&amp;L'!D51+'P&amp;L'!D49</t>
  </si>
  <si>
    <t>P&amp;L'!D52</t>
  </si>
  <si>
    <t>Dividend Payments</t>
  </si>
  <si>
    <t>Taxation &amp; Interest</t>
  </si>
  <si>
    <t>Total Payments</t>
  </si>
  <si>
    <t>Cash Flow Surplus/Deficit (-)</t>
  </si>
  <si>
    <t>Closing Cash Balance</t>
  </si>
  <si>
    <t>£000's</t>
  </si>
  <si>
    <t>Spending</t>
  </si>
  <si>
    <t>P&amp;L</t>
  </si>
  <si>
    <t>Costs</t>
  </si>
  <si>
    <t>Inventory</t>
  </si>
  <si>
    <t>Direct Costs</t>
  </si>
  <si>
    <t>Salaries and wages</t>
  </si>
  <si>
    <t>Marketing | Advertising | PR</t>
  </si>
  <si>
    <t>Building Costs (Rent, Rates, Insurance, Utilities)</t>
  </si>
  <si>
    <t xml:space="preserve">Professional Fees </t>
  </si>
  <si>
    <t>Equipment &amp; Software Costs / Hire</t>
  </si>
  <si>
    <t>Other Employee Costs</t>
  </si>
  <si>
    <t>Development Costs</t>
  </si>
  <si>
    <t xml:space="preserve">Other </t>
  </si>
  <si>
    <t>Units</t>
  </si>
  <si>
    <t>Bank Balance</t>
  </si>
  <si>
    <t>net cash flow</t>
  </si>
  <si>
    <t>Basic Metrics</t>
  </si>
  <si>
    <t>Gross Margin %</t>
  </si>
  <si>
    <t>Net Margin %</t>
  </si>
  <si>
    <t>Staff Costs %</t>
  </si>
  <si>
    <t>Building Costs %</t>
  </si>
  <si>
    <t>Marketing ROI</t>
  </si>
  <si>
    <t>Customer Acquisition Costs</t>
  </si>
  <si>
    <t>Sales Growth</t>
  </si>
  <si>
    <t>Working Capital</t>
  </si>
  <si>
    <t>Description</t>
  </si>
  <si>
    <t>Other Capex</t>
  </si>
  <si>
    <t>Cashflow</t>
  </si>
  <si>
    <t>Overhead - £000's</t>
  </si>
  <si>
    <t>Worst Case</t>
  </si>
  <si>
    <t>Best Case</t>
  </si>
  <si>
    <t>Margin</t>
  </si>
  <si>
    <t>Revised Cash Balance</t>
  </si>
  <si>
    <t>Most Likely</t>
  </si>
  <si>
    <t>Spend</t>
  </si>
  <si>
    <t>Fixed Assets</t>
  </si>
  <si>
    <t>Current Assets (including cash)</t>
  </si>
  <si>
    <t>Total Assets</t>
  </si>
  <si>
    <t>Current Liabilities</t>
  </si>
  <si>
    <t>Long Term Financing</t>
  </si>
  <si>
    <t>Equity &amp; Retained Earnings</t>
  </si>
  <si>
    <t>Milestone</t>
  </si>
  <si>
    <t>Delivery Time</t>
  </si>
  <si>
    <t>Channel</t>
  </si>
  <si>
    <t>30 Days</t>
  </si>
  <si>
    <t>P&amp;L'!E30+'P&amp;L'!E29</t>
  </si>
  <si>
    <t>P&amp;L'!E46+'P&amp;L'!E45+'P&amp;L'!E44</t>
  </si>
  <si>
    <t>P&amp;L'!E42</t>
  </si>
  <si>
    <t>P&amp;L'!E43+'P&amp;L'!E50</t>
  </si>
  <si>
    <t>P&amp;L'!E51</t>
  </si>
  <si>
    <t>Cashflow Surplus/Deficit (-)</t>
  </si>
  <si>
    <t>60 Days</t>
  </si>
  <si>
    <t>AC42</t>
  </si>
  <si>
    <t>90 Days</t>
  </si>
  <si>
    <t>12-Month Cash Flow Forecast</t>
  </si>
  <si>
    <t>Name:</t>
  </si>
  <si>
    <t>Company Name:</t>
  </si>
  <si>
    <r>
      <rPr>
        <rFont val="Arial"/>
        <b/>
        <color rgb="FF002060"/>
        <sz val="11.0"/>
      </rPr>
      <t xml:space="preserve">Your Cash Flow Forecast (CFF) is an estimate of the money you expect to bring in to and pay out of your business over the next 12-months. Importantly, it should reflect all of the activity you have described in your Business Plan.  
</t>
    </r>
    <r>
      <rPr>
        <rFont val="Arial"/>
        <color rgb="FF002060"/>
        <sz val="11.0"/>
      </rPr>
      <t xml:space="preserve"> - Your CFF should show BUSINESS revenue and expenses only, not personal items;
 - Your CFF is FORWARD looking, reflecting future anticipated transactions into and out of your business;
 - You can input your loan amount and the term length (12-60months), which will autocalculate onto the CFF below;											
 - You will be asked to choose a start month for your CFF; this should be the next month after you expect to receive the loan and should match up with the month you selected in your Sales Assumptions;
 - Remember, some of the information that you have created in your Sales Assumptions will auto-populate in your CFF tab. These cells are blue and you do not need to edit them;
 - Any assumptions you make regarding your cash in-flows and cash out-flows should be both realistic and supportable. If you're starting a new business, we suggest being conservative with the cash flows you enter for the early months of trading;
 - It's important that your CFF corresponds with all of the objectives and activities you have outlined in your Business Plan. For example, if you have detailed plans for a three-month marketing campaign in your Business Plan then the costs for running this campaign should be clearly visible in your CFF;
 - Your CFF is based on a future estimate and while these figures will no doubt change over that trading period, it is a good amount of time for you - and us - to see how sustainable your plans are;
 - There is a commentary box at the bottom, for which you can use to explain any of costings, which you think will be of use to your Business Adviser	</t>
    </r>
  </si>
  <si>
    <t>Key:</t>
  </si>
  <si>
    <t>These cells auto-calculate - you don't need to edit these.</t>
  </si>
  <si>
    <t>Insert your own text/numbers into these cells as relevant.</t>
  </si>
  <si>
    <t>Loan amount</t>
  </si>
  <si>
    <t>Interest rate</t>
  </si>
  <si>
    <t>Loan term (months)</t>
  </si>
  <si>
    <t>Monthly repayment</t>
  </si>
  <si>
    <t>Select your starting month:</t>
  </si>
  <si>
    <t>MONTHS</t>
  </si>
  <si>
    <t>Cash in-flows</t>
  </si>
  <si>
    <t>Description (as required)</t>
  </si>
  <si>
    <t>Starting point</t>
  </si>
  <si>
    <t>TOTAL</t>
  </si>
  <si>
    <t>Total anticipated sales</t>
  </si>
  <si>
    <t>Value of your Start Up Loan</t>
  </si>
  <si>
    <t>n/a</t>
  </si>
  <si>
    <t>Other sources of cash or equity</t>
  </si>
  <si>
    <t>Existing assets for business purposes</t>
  </si>
  <si>
    <t>Enter other</t>
  </si>
  <si>
    <t>Total cash in-flows (A)</t>
  </si>
  <si>
    <t>Cash out-flows</t>
  </si>
  <si>
    <t>Total anticipated cost of sales</t>
  </si>
  <si>
    <t>Rent or premises costs</t>
  </si>
  <si>
    <t>Business rates for your business premises</t>
  </si>
  <si>
    <t>Telephone and internet</t>
  </si>
  <si>
    <t>Marketing and advertising expenses</t>
  </si>
  <si>
    <t>cashflow</t>
  </si>
  <si>
    <t>Vehicle running costs</t>
  </si>
  <si>
    <t>Equipment purchase or leasing</t>
  </si>
  <si>
    <t>Postage, printing, stationery</t>
  </si>
  <si>
    <t>Transport and delivery</t>
  </si>
  <si>
    <t>Professional fees (legal, accounting etc.)</t>
  </si>
  <si>
    <t>Your salary (if PSB is in deficit)*</t>
  </si>
  <si>
    <t>Your salary (over and above your PSB needs)*</t>
  </si>
  <si>
    <t>Staff costs</t>
  </si>
  <si>
    <t>Start Up Loan monthly repayment - First Loan</t>
  </si>
  <si>
    <t>Interest</t>
  </si>
  <si>
    <t>Total cash out-flows (B)</t>
  </si>
  <si>
    <t>Your net cash flow (A-B)</t>
  </si>
  <si>
    <t>Your monthly opening business bank account balance</t>
  </si>
  <si>
    <t>Your closing cash position</t>
  </si>
  <si>
    <t>Stress test at 10% reduction in revenue</t>
  </si>
  <si>
    <t>Stress test at 15% reduction in revenue</t>
  </si>
  <si>
    <t>Stress test at 20% reduction in revenue</t>
  </si>
  <si>
    <t>Your notes or commentary</t>
  </si>
  <si>
    <t>Use this space to explain any of the information you have provided in the fields above.</t>
  </si>
  <si>
    <t>January</t>
  </si>
  <si>
    <t>February</t>
  </si>
  <si>
    <t>March</t>
  </si>
  <si>
    <t>April</t>
  </si>
  <si>
    <t>May</t>
  </si>
  <si>
    <t>June</t>
  </si>
  <si>
    <t>July</t>
  </si>
  <si>
    <t>August</t>
  </si>
  <si>
    <t>September</t>
  </si>
  <si>
    <t>October</t>
  </si>
  <si>
    <t>November</t>
  </si>
  <si>
    <t>December</t>
  </si>
  <si>
    <t>Balance sheet</t>
  </si>
  <si>
    <t>Assets</t>
  </si>
  <si>
    <t>Accumulated Dpn</t>
  </si>
  <si>
    <t>Total Fixed Assets</t>
  </si>
  <si>
    <t>Cash at Bank</t>
  </si>
  <si>
    <t>Other Debtors &amp; Prepayments</t>
  </si>
  <si>
    <t>Stock</t>
  </si>
  <si>
    <t>Current Assets</t>
  </si>
  <si>
    <t>Liabilities</t>
  </si>
  <si>
    <t>Short Term Creditors</t>
  </si>
  <si>
    <t>Trade Creditors</t>
  </si>
  <si>
    <t>Long Term Creditors</t>
  </si>
  <si>
    <t>Total Liabilities</t>
  </si>
  <si>
    <t>shareholders equity</t>
  </si>
  <si>
    <t>Paid up share capital</t>
  </si>
  <si>
    <t>Retained Earnings</t>
  </si>
  <si>
    <t>Total Liabilities &amp; Equity</t>
  </si>
  <si>
    <t>Cash Flow Payments</t>
  </si>
  <si>
    <t>OPEX Starting Costs</t>
  </si>
  <si>
    <t>Product</t>
  </si>
  <si>
    <t>QTY</t>
  </si>
  <si>
    <t>Unit price</t>
  </si>
  <si>
    <t>Total Price</t>
  </si>
  <si>
    <t>Test 1</t>
  </si>
  <si>
    <t>Test 2</t>
  </si>
  <si>
    <t>Test 3</t>
  </si>
  <si>
    <t>Test 4</t>
  </si>
  <si>
    <t>Capital Spend</t>
  </si>
  <si>
    <t>Description Of Goods</t>
  </si>
  <si>
    <t>Year</t>
  </si>
  <si>
    <t>Depn rate</t>
  </si>
  <si>
    <t>Staff &amp; Consultants (Building Asset)</t>
  </si>
  <si>
    <t>Platform Development</t>
  </si>
  <si>
    <t>Fixtures &amp; Fitting</t>
  </si>
  <si>
    <t>Test 5</t>
  </si>
  <si>
    <t>Depreciation Forecast</t>
  </si>
  <si>
    <t>Depn Rate</t>
  </si>
  <si>
    <t>IT Infrastructure</t>
  </si>
  <si>
    <t>IT Equipment</t>
  </si>
  <si>
    <t>Development Staff</t>
  </si>
  <si>
    <t>Employee</t>
  </si>
  <si>
    <t>Role</t>
  </si>
  <si>
    <t>Annual Salary</t>
  </si>
  <si>
    <t>Employee 1</t>
  </si>
  <si>
    <t>Engineer</t>
  </si>
  <si>
    <t>Employee 2</t>
  </si>
  <si>
    <t>Designers UX/UI</t>
  </si>
  <si>
    <t>Employee 3</t>
  </si>
  <si>
    <t>Product Developer</t>
  </si>
  <si>
    <t>Employee 4</t>
  </si>
  <si>
    <t>Employee 6</t>
  </si>
  <si>
    <t>Employee 7</t>
  </si>
  <si>
    <t>Employee 8</t>
  </si>
  <si>
    <t>Employee 9</t>
  </si>
  <si>
    <t>Admin Employees</t>
  </si>
  <si>
    <t>Sales Director</t>
  </si>
  <si>
    <t>Marketing Director</t>
  </si>
  <si>
    <t>Sales Manager</t>
  </si>
  <si>
    <t>Marketing Manager</t>
  </si>
  <si>
    <t xml:space="preserve">Sales </t>
  </si>
  <si>
    <t>Marketing</t>
  </si>
  <si>
    <t>Employee 5</t>
  </si>
  <si>
    <t>Ops 1</t>
  </si>
  <si>
    <t>Ops 2</t>
  </si>
  <si>
    <t>Ops 3</t>
  </si>
  <si>
    <t>Ops 4</t>
  </si>
  <si>
    <t>Customer Support</t>
  </si>
  <si>
    <t>Director</t>
  </si>
  <si>
    <t>Admin Staff Total</t>
  </si>
  <si>
    <t>Ave Salary</t>
  </si>
  <si>
    <t xml:space="preserve">Direct Staff </t>
  </si>
  <si>
    <t>Management Team</t>
  </si>
  <si>
    <t>Break-Even Analysis</t>
  </si>
  <si>
    <t>Units Sold (units) =</t>
  </si>
  <si>
    <t>Break-Even Point (units) =</t>
  </si>
  <si>
    <t>Break-Even Point (£'s) =</t>
  </si>
  <si>
    <t>Total Fixed Costs</t>
  </si>
  <si>
    <t>TFC =</t>
  </si>
  <si>
    <t>Formulas:</t>
  </si>
  <si>
    <t>Variable Cost per Unit</t>
  </si>
  <si>
    <t>VCU =</t>
  </si>
  <si>
    <t>BEP (units) = TFC/(SPU-VCU)</t>
  </si>
  <si>
    <t>Sales Price per Unit</t>
  </si>
  <si>
    <t>SPU =</t>
  </si>
  <si>
    <t>BEP (£'s) = BEP (units) * SPU</t>
  </si>
  <si>
    <t>Graph Data:</t>
  </si>
  <si>
    <t>Fixed Costs</t>
  </si>
  <si>
    <t>Variable Cost</t>
  </si>
  <si>
    <t>Total Costs</t>
  </si>
  <si>
    <t>Profit</t>
  </si>
  <si>
    <t>/</t>
  </si>
  <si>
    <t>Break-Even Point</t>
  </si>
  <si>
    <t>Stress Test</t>
  </si>
  <si>
    <t>WC</t>
  </si>
  <si>
    <t>ML</t>
  </si>
  <si>
    <t>BC</t>
  </si>
  <si>
    <t>Business Valuation</t>
  </si>
  <si>
    <t>© www.excel-skills.co.uk</t>
  </si>
  <si>
    <t>Weighted Average Cost of Capital (WACC)</t>
  </si>
  <si>
    <t>Amount</t>
  </si>
  <si>
    <t>WACC</t>
  </si>
  <si>
    <t>Growth</t>
  </si>
  <si>
    <t>Expected Rate of Return</t>
  </si>
  <si>
    <t>Equity</t>
  </si>
  <si>
    <t>Debt</t>
  </si>
  <si>
    <t>Acquisition Price</t>
  </si>
  <si>
    <t>Cash Flow Calculations</t>
  </si>
  <si>
    <t>Start-up</t>
  </si>
  <si>
    <t>Annual Cash Flow Projections</t>
  </si>
  <si>
    <t>NAV</t>
  </si>
  <si>
    <t>Income Projections</t>
  </si>
  <si>
    <t>Business Valuation Calculations</t>
  </si>
  <si>
    <t>3 Years</t>
  </si>
  <si>
    <t>5 Years</t>
  </si>
  <si>
    <t>Net Present Value (NPV)</t>
  </si>
  <si>
    <t>Internal Rate of Return (IRR)</t>
  </si>
  <si>
    <t>Estimated Business Valuation:</t>
  </si>
  <si>
    <t>Based On Initial Valuation &amp; WACC</t>
  </si>
  <si>
    <t>Based On Initial Valuation &amp; ERR</t>
  </si>
  <si>
    <t>Based On NAV</t>
  </si>
  <si>
    <t>5 X Revenue</t>
  </si>
  <si>
    <t>10 X Revenue</t>
  </si>
  <si>
    <t>5 X EBITDA</t>
  </si>
  <si>
    <t>10 X EBITDA</t>
  </si>
  <si>
    <t>DCF</t>
  </si>
  <si>
    <t>Valuation 9</t>
  </si>
  <si>
    <t>Valuation 10</t>
  </si>
  <si>
    <t>Net Cash Flow After Debt Repayment</t>
  </si>
  <si>
    <t>Annual Debt Repayment</t>
  </si>
  <si>
    <t>Discounted Cash Flow (DCF)</t>
  </si>
  <si>
    <t>Sensitvity</t>
  </si>
  <si>
    <t>Probababilty</t>
  </si>
  <si>
    <t>Projected IRR from baseline</t>
  </si>
  <si>
    <t>Commentary</t>
  </si>
  <si>
    <t>Low</t>
  </si>
  <si>
    <t>Medium</t>
  </si>
  <si>
    <t>High</t>
  </si>
  <si>
    <t>Start Up Costs</t>
  </si>
  <si>
    <t>a</t>
  </si>
  <si>
    <t>OPEX written off in first year</t>
  </si>
  <si>
    <t>b</t>
  </si>
  <si>
    <t>CAPEX depreciated over 2 - 5 years</t>
  </si>
  <si>
    <t>Additional On Costs (National Insurance, holidays and other benefits)</t>
  </si>
  <si>
    <t>Other Information</t>
  </si>
  <si>
    <t>Debtor Payment Days</t>
  </si>
  <si>
    <t>Creditor Payment Days</t>
  </si>
  <si>
    <t>c</t>
  </si>
  <si>
    <t>d</t>
  </si>
  <si>
    <t>e</t>
  </si>
  <si>
    <t>Inflation Rate</t>
  </si>
  <si>
    <t>f</t>
  </si>
  <si>
    <t>Price Increases</t>
  </si>
  <si>
    <t>g</t>
  </si>
  <si>
    <t>Stock Consumption</t>
  </si>
  <si>
    <t>h</t>
  </si>
  <si>
    <t>Production / Manufacturing Efficiency</t>
  </si>
  <si>
    <t>Personal Survival Budget</t>
  </si>
  <si>
    <t>Monthly Net</t>
  </si>
  <si>
    <t>Annual Net</t>
  </si>
  <si>
    <t>Personal Income</t>
  </si>
  <si>
    <t>Income (£)</t>
  </si>
  <si>
    <t>Income from Family / Partner [Please describe]</t>
  </si>
  <si>
    <t>Part time job [Please describe]</t>
  </si>
  <si>
    <t>Benefits [Please describe]</t>
  </si>
  <si>
    <t>Use of personal savings</t>
  </si>
  <si>
    <t>Other Income [Please describe]</t>
  </si>
  <si>
    <t>Total  Income</t>
  </si>
  <si>
    <t>Personal Expenses</t>
  </si>
  <si>
    <t>Rent / Mortgage</t>
  </si>
  <si>
    <t>Personal loan(s) Repayments [please describe]</t>
  </si>
  <si>
    <t>Council tax</t>
  </si>
  <si>
    <t>Electricity / gas</t>
  </si>
  <si>
    <t>Water</t>
  </si>
  <si>
    <t>Mobile phone</t>
  </si>
  <si>
    <t>Broadband</t>
  </si>
  <si>
    <t>TV Licence</t>
  </si>
  <si>
    <t>Personal and Property Insurance</t>
  </si>
  <si>
    <t>Transport e.g. Oystercard</t>
  </si>
  <si>
    <t>Entertainment and Holidays</t>
  </si>
  <si>
    <t>Subscriptions</t>
  </si>
  <si>
    <t>Food</t>
  </si>
  <si>
    <t>Clothing</t>
  </si>
  <si>
    <t>School / Childcare</t>
  </si>
  <si>
    <t>Car tax &amp; insurance</t>
  </si>
  <si>
    <t>Car running expenses (inc fuel)</t>
  </si>
  <si>
    <t>Contingency</t>
  </si>
  <si>
    <t>Money put into savings</t>
  </si>
  <si>
    <t>Children Expenditure</t>
  </si>
  <si>
    <t>Miscellaneous Expenses</t>
  </si>
  <si>
    <t>Other expenses [please specify]</t>
  </si>
  <si>
    <t>Total Expenditure</t>
  </si>
  <si>
    <t>Total Surplus or Deficit</t>
  </si>
  <si>
    <t>Comments and Assumptions:</t>
  </si>
  <si>
    <t>Personal Survival Budget -</t>
  </si>
  <si>
    <t>Note 1 - Fill in monthly income and expenses for the first month after the Start Up Loan will be drawn down.</t>
  </si>
  <si>
    <t>Note 2 - Applicant should fill in any footnotes necessary to explain personal budget.</t>
  </si>
  <si>
    <t>Funding Costs</t>
  </si>
  <si>
    <t>Yr</t>
  </si>
  <si>
    <t>Cash Received (+ve)</t>
  </si>
  <si>
    <t>Cash Paid (-ve)</t>
  </si>
  <si>
    <t>Net Cash Flow</t>
  </si>
  <si>
    <t>Discount Factor</t>
  </si>
  <si>
    <t>Present Value</t>
  </si>
  <si>
    <t>Color Key:-</t>
  </si>
  <si>
    <t>Type in your Cashflows &amp; Funding Cost</t>
  </si>
  <si>
    <t>Computation of Net Flows - uses your cashflow inputs</t>
  </si>
  <si>
    <t>Computation of Discount Factors - uses your funding rate</t>
  </si>
  <si>
    <t>Outputs computed from your inputs and intermediate computations</t>
  </si>
  <si>
    <t>Interpreting Output:-</t>
  </si>
  <si>
    <t>If the Net Present Value (F16) is greater than zero then the investment</t>
  </si>
  <si>
    <t>is desirable at the entered cost of funding (E1)</t>
  </si>
  <si>
    <t>If it is less than zero, then it is not desirable at the entered cost of</t>
  </si>
  <si>
    <t>funding, and the investment should not be made</t>
  </si>
  <si>
    <t>Enter your information in the green cells</t>
  </si>
  <si>
    <t>Net Present Value &gt;&gt;</t>
  </si>
  <si>
    <t>Y5</t>
  </si>
  <si>
    <t>Y3</t>
  </si>
  <si>
    <t>Sales assumptions</t>
  </si>
  <si>
    <r>
      <rPr>
        <rFont val="Arial"/>
        <b/>
        <color rgb="FF002060"/>
        <sz val="11.0"/>
      </rPr>
      <t xml:space="preserve">The Sales Assumptions template will help you work out your anticipated sales and cost of sales for your business for the next 
12-months. This will help your Business Adviser better understand any assumptions you have made in your forecasting.
</t>
    </r>
    <r>
      <rPr>
        <rFont val="Arial"/>
        <b val="0"/>
        <color rgb="FF002060"/>
        <sz val="11.0"/>
      </rPr>
      <t xml:space="preserve"> - You will be asked to choose a start month for your Sales Assumptions; this should be the next month after you expect to receive the loan;</t>
    </r>
    <r>
      <rPr>
        <rFont val="Arial"/>
        <b/>
        <color rgb="FF002060"/>
        <sz val="11.0"/>
      </rPr>
      <t xml:space="preserve">
</t>
    </r>
    <r>
      <rPr>
        <rFont val="Arial"/>
        <b val="0"/>
        <color rgb="FF002060"/>
        <sz val="11.0"/>
      </rPr>
      <t xml:space="preserve"> - The template will ask you to list the various product(s) and/or service(s) that your business offers and there is space for up to four items to be listed. If your business has more than this, consider grouping them together;</t>
    </r>
    <r>
      <rPr>
        <rFont val="Arial"/>
        <b/>
        <color rgb="FF002060"/>
        <sz val="11.0"/>
      </rPr>
      <t xml:space="preserve">
</t>
    </r>
    <r>
      <rPr>
        <rFont val="Arial"/>
        <b val="0"/>
        <color rgb="FF002060"/>
        <sz val="11.0"/>
      </rPr>
      <t xml:space="preserve"> - Work through this template in the order it sets out, as each section corresponds to the one that follows;
 - First you will be asked to write down the sale price of each item, and how much it costs you to produce for each individual unit;
 - Then you will asked to estimate the number of sales you will make for each item over the 12-months following from your preferred start date. Once you have entered this information, this will be used to calculate your total anticipated sales and cost of sales for the remainder of the year;</t>
    </r>
    <r>
      <rPr>
        <rFont val="Arial"/>
        <b/>
        <color rgb="FF002060"/>
        <sz val="11.0"/>
      </rPr>
      <t xml:space="preserve">
</t>
    </r>
    <r>
      <rPr>
        <rFont val="Arial"/>
        <b val="0"/>
        <color rgb="FF002060"/>
        <sz val="11.0"/>
      </rPr>
      <t xml:space="preserve"> - The Sales Assumptions is linked to the CFF tab so that your total anticipated sales and cost of sales are automatically populated. If you need to make any changes, make them in the Sales Assumptions tab and the updates will appear in your CFF;
 - There is a commentary box at the bottom, for which you can use to explain any of your calculations, which you think will be of use to your Business Adviser</t>
    </r>
  </si>
  <si>
    <t>1. Product breakdown</t>
  </si>
  <si>
    <t>Product / Service 1</t>
  </si>
  <si>
    <t>Product / Service 2</t>
  </si>
  <si>
    <t>Product / Service 3</t>
  </si>
  <si>
    <t>Product / Service 4</t>
  </si>
  <si>
    <t>Worked Example</t>
  </si>
  <si>
    <t>Product / Service name</t>
  </si>
  <si>
    <t>T-Shirts</t>
  </si>
  <si>
    <t>Sale price (per unit)</t>
  </si>
  <si>
    <t>Cost price (per unit)</t>
  </si>
  <si>
    <t>Gross Margin (per unit)</t>
  </si>
  <si>
    <t>2. Number of sales per month</t>
  </si>
  <si>
    <t>*Average sales volumes per day based on 30-days per month.</t>
  </si>
  <si>
    <t>Month</t>
  </si>
  <si>
    <t>Total sales volumes 
per month</t>
  </si>
  <si>
    <t>Average sales volumes
per day*</t>
  </si>
  <si>
    <t>You do not need to edit this section; this will auto-calculate based on your responses above. *Average sales value per day is based on 30 days per month.</t>
  </si>
  <si>
    <t>Total sales value (£)
per month</t>
  </si>
  <si>
    <t>Average sales value
per day*</t>
  </si>
  <si>
    <t>Cost of sales</t>
  </si>
  <si>
    <t>You do not need to edit this section; this will auto-calculate based on your responses above. *Average cost of sales per day is based on 30 days per month.</t>
  </si>
  <si>
    <t>Total cost of sales (£)
per month</t>
  </si>
  <si>
    <t>Average cost of sales
per day*</t>
  </si>
  <si>
    <t>Business Plan</t>
  </si>
  <si>
    <t>Your Business Plan (BP) should detail your blueprint for how your business will operate. Your Business Plan is designed to help us determine whether or not your Business is viable and can sustainably produce sufficient profits to maintain your monthly Start Up Loan repayments.</t>
  </si>
  <si>
    <t xml:space="preserve"> - The content in the Business Plan below is the minimum requirement for completing the business viability part of your application;</t>
  </si>
  <si>
    <t xml:space="preserve"> - Please complete each field using the questions, prompts and examples as a guideline for the detail that we require;</t>
  </si>
  <si>
    <t xml:space="preserve"> - The closer you can follow the guidelines to complete the BP, the more likely you are to provide your assigned Business Support Partner with the information they need to make a decision;</t>
  </si>
  <si>
    <t xml:space="preserve"> - In some instances, more information may be required. If this is the case, your Business Adviser will inform you of what further information is needed;</t>
  </si>
  <si>
    <t xml:space="preserve"> - Please note, your BP can be a first draft, it doesn't have to be perfect. If you need more help, submit what you can and your Business Support Partner will be in touch;</t>
  </si>
  <si>
    <r>
      <rPr>
        <rFont val="Arial"/>
        <b/>
        <color rgb="FFFFFFFF"/>
        <sz val="14.0"/>
      </rPr>
      <t>1.</t>
    </r>
    <r>
      <rPr>
        <rFont val="Arial"/>
        <b val="0"/>
        <color rgb="FFFFFFFF"/>
        <sz val="14.0"/>
      </rPr>
      <t xml:space="preserve"> </t>
    </r>
    <r>
      <rPr>
        <rFont val="Arial"/>
        <b/>
        <color rgb="FFFFFFFF"/>
        <sz val="14.0"/>
      </rPr>
      <t>Your business and objectives</t>
    </r>
  </si>
  <si>
    <t>Guidance</t>
  </si>
  <si>
    <t>Describe your business, outlining the different product(s) and/or service(s) you offer:</t>
  </si>
  <si>
    <t>Things to consider:
- What products do you sell or what services do you provide?
- What percentage of the company do you own?
- Is the business already trading?
- Trading Entity (Limited company, sole trader or partnership etc.)
- Operational structure of business including any planned changes - for example do you have staff? if so, how many?
- Will/do you have Commercial Premises or is this a home based business?
- If commercial premises, please provide a head of terms, lease or storage agreement 
- Business performance (financially) to date if you have started trading
- Key Milestones achieved (for example you have created a website)
- If you have purchase orders, please provide evidence and the value of these purchase orders.</t>
  </si>
  <si>
    <t>Objectives:</t>
  </si>
  <si>
    <t>Short term (current year):</t>
  </si>
  <si>
    <t>Objectives should be SMART: Specific, Measurable, Attainable, Realistic and Time bound
Examples:
Develop a website that is transaction based so customers can place orders by 01/011/2021
Create a customer relationship management framework by 01/12/2021
Reduce direct costs by 20% negotiating a better deal with suppliers based on higher purchase volumes by 01/12/2021</t>
  </si>
  <si>
    <t>Medium term (next 1 – 2 years):</t>
  </si>
  <si>
    <t>Objectives should be SMART: Specific, Measurable, Attainable, Realistic and Time bound
Examples:  
Increase revenue by 5% each of the next 4 quarters
Use suggestive selling to increase the total value of each sale by 10 percent by the end of the current fiscal year.
Send a service quality survey to every customer within 30 days of their first contact.</t>
  </si>
  <si>
    <t>Your Start Up Loan:</t>
  </si>
  <si>
    <t>Describe how you will use your Start Up Loan and how it will help you achieve these objectives:</t>
  </si>
  <si>
    <t>Cost Description</t>
  </si>
  <si>
    <t>Cost (£)</t>
  </si>
  <si>
    <t>Rationale</t>
  </si>
  <si>
    <t>Things to consider:
- Is all your expenditure needed at the outset? Please consider your total funding requirement over the first 12 month trading period
- Please could you provide a full and detailed loan breakdown? This needs to be very specific. Like a shopping list, please provide details of each item with a £ value alongside each item. The more specific and detailed you are, the more likely you will be successful. Please provide a brief description of why each item would be useful for the business. Please see some examples below.
- Equipment purchase £3000 total. £2000 for a large pressure washer and £1000 for a small pressure washer.
- Working capital - surplus of stock. For example, paying creditors
- The loan will be used as a Lease deposit
- Staff changes
- Change of premises
- The loan will be used to fulfil purchase orders</t>
  </si>
  <si>
    <t>2. Your skills and experience</t>
  </si>
  <si>
    <t>Outline any previous experience, employment or other work that you have done that is relevant to your business:</t>
  </si>
  <si>
    <t>You may have:
Previously set up another business / a similar business.
Previously worked in the same sector for another business.
Had formal training / qualifications
Is there any training required that you do not have?
Personal traits that make you well suited to run the company (natural salesman, well organised, language, creative, analytical etc.).</t>
  </si>
  <si>
    <t>Outline any education or training you have had that is relevant to your business:</t>
  </si>
  <si>
    <t>Depending on the business, you may be required to have certain qualifications/training and if so, please make the details of when/how these were achieved clear.
For example "I have a Level 3 NVQ Diploma in Domestic Plumbing and heating which I achieved in August 2010."
Or "I have a degree in Business Management with Open University"</t>
  </si>
  <si>
    <r>
      <rPr>
        <rFont val="Arial"/>
        <b/>
        <color rgb="FFFFFFFF"/>
        <sz val="14.0"/>
      </rPr>
      <t>3.</t>
    </r>
    <r>
      <rPr>
        <rFont val="Arial"/>
        <b val="0"/>
        <color rgb="FFFFFFFF"/>
        <sz val="14.0"/>
      </rPr>
      <t xml:space="preserve"> </t>
    </r>
    <r>
      <rPr>
        <rFont val="Arial"/>
        <b/>
        <color rgb="FFFFFFFF"/>
        <sz val="14.0"/>
      </rPr>
      <t>Your target customers</t>
    </r>
  </si>
  <si>
    <t>Demographic details:</t>
  </si>
  <si>
    <t>Briefly describe your target customers:</t>
  </si>
  <si>
    <t>Look at your current customer base.
Analse your product/service.
Choose specific demographics to target.
Consider the psychographics of your target.
Evaluate your decision.</t>
  </si>
  <si>
    <t>What customer need or problem does your product(s) and/or service(s) address?</t>
  </si>
  <si>
    <t>Explain your approach to pricing your product(s) and/or service(s):</t>
  </si>
  <si>
    <r>
      <rPr>
        <rFont val="Arial"/>
        <b/>
        <color/>
        <sz val="16.0"/>
      </rPr>
      <t>4.</t>
    </r>
    <r>
      <rPr>
        <rFont val="Arial"/>
        <b val="0"/>
        <color rgb="FFFFFFFF"/>
        <sz val="14.0"/>
      </rPr>
      <t xml:space="preserve"> </t>
    </r>
    <r>
      <rPr>
        <rFont val="Arial"/>
        <b/>
        <color rgb="FFFFFFFF"/>
        <sz val="14.0"/>
      </rPr>
      <t>Your market and competition</t>
    </r>
  </si>
  <si>
    <t>What research have you conducted to understand your market, including your industry, regions, customers, competitors?</t>
  </si>
  <si>
    <t>Delete any answers not applicable to you and provide some description as relevant.</t>
  </si>
  <si>
    <r>
      <rPr>
        <rFont val="Noto Sans Symbols"/>
        <color/>
        <sz val="10.0"/>
      </rPr>
      <t>·</t>
    </r>
    <r>
      <rPr>
        <rFont val="Times New Roman"/>
        <color/>
        <sz val="7.0"/>
      </rPr>
      <t xml:space="preserve">   </t>
    </r>
    <r>
      <rPr>
        <rFont val="Arial"/>
        <color/>
        <sz val="10.0"/>
      </rPr>
      <t>Surveys &amp; questionnaires</t>
    </r>
  </si>
  <si>
    <t>Describe why there is a demand for the products/ services the business will be providing in the chosen locality. 
Things to consider may include, but not limited to:
- Clearly identify where you intend to trade and the potential market size/opportunity.
- Provide a list of your key competitors, highlight their strengths and weaknesses and identify the unique selling points of their own offering.
- Clearly describe the target audience, their motivations for 'buying' and any other key features that may assist you in reaching and converting these customers.
Show how you have undertaken market research to help you develop an understanding of the market, competitors and customers (e.g. surveys, opinion polls, focus groups, data gathering, mystery shopping etc). It is not about the activities themselves but rather the insights you have drawn from this market research and it should be clear how you are harnessing these within your plans.
Identify at least three sales/marketing tactics you are using or intend to use in order to reach their customers. Clearly describe how these activities will be carried out and measured.
Demonstrate that there is a market for your offering (e.g. expressions of interest, letters of intent, contracts in place, waiting list/requests for orders, creation of a community following, test trading  or sampling etc.).</t>
  </si>
  <si>
    <r>
      <rPr>
        <rFont val="Noto Sans Symbols"/>
        <color/>
        <sz val="10.0"/>
      </rPr>
      <t>·</t>
    </r>
    <r>
      <rPr>
        <rFont val="Times New Roman"/>
        <color/>
        <sz val="7.0"/>
      </rPr>
      <t xml:space="preserve">   </t>
    </r>
    <r>
      <rPr>
        <rFont val="Arial"/>
        <color/>
        <sz val="10.0"/>
      </rPr>
      <t>Focus groups</t>
    </r>
  </si>
  <si>
    <r>
      <rPr>
        <rFont val="Noto Sans Symbols"/>
        <color/>
        <sz val="10.0"/>
      </rPr>
      <t>·</t>
    </r>
    <r>
      <rPr>
        <rFont val="Times New Roman"/>
        <color/>
        <sz val="7.0"/>
      </rPr>
      <t xml:space="preserve">   </t>
    </r>
    <r>
      <rPr>
        <rFont val="Arial"/>
        <color/>
        <sz val="10.0"/>
      </rPr>
      <t>Interviews</t>
    </r>
  </si>
  <si>
    <r>
      <rPr>
        <rFont val="Noto Sans Symbols"/>
        <color/>
        <sz val="10.0"/>
      </rPr>
      <t>·</t>
    </r>
    <r>
      <rPr>
        <rFont val="Times New Roman"/>
        <color/>
        <sz val="7.0"/>
      </rPr>
      <t xml:space="preserve">   </t>
    </r>
    <r>
      <rPr>
        <rFont val="Arial"/>
        <color/>
        <sz val="10.0"/>
      </rPr>
      <t>Desk or online research</t>
    </r>
  </si>
  <si>
    <r>
      <rPr>
        <rFont val="Noto Sans Symbols"/>
        <color/>
        <sz val="10.0"/>
      </rPr>
      <t>·</t>
    </r>
    <r>
      <rPr>
        <rFont val="Times New Roman"/>
        <color/>
        <sz val="7.0"/>
      </rPr>
      <t xml:space="preserve">   </t>
    </r>
    <r>
      <rPr>
        <rFont val="Arial"/>
        <color/>
        <sz val="10.0"/>
      </rPr>
      <t xml:space="preserve">Market testing </t>
    </r>
  </si>
  <si>
    <r>
      <rPr>
        <rFont val="Noto Sans Symbols"/>
        <color/>
        <sz val="10.0"/>
      </rPr>
      <t>·</t>
    </r>
    <r>
      <rPr>
        <rFont val="Times New Roman"/>
        <color/>
        <sz val="7.0"/>
      </rPr>
      <t xml:space="preserve">   </t>
    </r>
    <r>
      <rPr>
        <rFont val="Arial"/>
        <color/>
        <sz val="10.0"/>
      </rPr>
      <t>Trade fairs or exhibitions</t>
    </r>
  </si>
  <si>
    <r>
      <rPr>
        <rFont val="Noto Sans Symbols"/>
        <color/>
        <sz val="10.0"/>
      </rPr>
      <t>·</t>
    </r>
    <r>
      <rPr>
        <rFont val="Times New Roman"/>
        <color/>
        <sz val="7.0"/>
      </rPr>
      <t xml:space="preserve">   </t>
    </r>
    <r>
      <rPr>
        <rFont val="Arial"/>
        <color/>
        <sz val="10.0"/>
      </rPr>
      <t>Met with suppliers</t>
    </r>
  </si>
  <si>
    <r>
      <rPr>
        <rFont val="Noto Sans Symbols"/>
        <color/>
        <sz val="10.0"/>
      </rPr>
      <t>·</t>
    </r>
    <r>
      <rPr>
        <rFont val="Times New Roman"/>
        <color/>
        <sz val="7.0"/>
      </rPr>
      <t xml:space="preserve">   </t>
    </r>
    <r>
      <rPr>
        <rFont val="Arial"/>
        <color/>
        <sz val="10.0"/>
      </rPr>
      <t>Personal experience</t>
    </r>
  </si>
  <si>
    <r>
      <rPr>
        <rFont val="Noto Sans Symbols"/>
        <color/>
        <sz val="10.0"/>
      </rPr>
      <t>·</t>
    </r>
    <r>
      <rPr>
        <rFont val="Times New Roman"/>
        <color/>
        <sz val="7.0"/>
      </rPr>
      <t xml:space="preserve">   </t>
    </r>
    <r>
      <rPr>
        <rFont val="Arial"/>
        <color/>
        <sz val="10.0"/>
      </rPr>
      <t>Social media research</t>
    </r>
  </si>
  <si>
    <r>
      <rPr>
        <rFont val="Noto Sans Symbols"/>
        <color/>
        <sz val="10.0"/>
      </rPr>
      <t>·</t>
    </r>
    <r>
      <rPr>
        <rFont val="Times New Roman"/>
        <color/>
        <sz val="7.0"/>
      </rPr>
      <t xml:space="preserve">   </t>
    </r>
    <r>
      <rPr>
        <rFont val="Arial"/>
        <color/>
        <sz val="10.0"/>
      </rPr>
      <t>Mystery shopping competitors</t>
    </r>
  </si>
  <si>
    <r>
      <rPr>
        <rFont val="Noto Sans Symbols"/>
        <color/>
        <sz val="10.0"/>
      </rPr>
      <t>·</t>
    </r>
    <r>
      <rPr>
        <rFont val="Times New Roman"/>
        <color/>
        <sz val="7.0"/>
      </rPr>
      <t xml:space="preserve">   </t>
    </r>
    <r>
      <rPr>
        <rFont val="Arial"/>
        <color/>
        <sz val="10.0"/>
      </rPr>
      <t>Family and friends</t>
    </r>
  </si>
  <si>
    <r>
      <rPr>
        <rFont val="Noto Sans Symbols"/>
        <color/>
        <sz val="10.0"/>
      </rPr>
      <t>·</t>
    </r>
    <r>
      <rPr>
        <rFont val="Times New Roman"/>
        <color/>
        <sz val="7.0"/>
      </rPr>
      <t xml:space="preserve">   </t>
    </r>
    <r>
      <rPr>
        <rFont val="Arial"/>
        <color/>
        <sz val="10.0"/>
      </rPr>
      <t>Other</t>
    </r>
  </si>
  <si>
    <t>Competitor 1:</t>
  </si>
  <si>
    <t>Name, location, website:</t>
  </si>
  <si>
    <t>Average prices:</t>
  </si>
  <si>
    <t>Strengths:</t>
  </si>
  <si>
    <t>Weaknesses:</t>
  </si>
  <si>
    <t>Competitor 2:</t>
  </si>
  <si>
    <t>Your business:</t>
  </si>
  <si>
    <t>What sets your business apart from your competitors?</t>
  </si>
  <si>
    <t>Your strengths:</t>
  </si>
  <si>
    <t>Your weaknesses:</t>
  </si>
  <si>
    <t>Current or future opportunities:</t>
  </si>
  <si>
    <t>Current or future threats:</t>
  </si>
  <si>
    <r>
      <rPr>
        <rFont val="Arial"/>
        <b/>
        <color rgb="FFFFFFFF"/>
        <sz val="14.0"/>
      </rPr>
      <t>5.</t>
    </r>
    <r>
      <rPr>
        <rFont val="Arial"/>
        <b val="0"/>
        <color rgb="FFFFFFFF"/>
        <sz val="14.0"/>
      </rPr>
      <t xml:space="preserve"> </t>
    </r>
    <r>
      <rPr>
        <rFont val="Arial"/>
        <b/>
        <color rgb="FFFFFFFF"/>
        <sz val="14.0"/>
      </rPr>
      <t>Your sales and marketing plans</t>
    </r>
  </si>
  <si>
    <t>How do you/ will you promote your business?</t>
  </si>
  <si>
    <t xml:space="preserve">·   Website (information only)
·   Website (for e-commerce)
·   Advertising (online)
·   Advertising (print, radio, TV)
·   Search engine marketing
·   Social media
·   Retail outlets
·   Telesales
·   Referrals
·   Leaflets
·   Events and exhibitions
·   PR
·   Other
Determine the KPIs for this mission. Describes how you will track the performance of your marketing activities. To do so, you'll need to determine your key performance indicators, or "KPIs" for short.
Describe your content initiatives and strategies. Which types of content you'll create. These can include blog posts, YouTube videos, infographics, ebooks, and more. Define the goals (and KPIs) you'll use to track each type. Consider the channels on which you'll distribute this content. Some popular channels at your disposal include Facebook, Twitter, LinkedIn, YouTube, and Instagram. Define your marketing budget. Your content strategy might leverage many free channels and platforms, but there are a number of hidden expenses to a marketing plan that need to be accounted for (for example, contractor fees).
</t>
  </si>
  <si>
    <r>
      <rPr>
        <rFont val="Arial"/>
        <b/>
        <color rgb="FFFFFFFF"/>
        <sz val="14.0"/>
      </rPr>
      <t>6.</t>
    </r>
    <r>
      <rPr>
        <rFont val="Arial"/>
        <b val="0"/>
        <color rgb="FFFFFFFF"/>
        <sz val="14.0"/>
      </rPr>
      <t xml:space="preserve"> </t>
    </r>
    <r>
      <rPr>
        <rFont val="Arial"/>
        <b/>
        <color rgb="FFFFFFFF"/>
        <sz val="14.0"/>
      </rPr>
      <t>Your operational plans</t>
    </r>
  </si>
  <si>
    <r>
      <rPr>
        <rFont val="Arial"/>
        <b/>
        <color/>
        <sz val="10.0"/>
      </rPr>
      <t xml:space="preserve">Please provide details of two key suppliers or key relationships that are or will be important to running your business: </t>
    </r>
    <r>
      <rPr>
        <rFont val="Arial"/>
        <b val="0"/>
        <i/>
        <color/>
        <sz val="10.0"/>
      </rPr>
      <t>Detail as relevant in the boxes provided below.</t>
    </r>
  </si>
  <si>
    <t>Supplier / Relationship 1:</t>
  </si>
  <si>
    <t>Organisation:</t>
  </si>
  <si>
    <r>
      <rPr>
        <rFont val="Arial"/>
        <b/>
        <color/>
        <sz val="10.0"/>
      </rPr>
      <t>Relationship status:</t>
    </r>
    <r>
      <rPr>
        <rFont val="Arial"/>
        <b val="0"/>
        <i/>
        <color/>
        <sz val="10.0"/>
      </rPr>
      <t xml:space="preserve"> </t>
    </r>
  </si>
  <si>
    <t>Delete any answers not applicable to you.</t>
  </si>
  <si>
    <r>
      <rPr>
        <rFont val="Noto Sans Symbols"/>
        <color/>
        <sz val="10.0"/>
      </rPr>
      <t>·</t>
    </r>
    <r>
      <rPr>
        <rFont val="Times New Roman"/>
        <color/>
        <sz val="7.0"/>
      </rPr>
      <t xml:space="preserve">    </t>
    </r>
    <r>
      <rPr>
        <rFont val="Arial"/>
        <color/>
        <sz val="10.0"/>
      </rPr>
      <t>No contract/commitment</t>
    </r>
  </si>
  <si>
    <t xml:space="preserve">Things to consider may include but not limited to:
- If you need to operate out of a premises, this should be either identified, under negotiation or should already be in place. Ideally, the terms of the lease on the premises should match the terms of the loan (i.e. 5 year loan term = 5 year lease on premises). If not, please explain why this is not a concern and will not impact the viability of the business.
- If you need staff to run your business and achieve your business objectives, recruitment plans should be in place or appropriate individuals already in place. Describe any details related to their employment (e.g. salary, terms, roles and responsibilities etc.)
- If you need equipment or other stock/resources/suppliers to run your business, then it should be clear what is needed, where they are/will be sourced from and any associated terms. Evidence should be provided where necessary. i.e quotes, supplier terms/ agreements
- Demonstrate that you are aware of what tax, legal and insurance regulations affect your business, and where relevant, should that you have made (or be making) the appropriate arrangements to comply with these areas. Again, evidence should be provided as and where required (for example, application for a personal license for opening a bar)
Any operational resources that require financial investment should be clearly and consistently reflected in the Cash Flow Forecast. Supplementary evidence should be provided as and where applicable. </t>
  </si>
  <si>
    <r>
      <rPr>
        <rFont val="Noto Sans Symbols"/>
        <color/>
        <sz val="10.0"/>
      </rPr>
      <t>·</t>
    </r>
    <r>
      <rPr>
        <rFont val="Times New Roman"/>
        <color/>
        <sz val="7.0"/>
      </rPr>
      <t xml:space="preserve">    </t>
    </r>
    <r>
      <rPr>
        <rFont val="Arial"/>
        <color/>
        <sz val="10.0"/>
      </rPr>
      <t>Contact under negotiation</t>
    </r>
  </si>
  <si>
    <r>
      <rPr>
        <rFont val="Noto Sans Symbols"/>
        <color/>
        <sz val="10.0"/>
      </rPr>
      <t>·</t>
    </r>
    <r>
      <rPr>
        <rFont val="Times New Roman"/>
        <color/>
        <sz val="7.0"/>
      </rPr>
      <t xml:space="preserve">    </t>
    </r>
    <r>
      <rPr>
        <rFont val="Arial"/>
        <color/>
        <sz val="10.0"/>
      </rPr>
      <t>Project-based arrangement</t>
    </r>
  </si>
  <si>
    <r>
      <rPr>
        <rFont val="Noto Sans Symbols"/>
        <color/>
        <sz val="10.0"/>
      </rPr>
      <t>·</t>
    </r>
    <r>
      <rPr>
        <rFont val="Times New Roman"/>
        <color/>
        <sz val="7.0"/>
      </rPr>
      <t xml:space="preserve">    </t>
    </r>
    <r>
      <rPr>
        <rFont val="Arial"/>
        <color/>
        <sz val="10.0"/>
      </rPr>
      <t>Contract or retainer in place</t>
    </r>
  </si>
  <si>
    <r>
      <rPr>
        <rFont val="Noto Sans Symbols"/>
        <color/>
        <sz val="10.0"/>
      </rPr>
      <t>·</t>
    </r>
    <r>
      <rPr>
        <rFont val="Times New Roman"/>
        <color/>
        <sz val="7.0"/>
      </rPr>
      <t xml:space="preserve">    </t>
    </r>
    <r>
      <rPr>
        <rFont val="Arial"/>
        <color/>
        <sz val="10.0"/>
      </rPr>
      <t>Other</t>
    </r>
  </si>
  <si>
    <t>Service provided:</t>
  </si>
  <si>
    <t>Key terms of the relationship:</t>
  </si>
  <si>
    <t>Supplier / Relationship 2:</t>
  </si>
  <si>
    <r>
      <rPr>
        <rFont val="Arial"/>
        <b/>
        <color/>
        <sz val="10.0"/>
      </rPr>
      <t>Relationship status:</t>
    </r>
    <r>
      <rPr>
        <rFont val="Arial"/>
        <b val="0"/>
        <i/>
        <color/>
        <sz val="10.0"/>
      </rPr>
      <t xml:space="preserve"> </t>
    </r>
  </si>
  <si>
    <r>
      <rPr>
        <rFont val="Noto Sans Symbols"/>
        <color/>
        <sz val="10.0"/>
      </rPr>
      <t>·</t>
    </r>
    <r>
      <rPr>
        <rFont val="Times New Roman"/>
        <color/>
        <sz val="7.0"/>
      </rPr>
      <t xml:space="preserve">    </t>
    </r>
    <r>
      <rPr>
        <rFont val="Arial"/>
        <color/>
        <sz val="10.0"/>
      </rPr>
      <t>No contract/commitment</t>
    </r>
  </si>
  <si>
    <r>
      <rPr>
        <rFont val="Noto Sans Symbols"/>
        <color/>
        <sz val="10.0"/>
      </rPr>
      <t>·</t>
    </r>
    <r>
      <rPr>
        <rFont val="Times New Roman"/>
        <color/>
        <sz val="7.0"/>
      </rPr>
      <t xml:space="preserve">    </t>
    </r>
    <r>
      <rPr>
        <rFont val="Arial"/>
        <color/>
        <sz val="10.0"/>
      </rPr>
      <t>Contact under negotiation</t>
    </r>
  </si>
  <si>
    <r>
      <rPr>
        <rFont val="Noto Sans Symbols"/>
        <color/>
        <sz val="10.0"/>
      </rPr>
      <t>·</t>
    </r>
    <r>
      <rPr>
        <rFont val="Times New Roman"/>
        <color/>
        <sz val="7.0"/>
      </rPr>
      <t xml:space="preserve">    </t>
    </r>
    <r>
      <rPr>
        <rFont val="Arial"/>
        <color/>
        <sz val="10.0"/>
      </rPr>
      <t>Project-based arrangement</t>
    </r>
  </si>
  <si>
    <r>
      <rPr>
        <rFont val="Noto Sans Symbols"/>
        <color/>
        <sz val="10.0"/>
      </rPr>
      <t>·</t>
    </r>
    <r>
      <rPr>
        <rFont val="Times New Roman"/>
        <color/>
        <sz val="7.0"/>
      </rPr>
      <t xml:space="preserve">    </t>
    </r>
    <r>
      <rPr>
        <rFont val="Arial"/>
        <color/>
        <sz val="10.0"/>
      </rPr>
      <t>Contract or retainer in place</t>
    </r>
  </si>
  <si>
    <r>
      <rPr>
        <rFont val="Noto Sans Symbols"/>
        <color/>
        <sz val="10.0"/>
      </rPr>
      <t>·</t>
    </r>
    <r>
      <rPr>
        <rFont val="Times New Roman"/>
        <color/>
        <sz val="7.0"/>
      </rPr>
      <t xml:space="preserve">    </t>
    </r>
    <r>
      <rPr>
        <rFont val="Arial"/>
        <color/>
        <sz val="10.0"/>
      </rPr>
      <t>Other</t>
    </r>
  </si>
  <si>
    <t>Other operational considerations:</t>
  </si>
  <si>
    <t>Do you currently employ staff?</t>
  </si>
  <si>
    <r>
      <rPr>
        <rFont val="Noto Sans Symbols"/>
        <color/>
        <sz val="10.0"/>
      </rPr>
      <t>·</t>
    </r>
    <r>
      <rPr>
        <rFont val="Times New Roman"/>
        <color/>
        <sz val="7.0"/>
      </rPr>
      <t xml:space="preserve">   </t>
    </r>
    <r>
      <rPr>
        <rFont val="Arial"/>
        <color/>
        <sz val="10.0"/>
      </rPr>
      <t xml:space="preserve">Yes </t>
    </r>
    <r>
      <rPr>
        <rFont val="Arial"/>
        <i/>
        <color/>
        <sz val="10.0"/>
      </rPr>
      <t>(proceed to question A below)</t>
    </r>
  </si>
  <si>
    <r>
      <rPr>
        <rFont val="Noto Sans Symbols"/>
        <color/>
        <sz val="10.0"/>
      </rPr>
      <t>·</t>
    </r>
    <r>
      <rPr>
        <rFont val="Times New Roman"/>
        <color/>
        <sz val="7.0"/>
      </rPr>
      <t xml:space="preserve">   </t>
    </r>
    <r>
      <rPr>
        <rFont val="Arial"/>
        <color/>
        <sz val="10.0"/>
      </rPr>
      <t xml:space="preserve">Not yet but I have plans to take on staff in the next 12-months </t>
    </r>
    <r>
      <rPr>
        <rFont val="Arial"/>
        <i/>
        <color/>
        <sz val="10.0"/>
      </rPr>
      <t>(proceed to question B)</t>
    </r>
  </si>
  <si>
    <r>
      <rPr>
        <rFont val="Noto Sans Symbols"/>
        <color/>
        <sz val="10.0"/>
      </rPr>
      <t>·</t>
    </r>
    <r>
      <rPr>
        <rFont val="Times New Roman"/>
        <color/>
        <sz val="7.0"/>
      </rPr>
      <t xml:space="preserve">   </t>
    </r>
    <r>
      <rPr>
        <rFont val="Arial"/>
        <color/>
        <sz val="10.0"/>
      </rPr>
      <t xml:space="preserve">No and I have no plans to take on staff in the next 12-months </t>
    </r>
    <r>
      <rPr>
        <rFont val="Arial"/>
        <i/>
        <color/>
        <sz val="10.0"/>
      </rPr>
      <t>(proceed to next section)</t>
    </r>
  </si>
  <si>
    <r>
      <rPr>
        <rFont val="Arial"/>
        <b/>
        <color/>
        <sz val="10.0"/>
      </rPr>
      <t>A.</t>
    </r>
    <r>
      <rPr>
        <rFont val="Times New Roman"/>
        <b/>
        <color/>
        <sz val="7.0"/>
      </rPr>
      <t xml:space="preserve">             </t>
    </r>
    <r>
      <rPr>
        <rFont val="Arial"/>
        <b/>
        <color/>
        <sz val="10.0"/>
      </rPr>
      <t xml:space="preserve">How many staff do you currently employ? </t>
    </r>
  </si>
  <si>
    <t>Full time:</t>
  </si>
  <si>
    <t>Part time:</t>
  </si>
  <si>
    <r>
      <rPr>
        <rFont val="Arial"/>
        <b/>
        <color/>
        <sz val="10.0"/>
      </rPr>
      <t>Outline the key staff</t>
    </r>
    <r>
      <rPr>
        <rFont val="Arial"/>
        <b val="0"/>
        <color/>
        <sz val="10.0"/>
      </rPr>
      <t xml:space="preserve"> </t>
    </r>
    <r>
      <rPr>
        <rFont val="Arial"/>
        <b/>
        <color/>
        <sz val="10.0"/>
      </rPr>
      <t>roles within your business (e.g. job title, responsibilities, key skills):</t>
    </r>
  </si>
  <si>
    <r>
      <rPr>
        <rFont val="Arial"/>
        <b/>
        <color/>
        <sz val="10.0"/>
      </rPr>
      <t>B.</t>
    </r>
    <r>
      <rPr>
        <rFont val="Times New Roman"/>
        <b/>
        <color/>
        <sz val="7.0"/>
      </rPr>
      <t xml:space="preserve">             </t>
    </r>
    <r>
      <rPr>
        <rFont val="Arial"/>
        <b/>
        <color/>
        <sz val="10.0"/>
      </rPr>
      <t>How many staff do you intend to take on in the next 12-months?</t>
    </r>
  </si>
  <si>
    <t>Describe the key responsibilities and skills you anticipate giving to these new staff:</t>
  </si>
  <si>
    <t>Where does or will your business operate from?</t>
  </si>
  <si>
    <r>
      <rPr>
        <rFont val="Noto Sans Symbols"/>
        <color/>
        <sz val="10.0"/>
      </rPr>
      <t>·</t>
    </r>
    <r>
      <rPr>
        <rFont val="Times New Roman"/>
        <color/>
        <sz val="7.0"/>
      </rPr>
      <t xml:space="preserve">   </t>
    </r>
    <r>
      <rPr>
        <rFont val="Arial"/>
        <color/>
        <sz val="10.0"/>
      </rPr>
      <t>Home business</t>
    </r>
  </si>
  <si>
    <r>
      <rPr>
        <rFont val="Noto Sans Symbols"/>
        <color/>
        <sz val="10.0"/>
      </rPr>
      <t>·</t>
    </r>
    <r>
      <rPr>
        <rFont val="Times New Roman"/>
        <color/>
        <sz val="7.0"/>
      </rPr>
      <t xml:space="preserve">   </t>
    </r>
    <r>
      <rPr>
        <rFont val="Arial"/>
        <color/>
        <sz val="10.0"/>
      </rPr>
      <t>Office</t>
    </r>
  </si>
  <si>
    <r>
      <rPr>
        <rFont val="Noto Sans Symbols"/>
        <color/>
        <sz val="10.0"/>
      </rPr>
      <t>·</t>
    </r>
    <r>
      <rPr>
        <rFont val="Times New Roman"/>
        <color/>
        <sz val="7.0"/>
      </rPr>
      <t xml:space="preserve">   </t>
    </r>
    <r>
      <rPr>
        <rFont val="Arial"/>
        <color/>
        <sz val="10.0"/>
      </rPr>
      <t>Retail unit</t>
    </r>
  </si>
  <si>
    <r>
      <rPr>
        <rFont val="Noto Sans Symbols"/>
        <color/>
        <sz val="10.0"/>
      </rPr>
      <t>·</t>
    </r>
    <r>
      <rPr>
        <rFont val="Times New Roman"/>
        <color/>
        <sz val="7.0"/>
      </rPr>
      <t xml:space="preserve">   </t>
    </r>
    <r>
      <rPr>
        <rFont val="Arial"/>
        <color/>
        <sz val="10.0"/>
      </rPr>
      <t>Manufacturing unit</t>
    </r>
  </si>
  <si>
    <r>
      <rPr>
        <rFont val="Noto Sans Symbols"/>
        <color/>
        <sz val="10.0"/>
      </rPr>
      <t>·</t>
    </r>
    <r>
      <rPr>
        <rFont val="Times New Roman"/>
        <color/>
        <sz val="7.0"/>
      </rPr>
      <t xml:space="preserve">   </t>
    </r>
    <r>
      <rPr>
        <rFont val="Arial"/>
        <color/>
        <sz val="10.0"/>
      </rPr>
      <t>Mobile business (vehicle)</t>
    </r>
  </si>
  <si>
    <r>
      <rPr>
        <rFont val="Noto Sans Symbols"/>
        <color/>
        <sz val="10.0"/>
      </rPr>
      <t>·</t>
    </r>
    <r>
      <rPr>
        <rFont val="Times New Roman"/>
        <color/>
        <sz val="7.0"/>
      </rPr>
      <t xml:space="preserve">   </t>
    </r>
    <r>
      <rPr>
        <rFont val="Arial"/>
        <color/>
        <sz val="10.0"/>
      </rPr>
      <t>Work-hub</t>
    </r>
  </si>
  <si>
    <r>
      <rPr>
        <rFont val="Noto Sans Symbols"/>
        <color/>
        <sz val="10.0"/>
      </rPr>
      <t>·</t>
    </r>
    <r>
      <rPr>
        <rFont val="Times New Roman"/>
        <color/>
        <sz val="7.0"/>
      </rPr>
      <t xml:space="preserve">   </t>
    </r>
    <r>
      <rPr>
        <rFont val="Arial"/>
        <color/>
        <sz val="10.0"/>
      </rPr>
      <t>Other</t>
    </r>
  </si>
  <si>
    <t>What laws or regulations have you considered for your business and/or industry?</t>
  </si>
  <si>
    <t>What insurance do you currently have in place or do you intend to put in place for your business?</t>
  </si>
  <si>
    <r>
      <rPr>
        <rFont val="Arial"/>
        <b/>
        <color rgb="FFFFFFFF"/>
        <sz val="14.0"/>
      </rPr>
      <t>7.</t>
    </r>
    <r>
      <rPr>
        <rFont val="Arial"/>
        <b val="0"/>
        <color rgb="FFFFFFFF"/>
        <sz val="14.0"/>
      </rPr>
      <t xml:space="preserve"> </t>
    </r>
    <r>
      <rPr>
        <rFont val="Arial"/>
        <b/>
        <color rgb="FFFFFFFF"/>
        <sz val="14.0"/>
      </rPr>
      <t>Back-up plan</t>
    </r>
  </si>
  <si>
    <t>How will you manage your loan repayments if your business doesn’t go according to plan?</t>
  </si>
  <si>
    <t>Your back-up plan should highlight:</t>
  </si>
  <si>
    <r>
      <rPr>
        <rFont val="Noto Sans Symbols"/>
        <color/>
        <sz val="10.0"/>
      </rPr>
      <t>·</t>
    </r>
    <r>
      <rPr>
        <rFont val="Times New Roman"/>
        <color/>
        <sz val="7.0"/>
      </rPr>
      <t xml:space="preserve">        </t>
    </r>
    <r>
      <rPr>
        <rFont val="Arial"/>
        <color/>
        <sz val="10.0"/>
      </rPr>
      <t>What your loan repayments are</t>
    </r>
  </si>
  <si>
    <r>
      <rPr>
        <rFont val="Noto Sans Symbols"/>
        <color/>
        <sz val="10.0"/>
      </rPr>
      <t>·</t>
    </r>
    <r>
      <rPr>
        <rFont val="Times New Roman"/>
        <color/>
        <sz val="7.0"/>
      </rPr>
      <t xml:space="preserve">        </t>
    </r>
    <r>
      <rPr>
        <rFont val="Arial"/>
        <color/>
        <sz val="10.0"/>
      </rPr>
      <t>How you would manage these repayments in the case of an unexpected event</t>
    </r>
  </si>
  <si>
    <r>
      <rPr>
        <rFont val="Noto Sans Symbols"/>
        <color/>
        <sz val="10.0"/>
      </rPr>
      <t>·</t>
    </r>
    <r>
      <rPr>
        <rFont val="Times New Roman"/>
        <color/>
        <sz val="7.0"/>
      </rPr>
      <t xml:space="preserve">        </t>
    </r>
    <r>
      <rPr>
        <rFont val="Arial"/>
        <color/>
        <sz val="10.0"/>
      </rPr>
      <t>Why you feel this is a realistic plan</t>
    </r>
  </si>
  <si>
    <t>Describe how you would be able to meet your loan repayments, personal expenditure (PSB) as well as any long term liabilities in relation to the business, in the event the business were to fail. 
Things to consider:
- Long term liabilities such as lease agreements (break clause?), asset finance, other credit agreements, etc.
- Your Personal Survival Budget demonstrates sufficient disposable income capable of absorbing the monthly loan repayments.
- You have other skills or experience that would reasonably allow you to return to employment. It may be useful to note potential job type and salary expectations
- If bank statements were provided, it may be clear that you previously earned sufficient income to cover your personal expenses. 
- There may be business assets sufficient in value to repay the loan.
- If returning to employment consider how realistic this is, if long term unemployed.
- If in receipt of any benefits related to ill health consider the potential impact on the backup plan. If yes, please verify nature of disability and related to client? 
It may be possible to rely on one of the above, or a combination. Reliance on a third party to repay the loan is not acceptable.</t>
  </si>
  <si>
    <t>Enter Year</t>
  </si>
  <si>
    <t>Employee Numbers</t>
  </si>
  <si>
    <t>Customer Numbers</t>
  </si>
  <si>
    <t>Direct Costs (£)</t>
  </si>
  <si>
    <t>Gross Profit (£)</t>
  </si>
  <si>
    <t>Gross Profit Margin %</t>
  </si>
  <si>
    <t>Salaries (£)</t>
  </si>
  <si>
    <t>Other Overheads (£)</t>
  </si>
  <si>
    <t>Total Overheads (£)</t>
  </si>
  <si>
    <t>EBITDA (£)</t>
  </si>
  <si>
    <t>STARTUP COSTS</t>
  </si>
  <si>
    <t>Capital Requirements Area</t>
  </si>
  <si>
    <t>Capital Requirements Total (£)</t>
  </si>
  <si>
    <t>Homes</t>
  </si>
  <si>
    <t>Days</t>
  </si>
  <si>
    <t>Occupancy</t>
  </si>
  <si>
    <t>Night Rate</t>
  </si>
  <si>
    <t>Nights Booked (Total Occupancy)</t>
  </si>
  <si>
    <t>Average Rent Per Property</t>
  </si>
  <si>
    <t>Rental Costs</t>
  </si>
  <si>
    <t>Setup Costs</t>
  </si>
  <si>
    <t>Nights available</t>
  </si>
  <si>
    <t>Monthly Rent</t>
  </si>
</sst>
</file>

<file path=xl/styles.xml><?xml version="1.0" encoding="utf-8"?>
<styleSheet xmlns="http://schemas.openxmlformats.org/spreadsheetml/2006/main" xmlns:x14ac="http://schemas.microsoft.com/office/spreadsheetml/2009/9/ac" xmlns:mc="http://schemas.openxmlformats.org/markup-compatibility/2006">
  <numFmts count="26">
    <numFmt numFmtId="164" formatCode="_-* #,##0,_-;\-* #,##0,_-;_-* &quot;-&quot;??_-;_-@"/>
    <numFmt numFmtId="165" formatCode="mmmyy"/>
    <numFmt numFmtId="166" formatCode="mmmm d"/>
    <numFmt numFmtId="167" formatCode="_-* #,##0_-;\-* #,##0_-;_-* &quot;-&quot;??_-;_-@"/>
    <numFmt numFmtId="168" formatCode="&quot;$&quot;#,##0_);[Red]\(&quot;$&quot;#,##0\)"/>
    <numFmt numFmtId="169" formatCode="#,##0_);[Red](#,##0)"/>
    <numFmt numFmtId="170" formatCode="0%;[red](0)%"/>
    <numFmt numFmtId="171" formatCode="0.0"/>
    <numFmt numFmtId="172" formatCode="0_);[Red]\(0\)"/>
    <numFmt numFmtId="173" formatCode="_-* #,##0.00_-;\-* #,##0.00_-;_-* &quot;-&quot;??_-;_-@"/>
    <numFmt numFmtId="174" formatCode="&quot;£&quot;#,##0;[Red]\-&quot;£&quot;#,##0"/>
    <numFmt numFmtId="175" formatCode="0%_);[Red]\(0%\)"/>
    <numFmt numFmtId="176" formatCode="#,##0;(#,##0)"/>
    <numFmt numFmtId="177" formatCode="0.0_);[Red]\(0.0\)"/>
    <numFmt numFmtId="178" formatCode="mmmm yyyy"/>
    <numFmt numFmtId="179" formatCode="&quot;£&quot;#,##0.00;[Red]\-&quot;£&quot;#,##0.00"/>
    <numFmt numFmtId="180" formatCode="&quot;$&quot;#,##0_);\(&quot;$&quot;#,##0\)"/>
    <numFmt numFmtId="181" formatCode="_(* #,##0_);_(* \(#,##0\);_(* &quot;-&quot;??_);_(@_)"/>
    <numFmt numFmtId="182" formatCode="0.0%"/>
    <numFmt numFmtId="183" formatCode="_(* #,##0.00_);_(* \(#,##0.00\);_(* &quot;-&quot;??_);_(@_)"/>
    <numFmt numFmtId="184" formatCode="_(* #,##0.0%_);_(* \(#,##0.0%\);_(* &quot;-&quot;_);_(@_)"/>
    <numFmt numFmtId="185" formatCode="_(* #,##0.000_);_(* \(#,##0.000\);_(* &quot;-&quot;??.000_);_(@_)"/>
    <numFmt numFmtId="186" formatCode="#,##0.00;\(#,##0.00\)"/>
    <numFmt numFmtId="187" formatCode="&quot;£&quot;#,##0.00;&quot;£&quot;\-#,##0.00"/>
    <numFmt numFmtId="188" formatCode="#,##0;\(#,##0\)"/>
    <numFmt numFmtId="189" formatCode="&quot;£&quot;#,##0.00"/>
  </numFmts>
  <fonts count="92">
    <font>
      <sz val="10.0"/>
      <color rgb="FF000000"/>
      <name val="Arial"/>
    </font>
    <font>
      <name val="Open Sans"/>
    </font>
    <font>
      <b/>
      <sz val="9.0"/>
      <color rgb="FFFFFFFF"/>
      <name val="Open Sans"/>
    </font>
    <font>
      <b/>
      <sz val="9.0"/>
      <color rgb="FF000000"/>
      <name val="Open Sans"/>
    </font>
    <font>
      <sz val="9.0"/>
      <color rgb="FFFFFFFF"/>
      <name val="Open Sans"/>
    </font>
    <font>
      <color rgb="FFFFFFFF"/>
      <name val="Open Sans"/>
    </font>
    <font>
      <sz val="9.0"/>
      <color rgb="FF000000"/>
      <name val="Open Sans"/>
    </font>
    <font>
      <b/>
      <name val="Open Sans"/>
    </font>
    <font/>
    <font>
      <sz val="8.0"/>
      <name val="Open Sans"/>
    </font>
    <font>
      <b/>
    </font>
    <font>
      <b/>
      <color rgb="FFFFFFFF"/>
    </font>
    <font>
      <color rgb="FFFFFFFF"/>
    </font>
    <font>
      <b/>
      <sz val="11.0"/>
      <name val="Arial"/>
    </font>
    <font>
      <sz val="10.0"/>
      <name val="Arial"/>
    </font>
    <font>
      <b/>
      <sz val="12.0"/>
      <name val="Arial"/>
    </font>
    <font>
      <sz val="12.0"/>
      <name val="Arial"/>
    </font>
    <font>
      <b/>
      <sz val="10.0"/>
      <name val="Arial"/>
    </font>
    <font>
      <b/>
      <sz val="10.0"/>
      <color rgb="FF000000"/>
      <name val="Arial"/>
    </font>
    <font>
      <name val="Arial"/>
    </font>
    <font>
      <sz val="8.0"/>
      <name val="Arial"/>
    </font>
    <font>
      <b/>
      <sz val="11.0"/>
      <color rgb="FFFFFFFF"/>
      <name val="Arial"/>
    </font>
    <font>
      <b/>
      <sz val="8.0"/>
      <name val="Arial"/>
    </font>
    <font>
      <b/>
      <sz val="9.0"/>
      <name val="Arial"/>
    </font>
    <font>
      <sz val="8.0"/>
      <color rgb="FF000000"/>
      <name val="Arial"/>
    </font>
    <font>
      <b/>
      <sz val="16.0"/>
      <color rgb="FF000000"/>
      <name val="Arial"/>
    </font>
    <font>
      <b/>
      <sz val="8.0"/>
      <color rgb="FF000000"/>
      <name val="Arial"/>
    </font>
    <font>
      <u/>
      <sz val="10.0"/>
      <color rgb="FF99CC00"/>
      <name val="Arial"/>
    </font>
    <font>
      <sz val="7.0"/>
      <color rgb="FF4A86E8"/>
      <name val="Arial"/>
    </font>
    <font>
      <sz val="10.0"/>
      <name val="Open Sans"/>
    </font>
    <font>
      <b/>
      <sz val="10.0"/>
      <name val="Open Sans"/>
    </font>
    <font>
      <sz val="10.0"/>
      <color rgb="FF000000"/>
      <name val="Open Sans"/>
    </font>
    <font>
      <b/>
      <sz val="10.0"/>
      <color rgb="FF000000"/>
      <name val="Open Sans"/>
    </font>
    <font>
      <u/>
      <sz val="10.0"/>
      <name val="Open Sans"/>
    </font>
    <font>
      <sz val="11.0"/>
      <color/>
      <name val="Arial"/>
    </font>
    <font>
      <sz val="11.0"/>
      <name val="Arial"/>
    </font>
    <font>
      <b/>
      <sz val="14.0"/>
      <color/>
      <name val="Arial"/>
    </font>
    <font>
      <b/>
      <sz val="22.0"/>
      <color rgb="FF142855"/>
      <name val="Arial"/>
    </font>
    <font>
      <b/>
      <sz val="22.0"/>
      <name val="Arial"/>
    </font>
    <font>
      <b/>
      <sz val="16.0"/>
      <name val="Arial"/>
    </font>
    <font>
      <b/>
      <sz val="14.0"/>
      <name val="Arial"/>
    </font>
    <font>
      <sz val="14.0"/>
      <color/>
      <name val="Arial"/>
    </font>
    <font>
      <sz val="11.0"/>
      <color rgb="FF002060"/>
      <name val="Arial"/>
    </font>
    <font>
      <b/>
      <sz val="10.0"/>
      <color/>
      <name val="Arial"/>
    </font>
    <font>
      <sz val="10.0"/>
      <color/>
      <name val="Arial"/>
    </font>
    <font>
      <b/>
      <sz val="11.0"/>
      <color/>
      <name val="Arial"/>
    </font>
    <font>
      <b/>
      <sz val="12.0"/>
      <color/>
      <name val="Arial"/>
    </font>
    <font>
      <b/>
      <sz val="14.0"/>
      <name val="Open Sans"/>
    </font>
    <font>
      <sz val="10.0"/>
      <color rgb="FFFFFFFF"/>
      <name val="Open Sans"/>
    </font>
    <font>
      <sz val="10.0"/>
      <name val="Arimo"/>
    </font>
    <font>
      <b/>
      <color rgb="FF0E101A"/>
      <name val="&quot;Open Sans&quot;"/>
    </font>
    <font>
      <color rgb="FF0E101A"/>
      <name val="&quot;Open Sans&quot;"/>
    </font>
    <font>
      <sz val="20.0"/>
      <name val="Arial"/>
    </font>
    <font>
      <b/>
      <sz val="20.0"/>
      <color rgb="FFFFFFFF"/>
      <name val="Arial"/>
    </font>
    <font>
      <sz val="20.0"/>
      <color rgb="FFFFFFFF"/>
      <name val="Arial"/>
    </font>
    <font>
      <b/>
      <sz val="20.0"/>
      <name val="Arial"/>
    </font>
    <font>
      <sz val="10.0"/>
      <color rgb="FFFFFFFF"/>
      <name val="Arial"/>
    </font>
    <font>
      <sz val="10.0"/>
      <color rgb="FF3366FF"/>
      <name val="Arial"/>
    </font>
    <font>
      <u/>
      <sz val="10.0"/>
      <color rgb="FF99CC00"/>
      <name val="Arial"/>
    </font>
    <font>
      <sz val="10.0"/>
      <color rgb="FF333399"/>
      <name val="Arial"/>
    </font>
    <font>
      <u/>
      <name val="Open Sans"/>
    </font>
    <font>
      <sz val="9.0"/>
      <name val="Arial"/>
    </font>
    <font>
      <b/>
      <u/>
      <sz val="11.0"/>
      <color rgb="FF008000"/>
      <name val="Arial"/>
    </font>
    <font>
      <i/>
      <sz val="10.0"/>
      <name val="Arial"/>
    </font>
    <font>
      <sz val="11.0"/>
      <color rgb="FF000000"/>
      <name val="Gandhiserif-regular-webfont"/>
    </font>
    <font>
      <sz val="9.0"/>
      <color rgb="FFFFFFFF"/>
      <name val="Arial"/>
    </font>
    <font>
      <sz val="11.0"/>
      <color rgb="FF003399"/>
      <name val="Gandhiserif-regular-webfont"/>
    </font>
    <font>
      <sz val="11.0"/>
      <color rgb="FF005B9D"/>
      <name val="Gandhiserif-regular-webfont"/>
    </font>
    <font>
      <b/>
      <i/>
      <sz val="9.0"/>
      <name val="Arial"/>
    </font>
    <font>
      <b/>
      <sz val="12.0"/>
      <name val="Open Sans"/>
    </font>
    <font>
      <sz val="11.0"/>
      <color rgb="FF000000"/>
      <name val="Arial"/>
    </font>
    <font>
      <b/>
      <sz val="11.0"/>
      <color rgb="FF000000"/>
      <name val="Arial"/>
    </font>
    <font>
      <b/>
      <u/>
      <sz val="11.0"/>
      <color rgb="FF000000"/>
      <name val="Arial"/>
    </font>
    <font>
      <b/>
      <sz val="10.0"/>
    </font>
    <font>
      <b/>
      <u/>
      <sz val="10.0"/>
    </font>
    <font>
      <sz val="18.0"/>
    </font>
    <font>
      <b/>
      <u/>
      <sz val="10.0"/>
      <color rgb="FFFF0000"/>
    </font>
    <font>
      <u/>
      <sz val="10.0"/>
    </font>
    <font>
      <b/>
      <sz val="10.0"/>
      <color rgb="FFFF0000"/>
    </font>
    <font>
      <b/>
      <sz val="11.0"/>
      <color rgb="FF002060"/>
      <name val="Arial"/>
    </font>
    <font>
      <b/>
      <sz val="16.0"/>
      <color/>
      <name val="Arial"/>
    </font>
    <font>
      <i/>
      <sz val="12.0"/>
      <color/>
      <name val="Arial"/>
    </font>
    <font>
      <b/>
      <i/>
      <sz val="11.0"/>
      <color/>
      <name val="Arial"/>
    </font>
    <font>
      <i/>
      <sz val="12.0"/>
      <name val="Arial"/>
    </font>
    <font>
      <i/>
      <sz val="11.0"/>
      <name val="Arial"/>
    </font>
    <font>
      <b/>
      <sz val="14.0"/>
      <color rgb="FF142855"/>
      <name val="Arial"/>
    </font>
    <font>
      <sz val="11.0"/>
      <color rgb="FF142855"/>
      <name val="Arial"/>
    </font>
    <font>
      <b/>
      <sz val="14.0"/>
      <color rgb="FFFFFFFF"/>
      <name val="Arial"/>
    </font>
    <font>
      <i/>
      <sz val="10.0"/>
      <color/>
      <name val="Arial"/>
    </font>
    <font>
      <sz val="10.0"/>
      <color/>
      <name val="Noto Sans Symbols"/>
    </font>
    <font>
      <sz val="11.0"/>
      <color rgb="FF1A202C"/>
      <name val="Arial"/>
    </font>
    <font>
      <b/>
      <sz val="13.0"/>
      <color rgb="FF1A202C"/>
      <name val="Arial"/>
    </font>
  </fonts>
  <fills count="34">
    <fill>
      <patternFill patternType="none"/>
    </fill>
    <fill>
      <patternFill patternType="lightGray"/>
    </fill>
    <fill>
      <patternFill patternType="solid">
        <fgColor rgb="FF969696"/>
        <bgColor rgb="FF969696"/>
      </patternFill>
    </fill>
    <fill>
      <patternFill patternType="solid">
        <fgColor rgb="FF999999"/>
        <bgColor rgb="FF999999"/>
      </patternFill>
    </fill>
    <fill>
      <patternFill patternType="solid">
        <fgColor rgb="FF0000FF"/>
        <bgColor rgb="FF0000FF"/>
      </patternFill>
    </fill>
    <fill>
      <patternFill patternType="solid">
        <fgColor rgb="FFFF0000"/>
        <bgColor rgb="FFFF0000"/>
      </patternFill>
    </fill>
    <fill>
      <patternFill patternType="solid">
        <fgColor rgb="FF666666"/>
        <bgColor rgb="FF666666"/>
      </patternFill>
    </fill>
    <fill>
      <patternFill patternType="solid">
        <fgColor rgb="FFD9D9D9"/>
        <bgColor rgb="FFD9D9D9"/>
      </patternFill>
    </fill>
    <fill>
      <patternFill patternType="solid">
        <fgColor rgb="FF00FF00"/>
        <bgColor rgb="FF00FF00"/>
      </patternFill>
    </fill>
    <fill>
      <patternFill patternType="solid">
        <fgColor rgb="FFF2F2F2"/>
        <bgColor rgb="FFF2F2F2"/>
      </patternFill>
    </fill>
    <fill>
      <patternFill patternType="solid">
        <fgColor rgb="FFFFFF00"/>
        <bgColor rgb="FFFFFF00"/>
      </patternFill>
    </fill>
    <fill>
      <patternFill patternType="solid">
        <fgColor rgb="FF000000"/>
        <bgColor rgb="FF000000"/>
      </patternFill>
    </fill>
    <fill>
      <patternFill patternType="solid">
        <fgColor rgb="FFEAF1DD"/>
        <bgColor rgb="FFEAF1DD"/>
      </patternFill>
    </fill>
    <fill>
      <patternFill patternType="solid">
        <fgColor rgb="FFEEECE1"/>
        <bgColor rgb="FFEEECE1"/>
      </patternFill>
    </fill>
    <fill>
      <patternFill patternType="solid">
        <fgColor rgb="FFFFFFFF"/>
        <bgColor rgb="FFFFFFFF"/>
      </patternFill>
    </fill>
    <fill>
      <patternFill patternType="solid">
        <fgColor rgb="FFE5DFEC"/>
        <bgColor rgb="FFE5DFEC"/>
      </patternFill>
    </fill>
    <fill>
      <patternFill patternType="solid">
        <fgColor rgb="FF55C0FF"/>
        <bgColor rgb="FF55C0FF"/>
      </patternFill>
    </fill>
    <fill>
      <patternFill patternType="solid">
        <fgColor rgb="FF142855"/>
        <bgColor rgb="FF142855"/>
      </patternFill>
    </fill>
    <fill>
      <patternFill patternType="solid">
        <fgColor rgb="FF50C5A7"/>
        <bgColor rgb="FF50C5A7"/>
      </patternFill>
    </fill>
    <fill>
      <patternFill patternType="solid">
        <fgColor rgb="FFB8CCE4"/>
        <bgColor rgb="FFB8CCE4"/>
      </patternFill>
    </fill>
    <fill>
      <patternFill patternType="solid">
        <fgColor rgb="FF4F81BD"/>
        <bgColor rgb="FF4F81BD"/>
      </patternFill>
    </fill>
    <fill>
      <patternFill patternType="solid">
        <fgColor rgb="FFD6E3BC"/>
        <bgColor rgb="FFD6E3BC"/>
      </patternFill>
    </fill>
    <fill>
      <patternFill patternType="solid">
        <fgColor rgb="FFE5B8B7"/>
        <bgColor rgb="FFE5B8B7"/>
      </patternFill>
    </fill>
    <fill>
      <patternFill patternType="solid">
        <fgColor rgb="FF000080"/>
        <bgColor rgb="FF000080"/>
      </patternFill>
    </fill>
    <fill>
      <patternFill patternType="solid">
        <fgColor rgb="FF333399"/>
        <bgColor rgb="FF333399"/>
      </patternFill>
    </fill>
    <fill>
      <patternFill patternType="solid">
        <fgColor rgb="FFCCFFFF"/>
        <bgColor rgb="FFCCFFFF"/>
      </patternFill>
    </fill>
    <fill>
      <patternFill patternType="solid">
        <fgColor rgb="FFCCFF66"/>
        <bgColor rgb="FFCCFF66"/>
      </patternFill>
    </fill>
    <fill>
      <patternFill patternType="solid">
        <fgColor rgb="FFB3D580"/>
        <bgColor rgb="FFB3D580"/>
      </patternFill>
    </fill>
    <fill>
      <patternFill patternType="solid">
        <fgColor rgb="FFEBD780"/>
        <bgColor rgb="FFEBD780"/>
      </patternFill>
    </fill>
    <fill>
      <patternFill patternType="solid">
        <fgColor rgb="FFDDDDDD"/>
        <bgColor rgb="FFDDDDDD"/>
      </patternFill>
    </fill>
    <fill>
      <patternFill patternType="solid">
        <fgColor rgb="FFFFFF99"/>
        <bgColor rgb="FFFFFF99"/>
      </patternFill>
    </fill>
    <fill>
      <patternFill patternType="solid">
        <fgColor rgb="FF3C3786"/>
        <bgColor rgb="FF3C3786"/>
      </patternFill>
    </fill>
    <fill>
      <patternFill patternType="solid">
        <fgColor rgb="FFFFA0B4"/>
        <bgColor rgb="FFFFA0B4"/>
      </patternFill>
    </fill>
    <fill>
      <patternFill patternType="solid">
        <fgColor rgb="FF7E89C1"/>
        <bgColor rgb="FF7E89C1"/>
      </patternFill>
    </fill>
  </fills>
  <borders count="291">
    <border/>
    <border>
      <bottom style="medium">
        <color rgb="FFFFFFFF"/>
      </bottom>
    </border>
    <border>
      <left style="medium">
        <color rgb="FFFFFFFF"/>
      </left>
      <right style="medium">
        <color rgb="FFFFFFFF"/>
      </right>
      <bottom style="thick">
        <color rgb="FFFFFFFF"/>
      </bottom>
    </border>
    <border>
      <bottom style="thick">
        <color rgb="FFFFFFFF"/>
      </bottom>
    </border>
    <border>
      <left style="medium">
        <color rgb="FFFFFFFF"/>
      </left>
      <right style="medium">
        <color rgb="FFFFFFFF"/>
      </right>
      <bottom style="medium">
        <color rgb="FFFFFFFF"/>
      </bottom>
    </border>
    <border>
      <right style="medium">
        <color rgb="FFFFFFFF"/>
      </right>
      <bottom style="medium">
        <color rgb="FFFFFFFF"/>
      </bottom>
    </border>
    <border>
      <right style="medium">
        <color rgb="FFFFFFFF"/>
      </right>
    </border>
    <border>
      <left style="medium">
        <color rgb="FFFFFFFF"/>
      </left>
      <right style="medium">
        <color rgb="FFFFFFFF"/>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top style="thin">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thin">
        <color rgb="FF000000"/>
      </left>
      <top style="thin">
        <color rgb="FF000000"/>
      </top>
    </border>
    <border>
      <left style="thin">
        <color rgb="FF000000"/>
      </left>
      <bottom style="thin">
        <color rgb="FF000000"/>
      </bottom>
    </border>
    <border>
      <left style="thin">
        <color rgb="FF000000"/>
      </left>
      <right style="thin">
        <color rgb="FF000000"/>
      </right>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rder>
    <border>
      <left style="medium">
        <color rgb="FF000000"/>
      </left>
    </border>
    <border>
      <right style="medium">
        <color rgb="FF000000"/>
      </right>
    </border>
    <border>
      <left style="medium">
        <color rgb="FF000000"/>
      </left>
      <right style="medium">
        <color rgb="FF000000"/>
      </right>
      <top/>
      <bottom/>
    </border>
    <border>
      <left style="medium">
        <color rgb="FF000000"/>
      </left>
      <right style="medium">
        <color rgb="FF000000"/>
      </right>
      <top style="medium">
        <color rgb="FF000000"/>
      </top>
    </border>
    <border>
      <right style="medium">
        <color rgb="FF000000"/>
      </right>
      <top/>
      <bottom/>
    </border>
    <border>
      <right style="medium">
        <color rgb="FF000000"/>
      </right>
      <bottom/>
    </border>
    <border>
      <left style="medium">
        <color rgb="FF000000"/>
      </left>
      <right style="medium">
        <color rgb="FF000000"/>
      </right>
      <bottom style="medium">
        <color rgb="FF000000"/>
      </bottom>
    </border>
    <border>
      <left/>
      <right style="medium">
        <color rgb="FF000000"/>
      </right>
      <top style="medium">
        <color rgb="FF000000"/>
      </top>
      <bottom style="medium">
        <color rgb="FF000000"/>
      </bottom>
    </border>
    <border>
      <left style="medium">
        <color rgb="FF000000"/>
      </left>
      <bottom style="medium">
        <color rgb="FF000000"/>
      </bottom>
    </border>
    <border>
      <right style="medium">
        <color rgb="FF000000"/>
      </right>
      <bottom style="medium">
        <color rgb="FF000000"/>
      </bottom>
    </border>
    <border>
      <left style="medium">
        <color rgb="FF000000"/>
      </left>
      <right style="medium">
        <color rgb="FF000000"/>
      </right>
      <top/>
      <bottom style="medium">
        <color rgb="FF000000"/>
      </bottom>
    </border>
    <border>
      <left/>
      <right/>
      <top/>
      <bottom/>
    </border>
    <border>
      <left style="medium">
        <color rgb="FF000000"/>
      </left>
      <right style="thin">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thin">
        <color rgb="FF000000"/>
      </right>
      <top style="medium">
        <color rgb="FF000000"/>
      </top>
      <bottom style="medium">
        <color rgb="FF000000"/>
      </bottom>
    </border>
    <border>
      <bottom style="thin">
        <color rgb="FF000000"/>
      </bottom>
    </border>
    <border>
      <right style="thin">
        <color rgb="FF000000"/>
      </right>
      <bottom style="thin">
        <color rgb="FF000000"/>
      </bottom>
    </border>
    <border>
      <left style="medium">
        <color rgb="FF000000"/>
      </left>
      <top/>
      <bottom style="medium">
        <color rgb="FF000000"/>
      </bottom>
    </border>
    <border>
      <top/>
      <bottom style="medium">
        <color rgb="FF000000"/>
      </bottom>
    </border>
    <border>
      <right/>
      <top/>
      <bottom style="medium">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medium">
        <color rgb="FF000000"/>
      </left>
      <right/>
      <top/>
      <bottom/>
    </border>
    <border>
      <left style="thin">
        <color rgb="FF000000"/>
      </left>
      <right style="medium">
        <color rgb="FF000000"/>
      </right>
    </border>
    <border>
      <left style="thin">
        <color rgb="FF000000"/>
      </left>
      <right style="medium">
        <color rgb="FF000000"/>
      </right>
      <top style="medium">
        <color rgb="FF000000"/>
      </top>
      <bottom style="medium">
        <color rgb="FF000000"/>
      </bottom>
    </border>
    <border>
      <bottom style="medium">
        <color rgb="FF000000"/>
      </bottom>
    </border>
    <border>
      <left/>
      <right style="medium">
        <color rgb="FF000000"/>
      </right>
      <top/>
      <bottom/>
    </border>
    <border>
      <left/>
      <right style="thin">
        <color rgb="FF000000"/>
      </right>
      <top/>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ttom style="thin">
        <color rgb="FF000000"/>
      </bottom>
    </border>
    <border>
      <right style="medium">
        <color rgb="FF000000"/>
      </right>
      <bottom style="thin">
        <color rgb="FF000000"/>
      </bottom>
    </border>
    <border>
      <left style="medium">
        <color rgb="FF000000"/>
      </left>
      <right/>
      <bottom/>
    </border>
    <border>
      <left style="medium">
        <color rgb="FF000000"/>
      </left>
      <right style="medium">
        <color rgb="FF000000"/>
      </right>
      <bottom/>
    </border>
    <border>
      <left/>
      <right style="thin">
        <color rgb="FF969696"/>
      </right>
      <bottom/>
    </border>
    <border>
      <left style="thin">
        <color rgb="FF969696"/>
      </left>
      <right style="thin">
        <color rgb="FF969696"/>
      </right>
      <bottom/>
    </border>
    <border>
      <left style="thin">
        <color rgb="FF969696"/>
      </left>
      <right/>
      <bottom/>
    </border>
    <border>
      <left style="medium">
        <color rgb="FF000000"/>
      </left>
      <right/>
      <top/>
      <bottom style="medium">
        <color rgb="FF000000"/>
      </bottom>
    </border>
    <border>
      <left/>
      <right style="thin">
        <color rgb="FF969696"/>
      </right>
      <top/>
      <bottom style="medium">
        <color rgb="FF000000"/>
      </bottom>
    </border>
    <border>
      <left style="thin">
        <color rgb="FF969696"/>
      </left>
      <right style="thin">
        <color rgb="FF969696"/>
      </right>
      <top/>
      <bottom style="medium">
        <color rgb="FF000000"/>
      </bottom>
    </border>
    <border>
      <left style="thin">
        <color rgb="FF969696"/>
      </left>
      <right/>
      <top/>
      <bottom style="medium">
        <color rgb="FF000000"/>
      </bottom>
    </border>
    <border>
      <left/>
      <right style="thin">
        <color rgb="FF969696"/>
      </right>
      <top/>
      <bottom/>
    </border>
    <border>
      <left style="thin">
        <color rgb="FF969696"/>
      </left>
      <right style="thin">
        <color rgb="FF969696"/>
      </right>
      <top/>
      <bottom/>
    </border>
    <border>
      <left style="thin">
        <color rgb="FF969696"/>
      </left>
      <right/>
      <top/>
      <bottom/>
    </border>
    <border>
      <left style="medium">
        <color rgb="FF000000"/>
      </left>
      <right/>
      <top style="medium">
        <color rgb="FF000000"/>
      </top>
      <bottom style="medium">
        <color rgb="FF000000"/>
      </bottom>
    </border>
    <border>
      <left/>
      <right style="thin">
        <color rgb="FF969696"/>
      </right>
      <top style="medium">
        <color rgb="FF000000"/>
      </top>
      <bottom style="medium">
        <color rgb="FF000000"/>
      </bottom>
    </border>
    <border>
      <left style="thin">
        <color rgb="FF969696"/>
      </left>
      <right style="thin">
        <color rgb="FF969696"/>
      </right>
      <top style="medium">
        <color rgb="FF000000"/>
      </top>
      <bottom style="medium">
        <color rgb="FF000000"/>
      </bottom>
    </border>
    <border>
      <left style="thin">
        <color rgb="FF969696"/>
      </left>
      <right/>
      <top style="medium">
        <color rgb="FF000000"/>
      </top>
      <bottom style="medium">
        <color rgb="FF000000"/>
      </bottom>
    </border>
    <border>
      <left style="medium">
        <color rgb="FF000000"/>
      </left>
      <right/>
      <top/>
      <bottom style="thin">
        <color rgb="FF969696"/>
      </bottom>
    </border>
    <border>
      <left style="medium">
        <color rgb="FF000000"/>
      </left>
      <right style="medium">
        <color rgb="FF000000"/>
      </right>
      <top/>
      <bottom style="thin">
        <color rgb="FF969696"/>
      </bottom>
    </border>
    <border>
      <left/>
      <right style="thin">
        <color rgb="FF969696"/>
      </right>
      <top/>
      <bottom style="thin">
        <color rgb="FF969696"/>
      </bottom>
    </border>
    <border>
      <left style="thin">
        <color rgb="FF969696"/>
      </left>
      <right style="thin">
        <color rgb="FF969696"/>
      </right>
      <top/>
      <bottom style="thin">
        <color rgb="FF969696"/>
      </bottom>
    </border>
    <border>
      <left style="thin">
        <color rgb="FF969696"/>
      </left>
      <right/>
      <top/>
      <bottom style="thin">
        <color rgb="FF969696"/>
      </bottom>
    </border>
    <border>
      <left style="medium">
        <color rgb="FF000000"/>
      </left>
      <right/>
      <top style="thin">
        <color rgb="FF969696"/>
      </top>
      <bottom style="thin">
        <color rgb="FF969696"/>
      </bottom>
    </border>
    <border>
      <left style="medium">
        <color rgb="FF000000"/>
      </left>
      <right style="medium">
        <color rgb="FF000000"/>
      </right>
      <top style="thin">
        <color rgb="FF969696"/>
      </top>
      <bottom style="thin">
        <color rgb="FF969696"/>
      </bottom>
    </border>
    <border>
      <left/>
      <right style="thin">
        <color rgb="FF969696"/>
      </right>
      <top style="thin">
        <color rgb="FF969696"/>
      </top>
      <bottom style="thin">
        <color rgb="FF969696"/>
      </bottom>
    </border>
    <border>
      <left style="thin">
        <color rgb="FF969696"/>
      </left>
      <right style="thin">
        <color rgb="FF969696"/>
      </right>
      <top style="thin">
        <color rgb="FF969696"/>
      </top>
      <bottom style="thin">
        <color rgb="FF969696"/>
      </bottom>
    </border>
    <border>
      <left style="thin">
        <color rgb="FF969696"/>
      </left>
      <right/>
      <top style="thin">
        <color rgb="FF969696"/>
      </top>
      <bottom style="thin">
        <color rgb="FF969696"/>
      </bottom>
    </border>
    <border>
      <left style="medium">
        <color rgb="FF000000"/>
      </left>
      <right style="medium">
        <color rgb="FF000000"/>
      </right>
      <top style="thin">
        <color rgb="FF969696"/>
      </top>
      <bottom style="medium">
        <color rgb="FF000000"/>
      </bottom>
    </border>
    <border>
      <left style="medium">
        <color rgb="FF000000"/>
      </left>
      <right/>
      <top style="medium">
        <color rgb="FF000000"/>
      </top>
      <bottom/>
    </border>
    <border>
      <left style="medium">
        <color rgb="FF000000"/>
      </left>
      <right style="medium">
        <color rgb="FF000000"/>
      </right>
      <top style="medium">
        <color rgb="FF000000"/>
      </top>
      <bottom/>
    </border>
    <border>
      <left/>
      <right style="thin">
        <color rgb="FF969696"/>
      </right>
      <top style="medium">
        <color rgb="FF000000"/>
      </top>
      <bottom/>
    </border>
    <border>
      <left style="thin">
        <color rgb="FF969696"/>
      </left>
      <right style="thin">
        <color rgb="FF969696"/>
      </right>
      <top style="medium">
        <color rgb="FF000000"/>
      </top>
      <bottom/>
    </border>
    <border>
      <left style="thin">
        <color rgb="FF969696"/>
      </left>
      <right/>
      <top style="medium">
        <color rgb="FF000000"/>
      </top>
      <bottom/>
    </border>
    <border>
      <left style="medium">
        <color rgb="FF000000"/>
      </left>
      <right style="medium">
        <color rgb="FF000000"/>
      </right>
      <bottom style="thin">
        <color rgb="FF969696"/>
      </bottom>
    </border>
    <border>
      <right style="thin">
        <color rgb="FF969696"/>
      </right>
      <bottom style="thin">
        <color rgb="FF969696"/>
      </bottom>
    </border>
    <border>
      <right style="thin">
        <color rgb="FF969696"/>
      </right>
      <top style="thin">
        <color rgb="FF969696"/>
      </top>
      <bottom style="thin">
        <color rgb="FF969696"/>
      </bottom>
    </border>
    <border>
      <left style="medium">
        <color rgb="FF000000"/>
      </left>
      <right/>
    </border>
    <border>
      <right style="thin">
        <color rgb="FF969696"/>
      </right>
    </border>
    <border>
      <left style="medium">
        <color rgb="FF000000"/>
      </left>
      <right/>
      <top style="thin">
        <color rgb="FF969696"/>
      </top>
      <bottom/>
    </border>
    <border>
      <left style="medium">
        <color rgb="FF000000"/>
      </left>
      <right style="medium">
        <color rgb="FF000000"/>
      </right>
      <top style="thin">
        <color rgb="FF969696"/>
      </top>
      <bottom/>
    </border>
    <border>
      <left style="thin">
        <color rgb="FF000000"/>
      </left>
      <right style="thin">
        <color rgb="FF000000"/>
      </right>
      <bottom/>
    </border>
    <border>
      <left style="thin">
        <color rgb="FF000000"/>
      </left>
      <right style="thin">
        <color rgb="FF000000"/>
      </right>
      <top/>
      <bottom/>
    </border>
    <border>
      <left style="thin">
        <color rgb="FF000000"/>
      </left>
      <right style="thin">
        <color rgb="FF000000"/>
      </right>
      <top/>
    </border>
    <border>
      <left/>
      <right/>
      <top/>
      <bottom style="double">
        <color rgb="FF000000"/>
      </bottom>
    </border>
    <border>
      <left style="thin">
        <color/>
      </left>
      <top/>
      <bottom/>
    </border>
    <border>
      <top/>
      <bottom/>
    </border>
    <border>
      <right/>
      <top/>
      <bottom/>
    </border>
    <border>
      <left style="medium">
        <color rgb="FFA89497"/>
      </left>
      <top style="medium">
        <color rgb="FFA89497"/>
      </top>
    </border>
    <border>
      <top style="medium">
        <color rgb="FFA89497"/>
      </top>
    </border>
    <border>
      <right style="medium">
        <color rgb="FFA89497"/>
      </right>
      <top style="medium">
        <color rgb="FFA89497"/>
      </top>
    </border>
    <border>
      <left style="medium">
        <color rgb="FFA89497"/>
      </left>
    </border>
    <border>
      <right style="medium">
        <color rgb="FFA89497"/>
      </right>
    </border>
    <border>
      <left style="thin">
        <color rgb="FF595959"/>
      </left>
      <right style="thin">
        <color rgb="FF595959"/>
      </right>
      <top style="thin">
        <color rgb="FF595959"/>
      </top>
      <bottom style="thin">
        <color rgb="FF595959"/>
      </bottom>
    </border>
    <border>
      <left style="thin">
        <color rgb="FF595959"/>
      </left>
      <top style="thin">
        <color rgb="FF595959"/>
      </top>
      <bottom style="thin">
        <color rgb="FF595959"/>
      </bottom>
    </border>
    <border>
      <right style="thin">
        <color rgb="FF595959"/>
      </right>
      <top style="thin">
        <color rgb="FF595959"/>
      </top>
      <bottom style="thin">
        <color rgb="FF595959"/>
      </bottom>
    </border>
    <border>
      <left style="medium">
        <color rgb="FFA89497"/>
      </left>
      <bottom style="medium">
        <color rgb="FFA89497"/>
      </bottom>
    </border>
    <border>
      <bottom style="medium">
        <color rgb="FFA89497"/>
      </bottom>
    </border>
    <border>
      <right style="medium">
        <color rgb="FFA89497"/>
      </right>
      <bottom style="medium">
        <color rgb="FFA89497"/>
      </bottom>
    </border>
    <border>
      <left style="medium">
        <color rgb="FFA89497"/>
      </left>
      <right style="medium">
        <color rgb="FFA89497"/>
      </right>
      <top style="medium">
        <color rgb="FFA89497"/>
      </top>
      <bottom/>
    </border>
    <border>
      <left style="medium">
        <color rgb="FFA89497"/>
      </left>
      <right style="medium">
        <color rgb="FFA89497"/>
      </right>
      <top/>
      <bottom/>
    </border>
    <border>
      <left style="medium">
        <color rgb="FFA89497"/>
      </left>
      <right style="medium">
        <color rgb="FFA89497"/>
      </right>
      <top/>
      <bottom style="medium">
        <color rgb="FFA89497"/>
      </bottom>
    </border>
    <border>
      <left style="medium">
        <color rgb="FFA89497"/>
      </left>
      <right style="thin">
        <color rgb="FF7F7F7F"/>
      </right>
      <top style="medium">
        <color rgb="FFA89497"/>
      </top>
      <bottom style="medium">
        <color rgb="FFA89497"/>
      </bottom>
    </border>
    <border>
      <left style="thin">
        <color rgb="FF7F7F7F"/>
      </left>
      <right style="medium">
        <color rgb="FFA89497"/>
      </right>
      <top style="medium">
        <color rgb="FFA89497"/>
      </top>
      <bottom style="medium">
        <color rgb="FFA89497"/>
      </bottom>
    </border>
    <border>
      <left style="medium">
        <color rgb="FFA89497"/>
      </left>
      <top style="medium">
        <color rgb="FFA89497"/>
      </top>
      <bottom style="medium">
        <color rgb="FFA89497"/>
      </bottom>
    </border>
    <border>
      <top style="medium">
        <color rgb="FFA89497"/>
      </top>
      <bottom style="medium">
        <color rgb="FFA89497"/>
      </bottom>
    </border>
    <border>
      <right style="medium">
        <color rgb="FFA89497"/>
      </right>
      <top style="medium">
        <color rgb="FFA89497"/>
      </top>
      <bottom style="medium">
        <color rgb="FFA89497"/>
      </bottom>
    </border>
    <border>
      <left style="medium">
        <color rgb="FFA89497"/>
      </left>
      <right style="thin">
        <color rgb="FF7F7F7F"/>
      </right>
      <top style="medium">
        <color rgb="FFA89497"/>
      </top>
      <bottom style="thin">
        <color rgb="FF7F7F7F"/>
      </bottom>
    </border>
    <border>
      <left/>
      <right style="thin">
        <color rgb="FF7F7F7F"/>
      </right>
      <top style="medium">
        <color rgb="FFA89497"/>
      </top>
      <bottom style="thin">
        <color rgb="FF7F7F7F"/>
      </bottom>
    </border>
    <border>
      <left style="thin">
        <color rgb="FF7F7F7F"/>
      </left>
      <right style="thin">
        <color rgb="FF7F7F7F"/>
      </right>
      <top style="medium">
        <color rgb="FFA89497"/>
      </top>
      <bottom style="thin">
        <color rgb="FF7F7F7F"/>
      </bottom>
    </border>
    <border>
      <left/>
      <right style="medium">
        <color rgb="FFA89497"/>
      </right>
      <top style="medium">
        <color rgb="FFA89497"/>
      </top>
      <bottom style="thin">
        <color rgb="FF7F7F7F"/>
      </bottom>
    </border>
    <border>
      <left style="medium">
        <color rgb="FFA89497"/>
      </left>
      <right style="thin">
        <color rgb="FF7F7F7F"/>
      </right>
      <top/>
      <bottom style="thin">
        <color rgb="FF7F7F7F"/>
      </bottom>
    </border>
    <border>
      <right style="thin">
        <color rgb="FF7F7F7F"/>
      </right>
      <top style="thin">
        <color rgb="FF7F7F7F"/>
      </top>
      <bottom style="thin">
        <color rgb="FF7F7F7F"/>
      </bottom>
    </border>
    <border>
      <right style="thin">
        <color rgb="FF7F7F7F"/>
      </right>
      <bottom style="thin">
        <color rgb="FF7F7F7F"/>
      </bottom>
    </border>
    <border>
      <left style="thin">
        <color rgb="FF7F7F7F"/>
      </left>
      <right style="thin">
        <color rgb="FF7F7F7F"/>
      </right>
      <top style="thin">
        <color rgb="FF000000"/>
      </top>
      <bottom style="thin">
        <color rgb="FF7F7F7F"/>
      </bottom>
    </border>
    <border>
      <left/>
      <right style="medium">
        <color rgb="FFA89497"/>
      </right>
      <top style="thin">
        <color rgb="FF000000"/>
      </top>
      <bottom style="thin">
        <color rgb="FF7F7F7F"/>
      </bottom>
    </border>
    <border>
      <left style="medium">
        <color rgb="FFA89497"/>
      </left>
      <right style="thin">
        <color rgb="FF7F7F7F"/>
      </right>
      <top/>
      <bottom/>
    </border>
    <border>
      <right style="thin">
        <color rgb="FF7F7F7F"/>
      </right>
    </border>
    <border>
      <left/>
      <right style="thin">
        <color rgb="FF7F7F7F"/>
      </right>
      <top/>
      <bottom/>
    </border>
    <border>
      <left style="thin">
        <color rgb="FF7F7F7F"/>
      </left>
      <right style="thin">
        <color rgb="FF7F7F7F"/>
      </right>
      <top/>
      <bottom/>
    </border>
    <border>
      <left/>
      <right style="medium">
        <color rgb="FFA89497"/>
      </right>
      <top/>
      <bottom/>
    </border>
    <border>
      <left style="medium">
        <color rgb="FFA89497"/>
      </left>
      <right style="thin">
        <color rgb="FF7F7F7F"/>
      </right>
      <top style="thin">
        <color rgb="FF7F7F7F"/>
      </top>
      <bottom style="thin">
        <color rgb="FF7F7F7F"/>
      </bottom>
    </border>
    <border>
      <left style="thin">
        <color rgb="FF7F7F7F"/>
      </left>
      <right style="thin">
        <color rgb="FF7F7F7F"/>
      </right>
      <top style="thin">
        <color rgb="FF7F7F7F"/>
      </top>
      <bottom style="thin">
        <color rgb="FF7F7F7F"/>
      </bottom>
    </border>
    <border>
      <left/>
      <right style="medium">
        <color rgb="FFA89497"/>
      </right>
      <top style="thin">
        <color rgb="FF7F7F7F"/>
      </top>
      <bottom style="thin">
        <color rgb="FF7F7F7F"/>
      </bottom>
    </border>
    <border>
      <left style="thin">
        <color rgb="FF7F7F7F"/>
      </left>
      <right style="thin">
        <color rgb="FF7F7F7F"/>
      </right>
    </border>
    <border>
      <left style="thin">
        <color rgb="FF7F7F7F"/>
      </left>
      <right style="thin">
        <color rgb="FF7F7F7F"/>
      </right>
      <bottom style="thin">
        <color rgb="FF7F7F7F"/>
      </bottom>
    </border>
    <border>
      <left/>
      <right style="medium">
        <color rgb="FFA89497"/>
      </right>
      <top/>
      <bottom style="thin">
        <color rgb="FF7F7F7F"/>
      </bottom>
    </border>
    <border>
      <left style="medium">
        <color rgb="FFA89497"/>
      </left>
      <right style="thin">
        <color rgb="FF000000"/>
      </right>
      <top/>
      <bottom style="medium">
        <color rgb="FFA89497"/>
      </bottom>
    </border>
    <border>
      <left style="thin">
        <color rgb="FF000000"/>
      </left>
      <right style="thin">
        <color rgb="FF7F7F7F"/>
      </right>
      <bottom style="medium">
        <color rgb="FFA89497"/>
      </bottom>
    </border>
    <border>
      <right style="thin">
        <color rgb="FF7F7F7F"/>
      </right>
      <bottom style="medium">
        <color rgb="FFA89497"/>
      </bottom>
    </border>
    <border>
      <left style="thin">
        <color rgb="FF7F7F7F"/>
      </left>
      <right style="thin">
        <color rgb="FF7F7F7F"/>
      </right>
      <bottom style="medium">
        <color rgb="FFA89497"/>
      </bottom>
    </border>
    <border>
      <left/>
      <right style="medium">
        <color rgb="FFA89497"/>
      </right>
      <top/>
      <bottom style="medium">
        <color rgb="FFA89497"/>
      </bottom>
    </border>
    <border>
      <right style="thin">
        <color rgb="FF595959"/>
      </right>
      <top style="medium">
        <color rgb="FFA89497"/>
      </top>
      <bottom style="medium">
        <color rgb="FFA89497"/>
      </bottom>
    </border>
    <border>
      <left style="thin">
        <color rgb="FF595959"/>
      </left>
      <right style="thin">
        <color rgb="FF7F7F7F"/>
      </right>
      <top style="medium">
        <color rgb="FFA89497"/>
      </top>
      <bottom style="medium">
        <color rgb="FFA89497"/>
      </bottom>
    </border>
    <border>
      <left style="thin">
        <color rgb="FF7F7F7F"/>
      </left>
      <right style="thin">
        <color rgb="FF7F7F7F"/>
      </right>
      <top style="medium">
        <color rgb="FFA89497"/>
      </top>
      <bottom style="medium">
        <color rgb="FFA89497"/>
      </bottom>
    </border>
    <border>
      <left/>
      <right style="thin">
        <color rgb="FF595959"/>
      </right>
      <top style="medium">
        <color rgb="FFA89497"/>
      </top>
      <bottom style="medium">
        <color rgb="FFA89497"/>
      </bottom>
    </border>
    <border>
      <left style="thin">
        <color rgb="FF595959"/>
      </left>
      <right style="thin">
        <color rgb="FF595959"/>
      </right>
      <top style="medium">
        <color rgb="FFA89497"/>
      </top>
      <bottom style="medium">
        <color rgb="FFA89497"/>
      </bottom>
    </border>
    <border>
      <left style="thin">
        <color rgb="FF595959"/>
      </left>
      <right style="medium">
        <color rgb="FFA89497"/>
      </right>
      <top style="medium">
        <color rgb="FFA89497"/>
      </top>
      <bottom style="medium">
        <color rgb="FFA89497"/>
      </bottom>
    </border>
    <border>
      <left/>
      <right/>
      <top style="medium">
        <color rgb="FFA89497"/>
      </top>
      <bottom style="thin">
        <color rgb="FF7F7F7F"/>
      </bottom>
    </border>
    <border>
      <left/>
      <right style="thin">
        <color rgb="FF7F7F7F"/>
      </right>
      <top style="thin">
        <color rgb="FF7F7F7F"/>
      </top>
      <bottom style="thin">
        <color rgb="FF7F7F7F"/>
      </bottom>
    </border>
    <border>
      <left style="medium">
        <color rgb="FFA89497"/>
      </left>
      <right style="thin">
        <color rgb="FF7F7F7F"/>
      </right>
      <top style="thin">
        <color rgb="FF7F7F7F"/>
      </top>
      <bottom/>
    </border>
    <border>
      <right style="thin">
        <color rgb="FF7F7F7F"/>
      </right>
      <top style="thin">
        <color rgb="FF7F7F7F"/>
      </top>
    </border>
    <border>
      <left/>
      <right style="medium">
        <color rgb="FFA89497"/>
      </right>
      <top style="thin">
        <color rgb="FF7F7F7F"/>
      </top>
      <bottom/>
    </border>
    <border>
      <left/>
      <right/>
      <top style="thin">
        <color rgb="FF7F7F7F"/>
      </top>
      <bottom style="thin">
        <color rgb="FF7F7F7F"/>
      </bottom>
    </border>
    <border>
      <left style="medium">
        <color rgb="FFA89497"/>
      </left>
      <right style="thin">
        <color rgb="FF7F7F7F"/>
      </right>
      <top/>
      <bottom style="medium">
        <color rgb="FFA89497"/>
      </bottom>
    </border>
    <border>
      <left/>
      <right style="thin">
        <color rgb="FF7F7F7F"/>
      </right>
      <top style="medium">
        <color rgb="FFA89497"/>
      </top>
      <bottom style="medium">
        <color rgb="FFA89497"/>
      </bottom>
    </border>
    <border>
      <left/>
      <right style="medium">
        <color rgb="FFA89497"/>
      </right>
      <top style="medium">
        <color rgb="FFA89497"/>
      </top>
      <bottom style="medium">
        <color rgb="FFA89497"/>
      </bottom>
    </border>
    <border>
      <left style="medium">
        <color rgb="FFA89497"/>
      </left>
      <right style="medium">
        <color rgb="FF000000"/>
      </right>
      <top style="medium">
        <color rgb="FFA89497"/>
      </top>
      <bottom style="medium">
        <color rgb="FFA89497"/>
      </bottom>
    </border>
    <border>
      <left style="medium">
        <color rgb="FF000000"/>
      </left>
      <right style="thin">
        <color rgb="FF595959"/>
      </right>
      <top style="medium">
        <color rgb="FFA89497"/>
      </top>
      <bottom style="medium">
        <color rgb="FFA89497"/>
      </bottom>
    </border>
    <border>
      <top style="thin">
        <color rgb="FF000000"/>
      </top>
      <bottom style="double">
        <color rgb="FF000000"/>
      </bottom>
    </border>
    <border>
      <bottom style="hair">
        <color rgb="FF000000"/>
      </bottom>
    </border>
    <border>
      <left style="hair">
        <color rgb="FF000000"/>
      </left>
      <right style="hair">
        <color rgb="FF000000"/>
      </right>
    </border>
    <border>
      <right style="hair">
        <color rgb="FF000000"/>
      </right>
    </border>
    <border>
      <left style="hair">
        <color rgb="FF000000"/>
      </left>
      <right style="hair">
        <color rgb="FF000000"/>
      </right>
      <bottom style="hair">
        <color rgb="FF000000"/>
      </bottom>
    </border>
    <border>
      <right style="hair">
        <color rgb="FF000000"/>
      </right>
      <bottom style="hair">
        <color rgb="FF000000"/>
      </bottom>
    </border>
    <border>
      <bottom style="double">
        <color rgb="FF000000"/>
      </bottom>
    </border>
    <border>
      <top style="thin">
        <color rgb="FF000000"/>
      </top>
    </border>
    <border>
      <right style="thin">
        <color rgb="FF000000"/>
      </right>
      <top style="thin">
        <color rgb="FF000000"/>
      </top>
    </border>
    <border>
      <left/>
      <right style="thin">
        <color/>
      </right>
      <top/>
      <bottom/>
    </border>
    <border>
      <left style="thin">
        <color/>
      </left>
      <right style="thin">
        <color/>
      </right>
      <top/>
      <bottom style="double">
        <color rgb="FF000000"/>
      </bottom>
    </border>
    <border>
      <left style="thin">
        <color/>
      </left>
      <right style="thin">
        <color/>
      </right>
      <top/>
      <bottom/>
    </border>
    <border>
      <left style="thin">
        <color/>
      </left>
      <right/>
      <top/>
      <bottom/>
    </border>
    <border>
      <left style="medium">
        <color rgb="FFBFBFBF"/>
      </left>
      <top style="medium">
        <color rgb="FFBFBFBF"/>
      </top>
    </border>
    <border>
      <top style="medium">
        <color rgb="FFBFBFBF"/>
      </top>
    </border>
    <border>
      <right style="medium">
        <color rgb="FFBFBFBF"/>
      </right>
      <top style="medium">
        <color rgb="FFBFBFBF"/>
      </top>
    </border>
    <border>
      <left/>
      <right/>
      <top/>
      <bottom style="thin">
        <color/>
      </bottom>
    </border>
    <border>
      <left/>
      <right style="thin">
        <color/>
      </right>
      <top/>
      <bottom style="thin">
        <color/>
      </bottom>
    </border>
    <border>
      <left style="medium">
        <color rgb="FFBFBFBF"/>
      </left>
    </border>
    <border>
      <right style="medium">
        <color rgb="FFBFBFBF"/>
      </right>
    </border>
    <border>
      <left style="thin">
        <color rgb="FF595959"/>
      </left>
      <right/>
      <top style="thin">
        <color rgb="FF595959"/>
      </top>
      <bottom style="thin">
        <color rgb="FF595959"/>
      </bottom>
    </border>
    <border>
      <left style="medium">
        <color rgb="FFBFBFBF"/>
      </left>
      <bottom style="medium">
        <color rgb="FFBFBFBF"/>
      </bottom>
    </border>
    <border>
      <bottom style="medium">
        <color rgb="FFBFBFBF"/>
      </bottom>
    </border>
    <border>
      <right style="medium">
        <color rgb="FFBFBFBF"/>
      </right>
      <bottom style="medium">
        <color rgb="FFBFBFBF"/>
      </bottom>
    </border>
    <border>
      <left style="thin">
        <color/>
      </left>
      <right style="thin">
        <color/>
      </right>
      <bottom style="double">
        <color rgb="FF000000"/>
      </bottom>
    </border>
    <border>
      <left style="thin">
        <color/>
      </left>
      <right style="thin">
        <color/>
      </right>
      <top style="thin">
        <color/>
      </top>
      <bottom style="double">
        <color rgb="FF000000"/>
      </bottom>
    </border>
    <border>
      <right style="thin">
        <color rgb="FF7F7F7F"/>
      </right>
      <top style="medium">
        <color rgb="FFA89497"/>
      </top>
      <bottom style="medium">
        <color rgb="FFA89497"/>
      </bottom>
    </border>
    <border>
      <left style="medium">
        <color rgb="FFA89497"/>
      </left>
      <right style="thin">
        <color rgb="FF7F7F7F"/>
      </right>
      <top style="thin">
        <color rgb="FF7F7F7F"/>
      </top>
      <bottom style="medium">
        <color rgb="FFA89497"/>
      </bottom>
    </border>
    <border>
      <left style="thin">
        <color rgb="FF7F7F7F"/>
      </left>
      <right style="thin">
        <color rgb="FF7F7F7F"/>
      </right>
      <top style="thin">
        <color rgb="FF7F7F7F"/>
      </top>
      <bottom style="medium">
        <color rgb="FFA89497"/>
      </bottom>
    </border>
    <border>
      <left style="medium">
        <color rgb="FFA89497"/>
      </left>
      <right style="medium">
        <color rgb="FFA89497"/>
      </right>
      <top style="medium">
        <color rgb="FFA89497"/>
      </top>
      <bottom style="thin">
        <color rgb="FF7F7F7F"/>
      </bottom>
    </border>
    <border>
      <left style="medium">
        <color rgb="FFA89497"/>
      </left>
      <right style="medium">
        <color rgb="FFA89497"/>
      </right>
      <top/>
      <bottom style="thin">
        <color rgb="FF7F7F7F"/>
      </bottom>
    </border>
    <border>
      <left style="medium">
        <color rgb="FFA89497"/>
      </left>
      <right style="medium">
        <color rgb="FFA89497"/>
      </right>
      <top style="thin">
        <color rgb="FF7F7F7F"/>
      </top>
      <bottom style="thin">
        <color rgb="FF7F7F7F"/>
      </bottom>
    </border>
    <border>
      <right style="thin">
        <color rgb="FF7F7F7F"/>
      </right>
      <top style="thin">
        <color rgb="FF7F7F7F"/>
      </top>
      <bottom style="medium">
        <color rgb="FFA89497"/>
      </bottom>
    </border>
    <border>
      <left style="medium">
        <color rgb="FFA89497"/>
      </left>
      <right/>
      <top style="medium">
        <color rgb="FFA89497"/>
      </top>
      <bottom style="thin">
        <color rgb="FF7F7F7F"/>
      </bottom>
    </border>
    <border>
      <left/>
      <right style="thin">
        <color rgb="FF000000"/>
      </right>
      <top style="thin">
        <color rgb="FF000000"/>
      </top>
      <bottom style="thin">
        <color rgb="FF000000"/>
      </bottom>
    </border>
    <border>
      <left/>
      <right/>
      <top/>
      <bottom style="thin">
        <color rgb="FF7F7F7F"/>
      </bottom>
    </border>
    <border>
      <left style="thin">
        <color rgb="FF7F7F7F"/>
      </left>
      <right style="thin">
        <color rgb="FF7F7F7F"/>
      </right>
      <top/>
      <bottom style="thin">
        <color rgb="FF7F7F7F"/>
      </bottom>
    </border>
    <border>
      <left/>
      <right/>
      <top style="thin">
        <color rgb="FF7F7F7F"/>
      </top>
      <bottom/>
    </border>
    <border>
      <left style="thin">
        <color rgb="FF7F7F7F"/>
      </left>
      <right style="thin">
        <color rgb="FF7F7F7F"/>
      </right>
      <top style="thin">
        <color rgb="FF7F7F7F"/>
      </top>
      <bottom/>
    </border>
    <border>
      <left style="medium">
        <color rgb="FFA89497"/>
      </left>
      <right style="medium">
        <color rgb="FFA89497"/>
      </right>
      <top style="thin">
        <color rgb="FF7F7F7F"/>
      </top>
      <bottom/>
    </border>
    <border>
      <left/>
      <right/>
      <top/>
      <bottom style="medium">
        <color rgb="FFA89497"/>
      </bottom>
    </border>
    <border>
      <left style="thin">
        <color rgb="FF7F7F7F"/>
      </left>
      <right style="thin">
        <color rgb="FF7F7F7F"/>
      </right>
      <top/>
      <bottom style="medium">
        <color rgb="FFA89497"/>
      </bottom>
    </border>
    <border>
      <left style="thin">
        <color rgb="FF7F7F7F"/>
      </left>
      <right/>
      <top style="medium">
        <color rgb="FFA89497"/>
      </top>
      <bottom style="thin">
        <color rgb="FF7F7F7F"/>
      </bottom>
    </border>
    <border>
      <left style="thin">
        <color rgb="FF7F7F7F"/>
      </left>
      <right style="medium">
        <color rgb="FFA89497"/>
      </right>
      <top style="medium">
        <color rgb="FFA89497"/>
      </top>
      <bottom style="thin">
        <color rgb="FF7F7F7F"/>
      </bottom>
    </border>
    <border>
      <left style="thin">
        <color rgb="FF7F7F7F"/>
      </left>
      <right/>
      <top style="thin">
        <color rgb="FF7F7F7F"/>
      </top>
      <bottom style="thin">
        <color rgb="FF7F7F7F"/>
      </bottom>
    </border>
    <border>
      <left style="thin">
        <color rgb="FF7F7F7F"/>
      </left>
      <right style="medium">
        <color rgb="FFA89497"/>
      </right>
      <top style="thin">
        <color rgb="FF7F7F7F"/>
      </top>
      <bottom style="thin">
        <color rgb="FF7F7F7F"/>
      </bottom>
    </border>
    <border>
      <left style="thin">
        <color rgb="FF7F7F7F"/>
      </left>
      <right/>
      <top/>
      <bottom/>
    </border>
    <border>
      <left style="thin">
        <color rgb="FF7F7F7F"/>
      </left>
      <right style="medium">
        <color rgb="FFA89497"/>
      </right>
      <top/>
      <bottom/>
    </border>
    <border>
      <left style="thin">
        <color rgb="FF7F7F7F"/>
      </left>
      <right/>
      <top/>
      <bottom style="medium">
        <color rgb="FFA89497"/>
      </bottom>
    </border>
    <border>
      <left style="thin">
        <color rgb="FF7F7F7F"/>
      </left>
      <right style="medium">
        <color rgb="FFA89497"/>
      </right>
      <top/>
      <bottom style="medium">
        <color rgb="FFA89497"/>
      </bottom>
    </border>
    <border>
      <top style="double">
        <color rgb="FF000000"/>
      </top>
    </border>
    <border>
      <left/>
      <right/>
      <top style="double">
        <color rgb="FF000000"/>
      </top>
      <bottom/>
    </border>
    <border>
      <left style="medium">
        <color rgb="FFA89497"/>
      </left>
      <bottom/>
    </border>
    <border>
      <bottom/>
    </border>
    <border>
      <right style="medium">
        <color rgb="FFA89497"/>
      </right>
      <bottom/>
    </border>
    <border>
      <left style="medium">
        <color rgb="FFA89497"/>
      </left>
      <top/>
      <bottom/>
    </border>
    <border>
      <right style="medium">
        <color rgb="FFA89497"/>
      </right>
      <top/>
      <bottom/>
    </border>
    <border>
      <left style="medium">
        <color rgb="FFA89497"/>
      </left>
      <top/>
      <bottom style="medium">
        <color rgb="FFA89497"/>
      </bottom>
    </border>
    <border>
      <top/>
      <bottom style="medium">
        <color rgb="FFA89497"/>
      </bottom>
    </border>
    <border>
      <right style="medium">
        <color rgb="FFA89497"/>
      </right>
      <top/>
      <bottom style="medium">
        <color rgb="FFA89497"/>
      </bottom>
    </border>
    <border>
      <left style="medium">
        <color rgb="FFA89497"/>
      </left>
      <top style="medium">
        <color rgb="FFA89497"/>
      </top>
      <bottom/>
    </border>
    <border>
      <top style="medium">
        <color rgb="FFA89497"/>
      </top>
      <bottom/>
    </border>
    <border>
      <right style="medium">
        <color rgb="FFA89497"/>
      </right>
      <top style="medium">
        <color rgb="FFA89497"/>
      </top>
      <bottom/>
    </border>
    <border>
      <left style="medium">
        <color rgb="FFA89497"/>
      </left>
      <right style="medium">
        <color rgb="FFA89497"/>
      </right>
      <top style="medium">
        <color rgb="FFA89497"/>
      </top>
    </border>
    <border>
      <left style="medium">
        <color rgb="FFA89497"/>
      </left>
      <top style="medium">
        <color rgb="FFA89497"/>
      </top>
      <bottom style="thin">
        <color rgb="FFBFBFBF"/>
      </bottom>
    </border>
    <border>
      <top style="medium">
        <color rgb="FFA89497"/>
      </top>
      <bottom style="thin">
        <color rgb="FFBFBFBF"/>
      </bottom>
    </border>
    <border>
      <right style="medium">
        <color rgb="FFA89497"/>
      </right>
      <top style="medium">
        <color rgb="FFA89497"/>
      </top>
      <bottom style="thin">
        <color rgb="FFBFBFBF"/>
      </bottom>
    </border>
    <border>
      <left style="medium">
        <color rgb="FFA89497"/>
      </left>
      <right style="medium">
        <color rgb="FFA89497"/>
      </right>
      <top style="medium">
        <color rgb="FFA89497"/>
      </top>
      <bottom style="thin">
        <color rgb="FFBFBFBF"/>
      </bottom>
    </border>
    <border>
      <left style="medium">
        <color rgb="FFA89497"/>
      </left>
      <right style="medium">
        <color rgb="FFA89497"/>
      </right>
      <top style="thin">
        <color rgb="FFBFBFBF"/>
      </top>
      <bottom style="thin">
        <color rgb="FFBFBFBF"/>
      </bottom>
    </border>
    <border>
      <left style="medium">
        <color rgb="FFA89497"/>
      </left>
      <top style="thin">
        <color rgb="FFBFBFBF"/>
      </top>
      <bottom style="thin">
        <color rgb="FFBFBFBF"/>
      </bottom>
    </border>
    <border>
      <top style="thin">
        <color rgb="FFBFBFBF"/>
      </top>
      <bottom style="thin">
        <color rgb="FFBFBFBF"/>
      </bottom>
    </border>
    <border>
      <right style="medium">
        <color rgb="FFA89497"/>
      </right>
      <top style="thin">
        <color rgb="FFBFBFBF"/>
      </top>
      <bottom style="thin">
        <color rgb="FFBFBFBF"/>
      </bottom>
    </border>
    <border>
      <left style="medium">
        <color rgb="FFA89497"/>
      </left>
      <top style="thin">
        <color rgb="FFBFBFBF"/>
      </top>
    </border>
    <border>
      <top style="thin">
        <color rgb="FFBFBFBF"/>
      </top>
    </border>
    <border>
      <right style="medium">
        <color rgb="FFA89497"/>
      </right>
      <top style="thin">
        <color rgb="FFBFBFBF"/>
      </top>
    </border>
    <border>
      <left style="medium">
        <color rgb="FFA89497"/>
      </left>
      <top style="thin">
        <color rgb="FFBFBFBF"/>
      </top>
      <bottom style="medium">
        <color rgb="FFA89497"/>
      </bottom>
    </border>
    <border>
      <top style="thin">
        <color rgb="FFBFBFBF"/>
      </top>
      <bottom style="medium">
        <color rgb="FFA89497"/>
      </bottom>
    </border>
    <border>
      <right style="medium">
        <color rgb="FFA89497"/>
      </right>
      <top style="thin">
        <color rgb="FFBFBFBF"/>
      </top>
      <bottom style="medium">
        <color rgb="FFA89497"/>
      </bottom>
    </border>
    <border>
      <left style="medium">
        <color rgb="FFA89497"/>
      </left>
      <right style="medium">
        <color rgb="FFA89497"/>
      </right>
      <bottom style="medium">
        <color rgb="FFA89497"/>
      </bottom>
    </border>
    <border>
      <left style="medium">
        <color rgb="FFA89497"/>
      </left>
      <top/>
    </border>
    <border>
      <top/>
    </border>
    <border>
      <right/>
      <top/>
    </border>
    <border>
      <right/>
    </border>
    <border>
      <right/>
      <bottom/>
    </border>
    <border>
      <left style="medium">
        <color rgb="FFA5A5A5"/>
      </left>
      <top style="medium">
        <color rgb="FFA5A5A5"/>
      </top>
      <bottom style="medium">
        <color rgb="FFA5A5A5"/>
      </bottom>
    </border>
    <border>
      <top style="medium">
        <color rgb="FFA5A5A5"/>
      </top>
      <bottom style="medium">
        <color rgb="FFA5A5A5"/>
      </bottom>
    </border>
    <border>
      <right style="medium">
        <color rgb="FFA5A5A5"/>
      </right>
      <top style="medium">
        <color rgb="FFA5A5A5"/>
      </top>
      <bottom style="medium">
        <color rgb="FFA5A5A5"/>
      </bottom>
    </border>
    <border>
      <left/>
      <top style="medium">
        <color rgb="FFA89497"/>
      </top>
      <bottom/>
    </border>
    <border>
      <right/>
      <top style="medium">
        <color rgb="FFA5A5A5"/>
      </top>
      <bottom style="medium">
        <color rgb="FFA5A5A5"/>
      </bottom>
    </border>
    <border>
      <left style="medium">
        <color rgb="FFA5A5A5"/>
      </left>
      <top style="medium">
        <color rgb="FFA5A5A5"/>
      </top>
    </border>
    <border>
      <top style="medium">
        <color rgb="FFA5A5A5"/>
      </top>
    </border>
    <border>
      <right style="medium">
        <color rgb="FFA5A5A5"/>
      </right>
      <top style="medium">
        <color rgb="FFA5A5A5"/>
      </top>
    </border>
    <border>
      <left style="medium">
        <color rgb="FFA5A5A5"/>
      </left>
      <bottom style="medium">
        <color rgb="FFA5A5A5"/>
      </bottom>
    </border>
    <border>
      <bottom style="medium">
        <color rgb="FFA5A5A5"/>
      </bottom>
    </border>
    <border>
      <right style="medium">
        <color rgb="FFA5A5A5"/>
      </right>
      <bottom style="medium">
        <color rgb="FFA5A5A5"/>
      </bottom>
    </border>
    <border>
      <left style="medium">
        <color rgb="FFA89497"/>
      </left>
      <top style="medium">
        <color rgb="FFA5A5A5"/>
      </top>
    </border>
    <border>
      <right style="medium">
        <color rgb="FFA89497"/>
      </right>
      <top style="medium">
        <color rgb="FFA5A5A5"/>
      </top>
    </border>
    <border>
      <left style="medium">
        <color rgb="FFA89497"/>
      </left>
      <bottom style="medium">
        <color rgb="FFA5A5A5"/>
      </bottom>
    </border>
    <border>
      <right style="medium">
        <color rgb="FFA89497"/>
      </right>
      <bottom style="medium">
        <color rgb="FFA5A5A5"/>
      </bottom>
    </border>
    <border>
      <left/>
      <top style="medium">
        <color rgb="FFA89497"/>
      </top>
    </border>
    <border>
      <left style="medium">
        <color rgb="FFA5A5A5"/>
      </left>
      <bottom/>
    </border>
    <border>
      <right style="medium">
        <color rgb="FFA5A5A5"/>
      </right>
      <bottom/>
    </border>
    <border>
      <left/>
      <bottom/>
    </border>
    <border>
      <left/>
      <top style="medium">
        <color rgb="FFA89497"/>
      </top>
      <bottom style="medium">
        <color rgb="FFA89497"/>
      </bottom>
    </border>
    <border>
      <left style="medium">
        <color rgb="FFA5A5A5"/>
      </left>
    </border>
    <border>
      <right style="medium">
        <color rgb="FFA5A5A5"/>
      </right>
    </border>
    <border>
      <left/>
      <top/>
      <bottom/>
    </border>
    <border>
      <left style="medium">
        <color rgb="FFBFBFBF"/>
      </left>
      <top/>
    </border>
    <border>
      <right style="medium">
        <color rgb="FFA89497"/>
      </right>
      <top/>
    </border>
    <border>
      <left style="medium">
        <color rgb="FFBFBFBF"/>
      </left>
      <bottom/>
    </border>
    <border>
      <left style="medium">
        <color rgb="FFA5A5A5"/>
      </left>
      <top style="medium">
        <color rgb="FFA5A5A5"/>
      </top>
      <bottom/>
    </border>
    <border>
      <top style="medium">
        <color rgb="FFA5A5A5"/>
      </top>
      <bottom/>
    </border>
    <border>
      <right style="medium">
        <color rgb="FFA5A5A5"/>
      </right>
      <top style="medium">
        <color rgb="FFA5A5A5"/>
      </top>
      <bottom/>
    </border>
    <border>
      <left/>
    </border>
    <border>
      <left/>
      <bottom style="medium">
        <color rgb="FFA89497"/>
      </bottom>
    </border>
    <border>
      <left style="medium">
        <color rgb="FFA5A5A5"/>
      </left>
      <top/>
      <bottom style="medium">
        <color rgb="FFA5A5A5"/>
      </bottom>
    </border>
    <border>
      <top/>
      <bottom style="medium">
        <color rgb="FFA5A5A5"/>
      </bottom>
    </border>
    <border>
      <right style="medium">
        <color rgb="FFA5A5A5"/>
      </right>
      <top/>
      <bottom style="medium">
        <color rgb="FFA5A5A5"/>
      </bottom>
    </border>
    <border>
      <left style="medium">
        <color rgb="FFBFBFBF"/>
      </left>
      <top style="medium">
        <color rgb="FFA5A5A5"/>
      </top>
    </border>
    <border>
      <right style="medium">
        <color rgb="FFBFBFBF"/>
      </right>
      <top style="medium">
        <color rgb="FFA5A5A5"/>
      </top>
    </border>
  </borders>
  <cellStyleXfs count="1">
    <xf borderId="0" fillId="0" fontId="0" numFmtId="0" applyAlignment="1" applyFont="1"/>
  </cellStyleXfs>
  <cellXfs count="1242">
    <xf borderId="0" fillId="0" fontId="0" numFmtId="0" xfId="0" applyAlignment="1" applyFont="1">
      <alignment readingOrder="0" shrinkToFit="0" vertical="bottom" wrapText="0"/>
    </xf>
    <xf borderId="1" fillId="0" fontId="1" numFmtId="0" xfId="0" applyAlignment="1" applyBorder="1" applyFont="1">
      <alignment vertical="bottom"/>
    </xf>
    <xf borderId="0" fillId="0" fontId="1" numFmtId="0" xfId="0" applyAlignment="1" applyFont="1">
      <alignment vertical="bottom"/>
    </xf>
    <xf borderId="0" fillId="0" fontId="1" numFmtId="0" xfId="0" applyFont="1"/>
    <xf borderId="2" fillId="2" fontId="1" numFmtId="0" xfId="0" applyAlignment="1" applyBorder="1" applyFill="1" applyFont="1">
      <alignment vertical="bottom"/>
    </xf>
    <xf borderId="3" fillId="2" fontId="2" numFmtId="0" xfId="0" applyAlignment="1" applyBorder="1" applyFont="1">
      <alignment horizontal="right" readingOrder="0" vertical="bottom"/>
    </xf>
    <xf borderId="3" fillId="2" fontId="2" numFmtId="0" xfId="0" applyAlignment="1" applyBorder="1" applyFont="1">
      <alignment readingOrder="0" vertical="bottom"/>
    </xf>
    <xf borderId="4" fillId="0" fontId="3" numFmtId="0" xfId="0" applyAlignment="1" applyBorder="1" applyFont="1">
      <alignment shrinkToFit="0" vertical="bottom" wrapText="1"/>
    </xf>
    <xf borderId="5" fillId="0" fontId="1" numFmtId="0" xfId="0" applyAlignment="1" applyBorder="1" applyFont="1">
      <alignment vertical="bottom"/>
    </xf>
    <xf borderId="6" fillId="0" fontId="1" numFmtId="0" xfId="0" applyAlignment="1" applyBorder="1" applyFont="1">
      <alignment vertical="bottom"/>
    </xf>
    <xf borderId="4" fillId="3" fontId="4" numFmtId="0" xfId="0" applyAlignment="1" applyBorder="1" applyFill="1" applyFont="1">
      <alignment readingOrder="0" shrinkToFit="0" vertical="bottom" wrapText="1"/>
    </xf>
    <xf borderId="5" fillId="3" fontId="4" numFmtId="3" xfId="0" applyAlignment="1" applyBorder="1" applyFont="1" applyNumberFormat="1">
      <alignment horizontal="center" shrinkToFit="0" vertical="bottom" wrapText="1"/>
    </xf>
    <xf borderId="0" fillId="3" fontId="5" numFmtId="0" xfId="0" applyAlignment="1" applyFont="1">
      <alignment vertical="bottom"/>
    </xf>
    <xf borderId="0" fillId="3" fontId="5" numFmtId="0" xfId="0" applyFont="1"/>
    <xf borderId="4" fillId="0" fontId="6" numFmtId="0" xfId="0" applyAlignment="1" applyBorder="1" applyFont="1">
      <alignment readingOrder="0" shrinkToFit="0" vertical="bottom" wrapText="1"/>
    </xf>
    <xf borderId="5" fillId="0" fontId="6" numFmtId="3" xfId="0" applyAlignment="1" applyBorder="1" applyFont="1" applyNumberFormat="1">
      <alignment horizontal="center" shrinkToFit="0" vertical="bottom" wrapText="1"/>
    </xf>
    <xf borderId="4" fillId="0" fontId="6" numFmtId="0" xfId="0" applyAlignment="1" applyBorder="1" applyFont="1">
      <alignment shrinkToFit="0" vertical="bottom" wrapText="1"/>
    </xf>
    <xf borderId="5" fillId="0" fontId="1" numFmtId="3" xfId="0" applyAlignment="1" applyBorder="1" applyFont="1" applyNumberFormat="1">
      <alignment vertical="bottom"/>
    </xf>
    <xf borderId="5" fillId="3" fontId="4" numFmtId="3" xfId="0" applyAlignment="1" applyBorder="1" applyFont="1" applyNumberFormat="1">
      <alignment horizontal="center" readingOrder="0" shrinkToFit="0" vertical="bottom" wrapText="1"/>
    </xf>
    <xf borderId="7" fillId="0" fontId="1" numFmtId="0" xfId="0" applyAlignment="1" applyBorder="1" applyFont="1">
      <alignment vertical="bottom"/>
    </xf>
    <xf borderId="6" fillId="0" fontId="1" numFmtId="164" xfId="0" applyAlignment="1" applyBorder="1" applyFont="1" applyNumberFormat="1">
      <alignment vertical="bottom"/>
    </xf>
    <xf borderId="5" fillId="0" fontId="1" numFmtId="9" xfId="0" applyAlignment="1" applyBorder="1" applyFont="1" applyNumberFormat="1">
      <alignment vertical="bottom"/>
    </xf>
    <xf borderId="0" fillId="2" fontId="2" numFmtId="165" xfId="0" applyAlignment="1" applyFont="1" applyNumberFormat="1">
      <alignment horizontal="right" vertical="bottom"/>
    </xf>
    <xf borderId="0" fillId="2" fontId="2" numFmtId="166" xfId="0" applyAlignment="1" applyFont="1" applyNumberFormat="1">
      <alignment horizontal="right" vertical="bottom"/>
    </xf>
    <xf borderId="1" fillId="2" fontId="2" numFmtId="166" xfId="0" applyAlignment="1" applyBorder="1" applyFont="1" applyNumberFormat="1">
      <alignment horizontal="right" vertical="bottom"/>
    </xf>
    <xf borderId="1" fillId="2" fontId="2" numFmtId="167" xfId="0" applyAlignment="1" applyBorder="1" applyFont="1" applyNumberFormat="1">
      <alignment vertical="bottom"/>
    </xf>
    <xf borderId="0" fillId="0" fontId="6" numFmtId="10" xfId="0" applyAlignment="1" applyFont="1" applyNumberFormat="1">
      <alignment horizontal="center" shrinkToFit="0" vertical="bottom" wrapText="1"/>
    </xf>
    <xf borderId="6" fillId="0" fontId="6" numFmtId="10" xfId="0" applyAlignment="1" applyBorder="1" applyFont="1" applyNumberFormat="1">
      <alignment horizontal="center" shrinkToFit="0" vertical="bottom" wrapText="1"/>
    </xf>
    <xf borderId="6" fillId="0" fontId="1" numFmtId="168" xfId="0" applyAlignment="1" applyBorder="1" applyFont="1" applyNumberFormat="1">
      <alignment vertical="bottom"/>
    </xf>
    <xf borderId="5" fillId="0" fontId="1" numFmtId="168" xfId="0" applyAlignment="1" applyBorder="1" applyFont="1" applyNumberFormat="1">
      <alignment vertical="bottom"/>
    </xf>
    <xf borderId="4" fillId="0" fontId="1" numFmtId="0" xfId="0" applyAlignment="1" applyBorder="1" applyFont="1">
      <alignment vertical="bottom"/>
    </xf>
    <xf borderId="0" fillId="0" fontId="1" numFmtId="164" xfId="0" applyAlignment="1" applyFont="1" applyNumberFormat="1">
      <alignment vertical="bottom"/>
    </xf>
    <xf borderId="1" fillId="2" fontId="2" numFmtId="165" xfId="0" applyAlignment="1" applyBorder="1" applyFont="1" applyNumberFormat="1">
      <alignment horizontal="right" vertical="bottom"/>
    </xf>
    <xf borderId="5" fillId="0" fontId="6" numFmtId="3" xfId="0" applyAlignment="1" applyBorder="1" applyFont="1" applyNumberFormat="1">
      <alignment shrinkToFit="0" vertical="bottom" wrapText="1"/>
    </xf>
    <xf borderId="0" fillId="2" fontId="2" numFmtId="167" xfId="0" applyAlignment="1" applyFont="1" applyNumberFormat="1">
      <alignment vertical="bottom"/>
    </xf>
    <xf borderId="0" fillId="0" fontId="1" numFmtId="3" xfId="0" applyAlignment="1" applyFont="1" applyNumberFormat="1">
      <alignment vertical="bottom"/>
    </xf>
    <xf borderId="8" fillId="0" fontId="7" numFmtId="0" xfId="0" applyAlignment="1" applyBorder="1" applyFont="1">
      <alignment horizontal="center" readingOrder="0"/>
    </xf>
    <xf borderId="9" fillId="0" fontId="8" numFmtId="0" xfId="0" applyBorder="1" applyFont="1"/>
    <xf borderId="10" fillId="0" fontId="8" numFmtId="0" xfId="0" applyBorder="1" applyFont="1"/>
    <xf borderId="11" fillId="0" fontId="7" numFmtId="0" xfId="0" applyAlignment="1" applyBorder="1" applyFont="1">
      <alignment readingOrder="0"/>
    </xf>
    <xf borderId="12" fillId="0" fontId="1" numFmtId="0" xfId="0" applyBorder="1" applyFont="1"/>
    <xf borderId="0" fillId="0" fontId="1" numFmtId="0" xfId="0" applyAlignment="1" applyFont="1">
      <alignment readingOrder="0"/>
    </xf>
    <xf borderId="12" fillId="0" fontId="1" numFmtId="1" xfId="0" applyBorder="1" applyFont="1" applyNumberFormat="1"/>
    <xf borderId="12" fillId="0" fontId="1" numFmtId="169" xfId="0" applyBorder="1" applyFont="1" applyNumberFormat="1"/>
    <xf borderId="12" fillId="0" fontId="1" numFmtId="170" xfId="0" applyBorder="1" applyFont="1" applyNumberFormat="1"/>
    <xf borderId="11" fillId="0" fontId="1" numFmtId="1" xfId="0" applyBorder="1" applyFont="1" applyNumberFormat="1"/>
    <xf borderId="11" fillId="0" fontId="1" numFmtId="169" xfId="0" applyBorder="1" applyFont="1" applyNumberFormat="1"/>
    <xf borderId="11" fillId="0" fontId="1" numFmtId="170" xfId="0" applyBorder="1" applyFont="1" applyNumberFormat="1"/>
    <xf borderId="11" fillId="0" fontId="1" numFmtId="0" xfId="0" applyBorder="1" applyFont="1"/>
    <xf borderId="0" fillId="0" fontId="9" numFmtId="0" xfId="0" applyAlignment="1" applyFont="1">
      <alignment readingOrder="0"/>
    </xf>
    <xf borderId="13" fillId="0" fontId="9" numFmtId="10" xfId="0" applyBorder="1" applyFont="1" applyNumberFormat="1"/>
    <xf borderId="0" fillId="0" fontId="9" numFmtId="10" xfId="0" applyFont="1" applyNumberFormat="1"/>
    <xf borderId="14" fillId="0" fontId="9" numFmtId="10" xfId="0" applyBorder="1" applyFont="1" applyNumberFormat="1"/>
    <xf borderId="13" fillId="0" fontId="1" numFmtId="0" xfId="0" applyBorder="1" applyFont="1"/>
    <xf borderId="14" fillId="0" fontId="1" numFmtId="0" xfId="0" applyBorder="1" applyFont="1"/>
    <xf borderId="12" fillId="0" fontId="9" numFmtId="10" xfId="0" applyBorder="1" applyFont="1" applyNumberFormat="1"/>
    <xf borderId="0" fillId="0" fontId="8" numFmtId="0" xfId="0" applyAlignment="1" applyFont="1">
      <alignment readingOrder="0"/>
    </xf>
    <xf borderId="11" fillId="0" fontId="8" numFmtId="0" xfId="0" applyBorder="1" applyFont="1"/>
    <xf borderId="11" fillId="0" fontId="10" numFmtId="0" xfId="0" applyAlignment="1" applyBorder="1" applyFont="1">
      <alignment readingOrder="0"/>
    </xf>
    <xf borderId="11" fillId="0" fontId="8" numFmtId="0" xfId="0" applyAlignment="1" applyBorder="1" applyFont="1">
      <alignment readingOrder="0"/>
    </xf>
    <xf borderId="11" fillId="0" fontId="8" numFmtId="9" xfId="0" applyAlignment="1" applyBorder="1" applyFont="1" applyNumberFormat="1">
      <alignment readingOrder="0"/>
    </xf>
    <xf borderId="11" fillId="0" fontId="8" numFmtId="9" xfId="0" applyBorder="1" applyFont="1" applyNumberFormat="1"/>
    <xf borderId="0" fillId="0" fontId="10" numFmtId="0" xfId="0" applyAlignment="1" applyFont="1">
      <alignment readingOrder="0"/>
    </xf>
    <xf borderId="11" fillId="4" fontId="11" numFmtId="0" xfId="0" applyAlignment="1" applyBorder="1" applyFill="1" applyFont="1">
      <alignment readingOrder="0"/>
    </xf>
    <xf borderId="11" fillId="4" fontId="11" numFmtId="10" xfId="0" applyAlignment="1" applyBorder="1" applyFont="1" applyNumberFormat="1">
      <alignment readingOrder="0"/>
    </xf>
    <xf borderId="11" fillId="0" fontId="8" numFmtId="10" xfId="0" applyAlignment="1" applyBorder="1" applyFont="1" applyNumberFormat="1">
      <alignment readingOrder="0"/>
    </xf>
    <xf borderId="0" fillId="0" fontId="8" numFmtId="10" xfId="0" applyAlignment="1" applyFont="1" applyNumberFormat="1">
      <alignment readingOrder="0"/>
    </xf>
    <xf borderId="11" fillId="5" fontId="12" numFmtId="0" xfId="0" applyAlignment="1" applyBorder="1" applyFill="1" applyFont="1">
      <alignment readingOrder="0"/>
    </xf>
    <xf borderId="11" fillId="6" fontId="11" numFmtId="0" xfId="0" applyAlignment="1" applyBorder="1" applyFill="1" applyFont="1">
      <alignment readingOrder="0"/>
    </xf>
    <xf borderId="11" fillId="6" fontId="11" numFmtId="0" xfId="0" applyBorder="1" applyFont="1"/>
    <xf borderId="0" fillId="0" fontId="8" numFmtId="167" xfId="0" applyFont="1" applyNumberFormat="1"/>
    <xf borderId="15" fillId="0" fontId="13" numFmtId="0" xfId="0" applyAlignment="1" applyBorder="1" applyFont="1">
      <alignment horizontal="center" shrinkToFit="0" vertical="center" wrapText="0"/>
    </xf>
    <xf borderId="16" fillId="0" fontId="13" numFmtId="0" xfId="0" applyAlignment="1" applyBorder="1" applyFont="1">
      <alignment horizontal="center" shrinkToFit="0" vertical="center" wrapText="0"/>
    </xf>
    <xf borderId="17" fillId="0" fontId="13" numFmtId="0" xfId="0" applyAlignment="1" applyBorder="1" applyFont="1">
      <alignment horizontal="center" shrinkToFit="0" vertical="center" wrapText="0"/>
    </xf>
    <xf borderId="18" fillId="0" fontId="13" numFmtId="0" xfId="0" applyAlignment="1" applyBorder="1" applyFont="1">
      <alignment horizontal="center" shrinkToFit="0" vertical="center" wrapText="0"/>
    </xf>
    <xf borderId="18" fillId="0" fontId="13" numFmtId="0" xfId="0" applyAlignment="1" applyBorder="1" applyFont="1">
      <alignment horizontal="center" readingOrder="0" shrinkToFit="0" vertical="center" wrapText="0"/>
    </xf>
    <xf borderId="8" fillId="0" fontId="10" numFmtId="0" xfId="0" applyAlignment="1" applyBorder="1" applyFont="1">
      <alignment readingOrder="0"/>
    </xf>
    <xf borderId="13" fillId="0" fontId="8" numFmtId="0" xfId="0" applyAlignment="1" applyBorder="1" applyFont="1">
      <alignment readingOrder="0"/>
    </xf>
    <xf borderId="12" fillId="0" fontId="8" numFmtId="0" xfId="0" applyAlignment="1" applyBorder="1" applyFont="1">
      <alignment readingOrder="0"/>
    </xf>
    <xf borderId="12" fillId="0" fontId="10" numFmtId="0" xfId="0" applyBorder="1" applyFont="1"/>
    <xf borderId="13" fillId="7" fontId="10" numFmtId="0" xfId="0" applyAlignment="1" applyBorder="1" applyFill="1" applyFont="1">
      <alignment readingOrder="0"/>
    </xf>
    <xf borderId="12" fillId="7" fontId="10" numFmtId="0" xfId="0" applyBorder="1" applyFont="1"/>
    <xf borderId="14" fillId="0" fontId="8" numFmtId="0" xfId="0" applyAlignment="1" applyBorder="1" applyFont="1">
      <alignment readingOrder="0"/>
    </xf>
    <xf borderId="12" fillId="0" fontId="8" numFmtId="171" xfId="0" applyAlignment="1" applyBorder="1" applyFont="1" applyNumberFormat="1">
      <alignment readingOrder="0"/>
    </xf>
    <xf borderId="8" fillId="7" fontId="10" numFmtId="0" xfId="0" applyAlignment="1" applyBorder="1" applyFont="1">
      <alignment readingOrder="0"/>
    </xf>
    <xf borderId="12" fillId="7" fontId="10" numFmtId="2" xfId="0" applyBorder="1" applyFont="1" applyNumberFormat="1"/>
    <xf borderId="12" fillId="0" fontId="8" numFmtId="3" xfId="0" applyBorder="1" applyFont="1" applyNumberFormat="1"/>
    <xf borderId="12" fillId="7" fontId="10" numFmtId="3" xfId="0" applyBorder="1" applyFont="1" applyNumberFormat="1"/>
    <xf borderId="12" fillId="0" fontId="8" numFmtId="10" xfId="0" applyAlignment="1" applyBorder="1" applyFont="1" applyNumberFormat="1">
      <alignment readingOrder="0"/>
    </xf>
    <xf borderId="11" fillId="7" fontId="10" numFmtId="10" xfId="0" applyBorder="1" applyFont="1" applyNumberFormat="1"/>
    <xf borderId="11" fillId="0" fontId="8" numFmtId="1" xfId="0" applyBorder="1" applyFont="1" applyNumberFormat="1"/>
    <xf borderId="12" fillId="0" fontId="8" numFmtId="1" xfId="0" applyBorder="1" applyFont="1" applyNumberFormat="1"/>
    <xf borderId="11" fillId="7" fontId="10" numFmtId="1" xfId="0" applyBorder="1" applyFont="1" applyNumberFormat="1"/>
    <xf borderId="0" fillId="0" fontId="8" numFmtId="0" xfId="0" applyFont="1"/>
    <xf borderId="8" fillId="8" fontId="10" numFmtId="0" xfId="0" applyAlignment="1" applyBorder="1" applyFill="1" applyFont="1">
      <alignment readingOrder="0"/>
    </xf>
    <xf borderId="11" fillId="8" fontId="10" numFmtId="1" xfId="0" applyBorder="1" applyFont="1" applyNumberFormat="1"/>
    <xf borderId="19" fillId="0" fontId="8" numFmtId="0" xfId="0" applyAlignment="1" applyBorder="1" applyFont="1">
      <alignment readingOrder="0"/>
    </xf>
    <xf borderId="15" fillId="0" fontId="8" numFmtId="2" xfId="0" applyAlignment="1" applyBorder="1" applyFont="1" applyNumberFormat="1">
      <alignment readingOrder="0"/>
    </xf>
    <xf borderId="12" fillId="0" fontId="8" numFmtId="1" xfId="0" applyAlignment="1" applyBorder="1" applyFont="1" applyNumberFormat="1">
      <alignment readingOrder="0"/>
    </xf>
    <xf borderId="20" fillId="0" fontId="8" numFmtId="0" xfId="0" applyAlignment="1" applyBorder="1" applyFont="1">
      <alignment readingOrder="0"/>
    </xf>
    <xf borderId="21" fillId="0" fontId="8" numFmtId="1" xfId="0" applyAlignment="1" applyBorder="1" applyFont="1" applyNumberFormat="1">
      <alignment readingOrder="0"/>
    </xf>
    <xf borderId="21" fillId="0" fontId="8" numFmtId="9" xfId="0" applyAlignment="1" applyBorder="1" applyFont="1" applyNumberFormat="1">
      <alignment readingOrder="0"/>
    </xf>
    <xf borderId="11" fillId="0" fontId="10" numFmtId="0" xfId="0" applyBorder="1" applyFont="1"/>
    <xf borderId="0" fillId="0" fontId="8" numFmtId="1" xfId="0" applyFont="1" applyNumberFormat="1"/>
    <xf borderId="0" fillId="0" fontId="8" numFmtId="3" xfId="0" applyFont="1" applyNumberFormat="1"/>
    <xf borderId="0" fillId="0" fontId="14" numFmtId="0" xfId="0" applyAlignment="1" applyFont="1">
      <alignment shrinkToFit="0" wrapText="0"/>
    </xf>
    <xf borderId="0" fillId="0" fontId="14" numFmtId="10" xfId="0" applyAlignment="1" applyFont="1" applyNumberFormat="1">
      <alignment shrinkToFit="0" wrapText="1"/>
    </xf>
    <xf borderId="0" fillId="0" fontId="15" numFmtId="0" xfId="0" applyAlignment="1" applyFont="1">
      <alignment shrinkToFit="0" vertical="center" wrapText="1"/>
    </xf>
    <xf borderId="0" fillId="0" fontId="14" numFmtId="0" xfId="0" applyAlignment="1" applyFont="1">
      <alignment shrinkToFit="0" vertical="center" wrapText="0"/>
    </xf>
    <xf borderId="0" fillId="0" fontId="14" numFmtId="10" xfId="0" applyAlignment="1" applyFont="1" applyNumberFormat="1">
      <alignment shrinkToFit="0" wrapText="0"/>
    </xf>
    <xf borderId="0" fillId="0" fontId="16" numFmtId="0" xfId="0" applyAlignment="1" applyFont="1">
      <alignment shrinkToFit="0" vertical="center" wrapText="1"/>
    </xf>
    <xf borderId="0" fillId="0" fontId="14" numFmtId="0" xfId="0" applyAlignment="1" applyFont="1">
      <alignment readingOrder="0" shrinkToFit="0" vertical="center" wrapText="0"/>
    </xf>
    <xf borderId="0" fillId="0" fontId="14" numFmtId="10" xfId="0" applyAlignment="1" applyFont="1" applyNumberFormat="1">
      <alignment readingOrder="0" shrinkToFit="0" vertical="center" wrapText="0"/>
    </xf>
    <xf borderId="0" fillId="0" fontId="8" numFmtId="0" xfId="0" applyAlignment="1" applyFont="1">
      <alignment shrinkToFit="0" wrapText="1"/>
    </xf>
    <xf borderId="0" fillId="0" fontId="17" numFmtId="0" xfId="0" applyAlignment="1" applyFont="1">
      <alignment shrinkToFit="0" vertical="center" wrapText="1"/>
    </xf>
    <xf borderId="22" fillId="0" fontId="17" numFmtId="0" xfId="0" applyAlignment="1" applyBorder="1" applyFont="1">
      <alignment readingOrder="0" shrinkToFit="0" vertical="center" wrapText="1"/>
    </xf>
    <xf borderId="22" fillId="0" fontId="17" numFmtId="0" xfId="0" applyAlignment="1" applyBorder="1" applyFont="1">
      <alignment shrinkToFit="0" vertical="center" wrapText="0"/>
    </xf>
    <xf borderId="23" fillId="0" fontId="17" numFmtId="0" xfId="0" applyAlignment="1" applyBorder="1" applyFont="1">
      <alignment shrinkToFit="0" vertical="center" wrapText="0"/>
    </xf>
    <xf borderId="24" fillId="0" fontId="17" numFmtId="0" xfId="0" applyAlignment="1" applyBorder="1" applyFont="1">
      <alignment shrinkToFit="0" vertical="center" wrapText="0"/>
    </xf>
    <xf borderId="25" fillId="0" fontId="17" numFmtId="0" xfId="0" applyAlignment="1" applyBorder="1" applyFont="1">
      <alignment shrinkToFit="0" vertical="center" wrapText="0"/>
    </xf>
    <xf borderId="22" fillId="9" fontId="17" numFmtId="0" xfId="0" applyAlignment="1" applyBorder="1" applyFill="1" applyFont="1">
      <alignment horizontal="center" shrinkToFit="0" vertical="center" wrapText="0"/>
    </xf>
    <xf borderId="22" fillId="9" fontId="18" numFmtId="0" xfId="0" applyAlignment="1" applyBorder="1" applyFont="1">
      <alignment horizontal="center" shrinkToFit="0" vertical="center" wrapText="0"/>
    </xf>
    <xf borderId="0" fillId="0" fontId="14" numFmtId="0" xfId="0" applyAlignment="1" applyFont="1">
      <alignment shrinkToFit="0" vertical="center" wrapText="1"/>
    </xf>
    <xf borderId="26" fillId="0" fontId="14" numFmtId="0" xfId="0" applyAlignment="1" applyBorder="1" applyFont="1">
      <alignment shrinkToFit="0" vertical="center" wrapText="0"/>
    </xf>
    <xf borderId="27" fillId="0" fontId="14" numFmtId="0" xfId="0" applyAlignment="1" applyBorder="1" applyFont="1">
      <alignment shrinkToFit="0" vertical="center" wrapText="0"/>
    </xf>
    <xf borderId="28" fillId="0" fontId="14" numFmtId="0" xfId="0" applyAlignment="1" applyBorder="1" applyFont="1">
      <alignment shrinkToFit="0" vertical="center" wrapText="0"/>
    </xf>
    <xf borderId="29" fillId="9" fontId="14" numFmtId="0" xfId="0" applyAlignment="1" applyBorder="1" applyFont="1">
      <alignment shrinkToFit="0" vertical="center" wrapText="0"/>
    </xf>
    <xf borderId="30" fillId="0" fontId="17" numFmtId="0" xfId="0" applyAlignment="1" applyBorder="1" applyFont="1">
      <alignment shrinkToFit="0" vertical="center" wrapText="1"/>
    </xf>
    <xf borderId="26" fillId="0" fontId="14" numFmtId="0" xfId="0" applyAlignment="1" applyBorder="1" applyFont="1">
      <alignment shrinkToFit="0" vertical="center" wrapText="1"/>
    </xf>
    <xf borderId="26" fillId="0" fontId="14" numFmtId="167" xfId="0" applyAlignment="1" applyBorder="1" applyFont="1" applyNumberFormat="1">
      <alignment shrinkToFit="0" vertical="center" wrapText="0"/>
    </xf>
    <xf borderId="29" fillId="9" fontId="14" numFmtId="167" xfId="0" applyAlignment="1" applyBorder="1" applyFont="1" applyNumberFormat="1">
      <alignment shrinkToFit="0" vertical="center" wrapText="0"/>
    </xf>
    <xf borderId="31" fillId="9" fontId="19" numFmtId="3" xfId="0" applyAlignment="1" applyBorder="1" applyFont="1" applyNumberFormat="1">
      <alignment horizontal="right" shrinkToFit="0" wrapText="0"/>
    </xf>
    <xf borderId="32" fillId="9" fontId="19" numFmtId="3" xfId="0" applyAlignment="1" applyBorder="1" applyFont="1" applyNumberFormat="1">
      <alignment horizontal="right" shrinkToFit="0" wrapText="0"/>
    </xf>
    <xf borderId="22" fillId="0" fontId="17" numFmtId="0" xfId="0" applyAlignment="1" applyBorder="1" applyFont="1">
      <alignment shrinkToFit="0" vertical="center" wrapText="1"/>
    </xf>
    <xf borderId="22" fillId="0" fontId="14" numFmtId="167" xfId="0" applyAlignment="1" applyBorder="1" applyFont="1" applyNumberFormat="1">
      <alignment shrinkToFit="0" vertical="center" wrapText="0"/>
    </xf>
    <xf borderId="22" fillId="9" fontId="14" numFmtId="167" xfId="0" applyAlignment="1" applyBorder="1" applyFont="1" applyNumberFormat="1">
      <alignment shrinkToFit="0" vertical="center" wrapText="0"/>
    </xf>
    <xf borderId="26" fillId="0" fontId="14" numFmtId="9" xfId="0" applyAlignment="1" applyBorder="1" applyFont="1" applyNumberFormat="1">
      <alignment shrinkToFit="0" vertical="center" wrapText="0"/>
    </xf>
    <xf borderId="27" fillId="0" fontId="14" numFmtId="9" xfId="0" applyAlignment="1" applyBorder="1" applyFont="1" applyNumberFormat="1">
      <alignment shrinkToFit="0" vertical="center" wrapText="0"/>
    </xf>
    <xf borderId="0" fillId="0" fontId="14" numFmtId="9" xfId="0" applyAlignment="1" applyFont="1" applyNumberFormat="1">
      <alignment shrinkToFit="0" vertical="center" wrapText="0"/>
    </xf>
    <xf borderId="28" fillId="0" fontId="14" numFmtId="9" xfId="0" applyAlignment="1" applyBorder="1" applyFont="1" applyNumberFormat="1">
      <alignment shrinkToFit="0" vertical="center" wrapText="0"/>
    </xf>
    <xf borderId="29" fillId="9" fontId="14" numFmtId="9" xfId="0" applyAlignment="1" applyBorder="1" applyFont="1" applyNumberFormat="1">
      <alignment shrinkToFit="0" vertical="center" wrapText="0"/>
    </xf>
    <xf borderId="26" fillId="0" fontId="17" numFmtId="0" xfId="0" applyAlignment="1" applyBorder="1" applyFont="1">
      <alignment shrinkToFit="0" vertical="center" wrapText="1"/>
    </xf>
    <xf borderId="26" fillId="0" fontId="14" numFmtId="1" xfId="0" applyAlignment="1" applyBorder="1" applyFont="1" applyNumberFormat="1">
      <alignment shrinkToFit="0" vertical="center" wrapText="0"/>
    </xf>
    <xf borderId="0" fillId="0" fontId="14" numFmtId="10" xfId="0" applyAlignment="1" applyFont="1" applyNumberFormat="1">
      <alignment readingOrder="0" shrinkToFit="0" wrapText="0"/>
    </xf>
    <xf borderId="0" fillId="0" fontId="14" numFmtId="0" xfId="0" applyAlignment="1" applyFont="1">
      <alignment readingOrder="0" shrinkToFit="0" wrapText="0"/>
    </xf>
    <xf borderId="26" fillId="0" fontId="14" numFmtId="0" xfId="0" applyAlignment="1" applyBorder="1" applyFont="1">
      <alignment readingOrder="0" shrinkToFit="0" vertical="center" wrapText="1"/>
    </xf>
    <xf borderId="25" fillId="0" fontId="14" numFmtId="167" xfId="0" applyAlignment="1" applyBorder="1" applyFont="1" applyNumberFormat="1">
      <alignment shrinkToFit="0" vertical="center" wrapText="0"/>
    </xf>
    <xf borderId="27" fillId="0" fontId="14" numFmtId="167" xfId="0" applyAlignment="1" applyBorder="1" applyFont="1" applyNumberFormat="1">
      <alignment shrinkToFit="0" vertical="center" wrapText="0"/>
    </xf>
    <xf borderId="0" fillId="0" fontId="14" numFmtId="167" xfId="0" applyAlignment="1" applyFont="1" applyNumberFormat="1">
      <alignment shrinkToFit="0" vertical="center" wrapText="0"/>
    </xf>
    <xf borderId="28" fillId="0" fontId="14" numFmtId="167" xfId="0" applyAlignment="1" applyBorder="1" applyFont="1" applyNumberFormat="1">
      <alignment shrinkToFit="0" vertical="center" wrapText="0"/>
    </xf>
    <xf borderId="22" fillId="0" fontId="14" numFmtId="0" xfId="0" applyAlignment="1" applyBorder="1" applyFont="1">
      <alignment shrinkToFit="0" vertical="center" wrapText="1"/>
    </xf>
    <xf borderId="23" fillId="0" fontId="14" numFmtId="167" xfId="0" applyAlignment="1" applyBorder="1" applyFont="1" applyNumberFormat="1">
      <alignment shrinkToFit="0" vertical="center" wrapText="0"/>
    </xf>
    <xf borderId="24" fillId="0" fontId="14" numFmtId="167" xfId="0" applyAlignment="1" applyBorder="1" applyFont="1" applyNumberFormat="1">
      <alignment shrinkToFit="0" vertical="center" wrapText="0"/>
    </xf>
    <xf borderId="29" fillId="9" fontId="14" numFmtId="3" xfId="0" applyAlignment="1" applyBorder="1" applyFont="1" applyNumberFormat="1">
      <alignment shrinkToFit="0" vertical="center" wrapText="0"/>
    </xf>
    <xf borderId="29" fillId="9" fontId="14" numFmtId="1" xfId="0" applyAlignment="1" applyBorder="1" applyFont="1" applyNumberFormat="1">
      <alignment shrinkToFit="0" vertical="center" wrapText="0"/>
    </xf>
    <xf borderId="33" fillId="0" fontId="17" numFmtId="0" xfId="0" applyAlignment="1" applyBorder="1" applyFont="1">
      <alignment shrinkToFit="0" vertical="center" wrapText="1"/>
    </xf>
    <xf borderId="33" fillId="0" fontId="14" numFmtId="9" xfId="0" applyAlignment="1" applyBorder="1" applyFont="1" applyNumberFormat="1">
      <alignment shrinkToFit="0" vertical="center" wrapText="0"/>
    </xf>
    <xf borderId="26" fillId="0" fontId="14" numFmtId="172" xfId="0" applyAlignment="1" applyBorder="1" applyFont="1" applyNumberFormat="1">
      <alignment shrinkToFit="0" vertical="center" wrapText="0"/>
    </xf>
    <xf borderId="29" fillId="9" fontId="14" numFmtId="172" xfId="0" applyAlignment="1" applyBorder="1" applyFont="1" applyNumberFormat="1">
      <alignment shrinkToFit="0" vertical="center" wrapText="0"/>
    </xf>
    <xf borderId="22" fillId="0" fontId="17" numFmtId="167" xfId="0" applyAlignment="1" applyBorder="1" applyFont="1" applyNumberFormat="1">
      <alignment shrinkToFit="0" vertical="center" wrapText="0"/>
    </xf>
    <xf borderId="23" fillId="0" fontId="17" numFmtId="167" xfId="0" applyAlignment="1" applyBorder="1" applyFont="1" applyNumberFormat="1">
      <alignment shrinkToFit="0" vertical="center" wrapText="0"/>
    </xf>
    <xf borderId="24" fillId="0" fontId="17" numFmtId="167" xfId="0" applyAlignment="1" applyBorder="1" applyFont="1" applyNumberFormat="1">
      <alignment shrinkToFit="0" vertical="center" wrapText="0"/>
    </xf>
    <xf borderId="25" fillId="0" fontId="17" numFmtId="167" xfId="0" applyAlignment="1" applyBorder="1" applyFont="1" applyNumberFormat="1">
      <alignment shrinkToFit="0" vertical="center" wrapText="0"/>
    </xf>
    <xf borderId="34" fillId="9" fontId="17" numFmtId="167" xfId="0" applyAlignment="1" applyBorder="1" applyFont="1" applyNumberFormat="1">
      <alignment shrinkToFit="0" vertical="center" wrapText="0"/>
    </xf>
    <xf borderId="22" fillId="9" fontId="17" numFmtId="167" xfId="0" applyAlignment="1" applyBorder="1" applyFont="1" applyNumberFormat="1">
      <alignment shrinkToFit="0" vertical="center" wrapText="0"/>
    </xf>
    <xf borderId="33" fillId="0" fontId="17" numFmtId="9" xfId="0" applyAlignment="1" applyBorder="1" applyFont="1" applyNumberFormat="1">
      <alignment shrinkToFit="0" vertical="center" wrapText="0"/>
    </xf>
    <xf borderId="35" fillId="0" fontId="17" numFmtId="9" xfId="0" applyAlignment="1" applyBorder="1" applyFont="1" applyNumberFormat="1">
      <alignment shrinkToFit="0" vertical="center" wrapText="0"/>
    </xf>
    <xf borderId="36" fillId="0" fontId="17" numFmtId="9" xfId="0" applyAlignment="1" applyBorder="1" applyFont="1" applyNumberFormat="1">
      <alignment shrinkToFit="0" vertical="center" wrapText="0"/>
    </xf>
    <xf borderId="37" fillId="9" fontId="17" numFmtId="9" xfId="0" applyAlignment="1" applyBorder="1" applyFont="1" applyNumberFormat="1">
      <alignment shrinkToFit="0" vertical="center" wrapText="0"/>
    </xf>
    <xf borderId="38" fillId="10" fontId="14" numFmtId="167" xfId="0" applyAlignment="1" applyBorder="1" applyFill="1" applyFont="1" applyNumberFormat="1">
      <alignment shrinkToFit="0" vertical="center" wrapText="0"/>
    </xf>
    <xf borderId="0" fillId="0" fontId="14" numFmtId="173" xfId="0" applyAlignment="1" applyFont="1" applyNumberFormat="1">
      <alignment shrinkToFit="0" vertical="center" wrapText="0"/>
    </xf>
    <xf borderId="0" fillId="0" fontId="14" numFmtId="1" xfId="0" applyAlignment="1" applyFont="1" applyNumberFormat="1">
      <alignment shrinkToFit="0" vertical="center" wrapText="0"/>
    </xf>
    <xf borderId="23" fillId="0" fontId="14" numFmtId="9" xfId="0" applyAlignment="1" applyBorder="1" applyFont="1" applyNumberFormat="1">
      <alignment shrinkToFit="0" vertical="center" wrapText="0"/>
    </xf>
    <xf borderId="0" fillId="0" fontId="14" numFmtId="0" xfId="0" applyAlignment="1" applyFont="1">
      <alignment shrinkToFit="0" wrapText="1"/>
    </xf>
    <xf borderId="0" fillId="0" fontId="14" numFmtId="167" xfId="0" applyAlignment="1" applyFont="1" applyNumberFormat="1">
      <alignment shrinkToFit="0" wrapText="0"/>
    </xf>
    <xf borderId="0" fillId="0" fontId="20" numFmtId="0" xfId="0" applyAlignment="1" applyFont="1">
      <alignment shrinkToFit="0" wrapText="0"/>
    </xf>
    <xf borderId="23" fillId="0" fontId="13" numFmtId="0" xfId="0" applyAlignment="1" applyBorder="1" applyFont="1">
      <alignment horizontal="center" shrinkToFit="0" vertical="center" wrapText="0"/>
    </xf>
    <xf borderId="24" fillId="0" fontId="13" numFmtId="0" xfId="0" applyAlignment="1" applyBorder="1" applyFont="1">
      <alignment horizontal="center" shrinkToFit="0" vertical="center" wrapText="0"/>
    </xf>
    <xf borderId="22" fillId="0" fontId="13" numFmtId="0" xfId="0" applyAlignment="1" applyBorder="1" applyFont="1">
      <alignment horizontal="center" shrinkToFit="0" wrapText="0"/>
    </xf>
    <xf borderId="22" fillId="0" fontId="13" numFmtId="0" xfId="0" applyAlignment="1" applyBorder="1" applyFont="1">
      <alignment horizontal="center" readingOrder="0" shrinkToFit="0" wrapText="0"/>
    </xf>
    <xf borderId="27" fillId="0" fontId="8" numFmtId="0" xfId="0" applyBorder="1" applyFont="1"/>
    <xf borderId="26" fillId="0" fontId="8" numFmtId="0" xfId="0" applyBorder="1" applyFont="1"/>
    <xf borderId="27" fillId="0" fontId="8" numFmtId="0" xfId="0" applyAlignment="1" applyBorder="1" applyFont="1">
      <alignment readingOrder="0"/>
    </xf>
    <xf borderId="26" fillId="0" fontId="8" numFmtId="3" xfId="0" applyBorder="1" applyFont="1" applyNumberFormat="1"/>
    <xf borderId="27" fillId="0" fontId="8" numFmtId="9" xfId="0" applyAlignment="1" applyBorder="1" applyFont="1" applyNumberFormat="1">
      <alignment readingOrder="0"/>
    </xf>
    <xf borderId="0" fillId="0" fontId="8" numFmtId="9" xfId="0" applyAlignment="1" applyFont="1" applyNumberFormat="1">
      <alignment readingOrder="0"/>
    </xf>
    <xf borderId="26" fillId="0" fontId="8" numFmtId="9" xfId="0" applyAlignment="1" applyBorder="1" applyFont="1" applyNumberFormat="1">
      <alignment readingOrder="0"/>
    </xf>
    <xf borderId="39" fillId="0" fontId="8" numFmtId="0" xfId="0" applyBorder="1" applyFont="1"/>
    <xf borderId="8" fillId="0" fontId="8" numFmtId="0" xfId="0" applyBorder="1" applyFont="1"/>
    <xf borderId="40" fillId="0" fontId="8" numFmtId="0" xfId="0" applyBorder="1" applyFont="1"/>
    <xf borderId="26" fillId="0" fontId="8" numFmtId="9" xfId="0" applyBorder="1" applyFont="1" applyNumberFormat="1"/>
    <xf borderId="0" fillId="0" fontId="17" numFmtId="0" xfId="0" applyAlignment="1" applyFont="1">
      <alignment readingOrder="0" shrinkToFit="0" vertical="center" wrapText="1"/>
    </xf>
    <xf borderId="27" fillId="0" fontId="14" numFmtId="9" xfId="0" applyAlignment="1" applyBorder="1" applyFont="1" applyNumberFormat="1">
      <alignment readingOrder="0" shrinkToFit="0" wrapText="0"/>
    </xf>
    <xf borderId="0" fillId="0" fontId="14" numFmtId="9" xfId="0" applyAlignment="1" applyFont="1" applyNumberFormat="1">
      <alignment readingOrder="0" shrinkToFit="0" wrapText="0"/>
    </xf>
    <xf borderId="26" fillId="0" fontId="14" numFmtId="9" xfId="0" applyAlignment="1" applyBorder="1" applyFont="1" applyNumberFormat="1">
      <alignment readingOrder="0" shrinkToFit="0" wrapText="0"/>
    </xf>
    <xf borderId="0" fillId="0" fontId="8" numFmtId="0" xfId="0" applyAlignment="1" applyFont="1">
      <alignment readingOrder="0" vertical="center"/>
    </xf>
    <xf borderId="0" fillId="0" fontId="10" numFmtId="0" xfId="0" applyAlignment="1" applyFont="1">
      <alignment readingOrder="0" shrinkToFit="0" vertical="center" wrapText="1"/>
    </xf>
    <xf borderId="26" fillId="0" fontId="8" numFmtId="0" xfId="0" applyAlignment="1" applyBorder="1" applyFont="1">
      <alignment readingOrder="0"/>
    </xf>
    <xf borderId="26" fillId="0" fontId="8" numFmtId="1" xfId="0" applyAlignment="1" applyBorder="1" applyFont="1" applyNumberFormat="1">
      <alignment readingOrder="0"/>
    </xf>
    <xf borderId="27" fillId="0" fontId="8" numFmtId="3" xfId="0" applyBorder="1" applyFont="1" applyNumberFormat="1"/>
    <xf borderId="41" fillId="0" fontId="8" numFmtId="3" xfId="0" applyBorder="1" applyFont="1" applyNumberFormat="1"/>
    <xf borderId="42" fillId="0" fontId="8" numFmtId="3" xfId="0" applyBorder="1" applyFont="1" applyNumberFormat="1"/>
    <xf borderId="43" fillId="0" fontId="8" numFmtId="3" xfId="0" applyBorder="1" applyFont="1" applyNumberFormat="1"/>
    <xf borderId="22" fillId="0" fontId="8" numFmtId="3" xfId="0" applyBorder="1" applyFont="1" applyNumberFormat="1"/>
    <xf borderId="44" fillId="0" fontId="8" numFmtId="3" xfId="0" applyBorder="1" applyFont="1" applyNumberFormat="1"/>
    <xf borderId="0" fillId="0" fontId="8" numFmtId="9" xfId="0" applyFont="1" applyNumberFormat="1"/>
    <xf borderId="0" fillId="0" fontId="20" numFmtId="0" xfId="0" applyAlignment="1" applyFont="1">
      <alignment readingOrder="0" vertical="bottom"/>
    </xf>
    <xf borderId="0" fillId="0" fontId="20" numFmtId="1" xfId="0" applyAlignment="1" applyFont="1" applyNumberFormat="1">
      <alignment horizontal="right" readingOrder="0" vertical="bottom"/>
    </xf>
    <xf borderId="0" fillId="0" fontId="20" numFmtId="1" xfId="0" applyAlignment="1" applyFont="1" applyNumberFormat="1">
      <alignment horizontal="right" vertical="bottom"/>
    </xf>
    <xf borderId="0" fillId="0" fontId="20" numFmtId="0" xfId="0" applyAlignment="1" applyFont="1">
      <alignment vertical="bottom"/>
    </xf>
    <xf borderId="0" fillId="0" fontId="20" numFmtId="0" xfId="0" applyAlignment="1" applyFont="1">
      <alignment horizontal="right" vertical="bottom"/>
    </xf>
    <xf borderId="0" fillId="0" fontId="19" numFmtId="0" xfId="0" applyAlignment="1" applyFont="1">
      <alignment vertical="bottom"/>
    </xf>
    <xf borderId="45" fillId="0" fontId="20" numFmtId="0" xfId="0" applyAlignment="1" applyBorder="1" applyFont="1">
      <alignment horizontal="right" vertical="bottom"/>
    </xf>
    <xf borderId="45" fillId="0" fontId="19" numFmtId="0" xfId="0" applyAlignment="1" applyBorder="1" applyFont="1">
      <alignment vertical="bottom"/>
    </xf>
    <xf borderId="14" fillId="0" fontId="20" numFmtId="0" xfId="0" applyAlignment="1" applyBorder="1" applyFont="1">
      <alignment vertical="bottom"/>
    </xf>
    <xf borderId="46" fillId="0" fontId="20" numFmtId="1" xfId="0" applyAlignment="1" applyBorder="1" applyFont="1" applyNumberFormat="1">
      <alignment horizontal="right" vertical="bottom"/>
    </xf>
    <xf borderId="47" fillId="11" fontId="21" numFmtId="0" xfId="0" applyAlignment="1" applyBorder="1" applyFill="1" applyFont="1">
      <alignment horizontal="center" shrinkToFit="0" wrapText="0"/>
    </xf>
    <xf borderId="48" fillId="0" fontId="8" numFmtId="0" xfId="0" applyBorder="1" applyFont="1"/>
    <xf borderId="49" fillId="0" fontId="8" numFmtId="0" xfId="0" applyBorder="1" applyFont="1"/>
    <xf borderId="50" fillId="11" fontId="21" numFmtId="0" xfId="0" applyAlignment="1" applyBorder="1" applyFont="1">
      <alignment horizontal="center" shrinkToFit="0" vertical="center" wrapText="0"/>
    </xf>
    <xf borderId="51" fillId="0" fontId="8" numFmtId="0" xfId="0" applyBorder="1" applyFont="1"/>
    <xf borderId="52" fillId="0" fontId="8" numFmtId="0" xfId="0" applyBorder="1" applyFont="1"/>
    <xf borderId="11" fillId="0" fontId="20" numFmtId="0" xfId="0" applyAlignment="1" applyBorder="1" applyFont="1">
      <alignment shrinkToFit="0" wrapText="0"/>
    </xf>
    <xf borderId="11" fillId="0" fontId="22" numFmtId="0" xfId="0" applyAlignment="1" applyBorder="1" applyFont="1">
      <alignment shrinkToFit="0" wrapText="0"/>
    </xf>
    <xf borderId="22" fillId="0" fontId="23" numFmtId="0" xfId="0" applyAlignment="1" applyBorder="1" applyFont="1">
      <alignment horizontal="center" shrinkToFit="0" wrapText="0"/>
    </xf>
    <xf borderId="53" fillId="12" fontId="20" numFmtId="0" xfId="0" applyAlignment="1" applyBorder="1" applyFill="1" applyFont="1">
      <alignment shrinkToFit="0" wrapText="0"/>
    </xf>
    <xf borderId="38" fillId="12" fontId="20" numFmtId="0" xfId="0" applyAlignment="1" applyBorder="1" applyFont="1">
      <alignment shrinkToFit="0" wrapText="0"/>
    </xf>
    <xf borderId="54" fillId="0" fontId="20" numFmtId="167" xfId="0" applyAlignment="1" applyBorder="1" applyFont="1" applyNumberFormat="1">
      <alignment shrinkToFit="0" wrapText="0"/>
    </xf>
    <xf borderId="26" fillId="0" fontId="20" numFmtId="167" xfId="0" applyAlignment="1" applyBorder="1" applyFont="1" applyNumberFormat="1">
      <alignment shrinkToFit="0" wrapText="0"/>
    </xf>
    <xf borderId="12" fillId="0" fontId="20" numFmtId="0" xfId="0" applyAlignment="1" applyBorder="1" applyFont="1">
      <alignment shrinkToFit="0" wrapText="0"/>
    </xf>
    <xf borderId="12" fillId="0" fontId="20" numFmtId="0" xfId="0" applyAlignment="1" applyBorder="1" applyFont="1">
      <alignment readingOrder="0" shrinkToFit="0" wrapText="0"/>
    </xf>
    <xf borderId="12" fillId="0" fontId="14" numFmtId="9" xfId="0" applyAlignment="1" applyBorder="1" applyFont="1" applyNumberFormat="1">
      <alignment shrinkToFit="0" wrapText="0"/>
    </xf>
    <xf borderId="26" fillId="0" fontId="24" numFmtId="167" xfId="0" applyAlignment="1" applyBorder="1" applyFont="1" applyNumberFormat="1">
      <alignment shrinkToFit="0" wrapText="0"/>
    </xf>
    <xf borderId="53" fillId="12" fontId="20" numFmtId="167" xfId="0" applyAlignment="1" applyBorder="1" applyFont="1" applyNumberFormat="1">
      <alignment readingOrder="0" shrinkToFit="0" wrapText="0"/>
    </xf>
    <xf borderId="38" fillId="12" fontId="20" numFmtId="167" xfId="0" applyAlignment="1" applyBorder="1" applyFont="1" applyNumberFormat="1">
      <alignment readingOrder="0" shrinkToFit="0" wrapText="0"/>
    </xf>
    <xf borderId="53" fillId="12" fontId="20" numFmtId="167" xfId="0" applyAlignment="1" applyBorder="1" applyFont="1" applyNumberFormat="1">
      <alignment shrinkToFit="0" wrapText="0"/>
    </xf>
    <xf borderId="38" fillId="12" fontId="20" numFmtId="167" xfId="0" applyAlignment="1" applyBorder="1" applyFont="1" applyNumberFormat="1">
      <alignment shrinkToFit="0" wrapText="0"/>
    </xf>
    <xf borderId="41" fillId="0" fontId="20" numFmtId="0" xfId="0" applyAlignment="1" applyBorder="1" applyFont="1">
      <alignment shrinkToFit="0" wrapText="0"/>
    </xf>
    <xf borderId="42" fillId="0" fontId="14" numFmtId="173" xfId="0" applyAlignment="1" applyBorder="1" applyFont="1" applyNumberFormat="1">
      <alignment shrinkToFit="0" wrapText="0"/>
    </xf>
    <xf borderId="55" fillId="0" fontId="14" numFmtId="9" xfId="0" applyAlignment="1" applyBorder="1" applyFont="1" applyNumberFormat="1">
      <alignment shrinkToFit="0" wrapText="0"/>
    </xf>
    <xf borderId="22" fillId="0" fontId="24" numFmtId="167" xfId="0" applyAlignment="1" applyBorder="1" applyFont="1" applyNumberFormat="1">
      <alignment shrinkToFit="0" wrapText="0"/>
    </xf>
    <xf borderId="23" fillId="0" fontId="20" numFmtId="173" xfId="0" applyAlignment="1" applyBorder="1" applyFont="1" applyNumberFormat="1">
      <alignment shrinkToFit="0" wrapText="0"/>
    </xf>
    <xf borderId="24" fillId="0" fontId="20" numFmtId="173" xfId="0" applyAlignment="1" applyBorder="1" applyFont="1" applyNumberFormat="1">
      <alignment shrinkToFit="0" wrapText="0"/>
    </xf>
    <xf borderId="25" fillId="0" fontId="20" numFmtId="173" xfId="0" applyAlignment="1" applyBorder="1" applyFont="1" applyNumberFormat="1">
      <alignment shrinkToFit="0" wrapText="0"/>
    </xf>
    <xf borderId="22" fillId="0" fontId="20" numFmtId="173" xfId="0" applyAlignment="1" applyBorder="1" applyFont="1" applyNumberFormat="1">
      <alignment shrinkToFit="0" wrapText="0"/>
    </xf>
    <xf borderId="35" fillId="0" fontId="24" numFmtId="173" xfId="0" applyAlignment="1" applyBorder="1" applyFont="1" applyNumberFormat="1">
      <alignment shrinkToFit="0" wrapText="0"/>
    </xf>
    <xf borderId="56" fillId="0" fontId="24" numFmtId="173" xfId="0" applyAlignment="1" applyBorder="1" applyFont="1" applyNumberFormat="1">
      <alignment shrinkToFit="0" wrapText="0"/>
    </xf>
    <xf borderId="33" fillId="0" fontId="24" numFmtId="9" xfId="0" applyAlignment="1" applyBorder="1" applyFont="1" applyNumberFormat="1">
      <alignment shrinkToFit="0" wrapText="0"/>
    </xf>
    <xf borderId="11" fillId="0" fontId="22" numFmtId="0" xfId="0" applyAlignment="1" applyBorder="1" applyFont="1">
      <alignment vertical="bottom"/>
    </xf>
    <xf borderId="10" fillId="0" fontId="22" numFmtId="0" xfId="0" applyAlignment="1" applyBorder="1" applyFont="1">
      <alignment vertical="bottom"/>
    </xf>
    <xf borderId="0" fillId="0" fontId="20" numFmtId="173" xfId="0" applyAlignment="1" applyFont="1" applyNumberFormat="1">
      <alignment shrinkToFit="0" wrapText="0"/>
    </xf>
    <xf borderId="21" fillId="0" fontId="20" numFmtId="10" xfId="0" applyAlignment="1" applyBorder="1" applyFont="1" applyNumberFormat="1">
      <alignment horizontal="right" vertical="bottom"/>
    </xf>
    <xf borderId="46" fillId="0" fontId="20" numFmtId="0" xfId="0" applyAlignment="1" applyBorder="1" applyFont="1">
      <alignment vertical="bottom"/>
    </xf>
    <xf borderId="0" fillId="0" fontId="14" numFmtId="173" xfId="0" applyAlignment="1" applyFont="1" applyNumberFormat="1">
      <alignment shrinkToFit="0" wrapText="0"/>
    </xf>
    <xf borderId="0" fillId="0" fontId="19" numFmtId="0" xfId="0" applyAlignment="1" applyFont="1">
      <alignment vertical="bottom"/>
    </xf>
    <xf borderId="30" fillId="0" fontId="20" numFmtId="167" xfId="0" applyAlignment="1" applyBorder="1" applyFont="1" applyNumberFormat="1">
      <alignment shrinkToFit="0" wrapText="0"/>
    </xf>
    <xf borderId="57" fillId="12" fontId="24" numFmtId="167" xfId="0" applyAlignment="1" applyBorder="1" applyFont="1" applyNumberFormat="1">
      <alignment readingOrder="0" shrinkToFit="0" wrapText="0"/>
    </xf>
    <xf borderId="57" fillId="12" fontId="24" numFmtId="167" xfId="0" applyAlignment="1" applyBorder="1" applyFont="1" applyNumberFormat="1">
      <alignment shrinkToFit="0" wrapText="0"/>
    </xf>
    <xf borderId="45" fillId="0" fontId="19" numFmtId="0" xfId="0" applyAlignment="1" applyBorder="1" applyFont="1">
      <alignment vertical="bottom"/>
    </xf>
    <xf borderId="21" fillId="0" fontId="22" numFmtId="0" xfId="0" applyAlignment="1" applyBorder="1" applyFont="1">
      <alignment vertical="bottom"/>
    </xf>
    <xf borderId="46" fillId="0" fontId="22" numFmtId="0" xfId="0" applyAlignment="1" applyBorder="1" applyFont="1">
      <alignment vertical="bottom"/>
    </xf>
    <xf borderId="58" fillId="12" fontId="14" numFmtId="167" xfId="0" applyAlignment="1" applyBorder="1" applyFont="1" applyNumberFormat="1">
      <alignment horizontal="right" shrinkToFit="0" wrapText="1"/>
    </xf>
    <xf borderId="38" fillId="12" fontId="20" numFmtId="167" xfId="0" applyAlignment="1" applyBorder="1" applyFont="1" applyNumberFormat="1">
      <alignment horizontal="right" shrinkToFit="0" wrapText="0"/>
    </xf>
    <xf borderId="58" fillId="12" fontId="20" numFmtId="167" xfId="0" applyAlignment="1" applyBorder="1" applyFont="1" applyNumberFormat="1">
      <alignment horizontal="right" shrinkToFit="0" wrapText="0"/>
    </xf>
    <xf borderId="21" fillId="0" fontId="20" numFmtId="0" xfId="0" applyAlignment="1" applyBorder="1" applyFont="1">
      <alignment vertical="bottom"/>
    </xf>
    <xf borderId="46" fillId="0" fontId="20" numFmtId="0" xfId="0" applyAlignment="1" applyBorder="1" applyFont="1">
      <alignment horizontal="right" vertical="bottom"/>
    </xf>
    <xf borderId="33" fillId="0" fontId="20" numFmtId="167" xfId="0" applyAlignment="1" applyBorder="1" applyFont="1" applyNumberFormat="1">
      <alignment shrinkToFit="0" wrapText="0"/>
    </xf>
    <xf borderId="33" fillId="0" fontId="20" numFmtId="0" xfId="0" applyAlignment="1" applyBorder="1" applyFont="1">
      <alignment shrinkToFit="0" wrapText="0"/>
    </xf>
    <xf borderId="28" fillId="0" fontId="24" numFmtId="167" xfId="0" applyAlignment="1" applyBorder="1" applyFont="1" applyNumberFormat="1">
      <alignment shrinkToFit="0" wrapText="0"/>
    </xf>
    <xf borderId="53" fillId="13" fontId="20" numFmtId="167" xfId="0" applyAlignment="1" applyBorder="1" applyFill="1" applyFont="1" applyNumberFormat="1">
      <alignment shrinkToFit="0" wrapText="0"/>
    </xf>
    <xf borderId="38" fillId="13" fontId="20" numFmtId="167" xfId="0" applyAlignment="1" applyBorder="1" applyFont="1" applyNumberFormat="1">
      <alignment shrinkToFit="0" wrapText="0"/>
    </xf>
    <xf borderId="27" fillId="0" fontId="20" numFmtId="167" xfId="0" applyAlignment="1" applyBorder="1" applyFont="1" applyNumberFormat="1">
      <alignment shrinkToFit="0" wrapText="0"/>
    </xf>
    <xf borderId="0" fillId="0" fontId="20" numFmtId="167" xfId="0" applyAlignment="1" applyFont="1" applyNumberFormat="1">
      <alignment shrinkToFit="0" wrapText="0"/>
    </xf>
    <xf borderId="59" fillId="14" fontId="25" numFmtId="0" xfId="0" applyAlignment="1" applyBorder="1" applyFill="1" applyFont="1">
      <alignment horizontal="left" shrinkToFit="0" vertical="center" wrapText="0"/>
    </xf>
    <xf borderId="60" fillId="0" fontId="8" numFmtId="0" xfId="0" applyBorder="1" applyFont="1"/>
    <xf borderId="61" fillId="0" fontId="8" numFmtId="0" xfId="0" applyBorder="1" applyFont="1"/>
    <xf borderId="28" fillId="0" fontId="8" numFmtId="0" xfId="0" applyBorder="1" applyFont="1"/>
    <xf borderId="62" fillId="0" fontId="8" numFmtId="0" xfId="0" applyBorder="1" applyFont="1"/>
    <xf borderId="45" fillId="0" fontId="8" numFmtId="0" xfId="0" applyBorder="1" applyFont="1"/>
    <xf borderId="63" fillId="0" fontId="8" numFmtId="0" xfId="0" applyBorder="1" applyFont="1"/>
    <xf borderId="64" fillId="14" fontId="20" numFmtId="38" xfId="0" applyAlignment="1" applyBorder="1" applyFont="1" applyNumberFormat="1">
      <alignment shrinkToFit="0" wrapText="0"/>
    </xf>
    <xf borderId="65" fillId="14" fontId="22" numFmtId="38" xfId="0" applyAlignment="1" applyBorder="1" applyFont="1" applyNumberFormat="1">
      <alignment horizontal="center" shrinkToFit="0" wrapText="0"/>
    </xf>
    <xf borderId="66" fillId="14" fontId="20" numFmtId="38" xfId="0" applyAlignment="1" applyBorder="1" applyFont="1" applyNumberFormat="1">
      <alignment shrinkToFit="0" wrapText="0"/>
    </xf>
    <xf borderId="67" fillId="14" fontId="20" numFmtId="38" xfId="0" applyAlignment="1" applyBorder="1" applyFont="1" applyNumberFormat="1">
      <alignment shrinkToFit="0" wrapText="0"/>
    </xf>
    <xf borderId="68" fillId="14" fontId="20" numFmtId="38" xfId="0" applyAlignment="1" applyBorder="1" applyFont="1" applyNumberFormat="1">
      <alignment shrinkToFit="0" wrapText="0"/>
    </xf>
    <xf borderId="65" fillId="9" fontId="20" numFmtId="38" xfId="0" applyAlignment="1" applyBorder="1" applyFont="1" applyNumberFormat="1">
      <alignment shrinkToFit="0" wrapText="0"/>
    </xf>
    <xf borderId="69" fillId="14" fontId="26" numFmtId="38" xfId="0" applyAlignment="1" applyBorder="1" applyFont="1" applyNumberFormat="1">
      <alignment horizontal="left" shrinkToFit="0" vertical="top" wrapText="0"/>
    </xf>
    <xf borderId="37" fillId="14" fontId="26" numFmtId="38" xfId="0" applyAlignment="1" applyBorder="1" applyFont="1" applyNumberFormat="1">
      <alignment horizontal="center" shrinkToFit="0" vertical="top" wrapText="0"/>
    </xf>
    <xf borderId="70" fillId="14" fontId="26" numFmtId="38" xfId="0" applyAlignment="1" applyBorder="1" applyFont="1" applyNumberFormat="1">
      <alignment horizontal="center" shrinkToFit="0" vertical="top" wrapText="0"/>
    </xf>
    <xf borderId="71" fillId="14" fontId="26" numFmtId="38" xfId="0" applyAlignment="1" applyBorder="1" applyFont="1" applyNumberFormat="1">
      <alignment horizontal="center" shrinkToFit="0" vertical="top" wrapText="0"/>
    </xf>
    <xf borderId="72" fillId="14" fontId="26" numFmtId="38" xfId="0" applyAlignment="1" applyBorder="1" applyFont="1" applyNumberFormat="1">
      <alignment horizontal="center" shrinkToFit="0" vertical="top" wrapText="0"/>
    </xf>
    <xf borderId="37" fillId="9" fontId="26" numFmtId="38" xfId="0" applyAlignment="1" applyBorder="1" applyFont="1" applyNumberFormat="1">
      <alignment horizontal="center" shrinkToFit="0" vertical="top" wrapText="0"/>
    </xf>
    <xf borderId="53" fillId="14" fontId="26" numFmtId="38" xfId="0" applyAlignment="1" applyBorder="1" applyFont="1" applyNumberFormat="1">
      <alignment horizontal="left" shrinkToFit="0" vertical="top" wrapText="0"/>
    </xf>
    <xf borderId="29" fillId="14" fontId="26" numFmtId="38" xfId="0" applyAlignment="1" applyBorder="1" applyFont="1" applyNumberFormat="1">
      <alignment horizontal="center" shrinkToFit="0" vertical="top" wrapText="0"/>
    </xf>
    <xf borderId="73" fillId="14" fontId="26" numFmtId="38" xfId="0" applyAlignment="1" applyBorder="1" applyFont="1" applyNumberFormat="1">
      <alignment horizontal="center" shrinkToFit="0" vertical="top" wrapText="0"/>
    </xf>
    <xf borderId="74" fillId="14" fontId="26" numFmtId="38" xfId="0" applyAlignment="1" applyBorder="1" applyFont="1" applyNumberFormat="1">
      <alignment horizontal="center" shrinkToFit="0" vertical="top" wrapText="0"/>
    </xf>
    <xf borderId="75" fillId="14" fontId="26" numFmtId="38" xfId="0" applyAlignment="1" applyBorder="1" applyFont="1" applyNumberFormat="1">
      <alignment horizontal="center" shrinkToFit="0" vertical="top" wrapText="0"/>
    </xf>
    <xf borderId="29" fillId="9" fontId="26" numFmtId="38" xfId="0" applyAlignment="1" applyBorder="1" applyFont="1" applyNumberFormat="1">
      <alignment horizontal="center" shrinkToFit="0" vertical="top" wrapText="0"/>
    </xf>
    <xf borderId="76" fillId="14" fontId="26" numFmtId="38" xfId="0" applyAlignment="1" applyBorder="1" applyFont="1" applyNumberFormat="1">
      <alignment horizontal="left" shrinkToFit="0" vertical="top" wrapText="0"/>
    </xf>
    <xf borderId="22" fillId="14" fontId="26" numFmtId="38" xfId="0" applyAlignment="1" applyBorder="1" applyFont="1" applyNumberFormat="1">
      <alignment horizontal="center" shrinkToFit="0" vertical="top" wrapText="0"/>
    </xf>
    <xf borderId="77" fillId="14" fontId="26" numFmtId="38" xfId="0" applyAlignment="1" applyBorder="1" applyFont="1" applyNumberFormat="1">
      <alignment horizontal="center" shrinkToFit="0" vertical="top" wrapText="0"/>
    </xf>
    <xf borderId="78" fillId="14" fontId="26" numFmtId="38" xfId="0" applyAlignment="1" applyBorder="1" applyFont="1" applyNumberFormat="1">
      <alignment horizontal="center" shrinkToFit="0" vertical="top" wrapText="0"/>
    </xf>
    <xf borderId="79" fillId="14" fontId="26" numFmtId="38" xfId="0" applyAlignment="1" applyBorder="1" applyFont="1" applyNumberFormat="1">
      <alignment horizontal="center" shrinkToFit="0" vertical="top" wrapText="0"/>
    </xf>
    <xf borderId="22" fillId="9" fontId="26" numFmtId="38" xfId="0" applyAlignment="1" applyBorder="1" applyFont="1" applyNumberFormat="1">
      <alignment horizontal="center" shrinkToFit="0" vertical="top" wrapText="0"/>
    </xf>
    <xf borderId="53" fillId="0" fontId="26" numFmtId="38" xfId="0" applyAlignment="1" applyBorder="1" applyFont="1" applyNumberFormat="1">
      <alignment horizontal="left" shrinkToFit="0" vertical="top" wrapText="0"/>
    </xf>
    <xf borderId="29" fillId="0" fontId="26" numFmtId="38" xfId="0" applyAlignment="1" applyBorder="1" applyFont="1" applyNumberFormat="1">
      <alignment horizontal="center" shrinkToFit="0" vertical="top" wrapText="0"/>
    </xf>
    <xf borderId="73" fillId="0" fontId="26" numFmtId="38" xfId="0" applyAlignment="1" applyBorder="1" applyFont="1" applyNumberFormat="1">
      <alignment horizontal="center" shrinkToFit="0" vertical="top" wrapText="0"/>
    </xf>
    <xf borderId="74" fillId="0" fontId="26" numFmtId="38" xfId="0" applyAlignment="1" applyBorder="1" applyFont="1" applyNumberFormat="1">
      <alignment horizontal="center" shrinkToFit="0" vertical="top" wrapText="0"/>
    </xf>
    <xf borderId="75" fillId="0" fontId="26" numFmtId="38" xfId="0" applyAlignment="1" applyBorder="1" applyFont="1" applyNumberFormat="1">
      <alignment horizontal="center" shrinkToFit="0" vertical="top" wrapText="0"/>
    </xf>
    <xf borderId="80" fillId="0" fontId="26" numFmtId="38" xfId="0" applyAlignment="1" applyBorder="1" applyFont="1" applyNumberFormat="1">
      <alignment horizontal="left" shrinkToFit="0" vertical="center" wrapText="0"/>
    </xf>
    <xf borderId="81" fillId="0" fontId="20" numFmtId="38" xfId="0" applyAlignment="1" applyBorder="1" applyFont="1" applyNumberFormat="1">
      <alignment shrinkToFit="0" wrapText="0"/>
    </xf>
    <xf borderId="82" fillId="0" fontId="22" numFmtId="38" xfId="0" applyAlignment="1" applyBorder="1" applyFont="1" applyNumberFormat="1">
      <alignment shrinkToFit="0" wrapText="0"/>
    </xf>
    <xf borderId="83" fillId="0" fontId="22" numFmtId="38" xfId="0" applyAlignment="1" applyBorder="1" applyFont="1" applyNumberFormat="1">
      <alignment shrinkToFit="0" wrapText="0"/>
    </xf>
    <xf borderId="83" fillId="0" fontId="20" numFmtId="38" xfId="0" applyAlignment="1" applyBorder="1" applyFont="1" applyNumberFormat="1">
      <alignment shrinkToFit="0" wrapText="0"/>
    </xf>
    <xf borderId="84" fillId="0" fontId="20" numFmtId="38" xfId="0" applyAlignment="1" applyBorder="1" applyFont="1" applyNumberFormat="1">
      <alignment shrinkToFit="0" wrapText="0"/>
    </xf>
    <xf borderId="29" fillId="9" fontId="20" numFmtId="38" xfId="0" applyAlignment="1" applyBorder="1" applyFont="1" applyNumberFormat="1">
      <alignment shrinkToFit="0" wrapText="0"/>
    </xf>
    <xf borderId="85" fillId="0" fontId="20" numFmtId="38" xfId="0" applyAlignment="1" applyBorder="1" applyFont="1" applyNumberFormat="1">
      <alignment horizontal="left" shrinkToFit="0" vertical="center" wrapText="0"/>
    </xf>
    <xf borderId="86" fillId="0" fontId="20" numFmtId="38" xfId="0" applyAlignment="1" applyBorder="1" applyFont="1" applyNumberFormat="1">
      <alignment shrinkToFit="0" vertical="center" wrapText="0"/>
    </xf>
    <xf borderId="87" fillId="0" fontId="20" numFmtId="38" xfId="0" applyAlignment="1" applyBorder="1" applyFont="1" applyNumberFormat="1">
      <alignment shrinkToFit="0" vertical="center" wrapText="0"/>
    </xf>
    <xf borderId="88" fillId="0" fontId="20" numFmtId="38" xfId="0" applyAlignment="1" applyBorder="1" applyFont="1" applyNumberFormat="1">
      <alignment shrinkToFit="0" vertical="center" wrapText="0"/>
    </xf>
    <xf borderId="89" fillId="0" fontId="20" numFmtId="38" xfId="0" applyAlignment="1" applyBorder="1" applyFont="1" applyNumberFormat="1">
      <alignment shrinkToFit="0" vertical="center" wrapText="0"/>
    </xf>
    <xf borderId="86" fillId="9" fontId="24" numFmtId="38" xfId="0" applyAlignment="1" applyBorder="1" applyFont="1" applyNumberFormat="1">
      <alignment shrinkToFit="0" vertical="center" wrapText="0"/>
    </xf>
    <xf borderId="86" fillId="0" fontId="20" numFmtId="38" xfId="0" applyAlignment="1" applyBorder="1" applyFont="1" applyNumberFormat="1">
      <alignment readingOrder="0" shrinkToFit="0" vertical="center" wrapText="0"/>
    </xf>
    <xf borderId="90" fillId="9" fontId="24" numFmtId="38" xfId="0" applyAlignment="1" applyBorder="1" applyFont="1" applyNumberFormat="1">
      <alignment shrinkToFit="0" vertical="center" wrapText="0"/>
    </xf>
    <xf borderId="76" fillId="0" fontId="26" numFmtId="38" xfId="0" applyAlignment="1" applyBorder="1" applyFont="1" applyNumberFormat="1">
      <alignment horizontal="left" shrinkToFit="0" vertical="top" wrapText="0"/>
    </xf>
    <xf borderId="22" fillId="0" fontId="26" numFmtId="38" xfId="0" applyAlignment="1" applyBorder="1" applyFont="1" applyNumberFormat="1">
      <alignment shrinkToFit="0" vertical="center" wrapText="0"/>
    </xf>
    <xf borderId="77" fillId="0" fontId="26" numFmtId="38" xfId="0" applyAlignment="1" applyBorder="1" applyFont="1" applyNumberFormat="1">
      <alignment shrinkToFit="0" vertical="center" wrapText="0"/>
    </xf>
    <xf borderId="78" fillId="0" fontId="26" numFmtId="38" xfId="0" applyAlignment="1" applyBorder="1" applyFont="1" applyNumberFormat="1">
      <alignment shrinkToFit="0" vertical="center" wrapText="0"/>
    </xf>
    <xf borderId="79" fillId="0" fontId="26" numFmtId="38" xfId="0" applyAlignment="1" applyBorder="1" applyFont="1" applyNumberFormat="1">
      <alignment shrinkToFit="0" vertical="center" wrapText="0"/>
    </xf>
    <xf borderId="37" fillId="9" fontId="26" numFmtId="38" xfId="0" applyAlignment="1" applyBorder="1" applyFont="1" applyNumberFormat="1">
      <alignment shrinkToFit="0" vertical="center" wrapText="0"/>
    </xf>
    <xf borderId="91" fillId="0" fontId="20" numFmtId="38" xfId="0" applyAlignment="1" applyBorder="1" applyFont="1" applyNumberFormat="1">
      <alignment shrinkToFit="0" wrapText="0"/>
    </xf>
    <xf borderId="92" fillId="0" fontId="20" numFmtId="38" xfId="0" applyAlignment="1" applyBorder="1" applyFont="1" applyNumberFormat="1">
      <alignment shrinkToFit="0" vertical="center" wrapText="0"/>
    </xf>
    <xf borderId="93" fillId="0" fontId="20" numFmtId="38" xfId="0" applyAlignment="1" applyBorder="1" applyFont="1" applyNumberFormat="1">
      <alignment shrinkToFit="0" vertical="center" wrapText="0"/>
    </xf>
    <xf borderId="94" fillId="0" fontId="20" numFmtId="38" xfId="0" applyAlignment="1" applyBorder="1" applyFont="1" applyNumberFormat="1">
      <alignment shrinkToFit="0" vertical="center" wrapText="0"/>
    </xf>
    <xf borderId="95" fillId="0" fontId="20" numFmtId="38" xfId="0" applyAlignment="1" applyBorder="1" applyFont="1" applyNumberFormat="1">
      <alignment shrinkToFit="0" vertical="center" wrapText="0"/>
    </xf>
    <xf borderId="92" fillId="9" fontId="20" numFmtId="38" xfId="0" applyAlignment="1" applyBorder="1" applyFont="1" applyNumberFormat="1">
      <alignment shrinkToFit="0" vertical="center" wrapText="0"/>
    </xf>
    <xf borderId="80" fillId="0" fontId="26" numFmtId="38" xfId="0" applyAlignment="1" applyBorder="1" applyFont="1" applyNumberFormat="1">
      <alignment horizontal="left" shrinkToFit="0" vertical="center" wrapText="1"/>
    </xf>
    <xf borderId="81" fillId="0" fontId="20" numFmtId="38" xfId="0" applyAlignment="1" applyBorder="1" applyFont="1" applyNumberFormat="1">
      <alignment shrinkToFit="0" vertical="center" wrapText="0"/>
    </xf>
    <xf borderId="82" fillId="0" fontId="20" numFmtId="38" xfId="0" applyAlignment="1" applyBorder="1" applyFont="1" applyNumberFormat="1">
      <alignment shrinkToFit="0" vertical="center" wrapText="0"/>
    </xf>
    <xf borderId="83" fillId="0" fontId="20" numFmtId="38" xfId="0" applyAlignment="1" applyBorder="1" applyFont="1" applyNumberFormat="1">
      <alignment shrinkToFit="0" vertical="center" wrapText="0"/>
    </xf>
    <xf borderId="84" fillId="0" fontId="20" numFmtId="38" xfId="0" applyAlignment="1" applyBorder="1" applyFont="1" applyNumberFormat="1">
      <alignment shrinkToFit="0" vertical="center" wrapText="0"/>
    </xf>
    <xf borderId="81" fillId="9" fontId="20" numFmtId="38" xfId="0" applyAlignment="1" applyBorder="1" applyFont="1" applyNumberFormat="1">
      <alignment shrinkToFit="0" vertical="center" wrapText="0"/>
    </xf>
    <xf borderId="85" fillId="0" fontId="20" numFmtId="38" xfId="0" applyAlignment="1" applyBorder="1" applyFont="1" applyNumberFormat="1">
      <alignment horizontal="left" shrinkToFit="0" vertical="center" wrapText="1"/>
    </xf>
    <xf borderId="96" fillId="9" fontId="24" numFmtId="38" xfId="0" applyAlignment="1" applyBorder="1" applyFont="1" applyNumberFormat="1">
      <alignment shrinkToFit="0" vertical="center" wrapText="0"/>
    </xf>
    <xf borderId="85" fillId="0" fontId="20" numFmtId="38" xfId="0" applyAlignment="1" applyBorder="1" applyFont="1" applyNumberFormat="1">
      <alignment horizontal="left" readingOrder="0" shrinkToFit="0" vertical="center" wrapText="1"/>
    </xf>
    <xf borderId="96" fillId="0" fontId="20" numFmtId="38" xfId="0" applyAlignment="1" applyBorder="1" applyFont="1" applyNumberFormat="1">
      <alignment shrinkToFit="0" vertical="center" wrapText="0"/>
    </xf>
    <xf borderId="97" fillId="0" fontId="20" numFmtId="38" xfId="0" applyAlignment="1" applyBorder="1" applyFont="1" applyNumberFormat="1">
      <alignment shrinkToFit="0" vertical="center" wrapText="0"/>
    </xf>
    <xf quotePrefix="1" borderId="0" fillId="0" fontId="14" numFmtId="0" xfId="0" applyAlignment="1" applyFont="1">
      <alignment readingOrder="0" shrinkToFit="0" wrapText="0"/>
    </xf>
    <xf borderId="98" fillId="0" fontId="20" numFmtId="38" xfId="0" applyAlignment="1" applyBorder="1" applyFont="1" applyNumberFormat="1">
      <alignment shrinkToFit="0" vertical="center" wrapText="0"/>
    </xf>
    <xf borderId="99" fillId="14" fontId="20" numFmtId="0" xfId="0" applyAlignment="1" applyBorder="1" applyFont="1">
      <alignment horizontal="left" readingOrder="0" shrinkToFit="0" vertical="center" wrapText="1"/>
    </xf>
    <xf borderId="100" fillId="14" fontId="20" numFmtId="38" xfId="0" applyAlignment="1" applyBorder="1" applyFont="1" applyNumberFormat="1">
      <alignment shrinkToFit="0" vertical="center" wrapText="0"/>
    </xf>
    <xf borderId="99" fillId="14" fontId="20" numFmtId="0" xfId="0" applyAlignment="1" applyBorder="1" applyFont="1">
      <alignment horizontal="left" readingOrder="0" shrinkToFit="0" vertical="center" wrapText="0"/>
    </xf>
    <xf borderId="0" fillId="14" fontId="20" numFmtId="38" xfId="0" applyAlignment="1" applyFont="1" applyNumberFormat="1">
      <alignment readingOrder="0" shrinkToFit="0" vertical="center" wrapText="0"/>
    </xf>
    <xf borderId="86" fillId="9" fontId="24" numFmtId="38" xfId="0" applyAlignment="1" applyBorder="1" applyFont="1" applyNumberFormat="1">
      <alignment readingOrder="0" shrinkToFit="0" vertical="center" wrapText="0"/>
    </xf>
    <xf borderId="53" fillId="14" fontId="20" numFmtId="38" xfId="0" applyAlignment="1" applyBorder="1" applyFont="1" applyNumberFormat="1">
      <alignment horizontal="left" readingOrder="0" shrinkToFit="0" vertical="center" wrapText="0"/>
    </xf>
    <xf borderId="73" fillId="14" fontId="20" numFmtId="38" xfId="0" applyAlignment="1" applyBorder="1" applyFont="1" applyNumberFormat="1">
      <alignment shrinkToFit="0" vertical="center" wrapText="0"/>
    </xf>
    <xf borderId="38" fillId="14" fontId="20" numFmtId="38" xfId="0" applyAlignment="1" applyBorder="1" applyFont="1" applyNumberFormat="1">
      <alignment shrinkToFit="0" vertical="center" wrapText="0"/>
    </xf>
    <xf borderId="29" fillId="9" fontId="24" numFmtId="38" xfId="0" applyAlignment="1" applyBorder="1" applyFont="1" applyNumberFormat="1">
      <alignment shrinkToFit="0" vertical="center" wrapText="0"/>
    </xf>
    <xf borderId="76" fillId="14" fontId="26" numFmtId="38" xfId="0" applyAlignment="1" applyBorder="1" applyFont="1" applyNumberFormat="1">
      <alignment shrinkToFit="0" vertical="center" wrapText="0"/>
    </xf>
    <xf borderId="22" fillId="14" fontId="26" numFmtId="38" xfId="0" applyAlignment="1" applyBorder="1" applyFont="1" applyNumberFormat="1">
      <alignment shrinkToFit="0" vertical="center" wrapText="0"/>
    </xf>
    <xf borderId="34" fillId="9" fontId="26" numFmtId="38" xfId="0" applyAlignment="1" applyBorder="1" applyFont="1" applyNumberFormat="1">
      <alignment shrinkToFit="0" vertical="center" wrapText="0"/>
    </xf>
    <xf borderId="22" fillId="9" fontId="26" numFmtId="38" xfId="0" applyAlignment="1" applyBorder="1" applyFont="1" applyNumberFormat="1">
      <alignment shrinkToFit="0" vertical="center" wrapText="0"/>
    </xf>
    <xf borderId="101" fillId="14" fontId="20" numFmtId="38" xfId="0" applyAlignment="1" applyBorder="1" applyFont="1" applyNumberFormat="1">
      <alignment shrinkToFit="0" wrapText="0"/>
    </xf>
    <xf borderId="81" fillId="14" fontId="20" numFmtId="38" xfId="0" applyAlignment="1" applyBorder="1" applyFont="1" applyNumberFormat="1">
      <alignment shrinkToFit="0" vertical="center" wrapText="0"/>
    </xf>
    <xf borderId="82" fillId="14" fontId="20" numFmtId="38" xfId="0" applyAlignment="1" applyBorder="1" applyFont="1" applyNumberFormat="1">
      <alignment shrinkToFit="0" vertical="center" wrapText="0"/>
    </xf>
    <xf borderId="83" fillId="14" fontId="20" numFmtId="38" xfId="0" applyAlignment="1" applyBorder="1" applyFont="1" applyNumberFormat="1">
      <alignment shrinkToFit="0" vertical="center" wrapText="0"/>
    </xf>
    <xf borderId="84" fillId="14" fontId="20" numFmtId="38" xfId="0" applyAlignment="1" applyBorder="1" applyFont="1" applyNumberFormat="1">
      <alignment shrinkToFit="0" vertical="center" wrapText="0"/>
    </xf>
    <xf borderId="29" fillId="9" fontId="20" numFmtId="38" xfId="0" applyAlignment="1" applyBorder="1" applyFont="1" applyNumberFormat="1">
      <alignment shrinkToFit="0" vertical="center" wrapText="0"/>
    </xf>
    <xf borderId="76" fillId="14" fontId="26" numFmtId="0" xfId="0" applyAlignment="1" applyBorder="1" applyFont="1">
      <alignment horizontal="left" readingOrder="0" shrinkToFit="0" vertical="top" wrapText="0"/>
    </xf>
    <xf borderId="77" fillId="14" fontId="26" numFmtId="38" xfId="0" applyAlignment="1" applyBorder="1" applyFont="1" applyNumberFormat="1">
      <alignment shrinkToFit="0" vertical="center" wrapText="0"/>
    </xf>
    <xf borderId="78" fillId="14" fontId="26" numFmtId="38" xfId="0" applyAlignment="1" applyBorder="1" applyFont="1" applyNumberFormat="1">
      <alignment shrinkToFit="0" vertical="center" wrapText="0"/>
    </xf>
    <xf borderId="79" fillId="14" fontId="26" numFmtId="38" xfId="0" applyAlignment="1" applyBorder="1" applyFont="1" applyNumberFormat="1">
      <alignment shrinkToFit="0" vertical="center" wrapText="0"/>
    </xf>
    <xf borderId="86" fillId="14" fontId="20" numFmtId="38" xfId="0" applyAlignment="1" applyBorder="1" applyFont="1" applyNumberFormat="1">
      <alignment shrinkToFit="0" vertical="center" wrapText="0"/>
    </xf>
    <xf borderId="87" fillId="14" fontId="20" numFmtId="38" xfId="0" applyAlignment="1" applyBorder="1" applyFont="1" applyNumberFormat="1">
      <alignment shrinkToFit="0" vertical="center" wrapText="0"/>
    </xf>
    <xf borderId="88" fillId="14" fontId="20" numFmtId="38" xfId="0" applyAlignment="1" applyBorder="1" applyFont="1" applyNumberFormat="1">
      <alignment shrinkToFit="0" vertical="center" wrapText="0"/>
    </xf>
    <xf borderId="89" fillId="14" fontId="20" numFmtId="38" xfId="0" applyAlignment="1" applyBorder="1" applyFont="1" applyNumberFormat="1">
      <alignment shrinkToFit="0" vertical="center" wrapText="0"/>
    </xf>
    <xf borderId="102" fillId="9" fontId="20" numFmtId="38" xfId="0" applyAlignment="1" applyBorder="1" applyFont="1" applyNumberFormat="1">
      <alignment shrinkToFit="0" vertical="center" wrapText="0"/>
    </xf>
    <xf borderId="0" fillId="0" fontId="20" numFmtId="38" xfId="0" applyAlignment="1" applyFont="1" applyNumberFormat="1">
      <alignment shrinkToFit="0" wrapText="0"/>
    </xf>
    <xf borderId="0" fillId="0" fontId="27" numFmtId="38" xfId="0" applyAlignment="1" applyFont="1" applyNumberFormat="1">
      <alignment horizontal="center" shrinkToFit="0" vertical="center" wrapText="0"/>
    </xf>
    <xf borderId="0" fillId="0" fontId="28" numFmtId="0" xfId="0" applyAlignment="1" applyFont="1">
      <alignment shrinkToFit="0" wrapText="0"/>
    </xf>
    <xf borderId="0" fillId="0" fontId="28" numFmtId="3" xfId="0" applyAlignment="1" applyFont="1" applyNumberFormat="1">
      <alignment shrinkToFit="0" wrapText="0"/>
    </xf>
    <xf borderId="0" fillId="0" fontId="14" numFmtId="38" xfId="0" applyAlignment="1" applyFont="1" applyNumberFormat="1">
      <alignment shrinkToFit="0" wrapText="0"/>
    </xf>
    <xf borderId="0" fillId="0" fontId="29" numFmtId="0" xfId="0" applyAlignment="1" applyFont="1">
      <alignment shrinkToFit="0" wrapText="0"/>
    </xf>
    <xf borderId="0" fillId="0" fontId="29" numFmtId="0" xfId="0" applyAlignment="1" applyFont="1">
      <alignment shrinkToFit="0" vertical="center" wrapText="0"/>
    </xf>
    <xf borderId="0" fillId="0" fontId="29" numFmtId="0" xfId="0" applyFont="1"/>
    <xf borderId="11" fillId="0" fontId="29" numFmtId="0" xfId="0" applyAlignment="1" applyBorder="1" applyFont="1">
      <alignment readingOrder="0" shrinkToFit="0" vertical="center" wrapText="0"/>
    </xf>
    <xf borderId="11" fillId="0" fontId="30" numFmtId="0" xfId="0" applyAlignment="1" applyBorder="1" applyFont="1">
      <alignment horizontal="center" shrinkToFit="0" vertical="center" wrapText="0"/>
    </xf>
    <xf borderId="11" fillId="0" fontId="29" numFmtId="0" xfId="0" applyAlignment="1" applyBorder="1" applyFont="1">
      <alignment shrinkToFit="0" vertical="center" wrapText="0"/>
    </xf>
    <xf borderId="11" fillId="0" fontId="29" numFmtId="167" xfId="0" applyAlignment="1" applyBorder="1" applyFont="1" applyNumberFormat="1">
      <alignment shrinkToFit="0" vertical="center" wrapText="0"/>
    </xf>
    <xf borderId="11" fillId="0" fontId="29" numFmtId="9" xfId="0" applyAlignment="1" applyBorder="1" applyFont="1" applyNumberFormat="1">
      <alignment shrinkToFit="0" vertical="center" wrapText="0"/>
    </xf>
    <xf borderId="22" fillId="0" fontId="31" numFmtId="174" xfId="0" applyAlignment="1" applyBorder="1" applyFont="1" applyNumberFormat="1">
      <alignment horizontal="left" readingOrder="1" shrinkToFit="0" vertical="center" wrapText="1"/>
    </xf>
    <xf borderId="22" fillId="0" fontId="32" numFmtId="0" xfId="0" applyAlignment="1" applyBorder="1" applyFont="1">
      <alignment horizontal="center" readingOrder="1" shrinkToFit="0" vertical="center" wrapText="1"/>
    </xf>
    <xf borderId="22" fillId="0" fontId="32" numFmtId="0" xfId="0" applyAlignment="1" applyBorder="1" applyFont="1">
      <alignment horizontal="left" readingOrder="1" shrinkToFit="0" vertical="center" wrapText="1"/>
    </xf>
    <xf borderId="22" fillId="0" fontId="31" numFmtId="167" xfId="0" applyAlignment="1" applyBorder="1" applyFont="1" applyNumberFormat="1">
      <alignment horizontal="left" readingOrder="1" shrinkToFit="0" vertical="center" wrapText="1"/>
    </xf>
    <xf borderId="22" fillId="0" fontId="32" numFmtId="0" xfId="0" applyAlignment="1" applyBorder="1" applyFont="1">
      <alignment horizontal="left" readingOrder="1" shrinkToFit="0" vertical="center" wrapText="1"/>
    </xf>
    <xf borderId="22" fillId="0" fontId="31" numFmtId="172" xfId="0" applyAlignment="1" applyBorder="1" applyFont="1" applyNumberFormat="1">
      <alignment horizontal="left" readingOrder="1" shrinkToFit="0" vertical="center" wrapText="1"/>
    </xf>
    <xf borderId="22" fillId="0" fontId="31" numFmtId="175" xfId="0" applyAlignment="1" applyBorder="1" applyFont="1" applyNumberFormat="1">
      <alignment horizontal="left" readingOrder="1" shrinkToFit="0" vertical="center" wrapText="1"/>
    </xf>
    <xf borderId="0" fillId="0" fontId="29" numFmtId="0" xfId="0" applyAlignment="1" applyFont="1">
      <alignment readingOrder="0" shrinkToFit="0" vertical="center" wrapText="0"/>
    </xf>
    <xf borderId="11" fillId="0" fontId="30" numFmtId="0" xfId="0" applyAlignment="1" applyBorder="1" applyFont="1">
      <alignment shrinkToFit="0" wrapText="1"/>
    </xf>
    <xf borderId="11" fillId="0" fontId="30" numFmtId="0" xfId="0" applyAlignment="1" applyBorder="1" applyFont="1">
      <alignment shrinkToFit="0" wrapText="0"/>
    </xf>
    <xf borderId="103" fillId="0" fontId="29" numFmtId="38" xfId="0" applyAlignment="1" applyBorder="1" applyFont="1" applyNumberFormat="1">
      <alignment horizontal="left" readingOrder="0" shrinkToFit="0" vertical="center" wrapText="0"/>
    </xf>
    <xf borderId="103" fillId="0" fontId="29" numFmtId="167" xfId="0" applyAlignment="1" applyBorder="1" applyFont="1" applyNumberFormat="1">
      <alignment shrinkToFit="0" wrapText="1"/>
    </xf>
    <xf borderId="104" fillId="0" fontId="29" numFmtId="38" xfId="0" applyAlignment="1" applyBorder="1" applyFont="1" applyNumberFormat="1">
      <alignment horizontal="left" shrinkToFit="0" vertical="center" wrapText="0"/>
    </xf>
    <xf borderId="104" fillId="0" fontId="29" numFmtId="167" xfId="0" applyAlignment="1" applyBorder="1" applyFont="1" applyNumberFormat="1">
      <alignment shrinkToFit="0" wrapText="1"/>
    </xf>
    <xf borderId="104" fillId="0" fontId="29" numFmtId="38" xfId="0" applyAlignment="1" applyBorder="1" applyFont="1" applyNumberFormat="1">
      <alignment horizontal="left" shrinkToFit="0" vertical="center" wrapText="1"/>
    </xf>
    <xf borderId="104" fillId="0" fontId="29" numFmtId="38" xfId="0" applyAlignment="1" applyBorder="1" applyFont="1" applyNumberFormat="1">
      <alignment horizontal="left" readingOrder="0" shrinkToFit="0" vertical="center" wrapText="1"/>
    </xf>
    <xf borderId="104" fillId="0" fontId="29" numFmtId="0" xfId="0" applyAlignment="1" applyBorder="1" applyFont="1">
      <alignment horizontal="left" readingOrder="0" shrinkToFit="0" vertical="center" wrapText="1"/>
    </xf>
    <xf borderId="104" fillId="0" fontId="29" numFmtId="38" xfId="0" applyAlignment="1" applyBorder="1" applyFont="1" applyNumberFormat="1">
      <alignment horizontal="left" readingOrder="0" shrinkToFit="0" vertical="center" wrapText="0"/>
    </xf>
    <xf borderId="105" fillId="0" fontId="29" numFmtId="0" xfId="0" applyAlignment="1" applyBorder="1" applyFont="1">
      <alignment readingOrder="0" shrinkToFit="0" vertical="center" wrapText="0"/>
    </xf>
    <xf borderId="105" fillId="0" fontId="29" numFmtId="38" xfId="0" applyAlignment="1" applyBorder="1" applyFont="1" applyNumberFormat="1">
      <alignment shrinkToFit="0" vertical="center" wrapText="0"/>
    </xf>
    <xf borderId="105" fillId="0" fontId="29" numFmtId="0" xfId="0" applyAlignment="1" applyBorder="1" applyFont="1">
      <alignment shrinkToFit="0" vertical="center" wrapText="0"/>
    </xf>
    <xf borderId="11" fillId="0" fontId="29" numFmtId="38" xfId="0" applyAlignment="1" applyBorder="1" applyFont="1" applyNumberFormat="1">
      <alignment shrinkToFit="0" vertical="center" wrapText="0"/>
    </xf>
    <xf borderId="11" fillId="0" fontId="29" numFmtId="174" xfId="0" applyAlignment="1" applyBorder="1" applyFont="1" applyNumberFormat="1">
      <alignment readingOrder="0" vertical="bottom"/>
    </xf>
    <xf borderId="10" fillId="0" fontId="32" numFmtId="0" xfId="0" applyAlignment="1" applyBorder="1" applyFont="1">
      <alignment horizontal="center" shrinkToFit="0" wrapText="1"/>
    </xf>
    <xf borderId="11" fillId="0" fontId="32" numFmtId="0" xfId="0" applyAlignment="1" applyBorder="1" applyFont="1">
      <alignment shrinkToFit="0" vertical="bottom" wrapText="1"/>
    </xf>
    <xf borderId="10" fillId="0" fontId="31" numFmtId="3" xfId="0" applyAlignment="1" applyBorder="1" applyFont="1" applyNumberFormat="1">
      <alignment horizontal="right" shrinkToFit="0" vertical="bottom" wrapText="1"/>
    </xf>
    <xf borderId="21" fillId="0" fontId="32" numFmtId="0" xfId="0" applyAlignment="1" applyBorder="1" applyFont="1">
      <alignment shrinkToFit="0" vertical="bottom" wrapText="1"/>
    </xf>
    <xf borderId="46" fillId="0" fontId="31" numFmtId="3" xfId="0" applyAlignment="1" applyBorder="1" applyFont="1" applyNumberFormat="1">
      <alignment horizontal="right" shrinkToFit="0" vertical="bottom" wrapText="1"/>
    </xf>
    <xf borderId="21" fillId="0" fontId="32" numFmtId="0" xfId="0" applyAlignment="1" applyBorder="1" applyFont="1">
      <alignment horizontal="left" readingOrder="0" shrinkToFit="0" wrapText="1"/>
    </xf>
    <xf borderId="46" fillId="0" fontId="31" numFmtId="3" xfId="0" applyAlignment="1" applyBorder="1" applyFont="1" applyNumberFormat="1">
      <alignment horizontal="right" shrinkToFit="0" wrapText="1"/>
    </xf>
    <xf borderId="11" fillId="0" fontId="32" numFmtId="0" xfId="0" applyAlignment="1" applyBorder="1" applyFont="1">
      <alignment shrinkToFit="0" vertical="bottom" wrapText="1"/>
    </xf>
    <xf borderId="10" fillId="0" fontId="31" numFmtId="167" xfId="0" applyAlignment="1" applyBorder="1" applyFont="1" applyNumberFormat="1">
      <alignment horizontal="right" shrinkToFit="0" vertical="bottom" wrapText="1"/>
    </xf>
    <xf borderId="46" fillId="0" fontId="31" numFmtId="167" xfId="0" applyAlignment="1" applyBorder="1" applyFont="1" applyNumberFormat="1">
      <alignment horizontal="right" shrinkToFit="0" vertical="bottom" wrapText="1"/>
    </xf>
    <xf borderId="21" fillId="0" fontId="32" numFmtId="0" xfId="0" applyAlignment="1" applyBorder="1" applyFont="1">
      <alignment horizontal="left" shrinkToFit="0" wrapText="1"/>
    </xf>
    <xf borderId="46" fillId="0" fontId="31" numFmtId="167" xfId="0" applyAlignment="1" applyBorder="1" applyFont="1" applyNumberFormat="1">
      <alignment horizontal="right" shrinkToFit="0" wrapText="1"/>
    </xf>
    <xf borderId="22" fillId="0" fontId="30" numFmtId="0" xfId="0" applyAlignment="1" applyBorder="1" applyFont="1">
      <alignment horizontal="center" shrinkToFit="0" vertical="center" wrapText="0"/>
    </xf>
    <xf borderId="0" fillId="0" fontId="29" numFmtId="0" xfId="0" applyAlignment="1" applyFont="1">
      <alignment readingOrder="0" shrinkToFit="0" wrapText="0"/>
    </xf>
    <xf borderId="0" fillId="0" fontId="29" numFmtId="38" xfId="0" applyAlignment="1" applyFont="1" applyNumberFormat="1">
      <alignment shrinkToFit="0" vertical="center" wrapText="0"/>
    </xf>
    <xf borderId="0" fillId="0" fontId="29" numFmtId="38" xfId="0" applyAlignment="1" applyFont="1" applyNumberFormat="1">
      <alignment shrinkToFit="0" wrapText="0"/>
    </xf>
    <xf borderId="11" fillId="0" fontId="30" numFmtId="174" xfId="0" applyAlignment="1" applyBorder="1" applyFont="1" applyNumberFormat="1">
      <alignment readingOrder="0" vertical="bottom"/>
    </xf>
    <xf borderId="46" fillId="0" fontId="31" numFmtId="9" xfId="0" applyAlignment="1" applyBorder="1" applyFont="1" applyNumberFormat="1">
      <alignment horizontal="right" shrinkToFit="0" wrapText="1"/>
    </xf>
    <xf borderId="46" fillId="0" fontId="31" numFmtId="167" xfId="0" applyAlignment="1" applyBorder="1" applyFont="1" applyNumberFormat="1">
      <alignment horizontal="right" readingOrder="0" shrinkToFit="0" wrapText="1"/>
    </xf>
    <xf borderId="76" fillId="0" fontId="32" numFmtId="0" xfId="0" applyAlignment="1" applyBorder="1" applyFont="1">
      <alignment horizontal="center" shrinkToFit="0" vertical="center" wrapText="1"/>
    </xf>
    <xf borderId="22" fillId="0" fontId="32" numFmtId="0" xfId="0" applyAlignment="1" applyBorder="1" applyFont="1">
      <alignment horizontal="center" readingOrder="0" shrinkToFit="0" vertical="center" wrapText="1"/>
    </xf>
    <xf borderId="27" fillId="0" fontId="29" numFmtId="0" xfId="0" applyAlignment="1" applyBorder="1" applyFont="1">
      <alignment shrinkToFit="0" vertical="center" wrapText="1"/>
    </xf>
    <xf borderId="26" fillId="0" fontId="29" numFmtId="173" xfId="0" applyAlignment="1" applyBorder="1" applyFont="1" applyNumberFormat="1">
      <alignment shrinkToFit="0" vertical="center" wrapText="1"/>
    </xf>
    <xf borderId="27" fillId="0" fontId="29" numFmtId="0" xfId="0" applyAlignment="1" applyBorder="1" applyFont="1">
      <alignment readingOrder="0" shrinkToFit="0" vertical="center" wrapText="1"/>
    </xf>
    <xf borderId="27" fillId="0" fontId="29" numFmtId="0" xfId="0" applyAlignment="1" applyBorder="1" applyFont="1">
      <alignment shrinkToFit="0" vertical="center" wrapText="0"/>
    </xf>
    <xf borderId="23" fillId="0" fontId="29" numFmtId="0" xfId="0" applyAlignment="1" applyBorder="1" applyFont="1">
      <alignment shrinkToFit="0" vertical="center" wrapText="0"/>
    </xf>
    <xf borderId="22" fillId="0" fontId="29" numFmtId="173" xfId="0" applyAlignment="1" applyBorder="1" applyFont="1" applyNumberFormat="1">
      <alignment shrinkToFit="0" vertical="center" wrapText="1"/>
    </xf>
    <xf borderId="11" fillId="0" fontId="32" numFmtId="0" xfId="0" applyAlignment="1" applyBorder="1" applyFont="1">
      <alignment shrinkToFit="0" wrapText="1"/>
    </xf>
    <xf borderId="10" fillId="0" fontId="32" numFmtId="0" xfId="0" applyAlignment="1" applyBorder="1" applyFont="1">
      <alignment readingOrder="0" shrinkToFit="0" wrapText="1"/>
    </xf>
    <xf borderId="9" fillId="0" fontId="32" numFmtId="0" xfId="0" applyAlignment="1" applyBorder="1" applyFont="1">
      <alignment shrinkToFit="0" wrapText="1"/>
    </xf>
    <xf borderId="12" fillId="0" fontId="29" numFmtId="38" xfId="0" applyAlignment="1" applyBorder="1" applyFont="1" applyNumberFormat="1">
      <alignment readingOrder="0" shrinkToFit="0" wrapText="1"/>
    </xf>
    <xf borderId="14" fillId="0" fontId="29" numFmtId="3" xfId="0" applyAlignment="1" applyBorder="1" applyFont="1" applyNumberFormat="1">
      <alignment horizontal="right" readingOrder="0" shrinkToFit="0" wrapText="1"/>
    </xf>
    <xf borderId="0" fillId="0" fontId="29" numFmtId="173" xfId="0" applyFont="1" applyNumberFormat="1"/>
    <xf borderId="14" fillId="0" fontId="8" numFmtId="0" xfId="0" applyBorder="1" applyFont="1"/>
    <xf borderId="14" fillId="0" fontId="29" numFmtId="3" xfId="0" applyAlignment="1" applyBorder="1" applyFont="1" applyNumberFormat="1">
      <alignment horizontal="right" shrinkToFit="0" wrapText="1"/>
    </xf>
    <xf borderId="46" fillId="0" fontId="29" numFmtId="3" xfId="0" applyAlignment="1" applyBorder="1" applyFont="1" applyNumberFormat="1">
      <alignment horizontal="right" shrinkToFit="0" wrapText="1"/>
    </xf>
    <xf borderId="11" fillId="0" fontId="29" numFmtId="3" xfId="0" applyAlignment="1" applyBorder="1" applyFont="1" applyNumberFormat="1">
      <alignment horizontal="right" shrinkToFit="0" wrapText="1"/>
    </xf>
    <xf borderId="8" fillId="0" fontId="29" numFmtId="173" xfId="0" applyBorder="1" applyFont="1" applyNumberFormat="1"/>
    <xf borderId="0" fillId="0" fontId="29" numFmtId="3" xfId="0" applyAlignment="1" applyFont="1" applyNumberFormat="1">
      <alignment shrinkToFit="0" wrapText="0"/>
    </xf>
    <xf borderId="11" fillId="0" fontId="29" numFmtId="174" xfId="0" applyAlignment="1" applyBorder="1" applyFont="1" applyNumberFormat="1">
      <alignment vertical="bottom"/>
    </xf>
    <xf borderId="11" fillId="0" fontId="33" numFmtId="0" xfId="0" applyAlignment="1" applyBorder="1" applyFont="1">
      <alignment readingOrder="0" vertical="bottom"/>
    </xf>
    <xf borderId="11" fillId="0" fontId="7" numFmtId="0" xfId="0" applyAlignment="1" applyBorder="1" applyFont="1">
      <alignment vertical="bottom"/>
    </xf>
    <xf borderId="0" fillId="0" fontId="29" numFmtId="0" xfId="0" applyAlignment="1" applyFont="1">
      <alignment vertical="bottom"/>
    </xf>
    <xf borderId="11" fillId="0" fontId="1" numFmtId="0" xfId="0" applyAlignment="1" applyBorder="1" applyFont="1">
      <alignment readingOrder="0" vertical="bottom"/>
    </xf>
    <xf borderId="11" fillId="0" fontId="1" numFmtId="9" xfId="0" applyAlignment="1" applyBorder="1" applyFont="1" applyNumberFormat="1">
      <alignment horizontal="right" vertical="bottom"/>
    </xf>
    <xf borderId="11" fillId="0" fontId="29" numFmtId="0" xfId="0" applyAlignment="1" applyBorder="1" applyFont="1">
      <alignment readingOrder="0" vertical="bottom"/>
    </xf>
    <xf borderId="45" fillId="0" fontId="29" numFmtId="0" xfId="0" applyAlignment="1" applyBorder="1" applyFont="1">
      <alignment vertical="bottom"/>
    </xf>
    <xf borderId="21" fillId="0" fontId="31" numFmtId="174" xfId="0" applyAlignment="1" applyBorder="1" applyFont="1" applyNumberFormat="1">
      <alignment shrinkToFit="0" wrapText="1"/>
    </xf>
    <xf borderId="46" fillId="0" fontId="32" numFmtId="0" xfId="0" applyAlignment="1" applyBorder="1" applyFont="1">
      <alignment horizontal="center" shrinkToFit="0" wrapText="1"/>
    </xf>
    <xf borderId="11" fillId="0" fontId="31" numFmtId="174" xfId="0" applyAlignment="1" applyBorder="1" applyFont="1" applyNumberFormat="1">
      <alignment shrinkToFit="0" vertical="bottom" wrapText="1"/>
    </xf>
    <xf borderId="11" fillId="0" fontId="32" numFmtId="0" xfId="0" applyAlignment="1" applyBorder="1" applyFont="1">
      <alignment horizontal="center" shrinkToFit="0" vertical="bottom" wrapText="1"/>
    </xf>
    <xf borderId="21" fillId="0" fontId="32" numFmtId="0" xfId="0" applyAlignment="1" applyBorder="1" applyFont="1">
      <alignment shrinkToFit="0" wrapText="1"/>
    </xf>
    <xf borderId="0" fillId="0" fontId="31" numFmtId="167" xfId="0" applyAlignment="1" applyFont="1" applyNumberFormat="1">
      <alignment horizontal="right" shrinkToFit="0" vertical="bottom" wrapText="1"/>
    </xf>
    <xf borderId="11" fillId="0" fontId="31" numFmtId="167" xfId="0" applyAlignment="1" applyBorder="1" applyFont="1" applyNumberFormat="1">
      <alignment horizontal="right" shrinkToFit="0" vertical="bottom" wrapText="1"/>
    </xf>
    <xf borderId="11" fillId="0" fontId="29" numFmtId="172" xfId="0" applyAlignment="1" applyBorder="1" applyFont="1" applyNumberFormat="1">
      <alignment horizontal="right" shrinkToFit="0" vertical="bottom" wrapText="1"/>
    </xf>
    <xf borderId="11" fillId="0" fontId="30" numFmtId="0" xfId="0" applyAlignment="1" applyBorder="1" applyFont="1">
      <alignment shrinkToFit="0" vertical="bottom" wrapText="1"/>
    </xf>
    <xf borderId="11" fillId="0" fontId="29" numFmtId="175" xfId="0" applyAlignment="1" applyBorder="1" applyFont="1" applyNumberFormat="1">
      <alignment horizontal="right" shrinkToFit="0" vertical="bottom" wrapText="1"/>
    </xf>
    <xf borderId="11" fillId="0" fontId="29" numFmtId="176" xfId="0" applyAlignment="1" applyBorder="1" applyFont="1" applyNumberFormat="1">
      <alignment horizontal="right" shrinkToFit="0" vertical="bottom" wrapText="1"/>
    </xf>
    <xf borderId="11" fillId="0" fontId="29" numFmtId="0" xfId="0" applyAlignment="1" applyBorder="1" applyFont="1">
      <alignment vertical="bottom"/>
    </xf>
    <xf borderId="11" fillId="0" fontId="29" numFmtId="169" xfId="0" applyAlignment="1" applyBorder="1" applyFont="1" applyNumberFormat="1">
      <alignment horizontal="right" vertical="bottom"/>
    </xf>
    <xf borderId="11" fillId="0" fontId="29" numFmtId="3" xfId="0" applyAlignment="1" applyBorder="1" applyFont="1" applyNumberFormat="1">
      <alignment horizontal="right" vertical="bottom"/>
    </xf>
    <xf borderId="11" fillId="0" fontId="29" numFmtId="167" xfId="0" applyAlignment="1" applyBorder="1" applyFont="1" applyNumberFormat="1">
      <alignment horizontal="right" vertical="bottom"/>
    </xf>
    <xf borderId="11" fillId="0" fontId="31" numFmtId="174" xfId="0" applyAlignment="1" applyBorder="1" applyFont="1" applyNumberFormat="1">
      <alignment shrinkToFit="0" wrapText="1"/>
    </xf>
    <xf borderId="11" fillId="0" fontId="31" numFmtId="0" xfId="0" applyAlignment="1" applyBorder="1" applyFont="1">
      <alignment shrinkToFit="0" vertical="bottom" wrapText="1"/>
    </xf>
    <xf borderId="11" fillId="0" fontId="31" numFmtId="3" xfId="0" applyAlignment="1" applyBorder="1" applyFont="1" applyNumberFormat="1">
      <alignment horizontal="right" shrinkToFit="0" vertical="bottom" wrapText="1"/>
    </xf>
    <xf borderId="11" fillId="0" fontId="32" numFmtId="172" xfId="0" applyAlignment="1" applyBorder="1" applyFont="1" applyNumberFormat="1">
      <alignment shrinkToFit="0" vertical="bottom" wrapText="1"/>
    </xf>
    <xf borderId="11" fillId="0" fontId="30" numFmtId="3" xfId="0" applyAlignment="1" applyBorder="1" applyFont="1" applyNumberFormat="1">
      <alignment horizontal="right" shrinkToFit="0" vertical="bottom" wrapText="1"/>
    </xf>
    <xf borderId="11" fillId="0" fontId="32" numFmtId="3" xfId="0" applyAlignment="1" applyBorder="1" applyFont="1" applyNumberFormat="1">
      <alignment horizontal="right" shrinkToFit="0" vertical="bottom" wrapText="1"/>
    </xf>
    <xf borderId="11" fillId="0" fontId="29" numFmtId="3" xfId="0" applyAlignment="1" applyBorder="1" applyFont="1" applyNumberFormat="1">
      <alignment horizontal="right" shrinkToFit="0" vertical="bottom" wrapText="1"/>
    </xf>
    <xf borderId="11" fillId="0" fontId="29" numFmtId="9" xfId="0" applyAlignment="1" applyBorder="1" applyFont="1" applyNumberFormat="1">
      <alignment horizontal="right" vertical="bottom"/>
    </xf>
    <xf borderId="0" fillId="0" fontId="29" numFmtId="3" xfId="0" applyAlignment="1" applyFont="1" applyNumberFormat="1">
      <alignment horizontal="right" vertical="bottom"/>
    </xf>
    <xf borderId="0" fillId="0" fontId="29" numFmtId="177" xfId="0" applyAlignment="1" applyFont="1" applyNumberFormat="1">
      <alignment horizontal="right" vertical="bottom"/>
    </xf>
    <xf borderId="11" fillId="0" fontId="32" numFmtId="0" xfId="0" applyAlignment="1" applyBorder="1" applyFont="1">
      <alignment horizontal="left" readingOrder="0" shrinkToFit="0" wrapText="1"/>
    </xf>
    <xf borderId="11" fillId="0" fontId="32" numFmtId="173" xfId="0" applyAlignment="1" applyBorder="1" applyFont="1" applyNumberFormat="1">
      <alignment horizontal="left" readingOrder="0" shrinkToFit="0" wrapText="1"/>
    </xf>
    <xf borderId="11" fillId="0" fontId="29" numFmtId="0" xfId="0" applyAlignment="1" applyBorder="1" applyFont="1">
      <alignment horizontal="left" readingOrder="0" shrinkToFit="0" vertical="top" wrapText="1"/>
    </xf>
    <xf borderId="11" fillId="0" fontId="29" numFmtId="173" xfId="0" applyAlignment="1" applyBorder="1" applyFont="1" applyNumberFormat="1">
      <alignment horizontal="left" readingOrder="0" shrinkToFit="0" vertical="top" wrapText="1"/>
    </xf>
    <xf borderId="11" fillId="0" fontId="29" numFmtId="178" xfId="0" applyAlignment="1" applyBorder="1" applyFont="1" applyNumberFormat="1">
      <alignment horizontal="left" readingOrder="0" shrinkToFit="0" vertical="top" wrapText="1"/>
    </xf>
    <xf borderId="11" fillId="0" fontId="31" numFmtId="0" xfId="0" applyAlignment="1" applyBorder="1" applyFont="1">
      <alignment horizontal="left" readingOrder="0" shrinkToFit="0" wrapText="1"/>
    </xf>
    <xf borderId="11" fillId="0" fontId="31" numFmtId="173" xfId="0" applyAlignment="1" applyBorder="1" applyFont="1" applyNumberFormat="1">
      <alignment horizontal="left" readingOrder="0" shrinkToFit="0" wrapText="1"/>
    </xf>
    <xf borderId="11" fillId="0" fontId="31" numFmtId="178" xfId="0" applyAlignment="1" applyBorder="1" applyFont="1" applyNumberFormat="1">
      <alignment horizontal="left" readingOrder="0" shrinkToFit="0" wrapText="1"/>
    </xf>
    <xf borderId="11" fillId="0" fontId="29" numFmtId="3" xfId="0" applyAlignment="1" applyBorder="1" applyFont="1" applyNumberFormat="1">
      <alignment horizontal="left" readingOrder="0" shrinkToFit="0" vertical="top" wrapText="1"/>
    </xf>
    <xf borderId="11" fillId="0" fontId="32" numFmtId="3" xfId="0" applyAlignment="1" applyBorder="1" applyFont="1" applyNumberFormat="1">
      <alignment horizontal="left" readingOrder="0" shrinkToFit="0" wrapText="1"/>
    </xf>
    <xf borderId="59" fillId="14" fontId="25" numFmtId="0" xfId="0" applyAlignment="1" applyBorder="1" applyFont="1">
      <alignment horizontal="center" shrinkToFit="0" vertical="center" wrapText="0"/>
    </xf>
    <xf borderId="35" fillId="0" fontId="8" numFmtId="0" xfId="0" applyBorder="1" applyFont="1"/>
    <xf borderId="56" fillId="0" fontId="8" numFmtId="0" xfId="0" applyBorder="1" applyFont="1"/>
    <xf borderId="36" fillId="0" fontId="8" numFmtId="0" xfId="0" applyBorder="1" applyFont="1"/>
    <xf borderId="53" fillId="14" fontId="20" numFmtId="38" xfId="0" applyAlignment="1" applyBorder="1" applyFont="1" applyNumberFormat="1">
      <alignment shrinkToFit="0" wrapText="0"/>
    </xf>
    <xf borderId="29" fillId="14" fontId="22" numFmtId="38" xfId="0" applyAlignment="1" applyBorder="1" applyFont="1" applyNumberFormat="1">
      <alignment horizontal="center" shrinkToFit="0" wrapText="0"/>
    </xf>
    <xf borderId="73" fillId="14" fontId="20" numFmtId="38" xfId="0" applyAlignment="1" applyBorder="1" applyFont="1" applyNumberFormat="1">
      <alignment shrinkToFit="0" wrapText="0"/>
    </xf>
    <xf borderId="74" fillId="14" fontId="20" numFmtId="38" xfId="0" applyAlignment="1" applyBorder="1" applyFont="1" applyNumberFormat="1">
      <alignment shrinkToFit="0" wrapText="0"/>
    </xf>
    <xf borderId="75" fillId="14" fontId="20" numFmtId="38" xfId="0" applyAlignment="1" applyBorder="1" applyFont="1" applyNumberFormat="1">
      <alignment shrinkToFit="0" wrapText="0"/>
    </xf>
    <xf borderId="37" fillId="9" fontId="26" numFmtId="38" xfId="0" applyAlignment="1" applyBorder="1" applyFont="1" applyNumberFormat="1">
      <alignment horizontal="center" readingOrder="0" shrinkToFit="0" vertical="top" wrapText="0"/>
    </xf>
    <xf borderId="80" fillId="14" fontId="26" numFmtId="38" xfId="0" applyAlignment="1" applyBorder="1" applyFont="1" applyNumberFormat="1">
      <alignment horizontal="left" shrinkToFit="0" vertical="center" wrapText="0"/>
    </xf>
    <xf borderId="81" fillId="14" fontId="20" numFmtId="38" xfId="0" applyAlignment="1" applyBorder="1" applyFont="1" applyNumberFormat="1">
      <alignment shrinkToFit="0" wrapText="0"/>
    </xf>
    <xf borderId="82" fillId="14" fontId="22" numFmtId="38" xfId="0" applyAlignment="1" applyBorder="1" applyFont="1" applyNumberFormat="1">
      <alignment shrinkToFit="0" wrapText="0"/>
    </xf>
    <xf borderId="83" fillId="14" fontId="22" numFmtId="38" xfId="0" applyAlignment="1" applyBorder="1" applyFont="1" applyNumberFormat="1">
      <alignment shrinkToFit="0" wrapText="0"/>
    </xf>
    <xf borderId="83" fillId="14" fontId="20" numFmtId="38" xfId="0" applyAlignment="1" applyBorder="1" applyFont="1" applyNumberFormat="1">
      <alignment shrinkToFit="0" wrapText="0"/>
    </xf>
    <xf borderId="84" fillId="14" fontId="20" numFmtId="38" xfId="0" applyAlignment="1" applyBorder="1" applyFont="1" applyNumberFormat="1">
      <alignment shrinkToFit="0" wrapText="0"/>
    </xf>
    <xf borderId="85" fillId="14" fontId="20" numFmtId="38" xfId="0" applyAlignment="1" applyBorder="1" applyFont="1" applyNumberFormat="1">
      <alignment horizontal="left" shrinkToFit="0" vertical="center" wrapText="0"/>
    </xf>
    <xf borderId="86" fillId="12" fontId="20" numFmtId="38" xfId="0" applyAlignment="1" applyBorder="1" applyFont="1" applyNumberFormat="1">
      <alignment shrinkToFit="0" vertical="center" wrapText="0"/>
    </xf>
    <xf borderId="38" fillId="11" fontId="14" numFmtId="0" xfId="0" applyAlignment="1" applyBorder="1" applyFont="1">
      <alignment shrinkToFit="0" wrapText="0"/>
    </xf>
    <xf borderId="91" fillId="14" fontId="20" numFmtId="38" xfId="0" applyAlignment="1" applyBorder="1" applyFont="1" applyNumberFormat="1">
      <alignment shrinkToFit="0" wrapText="0"/>
    </xf>
    <xf borderId="92" fillId="14" fontId="20" numFmtId="38" xfId="0" applyAlignment="1" applyBorder="1" applyFont="1" applyNumberFormat="1">
      <alignment shrinkToFit="0" vertical="center" wrapText="0"/>
    </xf>
    <xf borderId="93" fillId="14" fontId="20" numFmtId="38" xfId="0" applyAlignment="1" applyBorder="1" applyFont="1" applyNumberFormat="1">
      <alignment shrinkToFit="0" vertical="center" wrapText="0"/>
    </xf>
    <xf borderId="94" fillId="14" fontId="20" numFmtId="38" xfId="0" applyAlignment="1" applyBorder="1" applyFont="1" applyNumberFormat="1">
      <alignment shrinkToFit="0" vertical="center" wrapText="0"/>
    </xf>
    <xf borderId="95" fillId="14" fontId="20" numFmtId="38" xfId="0" applyAlignment="1" applyBorder="1" applyFont="1" applyNumberFormat="1">
      <alignment shrinkToFit="0" vertical="center" wrapText="0"/>
    </xf>
    <xf borderId="86" fillId="10" fontId="20" numFmtId="38" xfId="0" applyAlignment="1" applyBorder="1" applyFont="1" applyNumberFormat="1">
      <alignment shrinkToFit="0" vertical="center" wrapText="0"/>
    </xf>
    <xf borderId="87" fillId="10" fontId="20" numFmtId="38" xfId="0" applyAlignment="1" applyBorder="1" applyFont="1" applyNumberFormat="1">
      <alignment shrinkToFit="0" vertical="center" wrapText="0"/>
    </xf>
    <xf borderId="29" fillId="15" fontId="14" numFmtId="0" xfId="0" applyAlignment="1" applyBorder="1" applyFill="1" applyFont="1">
      <alignment shrinkToFit="0" wrapText="0"/>
    </xf>
    <xf borderId="87" fillId="11" fontId="20" numFmtId="38" xfId="0" applyAlignment="1" applyBorder="1" applyFont="1" applyNumberFormat="1">
      <alignment shrinkToFit="0" vertical="center" wrapText="0"/>
    </xf>
    <xf borderId="86" fillId="15" fontId="20" numFmtId="38" xfId="0" applyAlignment="1" applyBorder="1" applyFont="1" applyNumberFormat="1">
      <alignment shrinkToFit="0" vertical="center" wrapText="0"/>
    </xf>
    <xf borderId="0" fillId="0" fontId="14" numFmtId="1" xfId="0" applyAlignment="1" applyFont="1" applyNumberFormat="1">
      <alignment shrinkToFit="0" wrapText="0"/>
    </xf>
    <xf borderId="27" fillId="14" fontId="26" numFmtId="38" xfId="0" applyAlignment="1" applyBorder="1" applyFont="1" applyNumberFormat="1">
      <alignment shrinkToFit="0" vertical="center" wrapText="0"/>
    </xf>
    <xf borderId="0" fillId="14" fontId="26" numFmtId="38" xfId="0" applyAlignment="1" applyFont="1" applyNumberFormat="1">
      <alignment shrinkToFit="0" vertical="center" wrapText="0"/>
    </xf>
    <xf borderId="0" fillId="14" fontId="24" numFmtId="38" xfId="0" applyAlignment="1" applyFont="1" applyNumberFormat="1">
      <alignment shrinkToFit="0" vertical="center" wrapText="0"/>
    </xf>
    <xf borderId="26" fillId="9" fontId="24" numFmtId="38" xfId="0" applyAlignment="1" applyBorder="1" applyFont="1" applyNumberFormat="1">
      <alignment shrinkToFit="0" vertical="center" wrapText="0"/>
    </xf>
    <xf borderId="28" fillId="9" fontId="26" numFmtId="38" xfId="0" applyAlignment="1" applyBorder="1" applyFont="1" applyNumberFormat="1">
      <alignment shrinkToFit="0" vertical="center" wrapText="0"/>
    </xf>
    <xf borderId="26" fillId="9" fontId="26" numFmtId="38" xfId="0" applyAlignment="1" applyBorder="1" applyFont="1" applyNumberFormat="1">
      <alignment shrinkToFit="0" vertical="center" wrapText="0"/>
    </xf>
    <xf borderId="99" fillId="14" fontId="26" numFmtId="38" xfId="0" applyAlignment="1" applyBorder="1" applyFont="1" applyNumberFormat="1">
      <alignment horizontal="left" shrinkToFit="0" vertical="top" wrapText="0"/>
    </xf>
    <xf borderId="88" fillId="11" fontId="20" numFmtId="38" xfId="0" applyAlignment="1" applyBorder="1" applyFont="1" applyNumberFormat="1">
      <alignment shrinkToFit="0" vertical="center" wrapText="0"/>
    </xf>
    <xf borderId="53" fillId="14" fontId="20" numFmtId="38" xfId="0" applyAlignment="1" applyBorder="1" applyFont="1" applyNumberFormat="1">
      <alignment horizontal="left" shrinkToFit="0" vertical="center" wrapText="0"/>
    </xf>
    <xf borderId="38" fillId="0" fontId="34" numFmtId="0" xfId="0" applyBorder="1" applyFont="1"/>
    <xf borderId="106" fillId="0" fontId="35" numFmtId="0" xfId="0" applyAlignment="1" applyBorder="1" applyFont="1">
      <alignment horizontal="center"/>
    </xf>
    <xf borderId="38" fillId="0" fontId="35" numFmtId="0" xfId="0" applyAlignment="1" applyBorder="1" applyFont="1">
      <alignment horizontal="center"/>
    </xf>
    <xf borderId="38" fillId="0" fontId="36" numFmtId="0" xfId="0" applyBorder="1" applyFont="1"/>
    <xf borderId="38" fillId="0" fontId="37" numFmtId="0" xfId="0" applyAlignment="1" applyBorder="1" applyFont="1">
      <alignment vertical="center"/>
    </xf>
    <xf borderId="38" fillId="0" fontId="38" numFmtId="0" xfId="0" applyAlignment="1" applyBorder="1" applyFont="1">
      <alignment vertical="center"/>
    </xf>
    <xf borderId="38" fillId="0" fontId="39" numFmtId="0" xfId="0" applyAlignment="1" applyBorder="1" applyFont="1">
      <alignment vertical="center"/>
    </xf>
    <xf borderId="38" fillId="0" fontId="39" numFmtId="0" xfId="0" applyAlignment="1" applyBorder="1" applyFont="1">
      <alignment horizontal="left" vertical="center"/>
    </xf>
    <xf borderId="38" fillId="0" fontId="40" numFmtId="0" xfId="0" applyAlignment="1" applyBorder="1" applyFont="1">
      <alignment horizontal="center"/>
    </xf>
    <xf borderId="38" fillId="0" fontId="41" numFmtId="0" xfId="0" applyAlignment="1" applyBorder="1" applyFont="1">
      <alignment horizontal="right" vertical="top"/>
    </xf>
    <xf borderId="107" fillId="0" fontId="34" numFmtId="0" xfId="0" applyAlignment="1" applyBorder="1" applyFont="1">
      <alignment horizontal="left" shrinkToFit="0" vertical="top" wrapText="1"/>
    </xf>
    <xf borderId="108" fillId="0" fontId="8" numFmtId="0" xfId="0" applyBorder="1" applyFont="1"/>
    <xf borderId="109" fillId="0" fontId="8" numFmtId="0" xfId="0" applyBorder="1" applyFont="1"/>
    <xf borderId="110" fillId="0" fontId="42" numFmtId="0" xfId="0" applyAlignment="1" applyBorder="1" applyFont="1">
      <alignment horizontal="left" shrinkToFit="0" vertical="center" wrapText="1"/>
    </xf>
    <xf borderId="111" fillId="0" fontId="8" numFmtId="0" xfId="0" applyBorder="1" applyFont="1"/>
    <xf borderId="112" fillId="0" fontId="8" numFmtId="0" xfId="0" applyBorder="1" applyFont="1"/>
    <xf borderId="113" fillId="0" fontId="8" numFmtId="0" xfId="0" applyBorder="1" applyFont="1"/>
    <xf borderId="114" fillId="0" fontId="8" numFmtId="0" xfId="0" applyBorder="1" applyFont="1"/>
    <xf borderId="38" fillId="0" fontId="43" numFmtId="0" xfId="0" applyBorder="1" applyFont="1"/>
    <xf borderId="115" fillId="16" fontId="13" numFmtId="0" xfId="0" applyAlignment="1" applyBorder="1" applyFill="1" applyFont="1">
      <alignment horizontal="left" vertical="center"/>
    </xf>
    <xf borderId="116" fillId="0" fontId="44" numFmtId="0" xfId="0" applyAlignment="1" applyBorder="1" applyFont="1">
      <alignment shrinkToFit="0" vertical="center" wrapText="1"/>
    </xf>
    <xf borderId="117" fillId="0" fontId="8" numFmtId="0" xfId="0" applyBorder="1" applyFont="1"/>
    <xf borderId="118" fillId="0" fontId="8" numFmtId="0" xfId="0" applyBorder="1" applyFont="1"/>
    <xf borderId="119" fillId="0" fontId="8" numFmtId="0" xfId="0" applyBorder="1" applyFont="1"/>
    <xf borderId="120" fillId="0" fontId="8" numFmtId="0" xfId="0" applyBorder="1" applyFont="1"/>
    <xf borderId="115" fillId="0" fontId="13" numFmtId="0" xfId="0" applyAlignment="1" applyBorder="1" applyFont="1">
      <alignment horizontal="left" vertical="center"/>
    </xf>
    <xf borderId="116" fillId="0" fontId="44" numFmtId="0" xfId="0" applyAlignment="1" applyBorder="1" applyFont="1">
      <alignment horizontal="center" shrinkToFit="0" vertical="center" wrapText="1"/>
    </xf>
    <xf borderId="106" fillId="0" fontId="13" numFmtId="0" xfId="0" applyAlignment="1" applyBorder="1" applyFont="1">
      <alignment horizontal="left" vertical="center"/>
    </xf>
    <xf borderId="106" fillId="0" fontId="13" numFmtId="0" xfId="0" applyAlignment="1" applyBorder="1" applyFont="1">
      <alignment horizontal="center"/>
    </xf>
    <xf borderId="106" fillId="0" fontId="34" numFmtId="0" xfId="0" applyBorder="1" applyFont="1"/>
    <xf borderId="38" fillId="0" fontId="35" numFmtId="0" xfId="0" applyAlignment="1" applyBorder="1" applyFont="1">
      <alignment horizontal="left"/>
    </xf>
    <xf borderId="38" fillId="0" fontId="13" numFmtId="0" xfId="0" applyAlignment="1" applyBorder="1" applyFont="1">
      <alignment horizontal="center"/>
    </xf>
    <xf borderId="38" fillId="0" fontId="42" numFmtId="0" xfId="0" applyAlignment="1" applyBorder="1" applyFont="1">
      <alignment horizontal="right"/>
    </xf>
    <xf borderId="121" fillId="0" fontId="42" numFmtId="0" xfId="0" applyAlignment="1" applyBorder="1" applyFont="1">
      <alignment horizontal="left"/>
    </xf>
    <xf borderId="122" fillId="0" fontId="42" numFmtId="9" xfId="0" applyAlignment="1" applyBorder="1" applyFont="1" applyNumberFormat="1">
      <alignment horizontal="left"/>
    </xf>
    <xf borderId="122" fillId="0" fontId="42" numFmtId="0" xfId="0" applyAlignment="1" applyBorder="1" applyFont="1">
      <alignment horizontal="left"/>
    </xf>
    <xf borderId="123" fillId="0" fontId="42" numFmtId="179" xfId="0" applyAlignment="1" applyBorder="1" applyFont="1" applyNumberFormat="1">
      <alignment horizontal="left"/>
    </xf>
    <xf borderId="124" fillId="0" fontId="45" numFmtId="0" xfId="0" applyAlignment="1" applyBorder="1" applyFont="1">
      <alignment vertical="center"/>
    </xf>
    <xf borderId="125" fillId="0" fontId="13" numFmtId="0" xfId="0" applyAlignment="1" applyBorder="1" applyFont="1">
      <alignment horizontal="center"/>
    </xf>
    <xf borderId="38" fillId="0" fontId="13" numFmtId="0" xfId="0" applyBorder="1" applyFont="1"/>
    <xf borderId="126" fillId="17" fontId="46" numFmtId="0" xfId="0" applyAlignment="1" applyBorder="1" applyFill="1" applyFont="1">
      <alignment horizontal="center" vertical="center"/>
    </xf>
    <xf borderId="127" fillId="0" fontId="8" numFmtId="0" xfId="0" applyBorder="1" applyFont="1"/>
    <xf borderId="128" fillId="0" fontId="8" numFmtId="0" xfId="0" applyBorder="1" applyFont="1"/>
    <xf borderId="38" fillId="0" fontId="15" numFmtId="0" xfId="0" applyAlignment="1" applyBorder="1" applyFont="1">
      <alignment horizontal="center"/>
    </xf>
    <xf borderId="38" fillId="0" fontId="34" numFmtId="0" xfId="0" applyAlignment="1" applyBorder="1" applyFont="1">
      <alignment vertical="center"/>
    </xf>
    <xf borderId="129" fillId="17" fontId="46" numFmtId="0" xfId="0" applyAlignment="1" applyBorder="1" applyFont="1">
      <alignment horizontal="center" vertical="center"/>
    </xf>
    <xf borderId="130" fillId="17" fontId="45" numFmtId="0" xfId="0" applyAlignment="1" applyBorder="1" applyFont="1">
      <alignment horizontal="center" shrinkToFit="0" vertical="center" wrapText="1"/>
    </xf>
    <xf borderId="131" fillId="17" fontId="45" numFmtId="0" xfId="0" applyAlignment="1" applyBorder="1" applyFont="1">
      <alignment horizontal="center" shrinkToFit="0" vertical="center" wrapText="1"/>
    </xf>
    <xf borderId="131" fillId="17" fontId="45" numFmtId="0" xfId="0" applyAlignment="1" applyBorder="1" applyFont="1">
      <alignment horizontal="center" vertical="center"/>
    </xf>
    <xf borderId="130" fillId="17" fontId="45" numFmtId="0" xfId="0" applyAlignment="1" applyBorder="1" applyFont="1">
      <alignment horizontal="center" vertical="center"/>
    </xf>
    <xf borderId="132" fillId="17" fontId="45" numFmtId="0" xfId="0" applyAlignment="1" applyBorder="1" applyFont="1">
      <alignment horizontal="center" vertical="center"/>
    </xf>
    <xf borderId="133" fillId="18" fontId="44" numFmtId="0" xfId="0" applyAlignment="1" applyBorder="1" applyFill="1" applyFont="1">
      <alignment vertical="center"/>
    </xf>
    <xf borderId="134" fillId="0" fontId="44" numFmtId="0" xfId="0" applyAlignment="1" applyBorder="1" applyFont="1">
      <alignment vertical="center"/>
    </xf>
    <xf borderId="135" fillId="0" fontId="44" numFmtId="174" xfId="0" applyAlignment="1" applyBorder="1" applyFont="1" applyNumberFormat="1">
      <alignment horizontal="center" vertical="center"/>
    </xf>
    <xf borderId="136" fillId="16" fontId="44" numFmtId="174" xfId="0" applyAlignment="1" applyBorder="1" applyFont="1" applyNumberFormat="1">
      <alignment horizontal="center" vertical="center"/>
    </xf>
    <xf borderId="137" fillId="16" fontId="44" numFmtId="174" xfId="0" applyAlignment="1" applyBorder="1" applyFont="1" applyNumberFormat="1">
      <alignment horizontal="center" vertical="center"/>
    </xf>
    <xf borderId="138" fillId="18" fontId="44" numFmtId="0" xfId="0" applyAlignment="1" applyBorder="1" applyFont="1">
      <alignment vertical="center"/>
    </xf>
    <xf borderId="139" fillId="0" fontId="44" numFmtId="0" xfId="0" applyAlignment="1" applyBorder="1" applyFont="1">
      <alignment vertical="center"/>
    </xf>
    <xf borderId="140" fillId="0" fontId="44" numFmtId="174" xfId="0" applyAlignment="1" applyBorder="1" applyFont="1" applyNumberFormat="1">
      <alignment horizontal="center" vertical="center"/>
    </xf>
    <xf borderId="141" fillId="16" fontId="44" numFmtId="174" xfId="0" applyAlignment="1" applyBorder="1" applyFont="1" applyNumberFormat="1">
      <alignment horizontal="center" vertical="center"/>
    </xf>
    <xf borderId="140" fillId="16" fontId="44" numFmtId="174" xfId="0" applyAlignment="1" applyBorder="1" applyFont="1" applyNumberFormat="1">
      <alignment horizontal="center" vertical="center"/>
    </xf>
    <xf borderId="142" fillId="16" fontId="44" numFmtId="174" xfId="0" applyAlignment="1" applyBorder="1" applyFont="1" applyNumberFormat="1">
      <alignment horizontal="center" vertical="center"/>
    </xf>
    <xf borderId="143" fillId="18" fontId="44" numFmtId="0" xfId="0" applyAlignment="1" applyBorder="1" applyFont="1">
      <alignment vertical="center"/>
    </xf>
    <xf borderId="134" fillId="0" fontId="44" numFmtId="174" xfId="0" applyAlignment="1" applyBorder="1" applyFont="1" applyNumberFormat="1">
      <alignment horizontal="center" vertical="center"/>
    </xf>
    <xf borderId="144" fillId="0" fontId="44" numFmtId="174" xfId="0" applyAlignment="1" applyBorder="1" applyFont="1" applyNumberFormat="1">
      <alignment horizontal="center" vertical="center"/>
    </xf>
    <xf borderId="145" fillId="16" fontId="44" numFmtId="174" xfId="0" applyAlignment="1" applyBorder="1" applyFont="1" applyNumberFormat="1">
      <alignment horizontal="center" vertical="center"/>
    </xf>
    <xf borderId="139" fillId="0" fontId="44" numFmtId="174" xfId="0" applyAlignment="1" applyBorder="1" applyFont="1" applyNumberFormat="1">
      <alignment horizontal="center" vertical="center"/>
    </xf>
    <xf borderId="146" fillId="0" fontId="44" numFmtId="174" xfId="0" applyAlignment="1" applyBorder="1" applyFont="1" applyNumberFormat="1">
      <alignment horizontal="center" vertical="center"/>
    </xf>
    <xf borderId="135" fillId="0" fontId="44" numFmtId="0" xfId="0" applyAlignment="1" applyBorder="1" applyFont="1">
      <alignment vertical="center"/>
    </xf>
    <xf borderId="147" fillId="0" fontId="44" numFmtId="174" xfId="0" applyAlignment="1" applyBorder="1" applyFont="1" applyNumberFormat="1">
      <alignment horizontal="center" vertical="center"/>
    </xf>
    <xf borderId="148" fillId="16" fontId="44" numFmtId="174" xfId="0" applyAlignment="1" applyBorder="1" applyFont="1" applyNumberFormat="1">
      <alignment horizontal="center" vertical="center"/>
    </xf>
    <xf borderId="149" fillId="18" fontId="44" numFmtId="0" xfId="0" applyAlignment="1" applyBorder="1" applyFont="1">
      <alignment vertical="center"/>
    </xf>
    <xf borderId="150" fillId="0" fontId="44" numFmtId="0" xfId="0" applyAlignment="1" applyBorder="1" applyFont="1">
      <alignment vertical="center"/>
    </xf>
    <xf borderId="151" fillId="0" fontId="44" numFmtId="174" xfId="0" applyAlignment="1" applyBorder="1" applyFont="1" applyNumberFormat="1">
      <alignment horizontal="center" vertical="center"/>
    </xf>
    <xf borderId="152" fillId="0" fontId="44" numFmtId="174" xfId="0" applyAlignment="1" applyBorder="1" applyFont="1" applyNumberFormat="1">
      <alignment horizontal="center" vertical="center"/>
    </xf>
    <xf borderId="153" fillId="16" fontId="44" numFmtId="174" xfId="0" applyAlignment="1" applyBorder="1" applyFont="1" applyNumberFormat="1">
      <alignment horizontal="center" vertical="center"/>
    </xf>
    <xf borderId="38" fillId="0" fontId="45" numFmtId="0" xfId="0" applyBorder="1" applyFont="1"/>
    <xf borderId="126" fillId="17" fontId="43" numFmtId="0" xfId="0" applyAlignment="1" applyBorder="1" applyFont="1">
      <alignment horizontal="right" vertical="center"/>
    </xf>
    <xf borderId="154" fillId="0" fontId="8" numFmtId="0" xfId="0" applyBorder="1" applyFont="1"/>
    <xf borderId="155" fillId="16" fontId="43" numFmtId="174" xfId="0" applyAlignment="1" applyBorder="1" applyFont="1" applyNumberFormat="1">
      <alignment horizontal="center" vertical="center"/>
    </xf>
    <xf borderId="156" fillId="16" fontId="43" numFmtId="174" xfId="0" applyAlignment="1" applyBorder="1" applyFont="1" applyNumberFormat="1">
      <alignment horizontal="center" vertical="center"/>
    </xf>
    <xf borderId="157" fillId="16" fontId="43" numFmtId="174" xfId="0" applyAlignment="1" applyBorder="1" applyFont="1" applyNumberFormat="1">
      <alignment horizontal="center" vertical="center"/>
    </xf>
    <xf borderId="158" fillId="16" fontId="43" numFmtId="174" xfId="0" applyAlignment="1" applyBorder="1" applyFont="1" applyNumberFormat="1">
      <alignment horizontal="center" vertical="center"/>
    </xf>
    <xf borderId="159" fillId="16" fontId="43" numFmtId="174" xfId="0" applyAlignment="1" applyBorder="1" applyFont="1" applyNumberFormat="1">
      <alignment horizontal="center" vertical="center"/>
    </xf>
    <xf borderId="38" fillId="0" fontId="35" numFmtId="0" xfId="0" applyBorder="1" applyFont="1"/>
    <xf borderId="38" fillId="0" fontId="35" numFmtId="3" xfId="0" applyBorder="1" applyFont="1" applyNumberFormat="1"/>
    <xf borderId="38" fillId="0" fontId="13" numFmtId="167" xfId="0" applyBorder="1" applyFont="1" applyNumberFormat="1"/>
    <xf borderId="160" fillId="17" fontId="45" numFmtId="0" xfId="0" applyAlignment="1" applyBorder="1" applyFont="1">
      <alignment horizontal="center" vertical="center"/>
    </xf>
    <xf borderId="138" fillId="18" fontId="44" numFmtId="0" xfId="0" applyAlignment="1" applyBorder="1" applyFont="1">
      <alignment horizontal="left" shrinkToFit="0" vertical="center" wrapText="1"/>
    </xf>
    <xf borderId="139" fillId="0" fontId="34" numFmtId="0" xfId="0" applyAlignment="1" applyBorder="1" applyFont="1">
      <alignment vertical="center"/>
    </xf>
    <xf borderId="143" fillId="18" fontId="44" numFmtId="0" xfId="0" applyAlignment="1" applyBorder="1" applyFont="1">
      <alignment horizontal="left" shrinkToFit="0" vertical="center" wrapText="1"/>
    </xf>
    <xf borderId="134" fillId="0" fontId="34" numFmtId="0" xfId="0" applyAlignment="1" applyBorder="1" applyFont="1">
      <alignment vertical="center"/>
    </xf>
    <xf borderId="161" fillId="16" fontId="44" numFmtId="174" xfId="0" applyAlignment="1" applyBorder="1" applyFont="1" applyNumberFormat="1">
      <alignment horizontal="center" vertical="center"/>
    </xf>
    <xf borderId="147" fillId="0" fontId="34" numFmtId="0" xfId="0" applyAlignment="1" applyBorder="1" applyFont="1">
      <alignment vertical="center"/>
    </xf>
    <xf borderId="133" fillId="18" fontId="44" numFmtId="0" xfId="0" applyAlignment="1" applyBorder="1" applyFont="1">
      <alignment horizontal="left" shrinkToFit="0" vertical="center" wrapText="1"/>
    </xf>
    <xf borderId="135" fillId="0" fontId="34" numFmtId="0" xfId="0" applyAlignment="1" applyBorder="1" applyFont="1">
      <alignment vertical="center"/>
    </xf>
    <xf borderId="38" fillId="0" fontId="34" numFmtId="0" xfId="0" applyAlignment="1" applyBorder="1" applyFont="1">
      <alignment readingOrder="0"/>
    </xf>
    <xf borderId="162" fillId="18" fontId="44" numFmtId="0" xfId="0" applyAlignment="1" applyBorder="1" applyFont="1">
      <alignment horizontal="left" shrinkToFit="0" vertical="center" wrapText="1"/>
    </xf>
    <xf borderId="163" fillId="0" fontId="34" numFmtId="0" xfId="0" applyAlignment="1" applyBorder="1" applyFont="1">
      <alignment vertical="center"/>
    </xf>
    <xf borderId="164" fillId="16" fontId="44" numFmtId="174" xfId="0" applyAlignment="1" applyBorder="1" applyFont="1" applyNumberFormat="1">
      <alignment horizontal="center" vertical="center"/>
    </xf>
    <xf borderId="146" fillId="0" fontId="34" numFmtId="0" xfId="0" applyAlignment="1" applyBorder="1" applyFont="1">
      <alignment vertical="center"/>
    </xf>
    <xf borderId="144" fillId="0" fontId="34" numFmtId="0" xfId="0" applyAlignment="1" applyBorder="1" applyFont="1">
      <alignment vertical="center"/>
    </xf>
    <xf borderId="165" fillId="16" fontId="44" numFmtId="174" xfId="0" applyAlignment="1" applyBorder="1" applyFont="1" applyNumberFormat="1">
      <alignment horizontal="center" vertical="center"/>
    </xf>
    <xf borderId="144" fillId="16" fontId="44" numFmtId="174" xfId="0" applyAlignment="1" applyBorder="1" applyFont="1" applyNumberFormat="1">
      <alignment horizontal="center" vertical="center"/>
    </xf>
    <xf borderId="162" fillId="18" fontId="44" numFmtId="0" xfId="0" applyAlignment="1" applyBorder="1" applyFont="1">
      <alignment vertical="center"/>
    </xf>
    <xf borderId="161" fillId="0" fontId="44" numFmtId="174" xfId="0" applyAlignment="1" applyBorder="1" applyFont="1" applyNumberFormat="1">
      <alignment horizontal="center" vertical="center"/>
    </xf>
    <xf borderId="143" fillId="18" fontId="44" numFmtId="0" xfId="0" applyAlignment="1" applyBorder="1" applyFont="1">
      <alignment readingOrder="0" vertical="center"/>
    </xf>
    <xf borderId="166" fillId="18" fontId="44" numFmtId="0" xfId="0" applyAlignment="1" applyBorder="1" applyFont="1">
      <alignment vertical="center"/>
    </xf>
    <xf borderId="151" fillId="0" fontId="34" numFmtId="0" xfId="0" applyAlignment="1" applyBorder="1" applyFont="1">
      <alignment vertical="center"/>
    </xf>
    <xf borderId="126" fillId="0" fontId="43" numFmtId="0" xfId="0" applyAlignment="1" applyBorder="1" applyFont="1">
      <alignment horizontal="right" vertical="center"/>
    </xf>
    <xf borderId="167" fillId="16" fontId="43" numFmtId="174" xfId="0" applyAlignment="1" applyBorder="1" applyFont="1" applyNumberFormat="1">
      <alignment horizontal="center" vertical="center"/>
    </xf>
    <xf borderId="168" fillId="16" fontId="43" numFmtId="174" xfId="0" applyAlignment="1" applyBorder="1" applyFont="1" applyNumberFormat="1">
      <alignment horizontal="center" vertical="center"/>
    </xf>
    <xf borderId="38" fillId="0" fontId="44" numFmtId="174" xfId="0" applyAlignment="1" applyBorder="1" applyFont="1" applyNumberFormat="1">
      <alignment horizontal="center" vertical="center"/>
    </xf>
    <xf borderId="0" fillId="0" fontId="45" numFmtId="0" xfId="0" applyFont="1"/>
    <xf borderId="169" fillId="17" fontId="45" numFmtId="0" xfId="0" applyAlignment="1" applyBorder="1" applyFont="1">
      <alignment horizontal="right" vertical="center"/>
    </xf>
    <xf borderId="170" fillId="16" fontId="43" numFmtId="174" xfId="0" applyAlignment="1" applyBorder="1" applyFont="1" applyNumberFormat="1">
      <alignment horizontal="center" vertical="center"/>
    </xf>
    <xf borderId="38" fillId="0" fontId="34" numFmtId="0" xfId="0" applyAlignment="1" applyBorder="1" applyFont="1">
      <alignment horizontal="right" vertical="center"/>
    </xf>
    <xf borderId="38" fillId="0" fontId="43" numFmtId="174" xfId="0" applyAlignment="1" applyBorder="1" applyFont="1" applyNumberFormat="1">
      <alignment horizontal="center" vertical="center"/>
    </xf>
    <xf borderId="0" fillId="0" fontId="34" numFmtId="0" xfId="0" applyFont="1"/>
    <xf borderId="169" fillId="17" fontId="45" numFmtId="0" xfId="0" applyAlignment="1" applyBorder="1" applyFont="1">
      <alignment horizontal="right" shrinkToFit="0" vertical="center" wrapText="1"/>
    </xf>
    <xf borderId="157" fillId="0" fontId="43" numFmtId="174" xfId="0" applyAlignment="1" applyBorder="1" applyFont="1" applyNumberFormat="1">
      <alignment horizontal="center" vertical="center"/>
    </xf>
    <xf borderId="38" fillId="0" fontId="45" numFmtId="0" xfId="0" applyAlignment="1" applyBorder="1" applyFont="1">
      <alignment shrinkToFit="0" wrapText="1"/>
    </xf>
    <xf borderId="38" fillId="0" fontId="45" numFmtId="0" xfId="0" applyAlignment="1" applyBorder="1" applyFont="1">
      <alignment horizontal="right" shrinkToFit="0" vertical="center" wrapText="1"/>
    </xf>
    <xf borderId="38" fillId="0" fontId="34" numFmtId="174" xfId="0" applyBorder="1" applyFont="1" applyNumberFormat="1"/>
    <xf borderId="38" fillId="0" fontId="34" numFmtId="9" xfId="0" applyBorder="1" applyFont="1" applyNumberFormat="1"/>
    <xf borderId="38" fillId="0" fontId="34" numFmtId="0" xfId="0" applyBorder="1" applyFont="1"/>
    <xf borderId="126" fillId="17" fontId="36" numFmtId="0" xfId="0" applyAlignment="1" applyBorder="1" applyFont="1">
      <alignment horizontal="left" vertical="center"/>
    </xf>
    <xf borderId="126" fillId="0" fontId="43" numFmtId="0" xfId="0" applyAlignment="1" applyBorder="1" applyFont="1">
      <alignment horizontal="left" vertical="center"/>
    </xf>
    <xf borderId="126" fillId="0" fontId="44" numFmtId="0" xfId="0" applyAlignment="1" applyBorder="1" applyFont="1">
      <alignment horizontal="left" vertical="top"/>
    </xf>
    <xf borderId="0" fillId="0" fontId="47" numFmtId="0" xfId="0" applyAlignment="1" applyFont="1">
      <alignment shrinkToFit="0" vertical="center" wrapText="1"/>
    </xf>
    <xf borderId="0" fillId="0" fontId="48" numFmtId="0" xfId="0" applyAlignment="1" applyFont="1">
      <alignment shrinkToFit="0" vertical="center" wrapText="0"/>
    </xf>
    <xf borderId="22" fillId="0" fontId="30" numFmtId="0" xfId="0" applyAlignment="1" applyBorder="1" applyFont="1">
      <alignment horizontal="center" shrinkToFit="0" vertical="center" wrapText="1"/>
    </xf>
    <xf borderId="25" fillId="0" fontId="30" numFmtId="0" xfId="0" applyAlignment="1" applyBorder="1" applyFont="1">
      <alignment horizontal="center" shrinkToFit="0" vertical="center" wrapText="1"/>
    </xf>
    <xf borderId="0" fillId="0" fontId="30" numFmtId="0" xfId="0" applyAlignment="1" applyFont="1">
      <alignment shrinkToFit="0" vertical="center" wrapText="1"/>
    </xf>
    <xf borderId="26" fillId="0" fontId="29" numFmtId="0" xfId="0" applyAlignment="1" applyBorder="1" applyFont="1">
      <alignment shrinkToFit="0" vertical="center" wrapText="1"/>
    </xf>
    <xf borderId="28" fillId="0" fontId="29" numFmtId="0" xfId="0" applyAlignment="1" applyBorder="1" applyFont="1">
      <alignment shrinkToFit="0" vertical="center" wrapText="1"/>
    </xf>
    <xf borderId="0" fillId="0" fontId="29" numFmtId="0" xfId="0" applyAlignment="1" applyFont="1">
      <alignment shrinkToFit="0" vertical="center" wrapText="1"/>
    </xf>
    <xf borderId="26" fillId="0" fontId="29" numFmtId="167" xfId="0" applyAlignment="1" applyBorder="1" applyFont="1" applyNumberFormat="1">
      <alignment shrinkToFit="0" vertical="center" wrapText="1"/>
    </xf>
    <xf borderId="22" fillId="0" fontId="29" numFmtId="167" xfId="0" applyAlignment="1" applyBorder="1" applyFont="1" applyNumberFormat="1">
      <alignment shrinkToFit="0" vertical="center" wrapText="1"/>
    </xf>
    <xf borderId="34" fillId="0" fontId="29" numFmtId="167" xfId="0" applyAlignment="1" applyBorder="1" applyFont="1" applyNumberFormat="1">
      <alignment shrinkToFit="0" vertical="center" wrapText="1"/>
    </xf>
    <xf borderId="0" fillId="0" fontId="29" numFmtId="0" xfId="0" applyAlignment="1" applyFont="1">
      <alignment readingOrder="0" shrinkToFit="0" vertical="center" wrapText="1"/>
    </xf>
    <xf borderId="26" fillId="0" fontId="29" numFmtId="167" xfId="0" applyAlignment="1" applyBorder="1" applyFont="1" applyNumberFormat="1">
      <alignment shrinkToFit="0" vertical="center" wrapText="0"/>
    </xf>
    <xf borderId="28" fillId="0" fontId="29" numFmtId="167" xfId="0" applyAlignment="1" applyBorder="1" applyFont="1" applyNumberFormat="1">
      <alignment shrinkToFit="0" vertical="center" wrapText="0"/>
    </xf>
    <xf borderId="22" fillId="19" fontId="30" numFmtId="167" xfId="0" applyAlignment="1" applyBorder="1" applyFill="1" applyFont="1" applyNumberFormat="1">
      <alignment shrinkToFit="0" vertical="center" wrapText="1"/>
    </xf>
    <xf borderId="26" fillId="0" fontId="30" numFmtId="167" xfId="0" applyAlignment="1" applyBorder="1" applyFont="1" applyNumberFormat="1">
      <alignment shrinkToFit="0" vertical="center" wrapText="1"/>
    </xf>
    <xf borderId="28" fillId="0" fontId="30" numFmtId="167" xfId="0" applyAlignment="1" applyBorder="1" applyFont="1" applyNumberFormat="1">
      <alignment shrinkToFit="0" vertical="center" wrapText="1"/>
    </xf>
    <xf borderId="26" fillId="0" fontId="29" numFmtId="0" xfId="0" applyAlignment="1" applyBorder="1" applyFont="1">
      <alignment shrinkToFit="0" vertical="center" wrapText="0"/>
    </xf>
    <xf borderId="28" fillId="0" fontId="29" numFmtId="0" xfId="0" applyAlignment="1" applyBorder="1" applyFont="1">
      <alignment shrinkToFit="0" vertical="center" wrapText="0"/>
    </xf>
    <xf borderId="26" fillId="0" fontId="29" numFmtId="1" xfId="0" applyAlignment="1" applyBorder="1" applyFont="1" applyNumberFormat="1">
      <alignment shrinkToFit="0" vertical="center" wrapText="0"/>
    </xf>
    <xf borderId="22" fillId="0" fontId="29" numFmtId="167" xfId="0" applyAlignment="1" applyBorder="1" applyFont="1" applyNumberFormat="1">
      <alignment shrinkToFit="0" vertical="center" wrapText="0"/>
    </xf>
    <xf borderId="34" fillId="0" fontId="29" numFmtId="167" xfId="0" applyAlignment="1" applyBorder="1" applyFont="1" applyNumberFormat="1">
      <alignment shrinkToFit="0" vertical="center" wrapText="0"/>
    </xf>
    <xf borderId="34" fillId="19" fontId="30" numFmtId="167" xfId="0" applyAlignment="1" applyBorder="1" applyFont="1" applyNumberFormat="1">
      <alignment shrinkToFit="0" vertical="center" wrapText="1"/>
    </xf>
    <xf borderId="0" fillId="0" fontId="29" numFmtId="167" xfId="0" applyAlignment="1" applyFont="1" applyNumberFormat="1">
      <alignment shrinkToFit="0" vertical="center" wrapText="0"/>
    </xf>
    <xf borderId="0" fillId="0" fontId="29" numFmtId="173" xfId="0" applyAlignment="1" applyFont="1" applyNumberFormat="1">
      <alignment shrinkToFit="0" vertical="center" wrapText="0"/>
    </xf>
    <xf borderId="0" fillId="0" fontId="29" numFmtId="173" xfId="0" applyAlignment="1" applyFont="1" applyNumberFormat="1">
      <alignment shrinkToFit="0" wrapText="0"/>
    </xf>
    <xf borderId="0" fillId="0" fontId="40" numFmtId="0" xfId="0" applyAlignment="1" applyFont="1">
      <alignment shrinkToFit="0" vertical="center" wrapText="1"/>
    </xf>
    <xf borderId="76" fillId="20" fontId="21" numFmtId="0" xfId="0" applyAlignment="1" applyBorder="1" applyFill="1" applyFont="1">
      <alignment horizontal="center" shrinkToFit="0" vertical="center" wrapText="1"/>
    </xf>
    <xf borderId="22" fillId="20" fontId="21" numFmtId="0" xfId="0" applyAlignment="1" applyBorder="1" applyFont="1">
      <alignment horizontal="center" shrinkToFit="0" vertical="center" wrapText="1"/>
    </xf>
    <xf borderId="27" fillId="0" fontId="35" numFmtId="0" xfId="0" applyAlignment="1" applyBorder="1" applyFont="1">
      <alignment shrinkToFit="0" vertical="center" wrapText="1"/>
    </xf>
    <xf borderId="26" fillId="0" fontId="14" numFmtId="173" xfId="0" applyAlignment="1" applyBorder="1" applyFont="1" applyNumberFormat="1">
      <alignment shrinkToFit="0" vertical="center" wrapText="1"/>
    </xf>
    <xf borderId="27" fillId="0" fontId="35" numFmtId="0" xfId="0" applyAlignment="1" applyBorder="1" applyFont="1">
      <alignment readingOrder="0" shrinkToFit="0" vertical="center" wrapText="1"/>
    </xf>
    <xf borderId="27" fillId="0" fontId="14" numFmtId="0" xfId="0" applyAlignment="1" applyBorder="1" applyFont="1">
      <alignment shrinkToFit="0" vertical="center" wrapText="1"/>
    </xf>
    <xf borderId="23" fillId="0" fontId="14" numFmtId="0" xfId="0" applyAlignment="1" applyBorder="1" applyFont="1">
      <alignment shrinkToFit="0" vertical="center" wrapText="0"/>
    </xf>
    <xf borderId="22" fillId="0" fontId="14" numFmtId="173" xfId="0" applyAlignment="1" applyBorder="1" applyFont="1" applyNumberFormat="1">
      <alignment shrinkToFit="0" vertical="center" wrapText="1"/>
    </xf>
    <xf borderId="25" fillId="0" fontId="14" numFmtId="173" xfId="0" applyAlignment="1" applyBorder="1" applyFont="1" applyNumberFormat="1">
      <alignment shrinkToFit="0" vertical="center" wrapText="1"/>
    </xf>
    <xf borderId="0" fillId="0" fontId="17" numFmtId="0" xfId="0" applyAlignment="1" applyFont="1">
      <alignment shrinkToFit="0" vertical="center" wrapText="0"/>
    </xf>
    <xf borderId="23" fillId="0" fontId="17" numFmtId="0" xfId="0" applyAlignment="1" applyBorder="1" applyFont="1">
      <alignment horizontal="center" shrinkToFit="0" vertical="center" wrapText="0"/>
    </xf>
    <xf borderId="24" fillId="0" fontId="8" numFmtId="0" xfId="0" applyBorder="1" applyFont="1"/>
    <xf borderId="25" fillId="0" fontId="8" numFmtId="0" xfId="0" applyBorder="1" applyFont="1"/>
    <xf borderId="92" fillId="20" fontId="21" numFmtId="0" xfId="0" applyAlignment="1" applyBorder="1" applyFont="1">
      <alignment horizontal="center" shrinkToFit="0" vertical="center" wrapText="1"/>
    </xf>
    <xf borderId="69" fillId="20" fontId="21" numFmtId="0" xfId="0" applyAlignment="1" applyBorder="1" applyFont="1">
      <alignment horizontal="center" shrinkToFit="0" vertical="center" wrapText="1"/>
    </xf>
    <xf borderId="37" fillId="20" fontId="21" numFmtId="0" xfId="0" applyAlignment="1" applyBorder="1" applyFont="1">
      <alignment horizontal="center" shrinkToFit="0" vertical="center" wrapText="1"/>
    </xf>
    <xf borderId="53" fillId="21" fontId="35" numFmtId="0" xfId="0" applyAlignment="1" applyBorder="1" applyFill="1" applyFont="1">
      <alignment readingOrder="0" shrinkToFit="0" vertical="center" wrapText="1"/>
    </xf>
    <xf borderId="29" fillId="21" fontId="35" numFmtId="0" xfId="0" applyAlignment="1" applyBorder="1" applyFont="1">
      <alignment readingOrder="0" shrinkToFit="0" vertical="center" wrapText="1"/>
    </xf>
    <xf borderId="57" fillId="21" fontId="14" numFmtId="0" xfId="0" applyAlignment="1" applyBorder="1" applyFont="1">
      <alignment readingOrder="0" shrinkToFit="0" vertical="center" wrapText="1"/>
    </xf>
    <xf borderId="29" fillId="21" fontId="14" numFmtId="0" xfId="0" applyAlignment="1" applyBorder="1" applyFont="1">
      <alignment readingOrder="0" shrinkToFit="0" vertical="center" wrapText="1"/>
    </xf>
    <xf borderId="29" fillId="21" fontId="14" numFmtId="167" xfId="0" applyAlignment="1" applyBorder="1" applyFont="1" applyNumberFormat="1">
      <alignment horizontal="center" readingOrder="0" shrinkToFit="0" vertical="center" wrapText="1"/>
    </xf>
    <xf borderId="29" fillId="22" fontId="14" numFmtId="173" xfId="0" applyAlignment="1" applyBorder="1" applyFill="1" applyFont="1" applyNumberFormat="1">
      <alignment shrinkToFit="0" vertical="center" wrapText="1"/>
    </xf>
    <xf borderId="29" fillId="22" fontId="14" numFmtId="0" xfId="0" applyAlignment="1" applyBorder="1" applyFont="1">
      <alignment horizontal="center" shrinkToFit="0" vertical="center" wrapText="1"/>
    </xf>
    <xf borderId="53" fillId="22" fontId="14" numFmtId="167" xfId="0" applyAlignment="1" applyBorder="1" applyFont="1" applyNumberFormat="1">
      <alignment shrinkToFit="0" vertical="center" wrapText="1"/>
    </xf>
    <xf borderId="53" fillId="21" fontId="35" numFmtId="0" xfId="0" applyAlignment="1" applyBorder="1" applyFont="1">
      <alignment shrinkToFit="0" vertical="center" wrapText="1"/>
    </xf>
    <xf borderId="29" fillId="21" fontId="35" numFmtId="0" xfId="0" applyAlignment="1" applyBorder="1" applyFont="1">
      <alignment shrinkToFit="0" vertical="center" wrapText="1"/>
    </xf>
    <xf borderId="57" fillId="21" fontId="14" numFmtId="0" xfId="0" applyAlignment="1" applyBorder="1" applyFont="1">
      <alignment shrinkToFit="0" vertical="center" wrapText="1"/>
    </xf>
    <xf borderId="29" fillId="21" fontId="14" numFmtId="0" xfId="0" applyAlignment="1" applyBorder="1" applyFont="1">
      <alignment shrinkToFit="0" vertical="center" wrapText="1"/>
    </xf>
    <xf borderId="29" fillId="21" fontId="14" numFmtId="167" xfId="0" applyAlignment="1" applyBorder="1" applyFont="1" applyNumberFormat="1">
      <alignment horizontal="center" shrinkToFit="0" vertical="center" wrapText="1"/>
    </xf>
    <xf borderId="29" fillId="22" fontId="14" numFmtId="167" xfId="0" applyAlignment="1" applyBorder="1" applyFont="1" applyNumberFormat="1">
      <alignment shrinkToFit="0" vertical="center" wrapText="1"/>
    </xf>
    <xf borderId="53" fillId="21" fontId="14" numFmtId="0" xfId="0" applyAlignment="1" applyBorder="1" applyFont="1">
      <alignment shrinkToFit="0" vertical="center" wrapText="0"/>
    </xf>
    <xf borderId="29" fillId="21" fontId="14" numFmtId="0" xfId="0" applyAlignment="1" applyBorder="1" applyFont="1">
      <alignment shrinkToFit="0" vertical="center" wrapText="0"/>
    </xf>
    <xf borderId="57" fillId="21" fontId="14" numFmtId="0" xfId="0" applyAlignment="1" applyBorder="1" applyFont="1">
      <alignment shrinkToFit="0" vertical="center" wrapText="0"/>
    </xf>
    <xf borderId="22" fillId="0" fontId="14" numFmtId="0" xfId="0" applyAlignment="1" applyBorder="1" applyFont="1">
      <alignment shrinkToFit="0" vertical="center" wrapText="0"/>
    </xf>
    <xf borderId="25" fillId="0" fontId="14" numFmtId="0" xfId="0" applyAlignment="1" applyBorder="1" applyFont="1">
      <alignment shrinkToFit="0" vertical="center" wrapText="0"/>
    </xf>
    <xf borderId="22" fillId="0" fontId="14" numFmtId="0" xfId="0" applyAlignment="1" applyBorder="1" applyFont="1">
      <alignment horizontal="center" shrinkToFit="0" vertical="center" wrapText="0"/>
    </xf>
    <xf borderId="0" fillId="0" fontId="49" numFmtId="0" xfId="0" applyAlignment="1" applyFont="1">
      <alignment shrinkToFit="0" wrapText="0"/>
    </xf>
    <xf borderId="0" fillId="0" fontId="14" numFmtId="167" xfId="0" applyAlignment="1" applyFont="1" applyNumberFormat="1">
      <alignment shrinkToFit="0" vertical="center" wrapText="1"/>
    </xf>
    <xf borderId="0" fillId="0" fontId="17" numFmtId="0" xfId="0" applyAlignment="1" applyFont="1">
      <alignment shrinkToFit="0" wrapText="0"/>
    </xf>
    <xf borderId="0" fillId="0" fontId="14" numFmtId="0" xfId="0" applyAlignment="1" applyFont="1">
      <alignment readingOrder="0" shrinkToFit="0" wrapText="1"/>
    </xf>
    <xf borderId="0" fillId="0" fontId="14" numFmtId="0" xfId="0" applyAlignment="1" applyFont="1">
      <alignment horizontal="left" shrinkToFit="0" vertical="center" wrapText="0"/>
    </xf>
    <xf borderId="22" fillId="20" fontId="21" numFmtId="0" xfId="0" applyAlignment="1" applyBorder="1" applyFont="1">
      <alignment horizontal="left" shrinkToFit="0" vertical="center" wrapText="1"/>
    </xf>
    <xf borderId="26" fillId="0" fontId="35" numFmtId="0" xfId="0" applyAlignment="1" applyBorder="1" applyFont="1">
      <alignment horizontal="center" shrinkToFit="0" vertical="center" wrapText="1"/>
    </xf>
    <xf borderId="26" fillId="0" fontId="35" numFmtId="0" xfId="0" applyAlignment="1" applyBorder="1" applyFont="1">
      <alignment horizontal="left" shrinkToFit="0" vertical="center" wrapText="1"/>
    </xf>
    <xf borderId="26" fillId="0" fontId="35" numFmtId="167" xfId="0" applyAlignment="1" applyBorder="1" applyFont="1" applyNumberFormat="1">
      <alignment horizontal="center" shrinkToFit="0" vertical="center" wrapText="1"/>
    </xf>
    <xf borderId="26" fillId="0" fontId="35" numFmtId="167" xfId="0" applyAlignment="1" applyBorder="1" applyFont="1" applyNumberFormat="1">
      <alignment shrinkToFit="0" vertical="center" wrapText="1"/>
    </xf>
    <xf borderId="0" fillId="0" fontId="14" numFmtId="0" xfId="0" applyAlignment="1" applyFont="1">
      <alignment horizontal="left" readingOrder="0" shrinkToFit="0" vertical="center" wrapText="0"/>
    </xf>
    <xf borderId="26" fillId="0" fontId="35" numFmtId="167" xfId="0" applyAlignment="1" applyBorder="1" applyFont="1" applyNumberFormat="1">
      <alignment horizontal="center" readingOrder="0" shrinkToFit="0" vertical="center" wrapText="1"/>
    </xf>
    <xf borderId="26" fillId="0" fontId="35" numFmtId="173" xfId="0" applyAlignment="1" applyBorder="1" applyFont="1" applyNumberFormat="1">
      <alignment shrinkToFit="0" vertical="center" wrapText="1"/>
    </xf>
    <xf borderId="26" fillId="0" fontId="35" numFmtId="173" xfId="0" applyAlignment="1" applyBorder="1" applyFont="1" applyNumberFormat="1">
      <alignment readingOrder="0" shrinkToFit="0" vertical="center" wrapText="1"/>
    </xf>
    <xf borderId="26" fillId="0" fontId="35" numFmtId="0" xfId="0" applyAlignment="1" applyBorder="1" applyFont="1">
      <alignment horizontal="left" readingOrder="0" shrinkToFit="0" vertical="center" wrapText="1"/>
    </xf>
    <xf borderId="22" fillId="0" fontId="14" numFmtId="0" xfId="0" applyAlignment="1" applyBorder="1" applyFont="1">
      <alignment horizontal="left" shrinkToFit="0" vertical="center" wrapText="0"/>
    </xf>
    <xf borderId="0" fillId="0" fontId="17" numFmtId="167" xfId="0" applyAlignment="1" applyFont="1" applyNumberFormat="1">
      <alignment readingOrder="0" shrinkToFit="0" vertical="center" wrapText="0"/>
    </xf>
    <xf borderId="26" fillId="0" fontId="35" numFmtId="167" xfId="0" applyAlignment="1" applyBorder="1" applyFont="1" applyNumberFormat="1">
      <alignment readingOrder="0" shrinkToFit="0" vertical="center" wrapText="1"/>
    </xf>
    <xf borderId="0" fillId="0" fontId="17" numFmtId="167" xfId="0" applyAlignment="1" applyFont="1" applyNumberFormat="1">
      <alignment shrinkToFit="0" vertical="center" wrapText="0"/>
    </xf>
    <xf borderId="11" fillId="0" fontId="8" numFmtId="0" xfId="0" applyAlignment="1" applyBorder="1" applyFont="1">
      <alignment horizontal="left" shrinkToFit="0" vertical="bottom" wrapText="1"/>
    </xf>
    <xf borderId="11" fillId="0" fontId="50" numFmtId="0" xfId="0" applyAlignment="1" applyBorder="1" applyFont="1">
      <alignment horizontal="center" readingOrder="0" shrinkToFit="0" wrapText="1"/>
    </xf>
    <xf borderId="11" fillId="0" fontId="50" numFmtId="0" xfId="0" applyAlignment="1" applyBorder="1" applyFont="1">
      <alignment horizontal="left" readingOrder="0" shrinkToFit="0" wrapText="1"/>
    </xf>
    <xf borderId="11" fillId="0" fontId="51" numFmtId="0" xfId="0" applyAlignment="1" applyBorder="1" applyFont="1">
      <alignment horizontal="right" readingOrder="0" shrinkToFit="0" wrapText="1"/>
    </xf>
    <xf borderId="0" fillId="0" fontId="17" numFmtId="0" xfId="0" applyAlignment="1" applyFont="1">
      <alignment horizontal="center" shrinkToFit="0" wrapText="0"/>
    </xf>
    <xf borderId="0" fillId="0" fontId="52" numFmtId="0" xfId="0" applyAlignment="1" applyFont="1">
      <alignment shrinkToFit="0" wrapText="0"/>
    </xf>
    <xf borderId="38" fillId="23" fontId="53" numFmtId="0" xfId="0" applyAlignment="1" applyBorder="1" applyFill="1" applyFont="1">
      <alignment horizontal="left" shrinkToFit="0" wrapText="0"/>
    </xf>
    <xf borderId="38" fillId="23" fontId="53" numFmtId="0" xfId="0" applyAlignment="1" applyBorder="1" applyFont="1">
      <alignment horizontal="center" shrinkToFit="0" wrapText="0"/>
    </xf>
    <xf borderId="38" fillId="23" fontId="54" numFmtId="0" xfId="0" applyAlignment="1" applyBorder="1" applyFont="1">
      <alignment horizontal="center" shrinkToFit="0" wrapText="0"/>
    </xf>
    <xf borderId="0" fillId="0" fontId="55" numFmtId="0" xfId="0" applyAlignment="1" applyFont="1">
      <alignment horizontal="center" shrinkToFit="0" wrapText="0"/>
    </xf>
    <xf borderId="0" fillId="0" fontId="52" numFmtId="0" xfId="0" applyAlignment="1" applyFont="1">
      <alignment horizontal="center" shrinkToFit="0" wrapText="0"/>
    </xf>
    <xf borderId="0" fillId="0" fontId="17" numFmtId="0" xfId="0" applyAlignment="1" applyFont="1">
      <alignment horizontal="right" shrinkToFit="0" wrapText="0"/>
    </xf>
    <xf borderId="0" fillId="0" fontId="17" numFmtId="37" xfId="0" applyAlignment="1" applyFont="1" applyNumberFormat="1">
      <alignment horizontal="left" shrinkToFit="0" wrapText="0"/>
    </xf>
    <xf borderId="0" fillId="0" fontId="17" numFmtId="173" xfId="0" applyAlignment="1" applyFont="1" applyNumberFormat="1">
      <alignment horizontal="left" shrinkToFit="0" wrapText="0"/>
    </xf>
    <xf borderId="0" fillId="0" fontId="56" numFmtId="37" xfId="0" applyAlignment="1" applyFont="1" applyNumberFormat="1">
      <alignment shrinkToFit="0" wrapText="0"/>
    </xf>
    <xf borderId="0" fillId="0" fontId="14" numFmtId="0" xfId="0" applyAlignment="1" applyFont="1">
      <alignment horizontal="right" shrinkToFit="0" wrapText="0"/>
    </xf>
    <xf borderId="11" fillId="0" fontId="57" numFmtId="167" xfId="0" applyAlignment="1" applyBorder="1" applyFont="1" applyNumberFormat="1">
      <alignment horizontal="right" shrinkToFit="0" wrapText="0"/>
    </xf>
    <xf borderId="0" fillId="0" fontId="14" numFmtId="10" xfId="0" applyAlignment="1" applyFont="1" applyNumberFormat="1">
      <alignment shrinkToFit="0" wrapText="0"/>
    </xf>
    <xf borderId="0" fillId="0" fontId="14" numFmtId="180" xfId="0" applyAlignment="1" applyFont="1" applyNumberFormat="1">
      <alignment shrinkToFit="0" wrapText="0"/>
    </xf>
    <xf borderId="0" fillId="0" fontId="56" numFmtId="0" xfId="0" applyAlignment="1" applyFont="1">
      <alignment shrinkToFit="0" wrapText="0"/>
    </xf>
    <xf borderId="0" fillId="0" fontId="56" numFmtId="0" xfId="0" applyAlignment="1" applyFont="1">
      <alignment horizontal="left" shrinkToFit="0" wrapText="0"/>
    </xf>
    <xf borderId="0" fillId="0" fontId="58" numFmtId="0" xfId="0" applyAlignment="1" applyFont="1">
      <alignment horizontal="center" shrinkToFit="0" vertical="top" wrapText="0"/>
    </xf>
    <xf borderId="0" fillId="0" fontId="59" numFmtId="0" xfId="0" applyAlignment="1" applyFont="1">
      <alignment shrinkToFit="0" wrapText="0"/>
    </xf>
    <xf borderId="0" fillId="0" fontId="59" numFmtId="37" xfId="0" applyAlignment="1" applyFont="1" applyNumberFormat="1">
      <alignment shrinkToFit="0" wrapText="0"/>
    </xf>
    <xf borderId="38" fillId="24" fontId="56" numFmtId="0" xfId="0" applyAlignment="1" applyBorder="1" applyFill="1" applyFont="1">
      <alignment shrinkToFit="0" wrapText="0"/>
    </xf>
    <xf borderId="38" fillId="24" fontId="56" numFmtId="0" xfId="0" applyAlignment="1" applyBorder="1" applyFont="1">
      <alignment horizontal="right" shrinkToFit="0" wrapText="0"/>
    </xf>
    <xf borderId="38" fillId="24" fontId="56" numFmtId="167" xfId="0" applyAlignment="1" applyBorder="1" applyFont="1" applyNumberFormat="1">
      <alignment shrinkToFit="0" wrapText="0"/>
    </xf>
    <xf borderId="38" fillId="24" fontId="56" numFmtId="173" xfId="0" applyAlignment="1" applyBorder="1" applyFont="1" applyNumberFormat="1">
      <alignment shrinkToFit="0" wrapText="0"/>
    </xf>
    <xf borderId="0" fillId="0" fontId="17" numFmtId="0" xfId="0" applyAlignment="1" applyFont="1">
      <alignment horizontal="left" readingOrder="0" shrinkToFit="0" wrapText="0"/>
    </xf>
    <xf borderId="11" fillId="0" fontId="17" numFmtId="37" xfId="0" applyAlignment="1" applyBorder="1" applyFont="1" applyNumberFormat="1">
      <alignment readingOrder="0" shrinkToFit="0" wrapText="0"/>
    </xf>
    <xf borderId="11" fillId="0" fontId="14" numFmtId="0" xfId="0" applyAlignment="1" applyBorder="1" applyFont="1">
      <alignment readingOrder="0" shrinkToFit="0" wrapText="0"/>
    </xf>
    <xf borderId="11" fillId="0" fontId="17" numFmtId="37" xfId="0" applyAlignment="1" applyBorder="1" applyFont="1" applyNumberFormat="1">
      <alignment horizontal="left" shrinkToFit="0" wrapText="0"/>
    </xf>
    <xf borderId="12" fillId="0" fontId="14" numFmtId="0" xfId="0" applyAlignment="1" applyBorder="1" applyFont="1">
      <alignment shrinkToFit="0" wrapText="0"/>
    </xf>
    <xf borderId="12" fillId="0" fontId="14" numFmtId="167" xfId="0" applyAlignment="1" applyBorder="1" applyFont="1" applyNumberFormat="1">
      <alignment horizontal="right" shrinkToFit="0" wrapText="0"/>
    </xf>
    <xf borderId="12" fillId="0" fontId="14" numFmtId="10" xfId="0" applyAlignment="1" applyBorder="1" applyFont="1" applyNumberFormat="1">
      <alignment shrinkToFit="0" wrapText="0"/>
    </xf>
    <xf borderId="12" fillId="0" fontId="14" numFmtId="180" xfId="0" applyAlignment="1" applyBorder="1" applyFont="1" applyNumberFormat="1">
      <alignment shrinkToFit="0" wrapText="0"/>
    </xf>
    <xf borderId="12" fillId="0" fontId="14" numFmtId="167" xfId="0" applyAlignment="1" applyBorder="1" applyFont="1" applyNumberFormat="1">
      <alignment horizontal="right" readingOrder="0" shrinkToFit="0" wrapText="0"/>
    </xf>
    <xf borderId="0" fillId="0" fontId="17" numFmtId="0" xfId="0" applyAlignment="1" applyFont="1">
      <alignment horizontal="left" shrinkToFit="0" wrapText="0"/>
    </xf>
    <xf borderId="12" fillId="0" fontId="17" numFmtId="0" xfId="0" applyAlignment="1" applyBorder="1" applyFont="1">
      <alignment horizontal="left" shrinkToFit="0" wrapText="0"/>
    </xf>
    <xf borderId="12" fillId="0" fontId="17" numFmtId="37" xfId="0" applyAlignment="1" applyBorder="1" applyFont="1" applyNumberFormat="1">
      <alignment horizontal="left" shrinkToFit="0" wrapText="0"/>
    </xf>
    <xf borderId="0" fillId="0" fontId="14" numFmtId="0" xfId="0" applyAlignment="1" applyFont="1">
      <alignment horizontal="left" readingOrder="0" shrinkToFit="0" wrapText="0"/>
    </xf>
    <xf borderId="11" fillId="0" fontId="17" numFmtId="0" xfId="0" applyAlignment="1" applyBorder="1" applyFont="1">
      <alignment horizontal="left" readingOrder="0" shrinkToFit="0" wrapText="0"/>
    </xf>
    <xf borderId="11" fillId="0" fontId="17" numFmtId="167" xfId="0" applyAlignment="1" applyBorder="1" applyFont="1" applyNumberFormat="1">
      <alignment horizontal="right" readingOrder="0" shrinkToFit="0" wrapText="0"/>
    </xf>
    <xf borderId="0" fillId="0" fontId="1" numFmtId="0" xfId="0" applyAlignment="1" applyFont="1">
      <alignment shrinkToFit="0" wrapText="1"/>
    </xf>
    <xf borderId="0" fillId="0" fontId="60" numFmtId="0" xfId="0" applyAlignment="1" applyFont="1">
      <alignment shrinkToFit="0" vertical="bottom" wrapText="1"/>
    </xf>
    <xf borderId="0" fillId="0" fontId="1" numFmtId="0" xfId="0" applyAlignment="1" applyFont="1">
      <alignment readingOrder="0" shrinkToFit="0" vertical="bottom" wrapText="1"/>
    </xf>
    <xf borderId="0" fillId="0" fontId="1" numFmtId="9" xfId="0" applyAlignment="1" applyFont="1" applyNumberFormat="1">
      <alignment horizontal="right" readingOrder="0" vertical="bottom"/>
    </xf>
    <xf borderId="0" fillId="0" fontId="1" numFmtId="9" xfId="0" applyAlignment="1" applyFont="1" applyNumberFormat="1">
      <alignment horizontal="right" vertical="bottom"/>
    </xf>
    <xf borderId="23" fillId="0" fontId="30" numFmtId="0" xfId="0" applyAlignment="1" applyBorder="1" applyFont="1">
      <alignment horizontal="center" readingOrder="0" shrinkToFit="0" vertical="center" wrapText="0"/>
    </xf>
    <xf borderId="0" fillId="0" fontId="30" numFmtId="0" xfId="0" applyAlignment="1" applyFont="1">
      <alignment shrinkToFit="0" vertical="center" wrapText="0"/>
    </xf>
    <xf borderId="0" fillId="0" fontId="30" numFmtId="0" xfId="0" applyAlignment="1" applyFont="1">
      <alignment readingOrder="0" shrinkToFit="0" vertical="center" wrapText="1"/>
    </xf>
    <xf borderId="22" fillId="0" fontId="30" numFmtId="0" xfId="0" applyAlignment="1" applyBorder="1" applyFont="1">
      <alignment readingOrder="0" shrinkToFit="0" vertical="center" wrapText="0"/>
    </xf>
    <xf borderId="30" fillId="0" fontId="30" numFmtId="0" xfId="0" applyAlignment="1" applyBorder="1" applyFont="1">
      <alignment shrinkToFit="0" vertical="center" wrapText="1"/>
    </xf>
    <xf borderId="26" fillId="0" fontId="29" numFmtId="169" xfId="0" applyAlignment="1" applyBorder="1" applyFont="1" applyNumberFormat="1">
      <alignment shrinkToFit="0" vertical="center" wrapText="0"/>
    </xf>
    <xf borderId="0" fillId="0" fontId="1" numFmtId="167" xfId="0" applyFont="1" applyNumberFormat="1"/>
    <xf borderId="22" fillId="0" fontId="30" numFmtId="0" xfId="0" applyAlignment="1" applyBorder="1" applyFont="1">
      <alignment shrinkToFit="0" vertical="center" wrapText="1"/>
    </xf>
    <xf borderId="26" fillId="0" fontId="30" numFmtId="0" xfId="0" applyAlignment="1" applyBorder="1" applyFont="1">
      <alignment shrinkToFit="0" vertical="center" wrapText="1"/>
    </xf>
    <xf borderId="25" fillId="0" fontId="29" numFmtId="167" xfId="0" applyAlignment="1" applyBorder="1" applyFont="1" applyNumberFormat="1">
      <alignment shrinkToFit="0" vertical="center" wrapText="0"/>
    </xf>
    <xf borderId="22" fillId="0" fontId="29" numFmtId="0" xfId="0" applyAlignment="1" applyBorder="1" applyFont="1">
      <alignment shrinkToFit="0" vertical="center" wrapText="1"/>
    </xf>
    <xf borderId="26" fillId="0" fontId="29" numFmtId="9" xfId="0" applyAlignment="1" applyBorder="1" applyFont="1" applyNumberFormat="1">
      <alignment shrinkToFit="0" vertical="center" wrapText="0"/>
    </xf>
    <xf borderId="0" fillId="0" fontId="30" numFmtId="0" xfId="0" applyAlignment="1" applyFont="1">
      <alignment readingOrder="0" shrinkToFit="0" vertical="center" wrapText="0"/>
    </xf>
    <xf borderId="22" fillId="0" fontId="30" numFmtId="0" xfId="0" applyAlignment="1" applyBorder="1" applyFont="1">
      <alignment readingOrder="0" shrinkToFit="0" vertical="center" wrapText="1"/>
    </xf>
    <xf borderId="33" fillId="0" fontId="30" numFmtId="0" xfId="0" applyAlignment="1" applyBorder="1" applyFont="1">
      <alignment shrinkToFit="0" vertical="center" wrapText="1"/>
    </xf>
    <xf borderId="33" fillId="0" fontId="29" numFmtId="9" xfId="0" applyAlignment="1" applyBorder="1" applyFont="1" applyNumberFormat="1">
      <alignment shrinkToFit="0" vertical="center" wrapText="0"/>
    </xf>
    <xf borderId="26" fillId="0" fontId="29" numFmtId="0" xfId="0" applyAlignment="1" applyBorder="1" applyFont="1">
      <alignment readingOrder="0" shrinkToFit="0" vertical="center" wrapText="1"/>
    </xf>
    <xf borderId="26" fillId="0" fontId="29" numFmtId="172" xfId="0" applyAlignment="1" applyBorder="1" applyFont="1" applyNumberFormat="1">
      <alignment shrinkToFit="0" vertical="center" wrapText="0"/>
    </xf>
    <xf borderId="0" fillId="0" fontId="1" numFmtId="172" xfId="0" applyFont="1" applyNumberFormat="1"/>
    <xf borderId="22" fillId="0" fontId="30" numFmtId="167" xfId="0" applyAlignment="1" applyBorder="1" applyFont="1" applyNumberFormat="1">
      <alignment shrinkToFit="0" vertical="center" wrapText="0"/>
    </xf>
    <xf borderId="33" fillId="0" fontId="30" numFmtId="9" xfId="0" applyAlignment="1" applyBorder="1" applyFont="1" applyNumberFormat="1">
      <alignment shrinkToFit="0" vertical="center" wrapText="0"/>
    </xf>
    <xf borderId="22" fillId="0" fontId="17" numFmtId="0" xfId="0" applyAlignment="1" applyBorder="1" applyFont="1">
      <alignment readingOrder="0" shrinkToFit="0" vertical="center" wrapText="0"/>
    </xf>
    <xf borderId="22" fillId="14" fontId="26" numFmtId="38" xfId="0" applyAlignment="1" applyBorder="1" applyFont="1" applyNumberFormat="1">
      <alignment horizontal="left" shrinkToFit="0" vertical="top" wrapText="1"/>
    </xf>
    <xf borderId="64" fillId="14" fontId="26" numFmtId="38" xfId="0" applyAlignment="1" applyBorder="1" applyFont="1" applyNumberFormat="1">
      <alignment horizontal="left" shrinkToFit="0" vertical="top" wrapText="1"/>
    </xf>
    <xf borderId="64" fillId="14" fontId="26" numFmtId="38" xfId="0" applyAlignment="1" applyBorder="1" applyFont="1" applyNumberFormat="1">
      <alignment horizontal="left" shrinkToFit="0" vertical="top" wrapText="0"/>
    </xf>
    <xf borderId="65" fillId="14" fontId="26" numFmtId="38" xfId="0" applyAlignment="1" applyBorder="1" applyFont="1" applyNumberFormat="1">
      <alignment horizontal="left" shrinkToFit="0" vertical="top" wrapText="0"/>
    </xf>
    <xf borderId="76" fillId="14" fontId="26" numFmtId="38" xfId="0" applyAlignment="1" applyBorder="1" applyFont="1" applyNumberFormat="1">
      <alignment horizontal="left" shrinkToFit="0" vertical="top" wrapText="1"/>
    </xf>
    <xf borderId="53" fillId="0" fontId="26" numFmtId="38" xfId="0" applyAlignment="1" applyBorder="1" applyFont="1" applyNumberFormat="1">
      <alignment horizontal="left" shrinkToFit="0" vertical="top" wrapText="1"/>
    </xf>
    <xf borderId="29" fillId="0" fontId="26" numFmtId="38" xfId="0" applyAlignment="1" applyBorder="1" applyFont="1" applyNumberFormat="1">
      <alignment horizontal="left" shrinkToFit="0" vertical="top" wrapText="0"/>
    </xf>
    <xf borderId="81" fillId="0" fontId="26" numFmtId="38" xfId="0" applyAlignment="1" applyBorder="1" applyFont="1" applyNumberFormat="1">
      <alignment horizontal="left" shrinkToFit="0" vertical="center" wrapText="0"/>
    </xf>
    <xf borderId="86" fillId="0" fontId="20" numFmtId="38" xfId="0" applyAlignment="1" applyBorder="1" applyFont="1" applyNumberFormat="1">
      <alignment horizontal="left" shrinkToFit="0" vertical="center" wrapText="0"/>
    </xf>
    <xf borderId="0" fillId="0" fontId="8" numFmtId="38" xfId="0" applyFont="1" applyNumberFormat="1"/>
    <xf borderId="76" fillId="0" fontId="26" numFmtId="38" xfId="0" applyAlignment="1" applyBorder="1" applyFont="1" applyNumberFormat="1">
      <alignment horizontal="left" shrinkToFit="0" vertical="top" wrapText="1"/>
    </xf>
    <xf borderId="22" fillId="0" fontId="26" numFmtId="38" xfId="0" applyAlignment="1" applyBorder="1" applyFont="1" applyNumberFormat="1">
      <alignment horizontal="left" shrinkToFit="0" vertical="top" wrapText="0"/>
    </xf>
    <xf borderId="91" fillId="0" fontId="20" numFmtId="38" xfId="0" applyAlignment="1" applyBorder="1" applyFont="1" applyNumberFormat="1">
      <alignment shrinkToFit="0" wrapText="1"/>
    </xf>
    <xf borderId="92" fillId="0" fontId="20" numFmtId="38" xfId="0" applyAlignment="1" applyBorder="1" applyFont="1" applyNumberFormat="1">
      <alignment shrinkToFit="0" wrapText="0"/>
    </xf>
    <xf borderId="99" fillId="14" fontId="20" numFmtId="38" xfId="0" applyAlignment="1" applyBorder="1" applyFont="1" applyNumberFormat="1">
      <alignment horizontal="left" readingOrder="0" shrinkToFit="0" vertical="center" wrapText="0"/>
    </xf>
    <xf borderId="26" fillId="14" fontId="20" numFmtId="38" xfId="0" applyAlignment="1" applyBorder="1" applyFont="1" applyNumberFormat="1">
      <alignment horizontal="left" readingOrder="0" shrinkToFit="0" vertical="center" wrapText="0"/>
    </xf>
    <xf borderId="29" fillId="14" fontId="20" numFmtId="38" xfId="0" applyAlignment="1" applyBorder="1" applyFont="1" applyNumberFormat="1">
      <alignment horizontal="left" readingOrder="0" shrinkToFit="0" vertical="center" wrapText="0"/>
    </xf>
    <xf borderId="22" fillId="14" fontId="26" numFmtId="38" xfId="0" applyAlignment="1" applyBorder="1" applyFont="1" applyNumberFormat="1">
      <alignment horizontal="left" shrinkToFit="0" vertical="top" wrapText="0"/>
    </xf>
    <xf borderId="101" fillId="14" fontId="20" numFmtId="38" xfId="0" applyAlignment="1" applyBorder="1" applyFont="1" applyNumberFormat="1">
      <alignment shrinkToFit="0" wrapText="1"/>
    </xf>
    <xf borderId="102" fillId="14" fontId="20" numFmtId="38" xfId="0" applyAlignment="1" applyBorder="1" applyFont="1" applyNumberFormat="1">
      <alignment shrinkToFit="0" wrapText="0"/>
    </xf>
    <xf borderId="76" fillId="14" fontId="26" numFmtId="0" xfId="0" applyAlignment="1" applyBorder="1" applyFont="1">
      <alignment horizontal="left" readingOrder="0" shrinkToFit="0" vertical="top" wrapText="1"/>
    </xf>
    <xf borderId="76" fillId="14" fontId="26" numFmtId="38" xfId="0" applyAlignment="1" applyBorder="1" applyFont="1" applyNumberFormat="1">
      <alignment horizontal="left" readingOrder="0" shrinkToFit="0" vertical="top" wrapText="0"/>
    </xf>
    <xf borderId="22" fillId="14" fontId="26" numFmtId="38" xfId="0" applyAlignment="1" applyBorder="1" applyFont="1" applyNumberFormat="1">
      <alignment horizontal="left" readingOrder="0" shrinkToFit="0" vertical="top" wrapText="0"/>
    </xf>
    <xf borderId="0" fillId="0" fontId="40" numFmtId="0" xfId="0" applyAlignment="1" applyFont="1">
      <alignment shrinkToFit="0" wrapText="0"/>
    </xf>
    <xf borderId="0" fillId="0" fontId="61" numFmtId="181" xfId="0" applyAlignment="1" applyFont="1" applyNumberFormat="1">
      <alignment shrinkToFit="0" wrapText="0"/>
    </xf>
    <xf borderId="0" fillId="0" fontId="62" numFmtId="181" xfId="0" applyAlignment="1" applyFont="1" applyNumberFormat="1">
      <alignment horizontal="right" shrinkToFit="0" wrapText="0"/>
    </xf>
    <xf borderId="0" fillId="0" fontId="61" numFmtId="0" xfId="0" applyAlignment="1" applyFont="1">
      <alignment shrinkToFit="0" wrapText="0"/>
    </xf>
    <xf borderId="0" fillId="0" fontId="63" numFmtId="0" xfId="0" applyAlignment="1" applyFont="1">
      <alignment shrinkToFit="0" wrapText="0"/>
    </xf>
    <xf borderId="0" fillId="14" fontId="64" numFmtId="181" xfId="0" applyAlignment="1" applyFont="1" applyNumberFormat="1">
      <alignment horizontal="left" readingOrder="0"/>
    </xf>
    <xf borderId="0" fillId="0" fontId="65" numFmtId="0" xfId="0" applyAlignment="1" applyFont="1">
      <alignment shrinkToFit="0" wrapText="0"/>
    </xf>
    <xf borderId="0" fillId="0" fontId="8" numFmtId="181" xfId="0" applyFont="1" applyNumberFormat="1"/>
    <xf borderId="0" fillId="0" fontId="13" numFmtId="0" xfId="0" applyAlignment="1" applyFont="1">
      <alignment shrinkToFit="0" wrapText="0"/>
    </xf>
    <xf borderId="0" fillId="0" fontId="35" numFmtId="181" xfId="0" applyAlignment="1" applyFont="1" applyNumberFormat="1">
      <alignment shrinkToFit="0" wrapText="0"/>
    </xf>
    <xf borderId="0" fillId="0" fontId="66" numFmtId="181" xfId="0" applyAlignment="1" applyFont="1" applyNumberFormat="1">
      <alignment horizontal="left" readingOrder="0"/>
    </xf>
    <xf borderId="0" fillId="0" fontId="35" numFmtId="0" xfId="0" applyAlignment="1" applyFont="1">
      <alignment shrinkToFit="0" wrapText="0"/>
    </xf>
    <xf borderId="0" fillId="0" fontId="23" numFmtId="0" xfId="0" applyAlignment="1" applyFont="1">
      <alignment shrinkToFit="0" wrapText="0"/>
    </xf>
    <xf borderId="0" fillId="0" fontId="67" numFmtId="181" xfId="0" applyAlignment="1" applyFont="1" applyNumberFormat="1">
      <alignment horizontal="left" readingOrder="0"/>
    </xf>
    <xf borderId="11" fillId="25" fontId="13" numFmtId="181" xfId="0" applyAlignment="1" applyBorder="1" applyFill="1" applyFont="1" applyNumberFormat="1">
      <alignment horizontal="center" shrinkToFit="0" wrapText="0"/>
    </xf>
    <xf borderId="11" fillId="25" fontId="13" numFmtId="181" xfId="0" applyAlignment="1" applyBorder="1" applyFont="1" applyNumberFormat="1">
      <alignment horizontal="center" readingOrder="0" shrinkToFit="0" wrapText="0"/>
    </xf>
    <xf borderId="0" fillId="0" fontId="61" numFmtId="181" xfId="0" applyAlignment="1" applyFont="1" applyNumberFormat="1">
      <alignment readingOrder="0" shrinkToFit="0" wrapText="0"/>
    </xf>
    <xf borderId="0" fillId="0" fontId="61" numFmtId="182" xfId="0" applyAlignment="1" applyFont="1" applyNumberFormat="1">
      <alignment shrinkToFit="0" wrapText="0"/>
    </xf>
    <xf borderId="0" fillId="0" fontId="61" numFmtId="182" xfId="0" applyAlignment="1" applyFont="1" applyNumberFormat="1">
      <alignment readingOrder="0" shrinkToFit="0" wrapText="0"/>
    </xf>
    <xf borderId="0" fillId="0" fontId="61" numFmtId="10" xfId="0" applyAlignment="1" applyFont="1" applyNumberFormat="1">
      <alignment shrinkToFit="0" wrapText="0"/>
    </xf>
    <xf borderId="0" fillId="0" fontId="61" numFmtId="10" xfId="0" applyAlignment="1" applyFont="1" applyNumberFormat="1">
      <alignment readingOrder="0" shrinkToFit="0" wrapText="0"/>
    </xf>
    <xf borderId="171" fillId="0" fontId="61" numFmtId="181" xfId="0" applyAlignment="1" applyBorder="1" applyFont="1" applyNumberFormat="1">
      <alignment shrinkToFit="0" wrapText="0"/>
    </xf>
    <xf borderId="171" fillId="0" fontId="61" numFmtId="182" xfId="0" applyAlignment="1" applyBorder="1" applyFont="1" applyNumberFormat="1">
      <alignment shrinkToFit="0" wrapText="0"/>
    </xf>
    <xf borderId="11" fillId="25" fontId="13" numFmtId="183" xfId="0" applyAlignment="1" applyBorder="1" applyFont="1" applyNumberFormat="1">
      <alignment horizontal="center" shrinkToFit="0" wrapText="0"/>
    </xf>
    <xf borderId="0" fillId="0" fontId="61" numFmtId="0" xfId="0" applyAlignment="1" applyFont="1">
      <alignment readingOrder="0" shrinkToFit="0" wrapText="0"/>
    </xf>
    <xf borderId="0" fillId="0" fontId="13" numFmtId="181" xfId="0" applyAlignment="1" applyFont="1" applyNumberFormat="1">
      <alignment shrinkToFit="0" wrapText="0"/>
    </xf>
    <xf borderId="0" fillId="0" fontId="13" numFmtId="0" xfId="0" applyAlignment="1" applyFont="1">
      <alignment readingOrder="0" shrinkToFit="0" wrapText="0"/>
    </xf>
    <xf borderId="0" fillId="0" fontId="35" numFmtId="0" xfId="0" applyAlignment="1" applyFont="1">
      <alignment readingOrder="0" shrinkToFit="0" wrapText="0"/>
    </xf>
    <xf borderId="0" fillId="0" fontId="13" numFmtId="10" xfId="0" applyAlignment="1" applyFont="1" applyNumberFormat="1">
      <alignment shrinkToFit="0" wrapText="0"/>
    </xf>
    <xf borderId="0" fillId="0" fontId="61" numFmtId="181" xfId="0" applyAlignment="1" applyFont="1" applyNumberFormat="1">
      <alignment horizontal="right" shrinkToFit="0" vertical="bottom" wrapText="0"/>
    </xf>
    <xf borderId="0" fillId="0" fontId="61" numFmtId="182" xfId="0" applyAlignment="1" applyFont="1" applyNumberFormat="1">
      <alignment horizontal="right" shrinkToFit="0" vertical="bottom" wrapText="0"/>
    </xf>
    <xf borderId="0" fillId="0" fontId="19" numFmtId="184" xfId="0" applyAlignment="1" applyFont="1" applyNumberFormat="1">
      <alignment vertical="bottom"/>
    </xf>
    <xf borderId="0" fillId="0" fontId="68" numFmtId="181" xfId="0" applyAlignment="1" applyFont="1" applyNumberFormat="1">
      <alignment horizontal="center" shrinkToFit="0" wrapText="0"/>
    </xf>
    <xf borderId="172" fillId="0" fontId="61" numFmtId="181" xfId="0" applyAlignment="1" applyBorder="1" applyFont="1" applyNumberFormat="1">
      <alignment horizontal="right" shrinkToFit="0" vertical="bottom" wrapText="0"/>
    </xf>
    <xf borderId="173" fillId="0" fontId="61" numFmtId="181" xfId="0" applyAlignment="1" applyBorder="1" applyFont="1" applyNumberFormat="1">
      <alignment horizontal="right" shrinkToFit="0" vertical="bottom" wrapText="0"/>
    </xf>
    <xf borderId="174" fillId="0" fontId="61" numFmtId="181" xfId="0" applyAlignment="1" applyBorder="1" applyFont="1" applyNumberFormat="1">
      <alignment horizontal="right" shrinkToFit="0" vertical="bottom" wrapText="0"/>
    </xf>
    <xf borderId="0" fillId="0" fontId="61" numFmtId="185" xfId="0" applyAlignment="1" applyFont="1" applyNumberFormat="1">
      <alignment shrinkToFit="0" wrapText="0"/>
    </xf>
    <xf borderId="175" fillId="0" fontId="61" numFmtId="181" xfId="0" applyAlignment="1" applyBorder="1" applyFont="1" applyNumberFormat="1">
      <alignment horizontal="right" shrinkToFit="0" vertical="bottom" wrapText="0"/>
    </xf>
    <xf borderId="176" fillId="0" fontId="61" numFmtId="181" xfId="0" applyAlignment="1" applyBorder="1" applyFont="1" applyNumberFormat="1">
      <alignment horizontal="right" shrinkToFit="0" vertical="bottom" wrapText="0"/>
    </xf>
    <xf borderId="0" fillId="0" fontId="19" numFmtId="181" xfId="0" applyAlignment="1" applyFont="1" applyNumberFormat="1">
      <alignment vertical="bottom"/>
    </xf>
    <xf borderId="0" fillId="0" fontId="35" numFmtId="181" xfId="0" applyAlignment="1" applyFont="1" applyNumberFormat="1">
      <alignment horizontal="right" shrinkToFit="0" vertical="bottom" wrapText="0"/>
    </xf>
    <xf borderId="21" fillId="25" fontId="13" numFmtId="183" xfId="0" applyAlignment="1" applyBorder="1" applyFont="1" applyNumberFormat="1">
      <alignment horizontal="center" shrinkToFit="0" vertical="bottom" wrapText="0"/>
    </xf>
    <xf borderId="46" fillId="25" fontId="13" numFmtId="183" xfId="0" applyAlignment="1" applyBorder="1" applyFont="1" applyNumberFormat="1">
      <alignment horizontal="center" shrinkToFit="0" vertical="bottom" wrapText="0"/>
    </xf>
    <xf borderId="0" fillId="0" fontId="23" numFmtId="181" xfId="0" applyAlignment="1" applyFont="1" applyNumberFormat="1">
      <alignment shrinkToFit="0" wrapText="0"/>
    </xf>
    <xf borderId="177" fillId="0" fontId="23" numFmtId="181" xfId="0" applyAlignment="1" applyBorder="1" applyFont="1" applyNumberFormat="1">
      <alignment horizontal="right" shrinkToFit="0" vertical="bottom" wrapText="0"/>
    </xf>
    <xf borderId="171" fillId="0" fontId="23" numFmtId="181" xfId="0" applyAlignment="1" applyBorder="1" applyFont="1" applyNumberFormat="1">
      <alignment shrinkToFit="0" wrapText="0"/>
    </xf>
    <xf borderId="0" fillId="0" fontId="19" numFmtId="182" xfId="0" applyAlignment="1" applyFont="1" applyNumberFormat="1">
      <alignment vertical="bottom"/>
    </xf>
    <xf borderId="11" fillId="0" fontId="61" numFmtId="0" xfId="0" applyAlignment="1" applyBorder="1" applyFont="1">
      <alignment shrinkToFit="0" wrapText="0"/>
    </xf>
    <xf borderId="11" fillId="0" fontId="8" numFmtId="181" xfId="0" applyBorder="1" applyFont="1" applyNumberFormat="1"/>
    <xf borderId="11" fillId="0" fontId="61" numFmtId="0" xfId="0" applyAlignment="1" applyBorder="1" applyFont="1">
      <alignment readingOrder="0" shrinkToFit="0" wrapText="0"/>
    </xf>
    <xf borderId="11" fillId="0" fontId="23" numFmtId="181" xfId="0" applyAlignment="1" applyBorder="1" applyFont="1" applyNumberFormat="1">
      <alignment shrinkToFit="0" wrapText="0"/>
    </xf>
    <xf borderId="11" fillId="0" fontId="69" numFmtId="0" xfId="0" applyAlignment="1" applyBorder="1" applyFont="1">
      <alignment readingOrder="0" shrinkToFit="0" wrapText="1"/>
    </xf>
    <xf borderId="11" fillId="0" fontId="1" numFmtId="0" xfId="0" applyAlignment="1" applyBorder="1" applyFont="1">
      <alignment shrinkToFit="0" wrapText="1"/>
    </xf>
    <xf borderId="11" fillId="0" fontId="1" numFmtId="0" xfId="0" applyAlignment="1" applyBorder="1" applyFont="1">
      <alignment readingOrder="0" shrinkToFit="0" wrapText="1"/>
    </xf>
    <xf borderId="0" fillId="0" fontId="14" numFmtId="0" xfId="0" applyAlignment="1" applyFont="1">
      <alignment horizontal="center" shrinkToFit="0" vertical="center" wrapText="0"/>
    </xf>
    <xf borderId="0" fillId="0" fontId="40" numFmtId="0" xfId="0" applyAlignment="1" applyFont="1">
      <alignment shrinkToFit="0" vertical="center" wrapText="0"/>
    </xf>
    <xf borderId="0" fillId="0" fontId="17" numFmtId="0" xfId="0" applyAlignment="1" applyFont="1">
      <alignment horizontal="center" shrinkToFit="0" vertical="center" wrapText="0"/>
    </xf>
    <xf borderId="0" fillId="0" fontId="14" numFmtId="0" xfId="0" applyAlignment="1" applyFont="1">
      <alignment readingOrder="0" shrinkToFit="0" vertical="center" wrapText="1"/>
    </xf>
    <xf borderId="22" fillId="10" fontId="14" numFmtId="9" xfId="0" applyAlignment="1" applyBorder="1" applyFont="1" applyNumberFormat="1">
      <alignment readingOrder="0" shrinkToFit="0" vertical="center" wrapText="0"/>
    </xf>
    <xf borderId="22" fillId="10" fontId="14" numFmtId="0" xfId="0" applyAlignment="1" applyBorder="1" applyFont="1">
      <alignment readingOrder="0" shrinkToFit="0" vertical="center" wrapText="0"/>
    </xf>
    <xf borderId="22" fillId="10" fontId="14" numFmtId="0" xfId="0" applyAlignment="1" applyBorder="1" applyFont="1">
      <alignment shrinkToFit="0" vertical="center" wrapText="0"/>
    </xf>
    <xf borderId="22" fillId="10" fontId="14" numFmtId="9" xfId="0" applyAlignment="1" applyBorder="1" applyFont="1" applyNumberFormat="1">
      <alignment shrinkToFit="0" vertical="center" wrapText="0"/>
    </xf>
    <xf borderId="22" fillId="10" fontId="14" numFmtId="9" xfId="0" applyAlignment="1" applyBorder="1" applyFont="1" applyNumberFormat="1">
      <alignment shrinkToFit="0" vertical="center" wrapText="0"/>
    </xf>
    <xf borderId="0" fillId="0" fontId="14" numFmtId="0" xfId="0" applyAlignment="1" applyFont="1">
      <alignment horizontal="center" readingOrder="0" shrinkToFit="0" vertical="center" wrapText="0"/>
    </xf>
    <xf borderId="0" fillId="0" fontId="17" numFmtId="0" xfId="0" applyAlignment="1" applyFont="1">
      <alignment readingOrder="0" shrinkToFit="0" vertical="center" wrapText="0"/>
    </xf>
    <xf borderId="0" fillId="0" fontId="14" numFmtId="9" xfId="0" applyAlignment="1" applyFont="1" applyNumberFormat="1">
      <alignment shrinkToFit="0" wrapText="0"/>
    </xf>
    <xf borderId="0" fillId="0" fontId="70" numFmtId="0" xfId="0" applyAlignment="1" applyFont="1">
      <alignment shrinkToFit="0" wrapText="0"/>
    </xf>
    <xf borderId="45" fillId="0" fontId="70" numFmtId="0" xfId="0" applyAlignment="1" applyBorder="1" applyFont="1">
      <alignment shrinkToFit="0" wrapText="0"/>
    </xf>
    <xf borderId="178" fillId="0" fontId="71" numFmtId="0" xfId="0" applyAlignment="1" applyBorder="1" applyFont="1">
      <alignment shrinkToFit="0" vertical="center" wrapText="0"/>
    </xf>
    <xf borderId="178" fillId="0" fontId="70" numFmtId="0" xfId="0" applyAlignment="1" applyBorder="1" applyFont="1">
      <alignment shrinkToFit="0" wrapText="0"/>
    </xf>
    <xf borderId="0" fillId="0" fontId="71" numFmtId="0" xfId="0" applyAlignment="1" applyFont="1">
      <alignment shrinkToFit="0" vertical="center" wrapText="0"/>
    </xf>
    <xf borderId="0" fillId="0" fontId="70" numFmtId="0" xfId="0" applyAlignment="1" applyFont="1">
      <alignment shrinkToFit="0" vertical="center" wrapText="0"/>
    </xf>
    <xf borderId="45" fillId="0" fontId="70" numFmtId="0" xfId="0" applyAlignment="1" applyBorder="1" applyFont="1">
      <alignment shrinkToFit="0" vertical="center" wrapText="0"/>
    </xf>
    <xf borderId="178" fillId="0" fontId="70" numFmtId="0" xfId="0" applyAlignment="1" applyBorder="1" applyFont="1">
      <alignment horizontal="center" shrinkToFit="0" wrapText="0"/>
    </xf>
    <xf borderId="0" fillId="0" fontId="70" numFmtId="0" xfId="0" applyAlignment="1" applyFont="1">
      <alignment horizontal="center" shrinkToFit="0" wrapText="0"/>
    </xf>
    <xf borderId="0" fillId="0" fontId="71" numFmtId="0" xfId="0" applyAlignment="1" applyFont="1">
      <alignment shrinkToFit="0" wrapText="0"/>
    </xf>
    <xf borderId="0" fillId="0" fontId="72" numFmtId="0" xfId="0" applyAlignment="1" applyFont="1">
      <alignment shrinkToFit="0" wrapText="0"/>
    </xf>
    <xf borderId="45" fillId="0" fontId="70" numFmtId="186" xfId="0" applyAlignment="1" applyBorder="1" applyFont="1" applyNumberFormat="1">
      <alignment horizontal="center" shrinkToFit="0" wrapText="0"/>
    </xf>
    <xf borderId="0" fillId="0" fontId="70" numFmtId="186" xfId="0" applyAlignment="1" applyFont="1" applyNumberFormat="1">
      <alignment horizontal="center" shrinkToFit="0" wrapText="0"/>
    </xf>
    <xf borderId="178" fillId="0" fontId="70" numFmtId="186" xfId="0" applyAlignment="1" applyBorder="1" applyFont="1" applyNumberFormat="1">
      <alignment horizontal="right" shrinkToFit="0" wrapText="0"/>
    </xf>
    <xf borderId="0" fillId="0" fontId="70" numFmtId="186" xfId="0" applyAlignment="1" applyFont="1" applyNumberFormat="1">
      <alignment horizontal="right" shrinkToFit="0" wrapText="0"/>
    </xf>
    <xf borderId="0" fillId="0" fontId="70" numFmtId="187" xfId="0" applyAlignment="1" applyFont="1" applyNumberFormat="1">
      <alignment shrinkToFit="0" wrapText="0"/>
    </xf>
    <xf borderId="0" fillId="0" fontId="70" numFmtId="0" xfId="0" applyAlignment="1" applyFont="1">
      <alignment readingOrder="0" shrinkToFit="0" wrapText="0"/>
    </xf>
    <xf borderId="38" fillId="26" fontId="71" numFmtId="37" xfId="0" applyAlignment="1" applyBorder="1" applyFill="1" applyFont="1" applyNumberFormat="1">
      <alignment shrinkToFit="0" wrapText="0"/>
    </xf>
    <xf borderId="45" fillId="0" fontId="70" numFmtId="188" xfId="0" applyAlignment="1" applyBorder="1" applyFont="1" applyNumberFormat="1">
      <alignment shrinkToFit="0" wrapText="0"/>
    </xf>
    <xf borderId="0" fillId="0" fontId="70" numFmtId="188" xfId="0" applyAlignment="1" applyFont="1" applyNumberFormat="1">
      <alignment shrinkToFit="0" wrapText="0"/>
    </xf>
    <xf borderId="178" fillId="0" fontId="70" numFmtId="188" xfId="0" applyAlignment="1" applyBorder="1" applyFont="1" applyNumberFormat="1">
      <alignment shrinkToFit="0" wrapText="0"/>
    </xf>
    <xf borderId="38" fillId="26" fontId="70" numFmtId="37" xfId="0" applyAlignment="1" applyBorder="1" applyFont="1" applyNumberFormat="1">
      <alignment shrinkToFit="0" wrapText="0"/>
    </xf>
    <xf borderId="0" fillId="0" fontId="70" numFmtId="37" xfId="0" applyAlignment="1" applyFont="1" applyNumberFormat="1">
      <alignment shrinkToFit="0" wrapText="0"/>
    </xf>
    <xf borderId="0" fillId="0" fontId="70" numFmtId="188" xfId="0" applyAlignment="1" applyFont="1" applyNumberFormat="1">
      <alignment horizontal="right" shrinkToFit="0" wrapText="0"/>
    </xf>
    <xf borderId="0" fillId="0" fontId="71" numFmtId="37" xfId="0" applyAlignment="1" applyFont="1" applyNumberFormat="1">
      <alignment shrinkToFit="0" wrapText="0"/>
    </xf>
    <xf borderId="178" fillId="0" fontId="71" numFmtId="0" xfId="0" applyAlignment="1" applyBorder="1" applyFont="1">
      <alignment shrinkToFit="0" wrapText="0"/>
    </xf>
    <xf borderId="8" fillId="0" fontId="73" numFmtId="0" xfId="0" applyAlignment="1" applyBorder="1" applyFont="1">
      <alignment readingOrder="0"/>
    </xf>
    <xf borderId="10" fillId="27" fontId="8" numFmtId="10" xfId="0" applyAlignment="1" applyBorder="1" applyFill="1" applyFont="1" applyNumberFormat="1">
      <alignment readingOrder="0"/>
    </xf>
    <xf borderId="13" fillId="0" fontId="8" numFmtId="0" xfId="0" applyBorder="1" applyFont="1"/>
    <xf borderId="11" fillId="0" fontId="73" numFmtId="0" xfId="0" applyAlignment="1" applyBorder="1" applyFont="1">
      <alignment readingOrder="0"/>
    </xf>
    <xf borderId="0" fillId="0" fontId="74" numFmtId="0" xfId="0" applyAlignment="1" applyFont="1">
      <alignment readingOrder="0"/>
    </xf>
    <xf borderId="19" fillId="0" fontId="8" numFmtId="0" xfId="0" applyAlignment="1" applyBorder="1" applyFont="1">
      <alignment readingOrder="0"/>
    </xf>
    <xf borderId="178" fillId="27" fontId="8" numFmtId="3" xfId="0" applyAlignment="1" applyBorder="1" applyFont="1" applyNumberFormat="1">
      <alignment readingOrder="0"/>
    </xf>
    <xf borderId="178" fillId="28" fontId="8" numFmtId="0" xfId="0" applyAlignment="1" applyBorder="1" applyFill="1" applyFont="1">
      <alignment readingOrder="0"/>
    </xf>
    <xf borderId="178" fillId="29" fontId="8" numFmtId="4" xfId="0" applyAlignment="1" applyBorder="1" applyFill="1" applyFont="1" applyNumberFormat="1">
      <alignment readingOrder="0"/>
    </xf>
    <xf borderId="179" fillId="30" fontId="8" numFmtId="3" xfId="0" applyBorder="1" applyFill="1" applyFont="1" applyNumberFormat="1"/>
    <xf borderId="0" fillId="27" fontId="8" numFmtId="0" xfId="0" applyAlignment="1" applyFont="1">
      <alignment readingOrder="0"/>
    </xf>
    <xf borderId="13" fillId="0" fontId="8" numFmtId="0" xfId="0" applyAlignment="1" applyBorder="1" applyFont="1">
      <alignment readingOrder="0"/>
    </xf>
    <xf borderId="0" fillId="27" fontId="8" numFmtId="3" xfId="0" applyAlignment="1" applyFont="1" applyNumberFormat="1">
      <alignment readingOrder="0"/>
    </xf>
    <xf borderId="178" fillId="28" fontId="8" numFmtId="3" xfId="0" applyAlignment="1" applyBorder="1" applyFont="1" applyNumberFormat="1">
      <alignment readingOrder="0"/>
    </xf>
    <xf borderId="0" fillId="29" fontId="8" numFmtId="4" xfId="0" applyFont="1" applyNumberFormat="1"/>
    <xf borderId="14" fillId="30" fontId="8" numFmtId="3" xfId="0" applyBorder="1" applyFont="1" applyNumberFormat="1"/>
    <xf borderId="0" fillId="28" fontId="8" numFmtId="0" xfId="0" applyAlignment="1" applyFont="1">
      <alignment readingOrder="0"/>
    </xf>
    <xf borderId="0" fillId="28" fontId="8" numFmtId="3" xfId="0" applyAlignment="1" applyFont="1" applyNumberFormat="1">
      <alignment readingOrder="0"/>
    </xf>
    <xf borderId="0" fillId="29" fontId="8" numFmtId="0" xfId="0" applyAlignment="1" applyFont="1">
      <alignment readingOrder="0"/>
    </xf>
    <xf borderId="0" fillId="30" fontId="8" numFmtId="0" xfId="0" applyAlignment="1" applyFont="1">
      <alignment readingOrder="0"/>
    </xf>
    <xf borderId="0" fillId="28" fontId="8" numFmtId="3" xfId="0" applyFont="1" applyNumberFormat="1"/>
    <xf borderId="0" fillId="0" fontId="8" numFmtId="0" xfId="0" applyAlignment="1" applyFont="1">
      <alignment readingOrder="0"/>
    </xf>
    <xf borderId="0" fillId="28" fontId="8" numFmtId="0" xfId="0" applyFont="1"/>
    <xf borderId="20" fillId="0" fontId="8" numFmtId="0" xfId="0" applyAlignment="1" applyBorder="1" applyFont="1">
      <alignment readingOrder="0"/>
    </xf>
    <xf borderId="45" fillId="27" fontId="8" numFmtId="3" xfId="0" applyAlignment="1" applyBorder="1" applyFont="1" applyNumberFormat="1">
      <alignment readingOrder="0"/>
    </xf>
    <xf borderId="45" fillId="28" fontId="8" numFmtId="0" xfId="0" applyBorder="1" applyFont="1"/>
    <xf borderId="45" fillId="29" fontId="8" numFmtId="4" xfId="0" applyBorder="1" applyFont="1" applyNumberFormat="1"/>
    <xf borderId="46" fillId="30" fontId="8" numFmtId="3" xfId="0" applyBorder="1" applyFont="1" applyNumberFormat="1"/>
    <xf borderId="178" fillId="0" fontId="8" numFmtId="0" xfId="0" applyBorder="1" applyFont="1"/>
    <xf borderId="8" fillId="27" fontId="8" numFmtId="0" xfId="0" applyAlignment="1" applyBorder="1" applyFont="1">
      <alignment readingOrder="0"/>
    </xf>
    <xf borderId="11" fillId="14" fontId="8" numFmtId="0" xfId="0" applyAlignment="1" applyBorder="1" applyFont="1">
      <alignment readingOrder="0"/>
    </xf>
    <xf borderId="11" fillId="30" fontId="75" numFmtId="3" xfId="0" applyBorder="1" applyFont="1" applyNumberFormat="1"/>
    <xf borderId="178" fillId="0" fontId="8" numFmtId="3" xfId="0" applyBorder="1" applyFont="1" applyNumberFormat="1"/>
    <xf borderId="0" fillId="0" fontId="76" numFmtId="0" xfId="0" applyAlignment="1" applyFont="1">
      <alignment readingOrder="0"/>
    </xf>
    <xf borderId="0" fillId="0" fontId="77" numFmtId="0" xfId="0" applyFont="1"/>
    <xf borderId="0" fillId="0" fontId="78" numFmtId="0" xfId="0" applyAlignment="1" applyFont="1">
      <alignment horizontal="right" readingOrder="0" vertical="bottom"/>
    </xf>
    <xf borderId="0" fillId="0" fontId="73" numFmtId="0" xfId="0" applyAlignment="1" applyFont="1">
      <alignment horizontal="center" vertical="bottom"/>
    </xf>
    <xf borderId="0" fillId="0" fontId="78" numFmtId="0" xfId="0" applyAlignment="1" applyFont="1">
      <alignment readingOrder="0"/>
    </xf>
    <xf borderId="0" fillId="0" fontId="73" numFmtId="0" xfId="0" applyFont="1"/>
    <xf borderId="180" fillId="0" fontId="34" numFmtId="0" xfId="0" applyBorder="1" applyFont="1"/>
    <xf borderId="181" fillId="0" fontId="34" numFmtId="0" xfId="0" applyBorder="1" applyFont="1"/>
    <xf borderId="38" fillId="0" fontId="34" numFmtId="0" xfId="0" applyAlignment="1" applyBorder="1" applyFont="1">
      <alignment horizontal="center"/>
    </xf>
    <xf borderId="182" fillId="0" fontId="34" numFmtId="0" xfId="0" applyBorder="1" applyFont="1"/>
    <xf borderId="183" fillId="0" fontId="34" numFmtId="0" xfId="0" applyBorder="1" applyFont="1"/>
    <xf borderId="184" fillId="0" fontId="79" numFmtId="0" xfId="0" applyAlignment="1" applyBorder="1" applyFont="1">
      <alignment horizontal="left" shrinkToFit="0" vertical="top" wrapText="1"/>
    </xf>
    <xf borderId="185" fillId="0" fontId="8" numFmtId="0" xfId="0" applyBorder="1" applyFont="1"/>
    <xf borderId="186" fillId="0" fontId="8" numFmtId="0" xfId="0" applyBorder="1" applyFont="1"/>
    <xf borderId="187" fillId="0" fontId="34" numFmtId="0" xfId="0" applyBorder="1" applyFont="1"/>
    <xf borderId="188" fillId="0" fontId="34" numFmtId="0" xfId="0" applyBorder="1" applyFont="1"/>
    <xf borderId="189" fillId="0" fontId="8" numFmtId="0" xfId="0" applyBorder="1" applyFont="1"/>
    <xf borderId="190" fillId="0" fontId="8" numFmtId="0" xfId="0" applyBorder="1" applyFont="1"/>
    <xf borderId="191" fillId="16" fontId="13" numFmtId="0" xfId="0" applyAlignment="1" applyBorder="1" applyFont="1">
      <alignment horizontal="left" vertical="center"/>
    </xf>
    <xf borderId="11" fillId="0" fontId="44" numFmtId="0" xfId="0" applyAlignment="1" applyBorder="1" applyFont="1">
      <alignment shrinkToFit="0" vertical="center" wrapText="1"/>
    </xf>
    <xf borderId="116" fillId="0" fontId="13" numFmtId="0" xfId="0" applyAlignment="1" applyBorder="1" applyFont="1">
      <alignment horizontal="left" vertical="center"/>
    </xf>
    <xf borderId="38" fillId="0" fontId="13" numFmtId="0" xfId="0" applyAlignment="1" applyBorder="1" applyFont="1">
      <alignment horizontal="left" vertical="center"/>
    </xf>
    <xf borderId="38" fillId="0" fontId="14" numFmtId="0" xfId="0" applyAlignment="1" applyBorder="1" applyFont="1">
      <alignment shrinkToFit="0" vertical="center" wrapText="1"/>
    </xf>
    <xf borderId="192" fillId="0" fontId="8" numFmtId="0" xfId="0" applyBorder="1" applyFont="1"/>
    <xf borderId="193" fillId="0" fontId="8" numFmtId="0" xfId="0" applyBorder="1" applyFont="1"/>
    <xf borderId="194" fillId="0" fontId="8" numFmtId="0" xfId="0" applyBorder="1" applyFont="1"/>
    <xf borderId="195" fillId="0" fontId="34" numFmtId="0" xfId="0" applyBorder="1" applyFont="1"/>
    <xf borderId="196" fillId="0" fontId="34" numFmtId="0" xfId="0" applyBorder="1" applyFont="1"/>
    <xf borderId="126" fillId="0" fontId="45" numFmtId="0" xfId="0" applyAlignment="1" applyBorder="1" applyFont="1">
      <alignment horizontal="left" vertical="center"/>
    </xf>
    <xf borderId="197" fillId="0" fontId="8" numFmtId="0" xfId="0" applyBorder="1" applyFont="1"/>
    <xf borderId="38" fillId="0" fontId="80" numFmtId="0" xfId="0" applyBorder="1" applyFont="1"/>
    <xf borderId="38" fillId="0" fontId="39" numFmtId="0" xfId="0" applyBorder="1" applyFont="1"/>
    <xf borderId="129" fillId="17" fontId="45" numFmtId="0" xfId="0" applyAlignment="1" applyBorder="1" applyFont="1">
      <alignment horizontal="center"/>
    </xf>
    <xf borderId="131" fillId="17" fontId="45" numFmtId="0" xfId="0" applyAlignment="1" applyBorder="1" applyFont="1">
      <alignment horizontal="center"/>
    </xf>
    <xf borderId="132" fillId="17" fontId="45" numFmtId="0" xfId="0" applyAlignment="1" applyBorder="1" applyFont="1">
      <alignment horizontal="center"/>
    </xf>
    <xf borderId="11" fillId="31" fontId="45" numFmtId="0" xfId="0" applyAlignment="1" applyBorder="1" applyFill="1" applyFont="1">
      <alignment horizontal="center"/>
    </xf>
    <xf borderId="138" fillId="32" fontId="45" numFmtId="0" xfId="0" applyAlignment="1" applyBorder="1" applyFill="1" applyFont="1">
      <alignment horizontal="left"/>
    </xf>
    <xf borderId="146" fillId="0" fontId="35" numFmtId="0" xfId="0" applyAlignment="1" applyBorder="1" applyFont="1">
      <alignment horizontal="center" vertical="center"/>
    </xf>
    <xf borderId="114" fillId="0" fontId="35" numFmtId="0" xfId="0" applyAlignment="1" applyBorder="1" applyFont="1">
      <alignment horizontal="center" vertical="center"/>
    </xf>
    <xf borderId="11" fillId="33" fontId="34" numFmtId="0" xfId="0" applyAlignment="1" applyBorder="1" applyFill="1" applyFont="1">
      <alignment horizontal="center"/>
    </xf>
    <xf borderId="143" fillId="32" fontId="45" numFmtId="0" xfId="0" applyAlignment="1" applyBorder="1" applyFont="1">
      <alignment horizontal="left"/>
    </xf>
    <xf borderId="144" fillId="0" fontId="35" numFmtId="189" xfId="0" applyAlignment="1" applyBorder="1" applyFont="1" applyNumberFormat="1">
      <alignment horizontal="center" vertical="center"/>
    </xf>
    <xf borderId="11" fillId="33" fontId="34" numFmtId="189" xfId="0" applyAlignment="1" applyBorder="1" applyFont="1" applyNumberFormat="1">
      <alignment horizontal="center"/>
    </xf>
    <xf borderId="198" fillId="32" fontId="45" numFmtId="0" xfId="0" applyAlignment="1" applyBorder="1" applyFont="1">
      <alignment horizontal="left"/>
    </xf>
    <xf borderId="199" fillId="16" fontId="45" numFmtId="9" xfId="0" applyAlignment="1" applyBorder="1" applyFont="1" applyNumberFormat="1">
      <alignment horizontal="center"/>
    </xf>
    <xf borderId="11" fillId="33" fontId="34" numFmtId="9" xfId="0" applyAlignment="1" applyBorder="1" applyFont="1" applyNumberFormat="1">
      <alignment horizontal="center"/>
    </xf>
    <xf borderId="38" fillId="0" fontId="13" numFmtId="171" xfId="0" applyAlignment="1" applyBorder="1" applyFont="1" applyNumberFormat="1">
      <alignment horizontal="center" vertical="center"/>
    </xf>
    <xf borderId="38" fillId="0" fontId="81" numFmtId="0" xfId="0" applyBorder="1" applyFont="1"/>
    <xf borderId="38" fillId="0" fontId="13" numFmtId="0" xfId="0" applyAlignment="1" applyBorder="1" applyFont="1">
      <alignment vertical="center"/>
    </xf>
    <xf borderId="129" fillId="17" fontId="45" numFmtId="0" xfId="0" applyAlignment="1" applyBorder="1" applyFont="1">
      <alignment horizontal="center" vertical="center"/>
    </xf>
    <xf borderId="200" fillId="17" fontId="45" numFmtId="0" xfId="0" applyAlignment="1" applyBorder="1" applyFont="1">
      <alignment horizontal="center" shrinkToFit="0" vertical="center" wrapText="1"/>
    </xf>
    <xf borderId="11" fillId="31" fontId="45" numFmtId="0" xfId="0" applyAlignment="1" applyBorder="1" applyFont="1">
      <alignment horizontal="center" vertical="center"/>
    </xf>
    <xf borderId="143" fillId="32" fontId="45" numFmtId="0" xfId="0" applyAlignment="1" applyBorder="1" applyFont="1">
      <alignment horizontal="center"/>
    </xf>
    <xf borderId="134" fillId="0" fontId="34" numFmtId="0" xfId="0" applyAlignment="1" applyBorder="1" applyFont="1">
      <alignment horizontal="center" vertical="center"/>
    </xf>
    <xf borderId="201" fillId="0" fontId="45" numFmtId="1" xfId="0" applyAlignment="1" applyBorder="1" applyFont="1" applyNumberFormat="1">
      <alignment horizontal="center" vertical="center"/>
    </xf>
    <xf borderId="201" fillId="0" fontId="82" numFmtId="1" xfId="0" applyAlignment="1" applyBorder="1" applyFont="1" applyNumberFormat="1">
      <alignment horizontal="center" vertical="center"/>
    </xf>
    <xf borderId="11" fillId="33" fontId="34" numFmtId="0" xfId="0" applyAlignment="1" applyBorder="1" applyFont="1">
      <alignment horizontal="center" vertical="center"/>
    </xf>
    <xf borderId="133" fillId="32" fontId="45" numFmtId="0" xfId="0" applyAlignment="1" applyBorder="1" applyFont="1">
      <alignment horizontal="center"/>
    </xf>
    <xf borderId="138" fillId="32" fontId="45" numFmtId="0" xfId="0" applyAlignment="1" applyBorder="1" applyFont="1">
      <alignment horizontal="center"/>
    </xf>
    <xf borderId="122" fillId="0" fontId="45" numFmtId="1" xfId="0" applyAlignment="1" applyBorder="1" applyFont="1" applyNumberFormat="1">
      <alignment horizontal="center" vertical="center"/>
    </xf>
    <xf borderId="122" fillId="0" fontId="82" numFmtId="1" xfId="0" applyAlignment="1" applyBorder="1" applyFont="1" applyNumberFormat="1">
      <alignment horizontal="center" vertical="center"/>
    </xf>
    <xf borderId="202" fillId="0" fontId="45" numFmtId="1" xfId="0" applyAlignment="1" applyBorder="1" applyFont="1" applyNumberFormat="1">
      <alignment horizontal="center" vertical="center"/>
    </xf>
    <xf borderId="202" fillId="0" fontId="82" numFmtId="1" xfId="0" applyAlignment="1" applyBorder="1" applyFont="1" applyNumberFormat="1">
      <alignment horizontal="center" vertical="center"/>
    </xf>
    <xf borderId="166" fillId="32" fontId="45" numFmtId="0" xfId="0" applyAlignment="1" applyBorder="1" applyFont="1">
      <alignment horizontal="center"/>
    </xf>
    <xf borderId="203" fillId="0" fontId="34" numFmtId="0" xfId="0" applyAlignment="1" applyBorder="1" applyFont="1">
      <alignment horizontal="center" vertical="center"/>
    </xf>
    <xf borderId="123" fillId="0" fontId="45" numFmtId="1" xfId="0" applyAlignment="1" applyBorder="1" applyFont="1" applyNumberFormat="1">
      <alignment horizontal="center" vertical="center"/>
    </xf>
    <xf borderId="123" fillId="0" fontId="82" numFmtId="1" xfId="0" applyAlignment="1" applyBorder="1" applyFont="1" applyNumberFormat="1">
      <alignment horizontal="center" vertical="center"/>
    </xf>
    <xf borderId="38" fillId="0" fontId="34" numFmtId="0" xfId="0" applyAlignment="1" applyBorder="1" applyFont="1">
      <alignment horizontal="center" vertical="center"/>
    </xf>
    <xf borderId="38" fillId="0" fontId="83" numFmtId="0" xfId="0" applyBorder="1" applyFont="1"/>
    <xf borderId="204" fillId="17" fontId="45" numFmtId="0" xfId="0" applyAlignment="1" applyBorder="1" applyFont="1">
      <alignment horizontal="center" vertical="center"/>
    </xf>
    <xf borderId="205" fillId="31" fontId="45" numFmtId="0" xfId="0" applyAlignment="1" applyBorder="1" applyFont="1">
      <alignment horizontal="center" vertical="center"/>
    </xf>
    <xf borderId="161" fillId="16" fontId="35" numFmtId="189" xfId="0" applyAlignment="1" applyBorder="1" applyFont="1" applyNumberFormat="1">
      <alignment horizontal="center"/>
    </xf>
    <xf borderId="165" fillId="16" fontId="35" numFmtId="189" xfId="0" applyAlignment="1" applyBorder="1" applyFont="1" applyNumberFormat="1">
      <alignment horizontal="center"/>
    </xf>
    <xf borderId="144" fillId="16" fontId="35" numFmtId="189" xfId="0" applyAlignment="1" applyBorder="1" applyFont="1" applyNumberFormat="1">
      <alignment horizontal="center"/>
    </xf>
    <xf borderId="145" fillId="16" fontId="35" numFmtId="189" xfId="0" applyAlignment="1" applyBorder="1" applyFont="1" applyNumberFormat="1">
      <alignment horizontal="center"/>
    </xf>
    <xf borderId="202" fillId="16" fontId="13" numFmtId="189" xfId="0" applyAlignment="1" applyBorder="1" applyFont="1" applyNumberFormat="1">
      <alignment horizontal="center" vertical="center"/>
    </xf>
    <xf borderId="202" fillId="16" fontId="84" numFmtId="189" xfId="0" applyAlignment="1" applyBorder="1" applyFont="1" applyNumberFormat="1">
      <alignment horizontal="center" vertical="center"/>
    </xf>
    <xf borderId="206" fillId="16" fontId="35" numFmtId="189" xfId="0" applyAlignment="1" applyBorder="1" applyFont="1" applyNumberFormat="1">
      <alignment horizontal="center"/>
    </xf>
    <xf borderId="207" fillId="16" fontId="35" numFmtId="189" xfId="0" applyAlignment="1" applyBorder="1" applyFont="1" applyNumberFormat="1">
      <alignment horizontal="center"/>
    </xf>
    <xf borderId="148" fillId="16" fontId="35" numFmtId="189" xfId="0" applyAlignment="1" applyBorder="1" applyFont="1" applyNumberFormat="1">
      <alignment horizontal="center"/>
    </xf>
    <xf borderId="201" fillId="16" fontId="13" numFmtId="189" xfId="0" applyAlignment="1" applyBorder="1" applyFont="1" applyNumberFormat="1">
      <alignment horizontal="center" vertical="center"/>
    </xf>
    <xf borderId="201" fillId="16" fontId="84" numFmtId="189" xfId="0" applyAlignment="1" applyBorder="1" applyFont="1" applyNumberFormat="1">
      <alignment horizontal="center" vertical="center"/>
    </xf>
    <xf borderId="38" fillId="16" fontId="35" numFmtId="189" xfId="0" applyAlignment="1" applyBorder="1" applyFont="1" applyNumberFormat="1">
      <alignment horizontal="center"/>
    </xf>
    <xf borderId="141" fillId="16" fontId="35" numFmtId="189" xfId="0" applyAlignment="1" applyBorder="1" applyFont="1" applyNumberFormat="1">
      <alignment horizontal="center"/>
    </xf>
    <xf borderId="142" fillId="16" fontId="35" numFmtId="189" xfId="0" applyAlignment="1" applyBorder="1" applyFont="1" applyNumberFormat="1">
      <alignment horizontal="center"/>
    </xf>
    <xf borderId="122" fillId="16" fontId="13" numFmtId="189" xfId="0" applyAlignment="1" applyBorder="1" applyFont="1" applyNumberFormat="1">
      <alignment horizontal="center" vertical="center"/>
    </xf>
    <xf borderId="122" fillId="16" fontId="84" numFmtId="189" xfId="0" applyAlignment="1" applyBorder="1" applyFont="1" applyNumberFormat="1">
      <alignment horizontal="center" vertical="center"/>
    </xf>
    <xf borderId="162" fillId="32" fontId="45" numFmtId="0" xfId="0" applyAlignment="1" applyBorder="1" applyFont="1">
      <alignment horizontal="center"/>
    </xf>
    <xf borderId="208" fillId="16" fontId="35" numFmtId="189" xfId="0" applyAlignment="1" applyBorder="1" applyFont="1" applyNumberFormat="1">
      <alignment horizontal="center"/>
    </xf>
    <xf borderId="209" fillId="16" fontId="35" numFmtId="189" xfId="0" applyAlignment="1" applyBorder="1" applyFont="1" applyNumberFormat="1">
      <alignment horizontal="center"/>
    </xf>
    <xf borderId="164" fillId="16" fontId="35" numFmtId="189" xfId="0" applyAlignment="1" applyBorder="1" applyFont="1" applyNumberFormat="1">
      <alignment horizontal="center"/>
    </xf>
    <xf borderId="210" fillId="16" fontId="13" numFmtId="189" xfId="0" applyAlignment="1" applyBorder="1" applyFont="1" applyNumberFormat="1">
      <alignment horizontal="center" vertical="center"/>
    </xf>
    <xf borderId="210" fillId="16" fontId="84" numFmtId="189" xfId="0" applyAlignment="1" applyBorder="1" applyFont="1" applyNumberFormat="1">
      <alignment horizontal="center" vertical="center"/>
    </xf>
    <xf borderId="211" fillId="16" fontId="35" numFmtId="189" xfId="0" applyAlignment="1" applyBorder="1" applyFont="1" applyNumberFormat="1">
      <alignment horizontal="center"/>
    </xf>
    <xf borderId="212" fillId="16" fontId="35" numFmtId="189" xfId="0" applyAlignment="1" applyBorder="1" applyFont="1" applyNumberFormat="1">
      <alignment horizontal="center"/>
    </xf>
    <xf borderId="153" fillId="16" fontId="35" numFmtId="189" xfId="0" applyAlignment="1" applyBorder="1" applyFont="1" applyNumberFormat="1">
      <alignment horizontal="center"/>
    </xf>
    <xf borderId="123" fillId="16" fontId="13" numFmtId="189" xfId="0" applyAlignment="1" applyBorder="1" applyFont="1" applyNumberFormat="1">
      <alignment horizontal="center" vertical="center"/>
    </xf>
    <xf borderId="123" fillId="16" fontId="84" numFmtId="189" xfId="0" applyAlignment="1" applyBorder="1" applyFont="1" applyNumberFormat="1">
      <alignment horizontal="center" vertical="center"/>
    </xf>
    <xf borderId="213" fillId="17" fontId="45" numFmtId="0" xfId="0" applyAlignment="1" applyBorder="1" applyFont="1">
      <alignment horizontal="center" vertical="center"/>
    </xf>
    <xf borderId="214" fillId="17" fontId="45" numFmtId="0" xfId="0" applyAlignment="1" applyBorder="1" applyFont="1">
      <alignment horizontal="center" vertical="center"/>
    </xf>
    <xf borderId="144" fillId="16" fontId="35" numFmtId="179" xfId="0" applyAlignment="1" applyBorder="1" applyFont="1" applyNumberFormat="1">
      <alignment horizontal="center"/>
    </xf>
    <xf borderId="215" fillId="16" fontId="35" numFmtId="179" xfId="0" applyAlignment="1" applyBorder="1" applyFont="1" applyNumberFormat="1">
      <alignment horizontal="center"/>
    </xf>
    <xf borderId="216" fillId="16" fontId="35" numFmtId="179" xfId="0" applyAlignment="1" applyBorder="1" applyFont="1" applyNumberFormat="1">
      <alignment horizontal="center"/>
    </xf>
    <xf borderId="202" fillId="16" fontId="13" numFmtId="179" xfId="0" applyAlignment="1" applyBorder="1" applyFont="1" applyNumberFormat="1">
      <alignment horizontal="center"/>
    </xf>
    <xf borderId="202" fillId="16" fontId="84" numFmtId="179" xfId="0" applyAlignment="1" applyBorder="1" applyFont="1" applyNumberFormat="1">
      <alignment horizontal="center" vertical="center"/>
    </xf>
    <xf borderId="11" fillId="33" fontId="34" numFmtId="179" xfId="0" applyAlignment="1" applyBorder="1" applyFont="1" applyNumberFormat="1">
      <alignment horizontal="center"/>
    </xf>
    <xf borderId="141" fillId="16" fontId="35" numFmtId="179" xfId="0" applyAlignment="1" applyBorder="1" applyFont="1" applyNumberFormat="1">
      <alignment horizontal="center"/>
    </xf>
    <xf borderId="217" fillId="16" fontId="35" numFmtId="179" xfId="0" applyAlignment="1" applyBorder="1" applyFont="1" applyNumberFormat="1">
      <alignment horizontal="center"/>
    </xf>
    <xf borderId="218" fillId="16" fontId="35" numFmtId="179" xfId="0" applyAlignment="1" applyBorder="1" applyFont="1" applyNumberFormat="1">
      <alignment horizontal="center"/>
    </xf>
    <xf borderId="122" fillId="16" fontId="13" numFmtId="179" xfId="0" applyAlignment="1" applyBorder="1" applyFont="1" applyNumberFormat="1">
      <alignment horizontal="center"/>
    </xf>
    <xf borderId="122" fillId="16" fontId="84" numFmtId="179" xfId="0" applyAlignment="1" applyBorder="1" applyFont="1" applyNumberFormat="1">
      <alignment horizontal="center" vertical="center"/>
    </xf>
    <xf borderId="212" fillId="16" fontId="35" numFmtId="179" xfId="0" applyAlignment="1" applyBorder="1" applyFont="1" applyNumberFormat="1">
      <alignment horizontal="center"/>
    </xf>
    <xf borderId="219" fillId="16" fontId="35" numFmtId="179" xfId="0" applyAlignment="1" applyBorder="1" applyFont="1" applyNumberFormat="1">
      <alignment horizontal="center"/>
    </xf>
    <xf borderId="220" fillId="16" fontId="35" numFmtId="179" xfId="0" applyAlignment="1" applyBorder="1" applyFont="1" applyNumberFormat="1">
      <alignment horizontal="center"/>
    </xf>
    <xf borderId="123" fillId="16" fontId="13" numFmtId="179" xfId="0" applyAlignment="1" applyBorder="1" applyFont="1" applyNumberFormat="1">
      <alignment horizontal="center"/>
    </xf>
    <xf borderId="123" fillId="16" fontId="84" numFmtId="179" xfId="0" applyAlignment="1" applyBorder="1" applyFont="1" applyNumberFormat="1">
      <alignment horizontal="center" vertical="center"/>
    </xf>
    <xf borderId="110" fillId="0" fontId="44" numFmtId="0" xfId="0" applyAlignment="1" applyBorder="1" applyFont="1">
      <alignment horizontal="center" vertical="top"/>
    </xf>
    <xf borderId="177" fillId="0" fontId="34" numFmtId="0" xfId="0" applyBorder="1" applyFont="1"/>
    <xf borderId="221" fillId="0" fontId="34" numFmtId="0" xfId="0" applyBorder="1" applyFont="1"/>
    <xf borderId="222" fillId="0" fontId="38" numFmtId="0" xfId="0" applyAlignment="1" applyBorder="1" applyFont="1">
      <alignment vertical="center"/>
    </xf>
    <xf borderId="222" fillId="0" fontId="39" numFmtId="0" xfId="0" applyAlignment="1" applyBorder="1" applyFont="1">
      <alignment vertical="center"/>
    </xf>
    <xf borderId="222" fillId="0" fontId="39" numFmtId="0" xfId="0" applyAlignment="1" applyBorder="1" applyFont="1">
      <alignment horizontal="left" vertical="center"/>
    </xf>
    <xf borderId="222" fillId="0" fontId="40" numFmtId="0" xfId="0" applyAlignment="1" applyBorder="1" applyFont="1">
      <alignment horizontal="center"/>
    </xf>
    <xf borderId="222" fillId="0" fontId="36" numFmtId="0" xfId="0" applyBorder="1" applyFont="1"/>
    <xf borderId="110" fillId="0" fontId="85" numFmtId="0" xfId="0" applyAlignment="1" applyBorder="1" applyFont="1">
      <alignment horizontal="left" shrinkToFit="0" vertical="center" wrapText="1"/>
    </xf>
    <xf borderId="223" fillId="0" fontId="8" numFmtId="0" xfId="0" applyBorder="1" applyFont="1"/>
    <xf borderId="224" fillId="0" fontId="8" numFmtId="0" xfId="0" applyBorder="1" applyFont="1"/>
    <xf borderId="225" fillId="0" fontId="8" numFmtId="0" xfId="0" applyBorder="1" applyFont="1"/>
    <xf borderId="226" fillId="0" fontId="86" numFmtId="0" xfId="0" applyAlignment="1" applyBorder="1" applyFont="1">
      <alignment horizontal="left" shrinkToFit="0" vertical="top" wrapText="1"/>
    </xf>
    <xf borderId="227" fillId="0" fontId="8" numFmtId="0" xfId="0" applyBorder="1" applyFont="1"/>
    <xf borderId="226" fillId="0" fontId="86" numFmtId="0" xfId="0" applyAlignment="1" applyBorder="1" applyFont="1">
      <alignment horizontal="left" vertical="top"/>
    </xf>
    <xf borderId="228" fillId="0" fontId="86" numFmtId="0" xfId="0" applyAlignment="1" applyBorder="1" applyFont="1">
      <alignment horizontal="left" shrinkToFit="0" vertical="top" wrapText="1"/>
    </xf>
    <xf borderId="229" fillId="0" fontId="8" numFmtId="0" xfId="0" applyBorder="1" applyFont="1"/>
    <xf borderId="230" fillId="0" fontId="8" numFmtId="0" xfId="0" applyBorder="1" applyFont="1"/>
    <xf borderId="38" fillId="0" fontId="86" numFmtId="0" xfId="0" applyAlignment="1" applyBorder="1" applyFont="1">
      <alignment horizontal="left" vertical="top"/>
    </xf>
    <xf borderId="110" fillId="17" fontId="87" numFmtId="0" xfId="0" applyAlignment="1" applyBorder="1" applyFont="1">
      <alignment horizontal="left" shrinkToFit="0" vertical="center" wrapText="1"/>
    </xf>
    <xf borderId="110" fillId="17" fontId="87" numFmtId="0" xfId="0" applyAlignment="1" applyBorder="1" applyFont="1">
      <alignment horizontal="center" shrinkToFit="0" vertical="center" wrapText="1"/>
    </xf>
    <xf borderId="38" fillId="0" fontId="87" numFmtId="0" xfId="0" applyAlignment="1" applyBorder="1" applyFont="1">
      <alignment shrinkToFit="0" vertical="center" wrapText="1"/>
    </xf>
    <xf borderId="231" fillId="16" fontId="43" numFmtId="0" xfId="0" applyAlignment="1" applyBorder="1" applyFont="1">
      <alignment horizontal="left" shrinkToFit="0" vertical="center" wrapText="1"/>
    </xf>
    <xf borderId="232" fillId="0" fontId="8" numFmtId="0" xfId="0" applyBorder="1" applyFont="1"/>
    <xf borderId="233" fillId="0" fontId="8" numFmtId="0" xfId="0" applyBorder="1" applyFont="1"/>
    <xf borderId="231" fillId="16" fontId="34" numFmtId="0" xfId="0" applyAlignment="1" applyBorder="1" applyFont="1">
      <alignment horizontal="center"/>
    </xf>
    <xf borderId="110" fillId="0" fontId="44" numFmtId="0" xfId="0" applyAlignment="1" applyBorder="1" applyFont="1">
      <alignment horizontal="left" shrinkToFit="0" vertical="top" wrapText="1"/>
    </xf>
    <xf borderId="110" fillId="0" fontId="34" numFmtId="0" xfId="0" applyAlignment="1" applyBorder="1" applyFont="1">
      <alignment horizontal="left" shrinkToFit="0" vertical="top" wrapText="1"/>
    </xf>
    <xf borderId="110" fillId="18" fontId="45" numFmtId="0" xfId="0" applyAlignment="1" applyBorder="1" applyFont="1">
      <alignment horizontal="left" shrinkToFit="0" vertical="center" wrapText="1"/>
    </xf>
    <xf borderId="110" fillId="18" fontId="34" numFmtId="0" xfId="0" applyAlignment="1" applyBorder="1" applyFont="1">
      <alignment horizontal="center"/>
    </xf>
    <xf borderId="228" fillId="16" fontId="43" numFmtId="0" xfId="0" applyAlignment="1" applyBorder="1" applyFont="1">
      <alignment horizontal="left" shrinkToFit="0" vertical="center" wrapText="1"/>
    </xf>
    <xf borderId="228" fillId="16" fontId="34" numFmtId="0" xfId="0" applyAlignment="1" applyBorder="1" applyFont="1">
      <alignment horizontal="center"/>
    </xf>
    <xf borderId="126" fillId="16" fontId="43" numFmtId="0" xfId="0" applyAlignment="1" applyBorder="1" applyFont="1">
      <alignment horizontal="left" shrinkToFit="0" vertical="center" wrapText="1"/>
    </xf>
    <xf borderId="126" fillId="16" fontId="34" numFmtId="0" xfId="0" applyAlignment="1" applyBorder="1" applyFont="1">
      <alignment horizontal="center"/>
    </xf>
    <xf borderId="226" fillId="16" fontId="43" numFmtId="0" xfId="0" applyAlignment="1" applyBorder="1" applyFont="1">
      <alignment horizontal="center" shrinkToFit="0" vertical="center" wrapText="1"/>
    </xf>
    <xf borderId="110" fillId="0" fontId="43" numFmtId="0" xfId="0" applyAlignment="1" applyBorder="1" applyFont="1">
      <alignment horizontal="center" shrinkToFit="0" vertical="center" wrapText="1"/>
    </xf>
    <xf borderId="234" fillId="0" fontId="43" numFmtId="0" xfId="0" applyAlignment="1" applyBorder="1" applyFont="1">
      <alignment horizontal="center" shrinkToFit="0" vertical="center" wrapText="1"/>
    </xf>
    <xf borderId="111" fillId="0" fontId="43" numFmtId="0" xfId="0" applyAlignment="1" applyBorder="1" applyFont="1">
      <alignment horizontal="center" shrinkToFit="0" vertical="center" wrapText="1"/>
    </xf>
    <xf borderId="235" fillId="0" fontId="44" numFmtId="0" xfId="0" applyAlignment="1" applyBorder="1" applyFont="1">
      <alignment horizontal="center" shrinkToFit="0" vertical="center" wrapText="1"/>
    </xf>
    <xf borderId="236" fillId="0" fontId="8" numFmtId="0" xfId="0" applyBorder="1" applyFont="1"/>
    <xf borderId="237" fillId="0" fontId="8" numFmtId="0" xfId="0" applyBorder="1" applyFont="1"/>
    <xf borderId="238" fillId="0" fontId="44" numFmtId="0" xfId="0" applyAlignment="1" applyBorder="1" applyFont="1">
      <alignment horizontal="center" shrinkToFit="0" vertical="center" wrapText="1"/>
    </xf>
    <xf borderId="113" fillId="0" fontId="44" numFmtId="0" xfId="0" applyAlignment="1" applyBorder="1" applyFont="1">
      <alignment horizontal="center" shrinkToFit="0" vertical="center" wrapText="1"/>
    </xf>
    <xf borderId="239" fillId="0" fontId="44" numFmtId="0" xfId="0" applyAlignment="1" applyBorder="1" applyFont="1">
      <alignment horizontal="center" shrinkToFit="0" vertical="center" wrapText="1"/>
    </xf>
    <xf borderId="240" fillId="0" fontId="44" numFmtId="0" xfId="0" applyAlignment="1" applyBorder="1" applyFont="1">
      <alignment horizontal="center" shrinkToFit="0" vertical="center" wrapText="1"/>
    </xf>
    <xf borderId="241" fillId="0" fontId="8" numFmtId="0" xfId="0" applyBorder="1" applyFont="1"/>
    <xf borderId="242" fillId="0" fontId="8" numFmtId="0" xfId="0" applyBorder="1" applyFont="1"/>
    <xf borderId="243" fillId="0" fontId="44" numFmtId="0" xfId="0" applyAlignment="1" applyBorder="1" applyFont="1">
      <alignment horizontal="center" shrinkToFit="0" vertical="center" wrapText="1"/>
    </xf>
    <xf borderId="244" fillId="0" fontId="8" numFmtId="0" xfId="0" applyBorder="1" applyFont="1"/>
    <xf borderId="245" fillId="0" fontId="8" numFmtId="0" xfId="0" applyBorder="1" applyFont="1"/>
    <xf borderId="246" fillId="0" fontId="44" numFmtId="0" xfId="0" applyAlignment="1" applyBorder="1" applyFont="1">
      <alignment horizontal="center" shrinkToFit="0" vertical="center" wrapText="1"/>
    </xf>
    <xf borderId="247" fillId="0" fontId="8" numFmtId="0" xfId="0" applyBorder="1" applyFont="1"/>
    <xf borderId="248" fillId="0" fontId="8" numFmtId="0" xfId="0" applyBorder="1" applyFont="1"/>
    <xf borderId="249" fillId="0" fontId="44" numFmtId="0" xfId="0" applyAlignment="1" applyBorder="1" applyFont="1">
      <alignment horizontal="center" shrinkToFit="0" vertical="center" wrapText="1"/>
    </xf>
    <xf borderId="119" fillId="0" fontId="44" numFmtId="0" xfId="0" applyAlignment="1" applyBorder="1" applyFont="1">
      <alignment horizontal="center" shrinkToFit="0" vertical="center" wrapText="1"/>
    </xf>
    <xf borderId="0" fillId="0" fontId="44" numFmtId="0" xfId="0" applyAlignment="1" applyFont="1">
      <alignment horizontal="left" shrinkToFit="0" vertical="top" wrapText="1"/>
    </xf>
    <xf borderId="110" fillId="17" fontId="36" numFmtId="0" xfId="0" applyAlignment="1" applyBorder="1" applyFont="1">
      <alignment horizontal="left" shrinkToFit="0" vertical="center" wrapText="1"/>
    </xf>
    <xf borderId="110" fillId="17" fontId="34" numFmtId="0" xfId="0" applyAlignment="1" applyBorder="1" applyFont="1">
      <alignment horizontal="center"/>
    </xf>
    <xf borderId="250" fillId="17" fontId="87" numFmtId="0" xfId="0" applyAlignment="1" applyBorder="1" applyFont="1">
      <alignment horizontal="left" shrinkToFit="0" vertical="center" wrapText="1"/>
    </xf>
    <xf borderId="251" fillId="0" fontId="8" numFmtId="0" xfId="0" applyBorder="1" applyFont="1"/>
    <xf borderId="252" fillId="0" fontId="8" numFmtId="0" xfId="0" applyBorder="1" applyFont="1"/>
    <xf borderId="110" fillId="0" fontId="80" numFmtId="0" xfId="0" applyAlignment="1" applyBorder="1" applyFont="1">
      <alignment horizontal="center" shrinkToFit="0" vertical="center" wrapText="1"/>
    </xf>
    <xf borderId="253" fillId="0" fontId="8" numFmtId="0" xfId="0" applyBorder="1" applyFont="1"/>
    <xf borderId="254" fillId="0" fontId="8" numFmtId="0" xfId="0" applyBorder="1" applyFont="1"/>
    <xf borderId="255" fillId="18" fontId="45" numFmtId="0" xfId="0" applyAlignment="1" applyBorder="1" applyFont="1">
      <alignment horizontal="center" shrinkToFit="0" vertical="center" wrapText="1"/>
    </xf>
    <xf borderId="256" fillId="0" fontId="8" numFmtId="0" xfId="0" applyBorder="1" applyFont="1"/>
    <xf borderId="257" fillId="0" fontId="8" numFmtId="0" xfId="0" applyBorder="1" applyFont="1"/>
    <xf borderId="258" fillId="0" fontId="34" numFmtId="0" xfId="0" applyAlignment="1" applyBorder="1" applyFont="1">
      <alignment horizontal="center" shrinkToFit="0" wrapText="1"/>
    </xf>
    <xf borderId="226" fillId="16" fontId="43" numFmtId="0" xfId="0" applyAlignment="1" applyBorder="1" applyFont="1">
      <alignment horizontal="left" shrinkToFit="0" vertical="center" wrapText="1"/>
    </xf>
    <xf borderId="126" fillId="0" fontId="34" numFmtId="0" xfId="0" applyAlignment="1" applyBorder="1" applyFont="1">
      <alignment horizontal="center" shrinkToFit="0" wrapText="1"/>
    </xf>
    <xf borderId="113" fillId="0" fontId="44" numFmtId="0" xfId="0" applyAlignment="1" applyBorder="1" applyFont="1">
      <alignment horizontal="left" shrinkToFit="0" vertical="top" wrapText="1"/>
    </xf>
    <xf borderId="0" fillId="0" fontId="34" numFmtId="0" xfId="0" applyAlignment="1" applyFont="1">
      <alignment horizontal="left" shrinkToFit="0" wrapText="1"/>
    </xf>
    <xf borderId="110" fillId="0" fontId="80" numFmtId="0" xfId="0" applyAlignment="1" applyBorder="1" applyFont="1">
      <alignment horizontal="left" shrinkToFit="0" vertical="center" wrapText="1"/>
    </xf>
    <xf borderId="255" fillId="16" fontId="43" numFmtId="0" xfId="0" applyAlignment="1" applyBorder="1" applyFont="1">
      <alignment horizontal="left" shrinkToFit="0" vertical="center" wrapText="1"/>
    </xf>
    <xf borderId="259" fillId="0" fontId="8" numFmtId="0" xfId="0" applyBorder="1" applyFont="1"/>
    <xf borderId="260" fillId="0" fontId="34" numFmtId="0" xfId="0" applyAlignment="1" applyBorder="1" applyFont="1">
      <alignment horizontal="center" shrinkToFit="0" vertical="top" wrapText="1"/>
    </xf>
    <xf borderId="261" fillId="0" fontId="8" numFmtId="0" xfId="0" applyBorder="1" applyFont="1"/>
    <xf borderId="262" fillId="0" fontId="8" numFmtId="0" xfId="0" applyBorder="1" applyFont="1"/>
    <xf borderId="255" fillId="16" fontId="88" numFmtId="0" xfId="0" applyAlignment="1" applyBorder="1" applyFont="1">
      <alignment horizontal="center" shrinkToFit="0" vertical="center" wrapText="1"/>
    </xf>
    <xf borderId="263" fillId="0" fontId="8" numFmtId="0" xfId="0" applyBorder="1" applyFont="1"/>
    <xf borderId="264" fillId="0" fontId="8" numFmtId="0" xfId="0" applyBorder="1" applyFont="1"/>
    <xf borderId="265" fillId="0" fontId="8" numFmtId="0" xfId="0" applyBorder="1" applyFont="1"/>
    <xf borderId="266" fillId="0" fontId="89" numFmtId="0" xfId="0" applyAlignment="1" applyBorder="1" applyFont="1">
      <alignment horizontal="left" shrinkToFit="0" vertical="top" wrapText="1"/>
    </xf>
    <xf borderId="267" fillId="0" fontId="8" numFmtId="0" xfId="0" applyBorder="1" applyFont="1"/>
    <xf borderId="113" fillId="0" fontId="34" numFmtId="0" xfId="0" applyAlignment="1" applyBorder="1" applyFont="1">
      <alignment horizontal="center" shrinkToFit="0" vertical="top" wrapText="1"/>
    </xf>
    <xf borderId="113" fillId="0" fontId="89" numFmtId="0" xfId="0" applyAlignment="1" applyBorder="1" applyFont="1">
      <alignment horizontal="left" shrinkToFit="0" vertical="top" wrapText="1"/>
    </xf>
    <xf borderId="268" fillId="0" fontId="8" numFmtId="0" xfId="0" applyBorder="1" applyFont="1"/>
    <xf borderId="269" fillId="0" fontId="8" numFmtId="0" xfId="0" applyBorder="1" applyFont="1"/>
    <xf borderId="260" fillId="18" fontId="45" numFmtId="0" xfId="0" applyAlignment="1" applyBorder="1" applyFont="1">
      <alignment horizontal="center" shrinkToFit="0" vertical="center" wrapText="1"/>
    </xf>
    <xf borderId="270" fillId="0" fontId="34" numFmtId="0" xfId="0" applyAlignment="1" applyBorder="1" applyFont="1">
      <alignment horizontal="center" shrinkToFit="0" vertical="top" wrapText="1"/>
    </xf>
    <xf borderId="271" fillId="0" fontId="8" numFmtId="0" xfId="0" applyBorder="1" applyFont="1"/>
    <xf borderId="272" fillId="0" fontId="8" numFmtId="0" xfId="0" applyBorder="1" applyFont="1"/>
    <xf borderId="273" fillId="0" fontId="8" numFmtId="0" xfId="0" applyBorder="1" applyFont="1"/>
    <xf borderId="255" fillId="16" fontId="43" numFmtId="0" xfId="0" applyAlignment="1" applyBorder="1" applyFont="1">
      <alignment horizontal="center" shrinkToFit="0" vertical="center" wrapText="1"/>
    </xf>
    <xf borderId="274" fillId="0" fontId="34" numFmtId="0" xfId="0" applyAlignment="1" applyBorder="1" applyFont="1">
      <alignment horizontal="center" shrinkToFit="0" vertical="top" wrapText="1"/>
    </xf>
    <xf borderId="113" fillId="0" fontId="44" numFmtId="0" xfId="0" applyAlignment="1" applyBorder="1" applyFont="1">
      <alignment horizontal="left" shrinkToFit="0" vertical="center" wrapText="1"/>
    </xf>
    <xf borderId="110" fillId="0" fontId="34" numFmtId="0" xfId="0" applyAlignment="1" applyBorder="1" applyFont="1">
      <alignment shrinkToFit="0" vertical="top" wrapText="1"/>
    </xf>
    <xf borderId="111" fillId="0" fontId="34" numFmtId="0" xfId="0" applyAlignment="1" applyBorder="1" applyFont="1">
      <alignment shrinkToFit="0" vertical="top" wrapText="1"/>
    </xf>
    <xf borderId="112" fillId="0" fontId="34" numFmtId="0" xfId="0" applyAlignment="1" applyBorder="1" applyFont="1">
      <alignment shrinkToFit="0" vertical="top" wrapText="1"/>
    </xf>
    <xf borderId="113" fillId="0" fontId="34" numFmtId="0" xfId="0" applyAlignment="1" applyBorder="1" applyFont="1">
      <alignment shrinkToFit="0" vertical="top" wrapText="1"/>
    </xf>
    <xf borderId="0" fillId="0" fontId="34" numFmtId="0" xfId="0" applyAlignment="1" applyFont="1">
      <alignment shrinkToFit="0" vertical="top" wrapText="1"/>
    </xf>
    <xf borderId="114" fillId="0" fontId="34" numFmtId="0" xfId="0" applyAlignment="1" applyBorder="1" applyFont="1">
      <alignment shrinkToFit="0" vertical="top" wrapText="1"/>
    </xf>
    <xf borderId="113" fillId="0" fontId="34" numFmtId="0" xfId="0" applyAlignment="1" applyBorder="1" applyFont="1">
      <alignment horizontal="left" shrinkToFit="0" wrapText="1"/>
    </xf>
    <xf borderId="114" fillId="0" fontId="34" numFmtId="0" xfId="0" applyAlignment="1" applyBorder="1" applyFont="1">
      <alignment horizontal="left" shrinkToFit="0" wrapText="1"/>
    </xf>
    <xf borderId="274" fillId="0" fontId="34" numFmtId="0" xfId="0" applyAlignment="1" applyBorder="1" applyFont="1">
      <alignment horizontal="center" shrinkToFit="0" wrapText="1"/>
    </xf>
    <xf borderId="110" fillId="0" fontId="34" numFmtId="0" xfId="0" applyAlignment="1" applyBorder="1" applyFont="1">
      <alignment horizontal="center" shrinkToFit="0" wrapText="1"/>
    </xf>
    <xf borderId="270" fillId="0" fontId="34" numFmtId="0" xfId="0" applyAlignment="1" applyBorder="1" applyFont="1">
      <alignment horizontal="center" shrinkToFit="0" wrapText="1"/>
    </xf>
    <xf borderId="260" fillId="0" fontId="44" numFmtId="0" xfId="0" applyAlignment="1" applyBorder="1" applyFont="1">
      <alignment horizontal="center" shrinkToFit="0" vertical="center" wrapText="1"/>
    </xf>
    <xf borderId="111" fillId="0" fontId="34" numFmtId="0" xfId="0" applyAlignment="1" applyBorder="1" applyFont="1">
      <alignment horizontal="center" shrinkToFit="0" wrapText="1"/>
    </xf>
    <xf borderId="275" fillId="0" fontId="8" numFmtId="0" xfId="0" applyBorder="1" applyFont="1"/>
    <xf borderId="276" fillId="0" fontId="8" numFmtId="0" xfId="0" applyBorder="1" applyFont="1"/>
    <xf borderId="277" fillId="16" fontId="43" numFmtId="0" xfId="0" applyAlignment="1" applyBorder="1" applyFont="1">
      <alignment horizontal="center" shrinkToFit="0" vertical="center" wrapText="1"/>
    </xf>
    <xf borderId="255" fillId="0" fontId="43" numFmtId="0" xfId="0" applyAlignment="1" applyBorder="1" applyFont="1">
      <alignment horizontal="left" shrinkToFit="0" vertical="center" wrapText="1"/>
    </xf>
    <xf borderId="260" fillId="0" fontId="44" numFmtId="0" xfId="0" applyAlignment="1" applyBorder="1" applyFont="1">
      <alignment horizontal="left" shrinkToFit="0" vertical="center" wrapText="1"/>
    </xf>
    <xf borderId="111" fillId="0" fontId="34" numFmtId="0" xfId="0" applyAlignment="1" applyBorder="1" applyFont="1">
      <alignment horizontal="center" shrinkToFit="0" vertical="top" wrapText="1"/>
    </xf>
    <xf borderId="0" fillId="0" fontId="34" numFmtId="0" xfId="0" applyAlignment="1" applyFont="1">
      <alignment horizontal="left" shrinkToFit="0" vertical="top" wrapText="1"/>
    </xf>
    <xf borderId="278" fillId="17" fontId="87" numFmtId="0" xfId="0" applyAlignment="1" applyBorder="1" applyFont="1">
      <alignment horizontal="left" shrinkToFit="0" vertical="center" wrapText="1"/>
    </xf>
    <xf borderId="279" fillId="0" fontId="8" numFmtId="0" xfId="0" applyBorder="1" applyFont="1"/>
    <xf borderId="280" fillId="0" fontId="8" numFmtId="0" xfId="0" applyBorder="1" applyFont="1"/>
    <xf borderId="281" fillId="0" fontId="34" numFmtId="0" xfId="0" applyAlignment="1" applyBorder="1" applyFont="1">
      <alignment horizontal="center" shrinkToFit="0" vertical="top" wrapText="1"/>
    </xf>
    <xf borderId="282" fillId="0" fontId="8" numFmtId="0" xfId="0" applyBorder="1" applyFont="1"/>
    <xf borderId="283" fillId="0" fontId="8" numFmtId="0" xfId="0" applyBorder="1" applyFont="1"/>
    <xf borderId="260" fillId="0" fontId="44" numFmtId="0" xfId="0" applyAlignment="1" applyBorder="1" applyFont="1">
      <alignment horizontal="left" shrinkToFit="0" vertical="top" wrapText="1"/>
    </xf>
    <xf borderId="260" fillId="0" fontId="34" numFmtId="0" xfId="0" applyAlignment="1" applyBorder="1" applyFont="1">
      <alignment horizontal="center" shrinkToFit="0" vertical="top" wrapText="1"/>
    </xf>
    <xf borderId="260" fillId="17" fontId="87" numFmtId="0" xfId="0" applyAlignment="1" applyBorder="1" applyFont="1">
      <alignment horizontal="left" shrinkToFit="0" vertical="center" wrapText="1"/>
    </xf>
    <xf borderId="270" fillId="0" fontId="80" numFmtId="0" xfId="0" applyAlignment="1" applyBorder="1" applyFont="1">
      <alignment horizontal="center" shrinkToFit="0" vertical="center" wrapText="1"/>
    </xf>
    <xf borderId="284" fillId="0" fontId="8" numFmtId="0" xfId="0" applyBorder="1" applyFont="1"/>
    <xf borderId="285" fillId="0" fontId="8" numFmtId="0" xfId="0" applyBorder="1" applyFont="1"/>
    <xf borderId="260" fillId="16" fontId="43" numFmtId="0" xfId="0" applyAlignment="1" applyBorder="1" applyFont="1">
      <alignment horizontal="left" shrinkToFit="0" vertical="center" wrapText="1"/>
    </xf>
    <xf borderId="270" fillId="0" fontId="34" numFmtId="0" xfId="0" applyAlignment="1" applyBorder="1" applyFont="1">
      <alignment horizontal="center" shrinkToFit="0" vertical="top" wrapText="1"/>
    </xf>
    <xf borderId="260" fillId="16" fontId="43" numFmtId="0" xfId="0" applyAlignment="1" applyBorder="1" applyFont="1">
      <alignment horizontal="center" shrinkToFit="0" vertical="center" wrapText="1"/>
    </xf>
    <xf borderId="281" fillId="16" fontId="43" numFmtId="0" xfId="0" applyAlignment="1" applyBorder="1" applyFont="1">
      <alignment horizontal="center" shrinkToFit="0" vertical="center" wrapText="1"/>
    </xf>
    <xf borderId="286" fillId="16" fontId="88" numFmtId="0" xfId="0" applyAlignment="1" applyBorder="1" applyFont="1">
      <alignment horizontal="center" shrinkToFit="0" vertical="center" wrapText="1"/>
    </xf>
    <xf borderId="287" fillId="0" fontId="8" numFmtId="0" xfId="0" applyBorder="1" applyFont="1"/>
    <xf borderId="288" fillId="0" fontId="8" numFmtId="0" xfId="0" applyBorder="1" applyFont="1"/>
    <xf borderId="189" fillId="0" fontId="44" numFmtId="0" xfId="0" applyAlignment="1" applyBorder="1" applyFont="1">
      <alignment horizontal="left" shrinkToFit="0" vertical="center" wrapText="1"/>
    </xf>
    <xf borderId="189" fillId="0" fontId="89" numFmtId="0" xfId="0" applyAlignment="1" applyBorder="1" applyFont="1">
      <alignment horizontal="left" shrinkToFit="0" vertical="center" wrapText="1"/>
    </xf>
    <xf borderId="189" fillId="0" fontId="44" numFmtId="0" xfId="0" applyAlignment="1" applyBorder="1" applyFont="1">
      <alignment horizontal="center" shrinkToFit="0" vertical="top" wrapText="1"/>
    </xf>
    <xf borderId="189" fillId="0" fontId="44" numFmtId="0" xfId="0" applyAlignment="1" applyBorder="1" applyFont="1">
      <alignment horizontal="center" shrinkToFit="0" vertical="center" wrapText="1"/>
    </xf>
    <xf borderId="255" fillId="7" fontId="43" numFmtId="0" xfId="0" applyAlignment="1" applyBorder="1" applyFont="1">
      <alignment horizontal="center" shrinkToFit="0" vertical="center" wrapText="1"/>
    </xf>
    <xf borderId="260" fillId="0" fontId="89" numFmtId="0" xfId="0" applyAlignment="1" applyBorder="1" applyFont="1">
      <alignment horizontal="left" shrinkToFit="0" vertical="center" wrapText="1"/>
    </xf>
    <xf borderId="275" fillId="0" fontId="89" numFmtId="0" xfId="0" applyAlignment="1" applyBorder="1" applyFont="1">
      <alignment horizontal="left" shrinkToFit="0" vertical="center" wrapText="1"/>
    </xf>
    <xf borderId="275" fillId="0" fontId="44" numFmtId="0" xfId="0" applyAlignment="1" applyBorder="1" applyFont="1">
      <alignment horizontal="center" shrinkToFit="0" vertical="center" wrapText="1"/>
    </xf>
    <xf borderId="278" fillId="16" fontId="43" numFmtId="0" xfId="0" applyAlignment="1" applyBorder="1" applyFont="1">
      <alignment horizontal="center" shrinkToFit="0" vertical="center" wrapText="1"/>
    </xf>
    <xf borderId="260" fillId="0" fontId="44" numFmtId="0" xfId="0" applyAlignment="1" applyBorder="1" applyFont="1">
      <alignment horizontal="center" vertical="center"/>
    </xf>
    <xf borderId="260" fillId="0" fontId="89" numFmtId="0" xfId="0" applyAlignment="1" applyBorder="1" applyFont="1">
      <alignment horizontal="center" shrinkToFit="0" vertical="center" wrapText="1"/>
    </xf>
    <xf borderId="275" fillId="0" fontId="89" numFmtId="0" xfId="0" applyAlignment="1" applyBorder="1" applyFont="1">
      <alignment horizontal="center" shrinkToFit="0" vertical="center" wrapText="1"/>
    </xf>
    <xf borderId="263" fillId="0" fontId="44" numFmtId="0" xfId="0" applyAlignment="1" applyBorder="1" applyFont="1">
      <alignment horizontal="center" shrinkToFit="0" vertical="center" wrapText="1"/>
    </xf>
    <xf borderId="289" fillId="0" fontId="44" numFmtId="0" xfId="0" applyAlignment="1" applyBorder="1" applyFont="1">
      <alignment horizontal="left" shrinkToFit="0" vertical="center" wrapText="1"/>
    </xf>
    <xf borderId="290" fillId="0" fontId="8" numFmtId="0" xfId="0" applyBorder="1" applyFont="1"/>
    <xf borderId="110" fillId="16" fontId="34" numFmtId="0" xfId="0" applyAlignment="1" applyBorder="1" applyFont="1">
      <alignment horizontal="center"/>
    </xf>
    <xf borderId="226" fillId="16" fontId="89" numFmtId="0" xfId="0" applyAlignment="1" applyBorder="1" applyFont="1">
      <alignment horizontal="left" shrinkToFit="0" vertical="center" wrapText="1"/>
    </xf>
    <xf borderId="228" fillId="16" fontId="89" numFmtId="0" xfId="0" applyAlignment="1" applyBorder="1" applyFont="1">
      <alignment horizontal="left" shrinkToFit="0" vertical="center" wrapText="1"/>
    </xf>
    <xf borderId="0" fillId="0" fontId="10" numFmtId="0" xfId="0" applyFont="1"/>
    <xf borderId="0" fillId="0" fontId="90" numFmtId="0" xfId="0" applyAlignment="1" applyFont="1">
      <alignment readingOrder="0"/>
    </xf>
    <xf borderId="0" fillId="0" fontId="90" numFmtId="0" xfId="0" applyFont="1"/>
    <xf borderId="0" fillId="0" fontId="91" numFmtId="0" xfId="0" applyAlignment="1" applyFont="1">
      <alignment readingOrder="0"/>
    </xf>
    <xf borderId="11" fillId="0" fontId="8" numFmtId="1" xfId="0" applyAlignment="1" applyBorder="1" applyFont="1" applyNumberFormat="1">
      <alignment readingOrder="0"/>
    </xf>
    <xf borderId="11" fillId="0" fontId="8" numFmtId="3" xfId="0" applyAlignment="1" applyBorder="1" applyFont="1" applyNumberFormat="1">
      <alignment readingOrder="0"/>
    </xf>
    <xf borderId="11" fillId="0" fontId="8" numFmtId="3" xfId="0" applyBorder="1" applyFont="1" applyNumberFormat="1"/>
    <xf borderId="11" fillId="0" fontId="8" numFmtId="0" xfId="0" applyAlignment="1" applyBorder="1" applyFont="1">
      <alignment readingOrder="0" shrinkToFit="0" wrapText="1"/>
    </xf>
    <xf borderId="11" fillId="6" fontId="11" numFmtId="3" xfId="0" applyBorder="1" applyFont="1" applyNumberFormat="1"/>
    <xf borderId="0" fillId="0" fontId="8" numFmtId="3" xfId="0" applyAlignment="1" applyFont="1" applyNumberFormat="1">
      <alignment readingOrder="0"/>
    </xf>
  </cellXfs>
  <cellStyles count="1">
    <cellStyle xfId="0" name="Normal" builtinId="0"/>
  </cellStyles>
  <dxfs count="2">
    <dxf>
      <font/>
      <fill>
        <patternFill patternType="solid">
          <fgColor rgb="FF008000"/>
          <bgColor rgb="FF0080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8.xml"/><Relationship Id="rId22" Type="http://schemas.openxmlformats.org/officeDocument/2006/relationships/worksheet" Target="worksheets/sheet20.xml"/><Relationship Id="rId21" Type="http://schemas.openxmlformats.org/officeDocument/2006/relationships/worksheet" Target="worksheets/sheet19.xml"/><Relationship Id="rId24" Type="http://schemas.openxmlformats.org/officeDocument/2006/relationships/worksheet" Target="worksheets/sheet22.xml"/><Relationship Id="rId23" Type="http://schemas.openxmlformats.org/officeDocument/2006/relationships/worksheet" Target="worksheets/sheet21.xml"/><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26" Type="http://schemas.openxmlformats.org/officeDocument/2006/relationships/worksheet" Target="worksheets/sheet24.xml"/><Relationship Id="rId25" Type="http://schemas.openxmlformats.org/officeDocument/2006/relationships/worksheet" Target="worksheets/sheet23.xml"/><Relationship Id="rId28" Type="http://schemas.openxmlformats.org/officeDocument/2006/relationships/worksheet" Target="worksheets/sheet26.xml"/><Relationship Id="rId27" Type="http://schemas.openxmlformats.org/officeDocument/2006/relationships/worksheet" Target="worksheets/sheet25.xml"/><Relationship Id="rId5" Type="http://schemas.openxmlformats.org/officeDocument/2006/relationships/worksheet" Target="worksheets/sheet3.xml"/><Relationship Id="rId6" Type="http://schemas.openxmlformats.org/officeDocument/2006/relationships/worksheet" Target="worksheets/sheet4.xml"/><Relationship Id="rId29" Type="http://schemas.openxmlformats.org/officeDocument/2006/relationships/worksheet" Target="worksheets/sheet27.xml"/><Relationship Id="rId7" Type="http://schemas.openxmlformats.org/officeDocument/2006/relationships/worksheet" Target="worksheets/sheet5.xml"/><Relationship Id="rId8" Type="http://schemas.openxmlformats.org/officeDocument/2006/relationships/worksheet" Target="worksheets/sheet6.xml"/><Relationship Id="rId31" Type="http://schemas.openxmlformats.org/officeDocument/2006/relationships/worksheet" Target="worksheets/sheet29.xml"/><Relationship Id="rId30" Type="http://schemas.openxmlformats.org/officeDocument/2006/relationships/worksheet" Target="worksheets/sheet28.xml"/><Relationship Id="rId11" Type="http://schemas.openxmlformats.org/officeDocument/2006/relationships/worksheet" Target="worksheets/sheet9.xml"/><Relationship Id="rId33" Type="http://schemas.openxmlformats.org/officeDocument/2006/relationships/worksheet" Target="worksheets/sheet31.xml"/><Relationship Id="rId10" Type="http://schemas.openxmlformats.org/officeDocument/2006/relationships/worksheet" Target="worksheets/sheet8.xml"/><Relationship Id="rId32" Type="http://schemas.openxmlformats.org/officeDocument/2006/relationships/worksheet" Target="worksheets/sheet30.xml"/><Relationship Id="rId13" Type="http://schemas.openxmlformats.org/officeDocument/2006/relationships/worksheet" Target="worksheets/sheet11.xml"/><Relationship Id="rId12" Type="http://schemas.openxmlformats.org/officeDocument/2006/relationships/worksheet" Target="worksheets/sheet10.xml"/><Relationship Id="rId34" Type="http://schemas.openxmlformats.org/officeDocument/2006/relationships/worksheet" Target="worksheets/sheet32.xml"/><Relationship Id="rId15" Type="http://schemas.openxmlformats.org/officeDocument/2006/relationships/worksheet" Target="worksheets/sheet13.xml"/><Relationship Id="rId14" Type="http://schemas.openxmlformats.org/officeDocument/2006/relationships/worksheet" Target="worksheets/sheet12.xml"/><Relationship Id="rId17" Type="http://schemas.openxmlformats.org/officeDocument/2006/relationships/worksheet" Target="worksheets/sheet15.xml"/><Relationship Id="rId16" Type="http://schemas.openxmlformats.org/officeDocument/2006/relationships/worksheet" Target="worksheets/sheet14.xml"/><Relationship Id="rId19" Type="http://schemas.openxmlformats.org/officeDocument/2006/relationships/worksheet" Target="worksheets/sheet17.xml"/><Relationship Id="rId18" Type="http://schemas.openxmlformats.org/officeDocument/2006/relationships/worksheet" Target="worksheets/sheet16.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1600">
                <a:solidFill>
                  <a:srgbClr val="000000"/>
                </a:solidFill>
                <a:latin typeface="Roboto"/>
              </a:defRPr>
            </a:pPr>
            <a:r>
              <a:rPr b="1" sz="1600">
                <a:solidFill>
                  <a:srgbClr val="000000"/>
                </a:solidFill>
                <a:latin typeface="Roboto"/>
              </a:rPr>
              <a:t>Expenditure Breakdown</a:t>
            </a:r>
          </a:p>
        </c:rich>
      </c:tx>
      <c:overlay val="0"/>
    </c:title>
    <c:plotArea>
      <c:layout/>
      <c:barChart>
        <c:barDir val="col"/>
        <c:grouping val="stacked"/>
        <c:ser>
          <c:idx val="0"/>
          <c:order val="0"/>
          <c:tx>
            <c:strRef>
              <c:f>'Presntation Data'!$B$15</c:f>
            </c:strRef>
          </c:tx>
          <c:spPr>
            <a:solidFill>
              <a:srgbClr val="3366CC"/>
            </a:solidFill>
            <a:ln cmpd="sng">
              <a:solidFill>
                <a:srgbClr val="000000"/>
              </a:solidFill>
            </a:ln>
          </c:spPr>
          <c:cat>
            <c:strRef>
              <c:f>'Presntation Data'!$C$14:$G$14</c:f>
            </c:strRef>
          </c:cat>
          <c:val>
            <c:numRef>
              <c:f>'Presntation Data'!$C$15:$G$15</c:f>
              <c:numCache/>
            </c:numRef>
          </c:val>
        </c:ser>
        <c:ser>
          <c:idx val="1"/>
          <c:order val="1"/>
          <c:tx>
            <c:strRef>
              <c:f>'Presntation Data'!$B$16</c:f>
            </c:strRef>
          </c:tx>
          <c:spPr>
            <a:solidFill>
              <a:srgbClr val="DC3912"/>
            </a:solidFill>
            <a:ln cmpd="sng">
              <a:solidFill>
                <a:srgbClr val="000000"/>
              </a:solidFill>
            </a:ln>
          </c:spPr>
          <c:cat>
            <c:strRef>
              <c:f>'Presntation Data'!$C$14:$G$14</c:f>
            </c:strRef>
          </c:cat>
          <c:val>
            <c:numRef>
              <c:f>'Presntation Data'!$C$16:$G$16</c:f>
              <c:numCache/>
            </c:numRef>
          </c:val>
        </c:ser>
        <c:ser>
          <c:idx val="2"/>
          <c:order val="2"/>
          <c:tx>
            <c:strRef>
              <c:f>'Presntation Data'!$B$17</c:f>
            </c:strRef>
          </c:tx>
          <c:spPr>
            <a:solidFill>
              <a:srgbClr val="FF9900"/>
            </a:solidFill>
            <a:ln cmpd="sng">
              <a:solidFill>
                <a:srgbClr val="000000"/>
              </a:solidFill>
            </a:ln>
          </c:spPr>
          <c:cat>
            <c:strRef>
              <c:f>'Presntation Data'!$C$14:$G$14</c:f>
            </c:strRef>
          </c:cat>
          <c:val>
            <c:numRef>
              <c:f>'Presntation Data'!$C$17:$G$17</c:f>
              <c:numCache/>
            </c:numRef>
          </c:val>
        </c:ser>
        <c:ser>
          <c:idx val="3"/>
          <c:order val="3"/>
          <c:tx>
            <c:strRef>
              <c:f>'Presntation Data'!$B$18</c:f>
            </c:strRef>
          </c:tx>
          <c:spPr>
            <a:solidFill>
              <a:srgbClr val="109618"/>
            </a:solidFill>
            <a:ln cmpd="sng">
              <a:solidFill>
                <a:srgbClr val="000000"/>
              </a:solidFill>
            </a:ln>
          </c:spPr>
          <c:cat>
            <c:strRef>
              <c:f>'Presntation Data'!$C$14:$G$14</c:f>
            </c:strRef>
          </c:cat>
          <c:val>
            <c:numRef>
              <c:f>'Presntation Data'!$C$18:$G$18</c:f>
              <c:numCache/>
            </c:numRef>
          </c:val>
        </c:ser>
        <c:ser>
          <c:idx val="4"/>
          <c:order val="4"/>
          <c:tx>
            <c:strRef>
              <c:f>'Presntation Data'!$B$19</c:f>
            </c:strRef>
          </c:tx>
          <c:spPr>
            <a:solidFill>
              <a:srgbClr val="990099"/>
            </a:solidFill>
            <a:ln cmpd="sng">
              <a:solidFill>
                <a:srgbClr val="000000"/>
              </a:solidFill>
            </a:ln>
          </c:spPr>
          <c:cat>
            <c:strRef>
              <c:f>'Presntation Data'!$C$14:$G$14</c:f>
            </c:strRef>
          </c:cat>
          <c:val>
            <c:numRef>
              <c:f>'Presntation Data'!$C$19:$G$19</c:f>
              <c:numCache/>
            </c:numRef>
          </c:val>
        </c:ser>
        <c:ser>
          <c:idx val="5"/>
          <c:order val="5"/>
          <c:tx>
            <c:strRef>
              <c:f>'Presntation Data'!$B$20</c:f>
            </c:strRef>
          </c:tx>
          <c:spPr>
            <a:solidFill>
              <a:srgbClr val="0099C6"/>
            </a:solidFill>
            <a:ln cmpd="sng">
              <a:solidFill>
                <a:srgbClr val="000000"/>
              </a:solidFill>
            </a:ln>
          </c:spPr>
          <c:cat>
            <c:strRef>
              <c:f>'Presntation Data'!$C$14:$G$14</c:f>
            </c:strRef>
          </c:cat>
          <c:val>
            <c:numRef>
              <c:f>'Presntation Data'!$C$20:$G$20</c:f>
              <c:numCache/>
            </c:numRef>
          </c:val>
        </c:ser>
        <c:ser>
          <c:idx val="6"/>
          <c:order val="6"/>
          <c:tx>
            <c:strRef>
              <c:f>'Presntation Data'!$B$21</c:f>
            </c:strRef>
          </c:tx>
          <c:spPr>
            <a:solidFill>
              <a:srgbClr val="DD4477"/>
            </a:solidFill>
            <a:ln cmpd="sng">
              <a:solidFill>
                <a:srgbClr val="000000"/>
              </a:solidFill>
            </a:ln>
          </c:spPr>
          <c:cat>
            <c:strRef>
              <c:f>'Presntation Data'!$C$14:$G$14</c:f>
            </c:strRef>
          </c:cat>
          <c:val>
            <c:numRef>
              <c:f>'Presntation Data'!$C$21:$G$21</c:f>
              <c:numCache/>
            </c:numRef>
          </c:val>
        </c:ser>
        <c:ser>
          <c:idx val="7"/>
          <c:order val="7"/>
          <c:tx>
            <c:strRef>
              <c:f>'Presntation Data'!$B$22</c:f>
            </c:strRef>
          </c:tx>
          <c:spPr>
            <a:solidFill>
              <a:srgbClr val="66AA00"/>
            </a:solidFill>
            <a:ln cmpd="sng">
              <a:solidFill>
                <a:srgbClr val="000000"/>
              </a:solidFill>
            </a:ln>
          </c:spPr>
          <c:cat>
            <c:strRef>
              <c:f>'Presntation Data'!$C$14:$G$14</c:f>
            </c:strRef>
          </c:cat>
          <c:val>
            <c:numRef>
              <c:f>'Presntation Data'!$C$22:$G$22</c:f>
              <c:numCache/>
            </c:numRef>
          </c:val>
        </c:ser>
        <c:ser>
          <c:idx val="8"/>
          <c:order val="8"/>
          <c:tx>
            <c:strRef>
              <c:f>'Presntation Data'!$B$23</c:f>
            </c:strRef>
          </c:tx>
          <c:spPr>
            <a:solidFill>
              <a:srgbClr val="B82E2E"/>
            </a:solidFill>
            <a:ln cmpd="sng">
              <a:solidFill>
                <a:srgbClr val="000000"/>
              </a:solidFill>
            </a:ln>
          </c:spPr>
          <c:cat>
            <c:strRef>
              <c:f>'Presntation Data'!$C$14:$G$14</c:f>
            </c:strRef>
          </c:cat>
          <c:val>
            <c:numRef>
              <c:f>'Presntation Data'!$C$23:$G$23</c:f>
              <c:numCache/>
            </c:numRef>
          </c:val>
        </c:ser>
        <c:overlap val="100"/>
        <c:axId val="1992762306"/>
        <c:axId val="1602253491"/>
      </c:barChart>
      <c:catAx>
        <c:axId val="1992762306"/>
        <c:scaling>
          <c:orientation val="minMax"/>
        </c:scaling>
        <c:delete val="0"/>
        <c:axPos val="b"/>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spPr/>
        <c:txPr>
          <a:bodyPr/>
          <a:lstStyle/>
          <a:p>
            <a:pPr lvl="0">
              <a:defRPr b="0">
                <a:solidFill>
                  <a:srgbClr val="000000"/>
                </a:solidFill>
                <a:latin typeface="Roboto"/>
              </a:defRPr>
            </a:pPr>
          </a:p>
        </c:txPr>
        <c:crossAx val="1602253491"/>
      </c:catAx>
      <c:valAx>
        <c:axId val="160225349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200">
                    <a:solidFill>
                      <a:srgbClr val="000000"/>
                    </a:solidFill>
                    <a:latin typeface="Roboto"/>
                  </a:defRPr>
                </a:pPr>
                <a:r>
                  <a:rPr b="0" sz="1200">
                    <a:solidFill>
                      <a:srgbClr val="000000"/>
                    </a:solidFill>
                    <a:latin typeface="Roboto"/>
                  </a:rPr>
                  <a:t/>
                </a:r>
              </a:p>
            </c:rich>
          </c:tx>
          <c:overlay val="0"/>
        </c:title>
        <c:numFmt formatCode="General" sourceLinked="1"/>
        <c:majorTickMark val="none"/>
        <c:minorTickMark val="none"/>
        <c:tickLblPos val="nextTo"/>
        <c:spPr>
          <a:ln/>
        </c:spPr>
        <c:txPr>
          <a:bodyPr/>
          <a:lstStyle/>
          <a:p>
            <a:pPr lvl="0">
              <a:defRPr b="0" sz="1200">
                <a:solidFill>
                  <a:srgbClr val="000000"/>
                </a:solidFill>
                <a:latin typeface="Roboto"/>
              </a:defRPr>
            </a:pPr>
          </a:p>
        </c:txPr>
        <c:crossAx val="1992762306"/>
      </c:valAx>
    </c:plotArea>
    <c:legend>
      <c:legendPos val="r"/>
      <c:overlay val="0"/>
      <c:txPr>
        <a:bodyPr/>
        <a:lstStyle/>
        <a:p>
          <a:pPr lvl="0">
            <a:defRPr b="0">
              <a:solidFill>
                <a:srgbClr val="000000"/>
              </a:solidFill>
              <a:latin typeface="Roboto"/>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1600">
                <a:solidFill>
                  <a:srgbClr val="000000"/>
                </a:solidFill>
                <a:latin typeface="Roboto"/>
              </a:defRPr>
            </a:pPr>
            <a:r>
              <a:rPr b="1" sz="1600">
                <a:solidFill>
                  <a:srgbClr val="000000"/>
                </a:solidFill>
                <a:latin typeface="Roboto"/>
              </a:rPr>
              <a:t>Revenue &amp; Margin Analysis</a:t>
            </a:r>
          </a:p>
        </c:rich>
      </c:tx>
      <c:overlay val="0"/>
    </c:title>
    <c:plotArea>
      <c:layout/>
      <c:barChart>
        <c:barDir val="col"/>
        <c:ser>
          <c:idx val="0"/>
          <c:order val="0"/>
          <c:tx>
            <c:strRef>
              <c:f>'Presntation Data'!$B$4</c:f>
            </c:strRef>
          </c:tx>
          <c:spPr>
            <a:solidFill>
              <a:srgbClr val="3366CC"/>
            </a:solidFill>
            <a:ln cmpd="sng">
              <a:solidFill>
                <a:srgbClr val="000000"/>
              </a:solidFill>
            </a:ln>
          </c:spPr>
          <c:cat>
            <c:strRef>
              <c:f>'Presntation Data'!$C$3:$G$3</c:f>
            </c:strRef>
          </c:cat>
          <c:val>
            <c:numRef>
              <c:f>'Presntation Data'!$C$4:$G$4</c:f>
              <c:numCache/>
            </c:numRef>
          </c:val>
        </c:ser>
        <c:axId val="1324806917"/>
        <c:axId val="827901303"/>
      </c:barChart>
      <c:catAx>
        <c:axId val="1324806917"/>
        <c:scaling>
          <c:orientation val="minMax"/>
        </c:scaling>
        <c:delete val="0"/>
        <c:axPos val="b"/>
        <c:title>
          <c:tx>
            <c:rich>
              <a:bodyPr/>
              <a:lstStyle/>
              <a:p>
                <a:pPr lvl="0">
                  <a:defRPr b="0">
                    <a:solidFill>
                      <a:srgbClr val="000000"/>
                    </a:solidFill>
                    <a:latin typeface="Roboto"/>
                  </a:defRPr>
                </a:pPr>
                <a:r>
                  <a:rPr b="0">
                    <a:solidFill>
                      <a:srgbClr val="000000"/>
                    </a:solidFill>
                    <a:latin typeface="Roboto"/>
                  </a:rPr>
                  <a:t>Years</a:t>
                </a:r>
              </a:p>
            </c:rich>
          </c:tx>
          <c:overlay val="0"/>
        </c:title>
        <c:numFmt formatCode="General" sourceLinked="1"/>
        <c:majorTickMark val="none"/>
        <c:minorTickMark val="none"/>
        <c:spPr/>
        <c:txPr>
          <a:bodyPr/>
          <a:lstStyle/>
          <a:p>
            <a:pPr lvl="0">
              <a:defRPr b="0">
                <a:solidFill>
                  <a:srgbClr val="000000"/>
                </a:solidFill>
                <a:latin typeface="Roboto"/>
              </a:defRPr>
            </a:pPr>
          </a:p>
        </c:txPr>
        <c:crossAx val="827901303"/>
      </c:catAx>
      <c:valAx>
        <c:axId val="82790130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rPr b="0">
                    <a:solidFill>
                      <a:srgbClr val="000000"/>
                    </a:solidFill>
                    <a:latin typeface="Roboto"/>
                  </a:rPr>
                  <a:t>£000's</a:t>
                </a:r>
              </a:p>
            </c:rich>
          </c:tx>
          <c:overlay val="0"/>
        </c:title>
        <c:numFmt formatCode="General" sourceLinked="1"/>
        <c:majorTickMark val="none"/>
        <c:minorTickMark val="none"/>
        <c:tickLblPos val="nextTo"/>
        <c:spPr>
          <a:ln/>
        </c:spPr>
        <c:txPr>
          <a:bodyPr/>
          <a:lstStyle/>
          <a:p>
            <a:pPr lvl="0">
              <a:defRPr b="0">
                <a:solidFill>
                  <a:srgbClr val="000000"/>
                </a:solidFill>
                <a:latin typeface="Roboto"/>
              </a:defRPr>
            </a:pPr>
          </a:p>
        </c:txPr>
        <c:crossAx val="1324806917"/>
      </c:valAx>
      <c:lineChart>
        <c:varyColors val="0"/>
        <c:ser>
          <c:idx val="1"/>
          <c:order val="1"/>
          <c:tx>
            <c:strRef>
              <c:f>'Presntation Data'!$B$5</c:f>
            </c:strRef>
          </c:tx>
          <c:spPr>
            <a:ln cmpd="sng">
              <a:solidFill>
                <a:srgbClr val="DC3912"/>
              </a:solidFill>
            </a:ln>
          </c:spPr>
          <c:marker>
            <c:symbol val="none"/>
          </c:marker>
          <c:cat>
            <c:strRef>
              <c:f>'Presntation Data'!$C$3:$G$3</c:f>
            </c:strRef>
          </c:cat>
          <c:val>
            <c:numRef>
              <c:f>'Presntation Data'!$C$5:$G$5</c:f>
              <c:numCache/>
            </c:numRef>
          </c:val>
          <c:smooth val="0"/>
        </c:ser>
        <c:axId val="2145688292"/>
        <c:axId val="1787813795"/>
      </c:lineChart>
      <c:catAx>
        <c:axId val="2145688292"/>
        <c:scaling>
          <c:orientation val="minMax"/>
        </c:scaling>
        <c:delete val="1"/>
        <c:axPos val="b"/>
        <c:numFmt formatCode="General" sourceLinked="1"/>
        <c:majorTickMark val="none"/>
        <c:minorTickMark val="none"/>
        <c:spPr/>
        <c:txPr>
          <a:bodyPr/>
          <a:lstStyle/>
          <a:p>
            <a:pPr lvl="0">
              <a:defRPr b="0">
                <a:solidFill>
                  <a:srgbClr val="000000"/>
                </a:solidFill>
                <a:latin typeface="Roboto"/>
              </a:defRPr>
            </a:pPr>
          </a:p>
        </c:txPr>
        <c:crossAx val="1787813795"/>
      </c:catAx>
      <c:valAx>
        <c:axId val="1787813795"/>
        <c:scaling>
          <c:orientation val="minMax"/>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tickLblPos val="nextTo"/>
        <c:spPr>
          <a:ln/>
        </c:spPr>
        <c:txPr>
          <a:bodyPr/>
          <a:lstStyle/>
          <a:p>
            <a:pPr lvl="0">
              <a:defRPr b="0">
                <a:solidFill>
                  <a:srgbClr val="000000"/>
                </a:solidFill>
                <a:latin typeface="Roboto"/>
              </a:defRPr>
            </a:pPr>
          </a:p>
        </c:txPr>
        <c:crossAx val="2145688292"/>
        <c:crosses val="max"/>
      </c:valAx>
    </c:plotArea>
    <c:legend>
      <c:legendPos val="t"/>
      <c:overlay val="0"/>
      <c:txPr>
        <a:bodyPr/>
        <a:lstStyle/>
        <a:p>
          <a:pPr lvl="0">
            <a:defRPr b="0">
              <a:solidFill>
                <a:srgbClr val="000000"/>
              </a:solidFill>
              <a:latin typeface="Roboto"/>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1600">
                <a:solidFill>
                  <a:srgbClr val="000000"/>
                </a:solidFill>
                <a:latin typeface="Roboto"/>
              </a:defRPr>
            </a:pPr>
            <a:r>
              <a:rPr b="1" sz="1600">
                <a:solidFill>
                  <a:srgbClr val="000000"/>
                </a:solidFill>
                <a:latin typeface="Roboto"/>
              </a:rPr>
              <a:t>CashFlow Summary</a:t>
            </a:r>
          </a:p>
        </c:rich>
      </c:tx>
      <c:overlay val="0"/>
    </c:title>
    <c:plotArea>
      <c:layout/>
      <c:barChart>
        <c:barDir val="col"/>
        <c:ser>
          <c:idx val="0"/>
          <c:order val="0"/>
          <c:tx>
            <c:strRef>
              <c:f>'Presntation Data'!$A$54</c:f>
            </c:strRef>
          </c:tx>
          <c:spPr>
            <a:solidFill>
              <a:srgbClr val="3366CC"/>
            </a:solidFill>
            <a:ln cmpd="sng">
              <a:solidFill>
                <a:srgbClr val="000000"/>
              </a:solidFill>
            </a:ln>
          </c:spPr>
          <c:cat>
            <c:strRef>
              <c:f>'Presntation Data'!$B$53:$F$53</c:f>
            </c:strRef>
          </c:cat>
          <c:val>
            <c:numRef>
              <c:f>'Presntation Data'!$B$54:$F$54</c:f>
              <c:numCache/>
            </c:numRef>
          </c:val>
        </c:ser>
        <c:axId val="2137742170"/>
        <c:axId val="745648276"/>
      </c:barChart>
      <c:catAx>
        <c:axId val="2137742170"/>
        <c:scaling>
          <c:orientation val="minMax"/>
        </c:scaling>
        <c:delete val="0"/>
        <c:axPos val="b"/>
        <c:title>
          <c:tx>
            <c:rich>
              <a:bodyPr/>
              <a:lstStyle/>
              <a:p>
                <a:pPr lvl="0">
                  <a:defRPr b="0">
                    <a:solidFill>
                      <a:srgbClr val="000000"/>
                    </a:solidFill>
                    <a:latin typeface="Roboto"/>
                  </a:defRPr>
                </a:pPr>
                <a:r>
                  <a:rPr b="0">
                    <a:solidFill>
                      <a:srgbClr val="000000"/>
                    </a:solidFill>
                    <a:latin typeface="Roboto"/>
                  </a:rPr>
                  <a:t>Years</a:t>
                </a:r>
              </a:p>
            </c:rich>
          </c:tx>
          <c:overlay val="0"/>
        </c:title>
        <c:numFmt formatCode="General" sourceLinked="1"/>
        <c:majorTickMark val="none"/>
        <c:minorTickMark val="none"/>
        <c:spPr/>
        <c:txPr>
          <a:bodyPr/>
          <a:lstStyle/>
          <a:p>
            <a:pPr lvl="0">
              <a:defRPr b="0">
                <a:solidFill>
                  <a:srgbClr val="000000"/>
                </a:solidFill>
                <a:latin typeface="Roboto"/>
              </a:defRPr>
            </a:pPr>
          </a:p>
        </c:txPr>
        <c:crossAx val="745648276"/>
      </c:catAx>
      <c:valAx>
        <c:axId val="74564827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200">
                    <a:solidFill>
                      <a:srgbClr val="000000"/>
                    </a:solidFill>
                    <a:latin typeface="Roboto"/>
                  </a:defRPr>
                </a:pPr>
                <a:r>
                  <a:rPr b="0" sz="1200">
                    <a:solidFill>
                      <a:srgbClr val="000000"/>
                    </a:solidFill>
                    <a:latin typeface="Roboto"/>
                  </a:rPr>
                  <a:t>£</a:t>
                </a:r>
              </a:p>
            </c:rich>
          </c:tx>
          <c:overlay val="0"/>
        </c:title>
        <c:numFmt formatCode="General" sourceLinked="1"/>
        <c:majorTickMark val="none"/>
        <c:minorTickMark val="none"/>
        <c:tickLblPos val="nextTo"/>
        <c:spPr>
          <a:ln/>
        </c:spPr>
        <c:txPr>
          <a:bodyPr/>
          <a:lstStyle/>
          <a:p>
            <a:pPr lvl="0">
              <a:defRPr b="0" sz="1200">
                <a:solidFill>
                  <a:srgbClr val="000000"/>
                </a:solidFill>
                <a:latin typeface="Roboto"/>
              </a:defRPr>
            </a:pPr>
          </a:p>
        </c:txPr>
        <c:crossAx val="2137742170"/>
      </c:valAx>
      <c:lineChart>
        <c:varyColors val="0"/>
        <c:ser>
          <c:idx val="1"/>
          <c:order val="1"/>
          <c:tx>
            <c:strRef>
              <c:f>'Presntation Data'!$A$55</c:f>
            </c:strRef>
          </c:tx>
          <c:spPr>
            <a:ln cmpd="sng">
              <a:solidFill>
                <a:srgbClr val="DC3912"/>
              </a:solidFill>
            </a:ln>
          </c:spPr>
          <c:marker>
            <c:symbol val="none"/>
          </c:marker>
          <c:cat>
            <c:strRef>
              <c:f>'Presntation Data'!$B$53:$F$53</c:f>
            </c:strRef>
          </c:cat>
          <c:val>
            <c:numRef>
              <c:f>'Presntation Data'!$B$55:$F$55</c:f>
              <c:numCache/>
            </c:numRef>
          </c:val>
          <c:smooth val="0"/>
        </c:ser>
        <c:axId val="1966752359"/>
        <c:axId val="1127331081"/>
      </c:lineChart>
      <c:catAx>
        <c:axId val="1966752359"/>
        <c:scaling>
          <c:orientation val="minMax"/>
        </c:scaling>
        <c:delete val="1"/>
        <c:axPos val="b"/>
        <c:numFmt formatCode="General" sourceLinked="1"/>
        <c:majorTickMark val="none"/>
        <c:minorTickMark val="none"/>
        <c:spPr/>
        <c:txPr>
          <a:bodyPr/>
          <a:lstStyle/>
          <a:p>
            <a:pPr lvl="0">
              <a:defRPr b="0">
                <a:solidFill>
                  <a:srgbClr val="000000"/>
                </a:solidFill>
                <a:latin typeface="Roboto"/>
              </a:defRPr>
            </a:pPr>
          </a:p>
        </c:txPr>
        <c:crossAx val="1127331081"/>
      </c:catAx>
      <c:valAx>
        <c:axId val="1127331081"/>
        <c:scaling>
          <c:orientation val="minMax"/>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tickLblPos val="nextTo"/>
        <c:spPr>
          <a:ln/>
        </c:spPr>
        <c:txPr>
          <a:bodyPr/>
          <a:lstStyle/>
          <a:p>
            <a:pPr lvl="0">
              <a:defRPr b="0">
                <a:solidFill>
                  <a:srgbClr val="000000"/>
                </a:solidFill>
                <a:latin typeface="Roboto"/>
              </a:defRPr>
            </a:pPr>
          </a:p>
        </c:txPr>
        <c:crossAx val="1966752359"/>
        <c:crosses val="max"/>
      </c:valAx>
    </c:plotArea>
    <c:legend>
      <c:legendPos val="r"/>
      <c:overlay val="0"/>
      <c:txPr>
        <a:bodyPr/>
        <a:lstStyle/>
        <a:p>
          <a:pPr lvl="0">
            <a:defRPr b="0">
              <a:solidFill>
                <a:srgbClr val="000000"/>
              </a:solidFill>
              <a:latin typeface="Roboto"/>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Roboto"/>
              </a:defRPr>
            </a:pPr>
            <a:r>
              <a:rPr b="0">
                <a:solidFill>
                  <a:srgbClr val="000000"/>
                </a:solidFill>
                <a:latin typeface="Roboto"/>
              </a:rPr>
              <a:t>Sales Breakdown (Units)</a:t>
            </a:r>
          </a:p>
        </c:rich>
      </c:tx>
      <c:overlay val="0"/>
    </c:title>
    <c:plotArea>
      <c:layout/>
      <c:barChart>
        <c:barDir val="col"/>
        <c:grouping val="stacked"/>
        <c:ser>
          <c:idx val="0"/>
          <c:order val="0"/>
          <c:tx>
            <c:strRef>
              <c:f>'Presntation Data'!$B$30</c:f>
            </c:strRef>
          </c:tx>
          <c:spPr>
            <a:solidFill>
              <a:srgbClr val="4285F4"/>
            </a:solidFill>
            <a:ln cmpd="sng">
              <a:solidFill>
                <a:srgbClr val="000000"/>
              </a:solidFill>
            </a:ln>
          </c:spPr>
          <c:cat>
            <c:strRef>
              <c:f>'Presntation Data'!$C$29:$G$29</c:f>
            </c:strRef>
          </c:cat>
          <c:val>
            <c:numRef>
              <c:f>'Presntation Data'!$C$30:$G$30</c:f>
              <c:numCache/>
            </c:numRef>
          </c:val>
        </c:ser>
        <c:ser>
          <c:idx val="1"/>
          <c:order val="1"/>
          <c:tx>
            <c:strRef>
              <c:f>'Presntation Data'!$B$31</c:f>
            </c:strRef>
          </c:tx>
          <c:spPr>
            <a:solidFill>
              <a:srgbClr val="DB4437"/>
            </a:solidFill>
            <a:ln cmpd="sng">
              <a:solidFill>
                <a:srgbClr val="000000"/>
              </a:solidFill>
            </a:ln>
          </c:spPr>
          <c:cat>
            <c:strRef>
              <c:f>'Presntation Data'!$C$29:$G$29</c:f>
            </c:strRef>
          </c:cat>
          <c:val>
            <c:numRef>
              <c:f>'Presntation Data'!$C$31:$G$31</c:f>
              <c:numCache/>
            </c:numRef>
          </c:val>
        </c:ser>
        <c:ser>
          <c:idx val="2"/>
          <c:order val="2"/>
          <c:tx>
            <c:strRef>
              <c:f>'Presntation Data'!$B$32</c:f>
            </c:strRef>
          </c:tx>
          <c:spPr>
            <a:solidFill>
              <a:srgbClr val="F4B400"/>
            </a:solidFill>
            <a:ln cmpd="sng">
              <a:solidFill>
                <a:srgbClr val="000000"/>
              </a:solidFill>
            </a:ln>
          </c:spPr>
          <c:cat>
            <c:strRef>
              <c:f>'Presntation Data'!$C$29:$G$29</c:f>
            </c:strRef>
          </c:cat>
          <c:val>
            <c:numRef>
              <c:f>'Presntation Data'!$C$32:$G$32</c:f>
              <c:numCache/>
            </c:numRef>
          </c:val>
        </c:ser>
        <c:ser>
          <c:idx val="3"/>
          <c:order val="3"/>
          <c:tx>
            <c:strRef>
              <c:f>'Presntation Data'!$B$33</c:f>
            </c:strRef>
          </c:tx>
          <c:spPr>
            <a:solidFill>
              <a:srgbClr val="0F9D58"/>
            </a:solidFill>
            <a:ln cmpd="sng">
              <a:solidFill>
                <a:srgbClr val="000000"/>
              </a:solidFill>
            </a:ln>
          </c:spPr>
          <c:cat>
            <c:strRef>
              <c:f>'Presntation Data'!$C$29:$G$29</c:f>
            </c:strRef>
          </c:cat>
          <c:val>
            <c:numRef>
              <c:f>'Presntation Data'!$C$33:$G$33</c:f>
              <c:numCache/>
            </c:numRef>
          </c:val>
        </c:ser>
        <c:ser>
          <c:idx val="4"/>
          <c:order val="4"/>
          <c:tx>
            <c:strRef>
              <c:f>'Presntation Data'!$B$34</c:f>
            </c:strRef>
          </c:tx>
          <c:spPr>
            <a:solidFill>
              <a:srgbClr val="FF6D00"/>
            </a:solidFill>
            <a:ln cmpd="sng">
              <a:solidFill>
                <a:srgbClr val="000000"/>
              </a:solidFill>
            </a:ln>
          </c:spPr>
          <c:cat>
            <c:strRef>
              <c:f>'Presntation Data'!$C$29:$G$29</c:f>
            </c:strRef>
          </c:cat>
          <c:val>
            <c:numRef>
              <c:f>'Presntation Data'!$C$34:$G$34</c:f>
              <c:numCache/>
            </c:numRef>
          </c:val>
        </c:ser>
        <c:ser>
          <c:idx val="5"/>
          <c:order val="5"/>
          <c:tx>
            <c:strRef>
              <c:f>'Presntation Data'!$B$35</c:f>
            </c:strRef>
          </c:tx>
          <c:spPr>
            <a:solidFill>
              <a:srgbClr val="46BDC6"/>
            </a:solidFill>
            <a:ln cmpd="sng">
              <a:solidFill>
                <a:srgbClr val="000000"/>
              </a:solidFill>
            </a:ln>
          </c:spPr>
          <c:cat>
            <c:strRef>
              <c:f>'Presntation Data'!$C$29:$G$29</c:f>
            </c:strRef>
          </c:cat>
          <c:val>
            <c:numRef>
              <c:f>'Presntation Data'!$C$35:$G$35</c:f>
              <c:numCache/>
            </c:numRef>
          </c:val>
        </c:ser>
        <c:overlap val="100"/>
        <c:axId val="1986911356"/>
        <c:axId val="1217168882"/>
      </c:barChart>
      <c:catAx>
        <c:axId val="1986911356"/>
        <c:scaling>
          <c:orientation val="minMax"/>
        </c:scaling>
        <c:delete val="0"/>
        <c:axPos val="b"/>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spPr/>
        <c:txPr>
          <a:bodyPr/>
          <a:lstStyle/>
          <a:p>
            <a:pPr lvl="0">
              <a:defRPr b="0">
                <a:solidFill>
                  <a:srgbClr val="000000"/>
                </a:solidFill>
                <a:latin typeface="Roboto"/>
              </a:defRPr>
            </a:pPr>
          </a:p>
        </c:txPr>
        <c:crossAx val="1217168882"/>
      </c:catAx>
      <c:valAx>
        <c:axId val="121716888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tickLblPos val="nextTo"/>
        <c:spPr>
          <a:ln/>
        </c:spPr>
        <c:txPr>
          <a:bodyPr/>
          <a:lstStyle/>
          <a:p>
            <a:pPr lvl="0">
              <a:defRPr b="0">
                <a:solidFill>
                  <a:srgbClr val="000000"/>
                </a:solidFill>
                <a:latin typeface="Roboto"/>
              </a:defRPr>
            </a:pPr>
          </a:p>
        </c:txPr>
        <c:crossAx val="1986911356"/>
      </c:valAx>
    </c:plotArea>
    <c:legend>
      <c:legendPos val="r"/>
      <c:overlay val="0"/>
      <c:txPr>
        <a:bodyPr/>
        <a:lstStyle/>
        <a:p>
          <a:pPr lvl="0">
            <a:defRPr b="0">
              <a:solidFill>
                <a:srgbClr val="000000"/>
              </a:solidFill>
              <a:latin typeface="Roboto"/>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Roboto"/>
              </a:defRPr>
            </a:pPr>
            <a:r>
              <a:rPr b="0">
                <a:solidFill>
                  <a:srgbClr val="000000"/>
                </a:solidFill>
                <a:latin typeface="Roboto"/>
              </a:rPr>
              <a:t>Sales Breakdown (Sales)</a:t>
            </a:r>
          </a:p>
        </c:rich>
      </c:tx>
      <c:overlay val="0"/>
    </c:title>
    <c:plotArea>
      <c:layout/>
      <c:barChart>
        <c:barDir val="col"/>
        <c:grouping val="stacked"/>
        <c:ser>
          <c:idx val="0"/>
          <c:order val="0"/>
          <c:tx>
            <c:strRef>
              <c:f>'Presntation Data'!$B$40</c:f>
            </c:strRef>
          </c:tx>
          <c:spPr>
            <a:solidFill>
              <a:srgbClr val="4285F4"/>
            </a:solidFill>
            <a:ln cmpd="sng">
              <a:solidFill>
                <a:srgbClr val="000000"/>
              </a:solidFill>
            </a:ln>
          </c:spPr>
          <c:cat>
            <c:strRef>
              <c:f>'Presntation Data'!$C$39:$G$39</c:f>
            </c:strRef>
          </c:cat>
          <c:val>
            <c:numRef>
              <c:f>'Presntation Data'!$C$40:$G$40</c:f>
              <c:numCache/>
            </c:numRef>
          </c:val>
        </c:ser>
        <c:ser>
          <c:idx val="1"/>
          <c:order val="1"/>
          <c:tx>
            <c:strRef>
              <c:f>'Presntation Data'!$B$41</c:f>
            </c:strRef>
          </c:tx>
          <c:spPr>
            <a:solidFill>
              <a:srgbClr val="DB4437"/>
            </a:solidFill>
            <a:ln cmpd="sng">
              <a:solidFill>
                <a:srgbClr val="000000"/>
              </a:solidFill>
            </a:ln>
          </c:spPr>
          <c:cat>
            <c:strRef>
              <c:f>'Presntation Data'!$C$39:$G$39</c:f>
            </c:strRef>
          </c:cat>
          <c:val>
            <c:numRef>
              <c:f>'Presntation Data'!$C$41:$G$41</c:f>
              <c:numCache/>
            </c:numRef>
          </c:val>
        </c:ser>
        <c:ser>
          <c:idx val="2"/>
          <c:order val="2"/>
          <c:tx>
            <c:strRef>
              <c:f>'Presntation Data'!$B$42</c:f>
            </c:strRef>
          </c:tx>
          <c:spPr>
            <a:solidFill>
              <a:srgbClr val="F4B400"/>
            </a:solidFill>
            <a:ln cmpd="sng">
              <a:solidFill>
                <a:srgbClr val="000000"/>
              </a:solidFill>
            </a:ln>
          </c:spPr>
          <c:cat>
            <c:strRef>
              <c:f>'Presntation Data'!$C$39:$G$39</c:f>
            </c:strRef>
          </c:cat>
          <c:val>
            <c:numRef>
              <c:f>'Presntation Data'!$C$42:$G$42</c:f>
              <c:numCache/>
            </c:numRef>
          </c:val>
        </c:ser>
        <c:ser>
          <c:idx val="3"/>
          <c:order val="3"/>
          <c:tx>
            <c:strRef>
              <c:f>'Presntation Data'!$B$43</c:f>
            </c:strRef>
          </c:tx>
          <c:spPr>
            <a:solidFill>
              <a:srgbClr val="0F9D58"/>
            </a:solidFill>
            <a:ln cmpd="sng">
              <a:solidFill>
                <a:srgbClr val="000000"/>
              </a:solidFill>
            </a:ln>
          </c:spPr>
          <c:cat>
            <c:strRef>
              <c:f>'Presntation Data'!$C$39:$G$39</c:f>
            </c:strRef>
          </c:cat>
          <c:val>
            <c:numRef>
              <c:f>'Presntation Data'!$C$43:$G$43</c:f>
              <c:numCache/>
            </c:numRef>
          </c:val>
        </c:ser>
        <c:ser>
          <c:idx val="4"/>
          <c:order val="4"/>
          <c:tx>
            <c:strRef>
              <c:f>'Presntation Data'!$B$44</c:f>
            </c:strRef>
          </c:tx>
          <c:spPr>
            <a:solidFill>
              <a:srgbClr val="FF6D00"/>
            </a:solidFill>
            <a:ln cmpd="sng">
              <a:solidFill>
                <a:srgbClr val="000000"/>
              </a:solidFill>
            </a:ln>
          </c:spPr>
          <c:cat>
            <c:strRef>
              <c:f>'Presntation Data'!$C$39:$G$39</c:f>
            </c:strRef>
          </c:cat>
          <c:val>
            <c:numRef>
              <c:f>'Presntation Data'!$C$44:$G$44</c:f>
              <c:numCache/>
            </c:numRef>
          </c:val>
        </c:ser>
        <c:ser>
          <c:idx val="5"/>
          <c:order val="5"/>
          <c:tx>
            <c:strRef>
              <c:f>'Presntation Data'!$B$45</c:f>
            </c:strRef>
          </c:tx>
          <c:spPr>
            <a:solidFill>
              <a:srgbClr val="46BDC6"/>
            </a:solidFill>
            <a:ln cmpd="sng">
              <a:solidFill>
                <a:srgbClr val="000000"/>
              </a:solidFill>
            </a:ln>
          </c:spPr>
          <c:cat>
            <c:strRef>
              <c:f>'Presntation Data'!$C$39:$G$39</c:f>
            </c:strRef>
          </c:cat>
          <c:val>
            <c:numRef>
              <c:f>'Presntation Data'!$C$45:$G$45</c:f>
              <c:numCache/>
            </c:numRef>
          </c:val>
        </c:ser>
        <c:ser>
          <c:idx val="6"/>
          <c:order val="6"/>
          <c:tx>
            <c:strRef>
              <c:f>'Presntation Data'!$B$46</c:f>
            </c:strRef>
          </c:tx>
          <c:cat>
            <c:strRef>
              <c:f>'Presntation Data'!$C$39:$G$39</c:f>
            </c:strRef>
          </c:cat>
          <c:val>
            <c:numRef>
              <c:f>'Presntation Data'!$C$46:$G$46</c:f>
              <c:numCache/>
            </c:numRef>
          </c:val>
        </c:ser>
        <c:overlap val="100"/>
        <c:axId val="362206270"/>
        <c:axId val="2067407563"/>
      </c:barChart>
      <c:catAx>
        <c:axId val="362206270"/>
        <c:scaling>
          <c:orientation val="minMax"/>
        </c:scaling>
        <c:delete val="0"/>
        <c:axPos val="b"/>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spPr/>
        <c:txPr>
          <a:bodyPr/>
          <a:lstStyle/>
          <a:p>
            <a:pPr lvl="0">
              <a:defRPr b="0">
                <a:solidFill>
                  <a:srgbClr val="000000"/>
                </a:solidFill>
                <a:latin typeface="Roboto"/>
              </a:defRPr>
            </a:pPr>
          </a:p>
        </c:txPr>
        <c:crossAx val="2067407563"/>
      </c:catAx>
      <c:valAx>
        <c:axId val="206740756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tickLblPos val="nextTo"/>
        <c:spPr>
          <a:ln/>
        </c:spPr>
        <c:txPr>
          <a:bodyPr/>
          <a:lstStyle/>
          <a:p>
            <a:pPr lvl="0">
              <a:defRPr b="0">
                <a:solidFill>
                  <a:srgbClr val="000000"/>
                </a:solidFill>
                <a:latin typeface="Roboto"/>
              </a:defRPr>
            </a:pPr>
          </a:p>
        </c:txPr>
        <c:crossAx val="362206270"/>
      </c:valAx>
    </c:plotArea>
    <c:legend>
      <c:legendPos val="r"/>
      <c:overlay val="0"/>
      <c:txPr>
        <a:bodyPr/>
        <a:lstStyle/>
        <a:p>
          <a:pPr lvl="0">
            <a:defRPr b="0">
              <a:solidFill>
                <a:srgbClr val="000000"/>
              </a:solidFill>
              <a:latin typeface="Roboto"/>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Roboto"/>
              </a:defRPr>
            </a:pPr>
            <a:r>
              <a:rPr b="0">
                <a:solidFill>
                  <a:srgbClr val="000000"/>
                </a:solidFill>
                <a:latin typeface="Roboto"/>
              </a:rPr>
              <a:t>Expenditure Breakdown</a:t>
            </a:r>
          </a:p>
        </c:rich>
      </c:tx>
      <c:overlay val="0"/>
    </c:title>
    <c:plotArea>
      <c:layout/>
      <c:barChart>
        <c:barDir val="col"/>
        <c:grouping val="stacked"/>
        <c:ser>
          <c:idx val="0"/>
          <c:order val="0"/>
          <c:tx>
            <c:strRef>
              <c:f>'Presntation Data'!$B$107</c:f>
            </c:strRef>
          </c:tx>
          <c:spPr>
            <a:solidFill>
              <a:srgbClr val="4285F4"/>
            </a:solidFill>
            <a:ln cmpd="sng">
              <a:solidFill>
                <a:srgbClr val="000000"/>
              </a:solidFill>
            </a:ln>
          </c:spPr>
          <c:cat>
            <c:strRef>
              <c:f>'Presntation Data'!$C$106:$E$106</c:f>
            </c:strRef>
          </c:cat>
          <c:val>
            <c:numRef>
              <c:f>'Presntation Data'!$C$107:$E$107</c:f>
              <c:numCache/>
            </c:numRef>
          </c:val>
        </c:ser>
        <c:ser>
          <c:idx val="1"/>
          <c:order val="1"/>
          <c:tx>
            <c:strRef>
              <c:f>'Presntation Data'!$B$108</c:f>
            </c:strRef>
          </c:tx>
          <c:spPr>
            <a:solidFill>
              <a:srgbClr val="DB4437"/>
            </a:solidFill>
            <a:ln cmpd="sng">
              <a:solidFill>
                <a:srgbClr val="000000"/>
              </a:solidFill>
            </a:ln>
          </c:spPr>
          <c:cat>
            <c:strRef>
              <c:f>'Presntation Data'!$C$106:$E$106</c:f>
            </c:strRef>
          </c:cat>
          <c:val>
            <c:numRef>
              <c:f>'Presntation Data'!$C$108:$E$108</c:f>
              <c:numCache/>
            </c:numRef>
          </c:val>
        </c:ser>
        <c:ser>
          <c:idx val="2"/>
          <c:order val="2"/>
          <c:tx>
            <c:strRef>
              <c:f>'Presntation Data'!$B$109</c:f>
            </c:strRef>
          </c:tx>
          <c:spPr>
            <a:solidFill>
              <a:srgbClr val="F4B400"/>
            </a:solidFill>
            <a:ln cmpd="sng">
              <a:solidFill>
                <a:srgbClr val="000000"/>
              </a:solidFill>
            </a:ln>
          </c:spPr>
          <c:cat>
            <c:strRef>
              <c:f>'Presntation Data'!$C$106:$E$106</c:f>
            </c:strRef>
          </c:cat>
          <c:val>
            <c:numRef>
              <c:f>'Presntation Data'!$C$109:$E$109</c:f>
              <c:numCache/>
            </c:numRef>
          </c:val>
        </c:ser>
        <c:ser>
          <c:idx val="3"/>
          <c:order val="3"/>
          <c:tx>
            <c:strRef>
              <c:f>'Presntation Data'!$B$110</c:f>
            </c:strRef>
          </c:tx>
          <c:spPr>
            <a:solidFill>
              <a:srgbClr val="0F9D58"/>
            </a:solidFill>
            <a:ln cmpd="sng">
              <a:solidFill>
                <a:srgbClr val="000000"/>
              </a:solidFill>
            </a:ln>
          </c:spPr>
          <c:cat>
            <c:strRef>
              <c:f>'Presntation Data'!$C$106:$E$106</c:f>
            </c:strRef>
          </c:cat>
          <c:val>
            <c:numRef>
              <c:f>'Presntation Data'!$C$110:$E$110</c:f>
              <c:numCache/>
            </c:numRef>
          </c:val>
        </c:ser>
        <c:ser>
          <c:idx val="4"/>
          <c:order val="4"/>
          <c:tx>
            <c:strRef>
              <c:f>'Presntation Data'!$B$111</c:f>
            </c:strRef>
          </c:tx>
          <c:spPr>
            <a:solidFill>
              <a:srgbClr val="FF6D00"/>
            </a:solidFill>
            <a:ln cmpd="sng">
              <a:solidFill>
                <a:srgbClr val="000000"/>
              </a:solidFill>
            </a:ln>
          </c:spPr>
          <c:cat>
            <c:strRef>
              <c:f>'Presntation Data'!$C$106:$E$106</c:f>
            </c:strRef>
          </c:cat>
          <c:val>
            <c:numRef>
              <c:f>'Presntation Data'!$C$111:$E$111</c:f>
              <c:numCache/>
            </c:numRef>
          </c:val>
        </c:ser>
        <c:ser>
          <c:idx val="5"/>
          <c:order val="5"/>
          <c:tx>
            <c:strRef>
              <c:f>'Presntation Data'!$B$112</c:f>
            </c:strRef>
          </c:tx>
          <c:spPr>
            <a:solidFill>
              <a:srgbClr val="46BDC6"/>
            </a:solidFill>
            <a:ln cmpd="sng">
              <a:solidFill>
                <a:srgbClr val="000000"/>
              </a:solidFill>
            </a:ln>
          </c:spPr>
          <c:cat>
            <c:strRef>
              <c:f>'Presntation Data'!$C$106:$E$106</c:f>
            </c:strRef>
          </c:cat>
          <c:val>
            <c:numRef>
              <c:f>'Presntation Data'!$C$112:$E$112</c:f>
              <c:numCache/>
            </c:numRef>
          </c:val>
        </c:ser>
        <c:ser>
          <c:idx val="6"/>
          <c:order val="6"/>
          <c:tx>
            <c:strRef>
              <c:f>'Presntation Data'!$B$113</c:f>
            </c:strRef>
          </c:tx>
          <c:spPr>
            <a:solidFill>
              <a:srgbClr val="AB30C4"/>
            </a:solidFill>
            <a:ln cmpd="sng">
              <a:solidFill>
                <a:srgbClr val="000000"/>
              </a:solidFill>
            </a:ln>
          </c:spPr>
          <c:cat>
            <c:strRef>
              <c:f>'Presntation Data'!$C$106:$E$106</c:f>
            </c:strRef>
          </c:cat>
          <c:val>
            <c:numRef>
              <c:f>'Presntation Data'!$C$113:$E$113</c:f>
              <c:numCache/>
            </c:numRef>
          </c:val>
        </c:ser>
        <c:ser>
          <c:idx val="7"/>
          <c:order val="7"/>
          <c:tx>
            <c:strRef>
              <c:f>'Presntation Data'!$B$114</c:f>
            </c:strRef>
          </c:tx>
          <c:spPr>
            <a:solidFill>
              <a:srgbClr val="C1BC1F"/>
            </a:solidFill>
            <a:ln cmpd="sng">
              <a:solidFill>
                <a:srgbClr val="000000"/>
              </a:solidFill>
            </a:ln>
          </c:spPr>
          <c:cat>
            <c:strRef>
              <c:f>'Presntation Data'!$C$106:$E$106</c:f>
            </c:strRef>
          </c:cat>
          <c:val>
            <c:numRef>
              <c:f>'Presntation Data'!$C$114:$E$114</c:f>
              <c:numCache/>
            </c:numRef>
          </c:val>
        </c:ser>
        <c:ser>
          <c:idx val="8"/>
          <c:order val="8"/>
          <c:tx>
            <c:strRef>
              <c:f>'Presntation Data'!$B$115</c:f>
            </c:strRef>
          </c:tx>
          <c:spPr>
            <a:solidFill>
              <a:srgbClr val="3949AB"/>
            </a:solidFill>
            <a:ln cmpd="sng">
              <a:solidFill>
                <a:srgbClr val="000000"/>
              </a:solidFill>
            </a:ln>
          </c:spPr>
          <c:cat>
            <c:strRef>
              <c:f>'Presntation Data'!$C$106:$E$106</c:f>
            </c:strRef>
          </c:cat>
          <c:val>
            <c:numRef>
              <c:f>'Presntation Data'!$C$115:$E$115</c:f>
              <c:numCache/>
            </c:numRef>
          </c:val>
        </c:ser>
        <c:ser>
          <c:idx val="9"/>
          <c:order val="9"/>
          <c:tx>
            <c:strRef>
              <c:f>'Presntation Data'!$B$116</c:f>
            </c:strRef>
          </c:tx>
          <c:spPr>
            <a:solidFill>
              <a:srgbClr val="F975A8"/>
            </a:solidFill>
            <a:ln cmpd="sng">
              <a:solidFill>
                <a:srgbClr val="000000"/>
              </a:solidFill>
            </a:ln>
          </c:spPr>
          <c:cat>
            <c:strRef>
              <c:f>'Presntation Data'!$C$106:$E$106</c:f>
            </c:strRef>
          </c:cat>
          <c:val>
            <c:numRef>
              <c:f>'Presntation Data'!$C$116:$E$116</c:f>
              <c:numCache/>
            </c:numRef>
          </c:val>
        </c:ser>
        <c:ser>
          <c:idx val="10"/>
          <c:order val="10"/>
          <c:tx>
            <c:strRef>
              <c:f>'Presntation Data'!$B$117</c:f>
            </c:strRef>
          </c:tx>
          <c:spPr>
            <a:solidFill>
              <a:srgbClr val="00695C"/>
            </a:solidFill>
            <a:ln cmpd="sng">
              <a:solidFill>
                <a:srgbClr val="000000"/>
              </a:solidFill>
            </a:ln>
          </c:spPr>
          <c:cat>
            <c:strRef>
              <c:f>'Presntation Data'!$C$106:$E$106</c:f>
            </c:strRef>
          </c:cat>
          <c:val>
            <c:numRef>
              <c:f>'Presntation Data'!$C$117:$E$117</c:f>
              <c:numCache/>
            </c:numRef>
          </c:val>
        </c:ser>
        <c:overlap val="100"/>
        <c:axId val="1666279683"/>
        <c:axId val="1622475676"/>
      </c:barChart>
      <c:catAx>
        <c:axId val="1666279683"/>
        <c:scaling>
          <c:orientation val="minMax"/>
        </c:scaling>
        <c:delete val="0"/>
        <c:axPos val="b"/>
        <c:title>
          <c:tx>
            <c:rich>
              <a:bodyPr/>
              <a:lstStyle/>
              <a:p>
                <a:pPr lvl="0">
                  <a:defRPr b="0">
                    <a:solidFill>
                      <a:srgbClr val="000000"/>
                    </a:solidFill>
                    <a:latin typeface="Roboto"/>
                  </a:defRPr>
                </a:pPr>
                <a:r>
                  <a:rPr b="0">
                    <a:solidFill>
                      <a:srgbClr val="000000"/>
                    </a:solidFill>
                    <a:latin typeface="Roboto"/>
                  </a:rPr>
                  <a:t>Overhead - £000's</a:t>
                </a:r>
              </a:p>
            </c:rich>
          </c:tx>
          <c:overlay val="0"/>
        </c:title>
        <c:numFmt formatCode="General" sourceLinked="1"/>
        <c:majorTickMark val="none"/>
        <c:minorTickMark val="none"/>
        <c:spPr/>
        <c:txPr>
          <a:bodyPr/>
          <a:lstStyle/>
          <a:p>
            <a:pPr lvl="0">
              <a:defRPr b="0">
                <a:solidFill>
                  <a:srgbClr val="000000"/>
                </a:solidFill>
                <a:latin typeface="Roboto"/>
              </a:defRPr>
            </a:pPr>
          </a:p>
        </c:txPr>
        <c:crossAx val="1622475676"/>
      </c:catAx>
      <c:valAx>
        <c:axId val="162247567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r>
                  <a:rPr b="0">
                    <a:solidFill>
                      <a:srgbClr val="000000"/>
                    </a:solidFill>
                    <a:latin typeface="Roboto"/>
                  </a:rPr>
                  <a:t/>
                </a:r>
              </a:p>
            </c:rich>
          </c:tx>
          <c:overlay val="0"/>
        </c:title>
        <c:numFmt formatCode="General" sourceLinked="1"/>
        <c:majorTickMark val="none"/>
        <c:minorTickMark val="none"/>
        <c:tickLblPos val="nextTo"/>
        <c:spPr>
          <a:ln/>
        </c:spPr>
        <c:txPr>
          <a:bodyPr/>
          <a:lstStyle/>
          <a:p>
            <a:pPr lvl="0">
              <a:defRPr b="0">
                <a:solidFill>
                  <a:srgbClr val="000000"/>
                </a:solidFill>
                <a:latin typeface="Roboto"/>
              </a:defRPr>
            </a:pPr>
          </a:p>
        </c:txPr>
        <c:crossAx val="1666279683"/>
      </c:valAx>
    </c:plotArea>
    <c:legend>
      <c:legendPos val="r"/>
      <c:overlay val="0"/>
      <c:txPr>
        <a:bodyPr/>
        <a:lstStyle/>
        <a:p>
          <a:pPr lvl="0">
            <a:defRPr b="0">
              <a:solidFill>
                <a:srgbClr val="000000"/>
              </a:solidFill>
              <a:latin typeface="Roboto"/>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000000"/>
                </a:solidFill>
                <a:latin typeface="Roboto"/>
              </a:defRPr>
            </a:pPr>
            <a:r>
              <a:rPr b="1" i="0" sz="1600">
                <a:solidFill>
                  <a:srgbClr val="000000"/>
                </a:solidFill>
                <a:latin typeface="Roboto"/>
              </a:rPr>
              <a:t>Break Even Analysis (Year 1)</a:t>
            </a:r>
          </a:p>
        </c:rich>
      </c:tx>
      <c:overlay val="0"/>
    </c:title>
    <c:plotArea>
      <c:layout/>
      <c:lineChart>
        <c:ser>
          <c:idx val="0"/>
          <c:order val="0"/>
          <c:tx>
            <c:strRef>
              <c:f>'Break-Even Chart (Year 1)'!$C$21</c:f>
            </c:strRef>
          </c:tx>
          <c:spPr>
            <a:ln cmpd="sng" w="19050">
              <a:solidFill>
                <a:srgbClr val="4684EE">
                  <a:alpha val="100000"/>
                </a:srgbClr>
              </a:solidFill>
            </a:ln>
          </c:spPr>
          <c:marker>
            <c:symbol val="none"/>
          </c:marker>
          <c:cat>
            <c:strRef>
              <c:f>'Break-Even Chart (Year 1)'!$D$20:$L$20</c:f>
            </c:strRef>
          </c:cat>
          <c:val>
            <c:numRef>
              <c:f>'Break-Even Chart (Year 1)'!$D$21:$L$21</c:f>
              <c:numCache/>
            </c:numRef>
          </c:val>
          <c:smooth val="0"/>
        </c:ser>
        <c:ser>
          <c:idx val="1"/>
          <c:order val="1"/>
          <c:tx>
            <c:strRef>
              <c:f>'Break-Even Chart (Year 1)'!$C$22</c:f>
            </c:strRef>
          </c:tx>
          <c:spPr>
            <a:ln cmpd="sng" w="19050">
              <a:solidFill>
                <a:srgbClr val="DC3912">
                  <a:alpha val="100000"/>
                </a:srgbClr>
              </a:solidFill>
            </a:ln>
          </c:spPr>
          <c:marker>
            <c:symbol val="none"/>
          </c:marker>
          <c:cat>
            <c:strRef>
              <c:f>'Break-Even Chart (Year 1)'!$D$20:$L$20</c:f>
            </c:strRef>
          </c:cat>
          <c:val>
            <c:numRef>
              <c:f>'Break-Even Chart (Year 1)'!$D$22:$L$22</c:f>
              <c:numCache/>
            </c:numRef>
          </c:val>
          <c:smooth val="0"/>
        </c:ser>
        <c:axId val="1315959448"/>
        <c:axId val="1598701955"/>
      </c:lineChart>
      <c:catAx>
        <c:axId val="1315959448"/>
        <c:scaling>
          <c:orientation val="minMax"/>
        </c:scaling>
        <c:delete val="0"/>
        <c:axPos val="b"/>
        <c:title>
          <c:tx>
            <c:rich>
              <a:bodyPr/>
              <a:lstStyle/>
              <a:p>
                <a:pPr lvl="0">
                  <a:defRPr b="1" i="0">
                    <a:solidFill>
                      <a:srgbClr val="000000"/>
                    </a:solidFill>
                    <a:latin typeface="Roboto"/>
                  </a:defRPr>
                </a:pPr>
                <a:r>
                  <a:rPr b="1" i="0">
                    <a:solidFill>
                      <a:srgbClr val="000000"/>
                    </a:solidFill>
                    <a:latin typeface="Roboto"/>
                  </a:rPr>
                  <a:t>Units</a:t>
                </a:r>
              </a:p>
            </c:rich>
          </c:tx>
          <c:overlay val="0"/>
        </c:title>
        <c:numFmt formatCode="General" sourceLinked="1"/>
        <c:majorTickMark val="none"/>
        <c:minorTickMark val="none"/>
        <c:spPr/>
        <c:txPr>
          <a:bodyPr/>
          <a:lstStyle/>
          <a:p>
            <a:pPr lvl="0">
              <a:defRPr b="1" i="0">
                <a:solidFill>
                  <a:srgbClr val="000000"/>
                </a:solidFill>
                <a:latin typeface="Roboto"/>
              </a:defRPr>
            </a:pPr>
          </a:p>
        </c:txPr>
        <c:crossAx val="1598701955"/>
      </c:catAx>
      <c:valAx>
        <c:axId val="159870195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1" i="0">
                    <a:solidFill>
                      <a:srgbClr val="000000"/>
                    </a:solidFill>
                    <a:latin typeface="Roboto"/>
                  </a:defRPr>
                </a:pPr>
                <a:r>
                  <a:rPr b="1" i="0">
                    <a:solidFill>
                      <a:srgbClr val="000000"/>
                    </a:solidFill>
                    <a:latin typeface="Roboto"/>
                  </a:rPr>
                  <a:t>£</a:t>
                </a:r>
              </a:p>
            </c:rich>
          </c:tx>
          <c:overlay val="0"/>
        </c:title>
        <c:numFmt formatCode="General" sourceLinked="1"/>
        <c:majorTickMark val="none"/>
        <c:minorTickMark val="none"/>
        <c:tickLblPos val="nextTo"/>
        <c:spPr>
          <a:ln/>
        </c:spPr>
        <c:txPr>
          <a:bodyPr/>
          <a:lstStyle/>
          <a:p>
            <a:pPr lvl="0">
              <a:defRPr b="1" i="0">
                <a:solidFill>
                  <a:srgbClr val="000000"/>
                </a:solidFill>
                <a:latin typeface="Roboto"/>
              </a:defRPr>
            </a:pPr>
          </a:p>
        </c:txPr>
        <c:crossAx val="1315959448"/>
      </c:valAx>
      <c:spPr>
        <a:solidFill>
          <a:srgbClr val="FFFFFF"/>
        </a:solidFill>
      </c:spPr>
    </c:plotArea>
    <c:legend>
      <c:legendPos val="r"/>
      <c:overlay val="0"/>
      <c:txPr>
        <a:bodyPr/>
        <a:lstStyle/>
        <a:p>
          <a:pPr lvl="0">
            <a:defRPr b="0">
              <a:solidFill>
                <a:srgbClr val="000000"/>
              </a:solidFill>
              <a:latin typeface="Roboto"/>
            </a:defRPr>
          </a:pPr>
        </a:p>
      </c:txPr>
    </c:legend>
    <c:plotVisOnly val="1"/>
  </c:chart>
</c:chartSpace>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chart" Target="../charts/chart7.xml"/><Relationship Id="rId2"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6670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257175</xdr:colOff>
      <xdr:row>2</xdr:row>
      <xdr:rowOff>19050</xdr:rowOff>
    </xdr:from>
    <xdr:ext cx="1876425" cy="9048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523875</xdr:colOff>
      <xdr:row>28</xdr:row>
      <xdr:rowOff>152400</xdr:rowOff>
    </xdr:from>
    <xdr:ext cx="8543925" cy="3429000"/>
    <xdr:graphicFrame>
      <xdr:nvGraphicFramePr>
        <xdr:cNvPr id="7" name="Chart 7"/>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0</xdr:colOff>
      <xdr:row>0</xdr:row>
      <xdr:rowOff>0</xdr:rowOff>
    </xdr:from>
    <xdr:ext cx="190500" cy="114300"/>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752475</xdr:colOff>
      <xdr:row>1</xdr:row>
      <xdr:rowOff>161925</xdr:rowOff>
    </xdr:from>
    <xdr:ext cx="1876425" cy="885825"/>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428625</xdr:colOff>
      <xdr:row>1</xdr:row>
      <xdr:rowOff>123825</xdr:rowOff>
    </xdr:from>
    <xdr:ext cx="1857375" cy="533400"/>
    <xdr:pic>
      <xdr:nvPicPr>
        <xdr:cNvPr id="0" name="image5.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6670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590550</xdr:colOff>
      <xdr:row>20</xdr:row>
      <xdr:rowOff>19050</xdr:rowOff>
    </xdr:from>
    <xdr:ext cx="5715000" cy="35147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590550</xdr:colOff>
      <xdr:row>4</xdr:row>
      <xdr:rowOff>9525</xdr:rowOff>
    </xdr:from>
    <xdr:ext cx="5715000" cy="3533775"/>
    <xdr:graphicFrame>
      <xdr:nvGraphicFramePr>
        <xdr:cNvPr id="2"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xdr:col>
      <xdr:colOff>152400</xdr:colOff>
      <xdr:row>56</xdr:row>
      <xdr:rowOff>152400</xdr:rowOff>
    </xdr:from>
    <xdr:ext cx="5715000" cy="3533775"/>
    <xdr:graphicFrame>
      <xdr:nvGraphicFramePr>
        <xdr:cNvPr id="3" name="Chart 3"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7</xdr:col>
      <xdr:colOff>590550</xdr:colOff>
      <xdr:row>43</xdr:row>
      <xdr:rowOff>9525</xdr:rowOff>
    </xdr:from>
    <xdr:ext cx="5715000" cy="3533775"/>
    <xdr:graphicFrame>
      <xdr:nvGraphicFramePr>
        <xdr:cNvPr id="4" name="Chart 4"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7</xdr:col>
      <xdr:colOff>523875</xdr:colOff>
      <xdr:row>63</xdr:row>
      <xdr:rowOff>0</xdr:rowOff>
    </xdr:from>
    <xdr:ext cx="5715000" cy="3533775"/>
    <xdr:graphicFrame>
      <xdr:nvGraphicFramePr>
        <xdr:cNvPr id="5" name="Chart 5" title="Chart"/>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8</xdr:col>
      <xdr:colOff>1295400</xdr:colOff>
      <xdr:row>102</xdr:row>
      <xdr:rowOff>104775</xdr:rowOff>
    </xdr:from>
    <xdr:ext cx="5715000" cy="3533775"/>
    <xdr:graphicFrame>
      <xdr:nvGraphicFramePr>
        <xdr:cNvPr id="6" name="Chart 6" title="Chart"/>
        <xdr:cNvGraphicFramePr/>
      </xdr:nvGraphicFramePr>
      <xdr:xfrm>
        <a:off x="0" y="0"/>
        <a:ext cx="0" cy="0"/>
      </xdr:xfrm>
      <a:graphic>
        <a:graphicData uri="http://schemas.openxmlformats.org/drawingml/2006/chart">
          <c:chart r:id="rId6"/>
        </a:graphicData>
      </a:graphic>
    </xdr:graphicFrame>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1.xml"/><Relationship Id="rId3"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8.xml"/><Relationship Id="rId3" Type="http://schemas.openxmlformats.org/officeDocument/2006/relationships/vmlDrawing" Target="../drawings/vmlDrawing2.v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sheetData>
    <row r="1">
      <c r="A1" s="1"/>
      <c r="B1" s="2"/>
      <c r="C1" s="2"/>
      <c r="D1" s="2"/>
      <c r="E1" s="2"/>
      <c r="F1" s="2"/>
      <c r="G1" s="2"/>
      <c r="H1" s="2"/>
      <c r="I1" s="2"/>
      <c r="J1" s="2"/>
      <c r="K1" s="2"/>
      <c r="L1" s="2"/>
      <c r="M1" s="2"/>
      <c r="N1" s="2"/>
      <c r="O1" s="2"/>
      <c r="P1" s="2"/>
      <c r="Q1" s="2"/>
      <c r="R1" s="2"/>
      <c r="S1" s="2"/>
      <c r="T1" s="2"/>
      <c r="U1" s="2"/>
      <c r="V1" s="3"/>
      <c r="W1" s="3"/>
      <c r="X1" s="3"/>
      <c r="Y1" s="3"/>
      <c r="Z1" s="3"/>
    </row>
    <row r="2">
      <c r="A2" s="4"/>
      <c r="B2" s="5" t="s">
        <v>0</v>
      </c>
      <c r="C2" s="5" t="s">
        <v>1</v>
      </c>
      <c r="D2" s="5" t="s">
        <v>2</v>
      </c>
      <c r="E2" s="5" t="s">
        <v>3</v>
      </c>
      <c r="F2" s="5" t="s">
        <v>4</v>
      </c>
      <c r="G2" s="5" t="s">
        <v>5</v>
      </c>
      <c r="H2" s="5" t="s">
        <v>6</v>
      </c>
      <c r="I2" s="5" t="s">
        <v>7</v>
      </c>
      <c r="J2" s="5" t="s">
        <v>8</v>
      </c>
      <c r="K2" s="5" t="s">
        <v>9</v>
      </c>
      <c r="L2" s="5" t="s">
        <v>10</v>
      </c>
      <c r="M2" s="5" t="s">
        <v>11</v>
      </c>
      <c r="N2" s="5" t="s">
        <v>12</v>
      </c>
      <c r="O2" s="6" t="s">
        <v>13</v>
      </c>
      <c r="P2" s="6" t="s">
        <v>14</v>
      </c>
      <c r="Q2" s="6" t="s">
        <v>15</v>
      </c>
      <c r="R2" s="6" t="s">
        <v>16</v>
      </c>
      <c r="S2" s="6" t="s">
        <v>17</v>
      </c>
      <c r="T2" s="2"/>
      <c r="U2" s="2"/>
      <c r="V2" s="3"/>
      <c r="W2" s="3"/>
      <c r="X2" s="3"/>
      <c r="Y2" s="3"/>
      <c r="Z2" s="3"/>
    </row>
    <row r="3">
      <c r="A3" s="7" t="s">
        <v>18</v>
      </c>
      <c r="B3" s="8"/>
      <c r="C3" s="8"/>
      <c r="D3" s="8"/>
      <c r="E3" s="8"/>
      <c r="F3" s="8"/>
      <c r="G3" s="8"/>
      <c r="H3" s="8"/>
      <c r="I3" s="8"/>
      <c r="J3" s="8"/>
      <c r="K3" s="8"/>
      <c r="L3" s="8"/>
      <c r="M3" s="8"/>
      <c r="N3" s="8"/>
      <c r="O3" s="8"/>
      <c r="P3" s="8"/>
      <c r="Q3" s="8"/>
      <c r="R3" s="8"/>
      <c r="S3" s="9"/>
      <c r="T3" s="2"/>
      <c r="U3" s="2"/>
      <c r="V3" s="3"/>
      <c r="W3" s="3"/>
      <c r="X3" s="3"/>
      <c r="Y3" s="3"/>
      <c r="Z3" s="3"/>
    </row>
    <row r="4">
      <c r="A4" s="10" t="s">
        <v>19</v>
      </c>
      <c r="B4" s="11">
        <f>'P&amp;L'!E$17</f>
        <v>33000</v>
      </c>
      <c r="C4" s="11">
        <f>'P&amp;L'!F$17</f>
        <v>33000</v>
      </c>
      <c r="D4" s="11">
        <f>'P&amp;L'!G$17</f>
        <v>33000</v>
      </c>
      <c r="E4" s="11">
        <f>'P&amp;L'!H$17</f>
        <v>33000</v>
      </c>
      <c r="F4" s="11">
        <f>'P&amp;L'!I$17</f>
        <v>33000</v>
      </c>
      <c r="G4" s="11">
        <f>'P&amp;L'!J$17</f>
        <v>33000</v>
      </c>
      <c r="H4" s="11">
        <f>'P&amp;L'!K$17</f>
        <v>33000</v>
      </c>
      <c r="I4" s="11">
        <f>'P&amp;L'!L$17</f>
        <v>33000</v>
      </c>
      <c r="J4" s="11">
        <f>'P&amp;L'!M$17</f>
        <v>33000</v>
      </c>
      <c r="K4" s="11">
        <f>'P&amp;L'!N$17</f>
        <v>33000</v>
      </c>
      <c r="L4" s="11">
        <f>'P&amp;L'!O$17</f>
        <v>33000</v>
      </c>
      <c r="M4" s="11">
        <f>'P&amp;L'!P$17</f>
        <v>33000</v>
      </c>
      <c r="N4" s="11">
        <f t="shared" ref="N4:N5" si="2">SUM(B4:M4)</f>
        <v>396000</v>
      </c>
      <c r="O4" s="11">
        <f>'P&amp;L'!AD$17</f>
        <v>871794</v>
      </c>
      <c r="P4" s="11">
        <f>'P&amp;L'!AD$17</f>
        <v>871794</v>
      </c>
      <c r="Q4" s="11">
        <f>'P&amp;L'!AE$17</f>
        <v>1389063.15</v>
      </c>
      <c r="R4" s="11">
        <f>'P&amp;L'!AF$17</f>
        <v>2223564.3</v>
      </c>
      <c r="S4" s="11">
        <f>'P&amp;L'!AG$17</f>
        <v>3587253.3</v>
      </c>
      <c r="T4" s="12"/>
      <c r="U4" s="12"/>
      <c r="V4" s="13"/>
      <c r="W4" s="13"/>
      <c r="X4" s="13"/>
      <c r="Y4" s="13"/>
      <c r="Z4" s="13"/>
    </row>
    <row r="5">
      <c r="A5" s="14" t="s">
        <v>20</v>
      </c>
      <c r="B5" s="15">
        <f t="shared" ref="B5:M5" si="1">B4*0.5</f>
        <v>16500</v>
      </c>
      <c r="C5" s="15">
        <f t="shared" si="1"/>
        <v>16500</v>
      </c>
      <c r="D5" s="15">
        <f t="shared" si="1"/>
        <v>16500</v>
      </c>
      <c r="E5" s="15">
        <f t="shared" si="1"/>
        <v>16500</v>
      </c>
      <c r="F5" s="15">
        <f t="shared" si="1"/>
        <v>16500</v>
      </c>
      <c r="G5" s="15">
        <f t="shared" si="1"/>
        <v>16500</v>
      </c>
      <c r="H5" s="15">
        <f t="shared" si="1"/>
        <v>16500</v>
      </c>
      <c r="I5" s="15">
        <f t="shared" si="1"/>
        <v>16500</v>
      </c>
      <c r="J5" s="15">
        <f t="shared" si="1"/>
        <v>16500</v>
      </c>
      <c r="K5" s="15">
        <f t="shared" si="1"/>
        <v>16500</v>
      </c>
      <c r="L5" s="15">
        <f t="shared" si="1"/>
        <v>16500</v>
      </c>
      <c r="M5" s="15">
        <f t="shared" si="1"/>
        <v>16500</v>
      </c>
      <c r="N5" s="15">
        <f t="shared" si="2"/>
        <v>198000</v>
      </c>
      <c r="O5" s="15">
        <f t="shared" ref="O5:S5" si="3">O4*0.5</f>
        <v>435897</v>
      </c>
      <c r="P5" s="15">
        <f t="shared" si="3"/>
        <v>435897</v>
      </c>
      <c r="Q5" s="15">
        <f t="shared" si="3"/>
        <v>694531.575</v>
      </c>
      <c r="R5" s="15">
        <f t="shared" si="3"/>
        <v>1111782.15</v>
      </c>
      <c r="S5" s="15">
        <f t="shared" si="3"/>
        <v>1793626.65</v>
      </c>
      <c r="T5" s="2"/>
      <c r="U5" s="2"/>
      <c r="V5" s="3"/>
      <c r="W5" s="3"/>
      <c r="X5" s="3"/>
      <c r="Y5" s="3"/>
      <c r="Z5" s="3"/>
    </row>
    <row r="6">
      <c r="A6" s="16"/>
      <c r="B6" s="17"/>
      <c r="C6" s="17"/>
      <c r="D6" s="17"/>
      <c r="E6" s="17"/>
      <c r="F6" s="17"/>
      <c r="G6" s="17"/>
      <c r="H6" s="17"/>
      <c r="I6" s="17"/>
      <c r="J6" s="17"/>
      <c r="K6" s="17"/>
      <c r="L6" s="17"/>
      <c r="M6" s="17"/>
      <c r="N6" s="17"/>
      <c r="O6" s="17"/>
      <c r="P6" s="17"/>
      <c r="Q6" s="17"/>
      <c r="R6" s="17"/>
      <c r="S6" s="17"/>
      <c r="T6" s="2"/>
      <c r="U6" s="2"/>
      <c r="V6" s="3"/>
      <c r="W6" s="3"/>
      <c r="X6" s="3"/>
      <c r="Y6" s="3"/>
      <c r="Z6" s="3"/>
    </row>
    <row r="7">
      <c r="A7" s="10" t="s">
        <v>21</v>
      </c>
      <c r="B7" s="18">
        <v>5000.0</v>
      </c>
      <c r="C7" s="18">
        <v>5000.0</v>
      </c>
      <c r="D7" s="18">
        <v>5000.0</v>
      </c>
      <c r="E7" s="18">
        <v>5000.0</v>
      </c>
      <c r="F7" s="18">
        <v>5000.0</v>
      </c>
      <c r="G7" s="18">
        <v>5000.0</v>
      </c>
      <c r="H7" s="18">
        <v>5000.0</v>
      </c>
      <c r="I7" s="18">
        <v>5000.0</v>
      </c>
      <c r="J7" s="18">
        <v>5000.0</v>
      </c>
      <c r="K7" s="18">
        <v>5000.0</v>
      </c>
      <c r="L7" s="18">
        <v>5000.0</v>
      </c>
      <c r="M7" s="18">
        <v>5000.0</v>
      </c>
      <c r="N7" s="11">
        <f t="shared" ref="N7:N8" si="5">SUM(B7:M7)</f>
        <v>60000</v>
      </c>
      <c r="O7" s="18">
        <v>5000.0</v>
      </c>
      <c r="P7" s="18">
        <v>5000.0</v>
      </c>
      <c r="Q7" s="18">
        <v>5000.0</v>
      </c>
      <c r="R7" s="18">
        <v>5000.0</v>
      </c>
      <c r="S7" s="18">
        <v>5000.0</v>
      </c>
      <c r="T7" s="12"/>
      <c r="U7" s="12"/>
      <c r="V7" s="13"/>
      <c r="W7" s="13"/>
      <c r="X7" s="13"/>
      <c r="Y7" s="13"/>
      <c r="Z7" s="13"/>
    </row>
    <row r="8">
      <c r="A8" s="14" t="s">
        <v>22</v>
      </c>
      <c r="B8" s="15">
        <f t="shared" ref="B8:M8" si="4">B7*0.25</f>
        <v>1250</v>
      </c>
      <c r="C8" s="15">
        <f t="shared" si="4"/>
        <v>1250</v>
      </c>
      <c r="D8" s="15">
        <f t="shared" si="4"/>
        <v>1250</v>
      </c>
      <c r="E8" s="15">
        <f t="shared" si="4"/>
        <v>1250</v>
      </c>
      <c r="F8" s="15">
        <f t="shared" si="4"/>
        <v>1250</v>
      </c>
      <c r="G8" s="15">
        <f t="shared" si="4"/>
        <v>1250</v>
      </c>
      <c r="H8" s="15">
        <f t="shared" si="4"/>
        <v>1250</v>
      </c>
      <c r="I8" s="15">
        <f t="shared" si="4"/>
        <v>1250</v>
      </c>
      <c r="J8" s="15">
        <f t="shared" si="4"/>
        <v>1250</v>
      </c>
      <c r="K8" s="15">
        <f t="shared" si="4"/>
        <v>1250</v>
      </c>
      <c r="L8" s="15">
        <f t="shared" si="4"/>
        <v>1250</v>
      </c>
      <c r="M8" s="15">
        <f t="shared" si="4"/>
        <v>1250</v>
      </c>
      <c r="N8" s="15">
        <f t="shared" si="5"/>
        <v>15000</v>
      </c>
      <c r="O8" s="15">
        <f t="shared" ref="O8:S8" si="6">O7*0.25</f>
        <v>1250</v>
      </c>
      <c r="P8" s="15">
        <f t="shared" si="6"/>
        <v>1250</v>
      </c>
      <c r="Q8" s="15">
        <f t="shared" si="6"/>
        <v>1250</v>
      </c>
      <c r="R8" s="15">
        <f t="shared" si="6"/>
        <v>1250</v>
      </c>
      <c r="S8" s="15">
        <f t="shared" si="6"/>
        <v>1250</v>
      </c>
      <c r="T8" s="2"/>
      <c r="U8" s="2"/>
      <c r="V8" s="3"/>
      <c r="W8" s="3"/>
      <c r="X8" s="3"/>
      <c r="Y8" s="3"/>
      <c r="Z8" s="3"/>
    </row>
    <row r="9">
      <c r="A9" s="19"/>
      <c r="B9" s="20"/>
      <c r="C9" s="20"/>
      <c r="D9" s="20"/>
      <c r="E9" s="20"/>
      <c r="F9" s="20"/>
      <c r="G9" s="20"/>
      <c r="H9" s="20"/>
      <c r="I9" s="20"/>
      <c r="J9" s="20"/>
      <c r="K9" s="20"/>
      <c r="L9" s="20"/>
      <c r="M9" s="20"/>
      <c r="N9" s="9"/>
      <c r="O9" s="20"/>
      <c r="P9" s="20"/>
      <c r="Q9" s="20"/>
      <c r="R9" s="20"/>
      <c r="S9" s="20"/>
      <c r="T9" s="2"/>
      <c r="U9" s="2"/>
      <c r="V9" s="3"/>
      <c r="W9" s="3"/>
      <c r="X9" s="3"/>
      <c r="Y9" s="3"/>
      <c r="Z9" s="3"/>
    </row>
    <row r="10">
      <c r="A10" s="10" t="s">
        <v>21</v>
      </c>
      <c r="B10" s="11">
        <f>'P&amp;L'!E$23</f>
        <v>9900</v>
      </c>
      <c r="C10" s="11">
        <f>'P&amp;L'!F$23</f>
        <v>9900</v>
      </c>
      <c r="D10" s="11">
        <f>'P&amp;L'!G$23</f>
        <v>9900</v>
      </c>
      <c r="E10" s="11">
        <f>'P&amp;L'!H$23</f>
        <v>9900</v>
      </c>
      <c r="F10" s="11">
        <f>'P&amp;L'!I$23</f>
        <v>9900</v>
      </c>
      <c r="G10" s="11">
        <f>'P&amp;L'!J$23</f>
        <v>9900</v>
      </c>
      <c r="H10" s="11">
        <f>'P&amp;L'!K$23</f>
        <v>9900</v>
      </c>
      <c r="I10" s="11">
        <f>'P&amp;L'!L$23</f>
        <v>9900</v>
      </c>
      <c r="J10" s="11">
        <f>'P&amp;L'!M$23</f>
        <v>9900</v>
      </c>
      <c r="K10" s="11">
        <f>'P&amp;L'!N$23</f>
        <v>9900</v>
      </c>
      <c r="L10" s="11">
        <f>'P&amp;L'!O$23</f>
        <v>9900</v>
      </c>
      <c r="M10" s="11">
        <f>'P&amp;L'!P$23</f>
        <v>9900</v>
      </c>
      <c r="N10" s="11">
        <f t="shared" ref="N10:N11" si="8">SUM(B10:M10)</f>
        <v>118800</v>
      </c>
      <c r="O10" s="11">
        <f>'P&amp;L'!AD$23</f>
        <v>261538.2</v>
      </c>
      <c r="P10" s="11">
        <f>'P&amp;L'!AD$23</f>
        <v>261538.2</v>
      </c>
      <c r="Q10" s="11">
        <f>'P&amp;L'!AE$23</f>
        <v>416718.945</v>
      </c>
      <c r="R10" s="11">
        <f>'P&amp;L'!AF$23</f>
        <v>667069.29</v>
      </c>
      <c r="S10" s="11">
        <f>'P&amp;L'!AG$23</f>
        <v>1076175.99</v>
      </c>
      <c r="T10" s="12"/>
      <c r="U10" s="12"/>
      <c r="V10" s="13"/>
      <c r="W10" s="13"/>
      <c r="X10" s="13"/>
      <c r="Y10" s="13"/>
      <c r="Z10" s="13"/>
    </row>
    <row r="11">
      <c r="A11" s="14" t="s">
        <v>22</v>
      </c>
      <c r="B11" s="15">
        <f t="shared" ref="B11:M11" si="7">B10-1000</f>
        <v>8900</v>
      </c>
      <c r="C11" s="15">
        <f t="shared" si="7"/>
        <v>8900</v>
      </c>
      <c r="D11" s="15">
        <f t="shared" si="7"/>
        <v>8900</v>
      </c>
      <c r="E11" s="15">
        <f t="shared" si="7"/>
        <v>8900</v>
      </c>
      <c r="F11" s="15">
        <f t="shared" si="7"/>
        <v>8900</v>
      </c>
      <c r="G11" s="15">
        <f t="shared" si="7"/>
        <v>8900</v>
      </c>
      <c r="H11" s="15">
        <f t="shared" si="7"/>
        <v>8900</v>
      </c>
      <c r="I11" s="15">
        <f t="shared" si="7"/>
        <v>8900</v>
      </c>
      <c r="J11" s="15">
        <f t="shared" si="7"/>
        <v>8900</v>
      </c>
      <c r="K11" s="15">
        <f t="shared" si="7"/>
        <v>8900</v>
      </c>
      <c r="L11" s="15">
        <f t="shared" si="7"/>
        <v>8900</v>
      </c>
      <c r="M11" s="15">
        <f t="shared" si="7"/>
        <v>8900</v>
      </c>
      <c r="N11" s="15">
        <f t="shared" si="8"/>
        <v>106800</v>
      </c>
      <c r="O11" s="15">
        <f t="shared" ref="O11:S11" si="9">O10-1000</f>
        <v>260538.2</v>
      </c>
      <c r="P11" s="15">
        <f t="shared" si="9"/>
        <v>260538.2</v>
      </c>
      <c r="Q11" s="15">
        <f t="shared" si="9"/>
        <v>415718.945</v>
      </c>
      <c r="R11" s="15">
        <f t="shared" si="9"/>
        <v>666069.29</v>
      </c>
      <c r="S11" s="15">
        <f t="shared" si="9"/>
        <v>1075175.99</v>
      </c>
      <c r="T11" s="2"/>
      <c r="U11" s="2"/>
      <c r="V11" s="3"/>
      <c r="W11" s="3"/>
      <c r="X11" s="3"/>
      <c r="Y11" s="3"/>
      <c r="Z11" s="3"/>
    </row>
    <row r="12">
      <c r="A12" s="19"/>
      <c r="B12" s="20"/>
      <c r="C12" s="20"/>
      <c r="D12" s="20"/>
      <c r="E12" s="20"/>
      <c r="F12" s="20"/>
      <c r="G12" s="20"/>
      <c r="H12" s="20"/>
      <c r="I12" s="20"/>
      <c r="J12" s="20"/>
      <c r="K12" s="20"/>
      <c r="L12" s="20"/>
      <c r="M12" s="20"/>
      <c r="N12" s="9"/>
      <c r="O12" s="9"/>
      <c r="P12" s="9"/>
      <c r="Q12" s="9"/>
      <c r="R12" s="21"/>
      <c r="S12" s="2"/>
      <c r="T12" s="2"/>
      <c r="U12" s="2"/>
      <c r="V12" s="3"/>
      <c r="W12" s="3"/>
      <c r="X12" s="3"/>
      <c r="Y12" s="3"/>
      <c r="Z12" s="3"/>
    </row>
    <row r="13">
      <c r="A13" s="19"/>
      <c r="B13" s="20"/>
      <c r="C13" s="20"/>
      <c r="D13" s="20"/>
      <c r="E13" s="20"/>
      <c r="F13" s="20"/>
      <c r="G13" s="20"/>
      <c r="H13" s="20"/>
      <c r="I13" s="20"/>
      <c r="J13" s="20"/>
      <c r="K13" s="20"/>
      <c r="L13" s="20"/>
      <c r="M13" s="20"/>
      <c r="N13" s="9"/>
      <c r="O13" s="9"/>
      <c r="P13" s="9"/>
      <c r="Q13" s="9"/>
      <c r="R13" s="21"/>
      <c r="S13" s="2"/>
      <c r="T13" s="2"/>
      <c r="U13" s="2"/>
      <c r="V13" s="3"/>
      <c r="W13" s="3"/>
      <c r="X13" s="3"/>
      <c r="Y13" s="3"/>
      <c r="Z13" s="3"/>
    </row>
    <row r="14">
      <c r="A14" s="2"/>
      <c r="B14" s="2"/>
      <c r="C14" s="2"/>
      <c r="D14" s="2"/>
      <c r="E14" s="2"/>
      <c r="F14" s="2"/>
      <c r="G14" s="2"/>
      <c r="H14" s="2"/>
      <c r="I14" s="2"/>
      <c r="J14" s="2"/>
      <c r="K14" s="2"/>
      <c r="L14" s="2"/>
      <c r="M14" s="2"/>
      <c r="N14" s="2"/>
      <c r="O14" s="2"/>
      <c r="P14" s="2"/>
      <c r="Q14" s="2"/>
      <c r="R14" s="2"/>
      <c r="S14" s="2"/>
      <c r="T14" s="2"/>
      <c r="U14" s="2"/>
      <c r="V14" s="3"/>
      <c r="W14" s="3"/>
      <c r="X14" s="3"/>
      <c r="Y14" s="3"/>
      <c r="Z14" s="3"/>
    </row>
    <row r="15">
      <c r="A15" s="2"/>
      <c r="B15" s="2"/>
      <c r="C15" s="2"/>
      <c r="D15" s="2"/>
      <c r="E15" s="2"/>
      <c r="F15" s="2"/>
      <c r="G15" s="2"/>
      <c r="H15" s="2"/>
      <c r="I15" s="2"/>
      <c r="J15" s="2"/>
      <c r="K15" s="2"/>
      <c r="L15" s="2"/>
      <c r="M15" s="2"/>
      <c r="N15" s="2"/>
      <c r="O15" s="2"/>
      <c r="P15" s="2"/>
      <c r="Q15" s="2"/>
      <c r="R15" s="2"/>
      <c r="S15" s="2"/>
      <c r="T15" s="2"/>
      <c r="U15" s="2"/>
      <c r="V15" s="3"/>
      <c r="W15" s="3"/>
      <c r="X15" s="3"/>
      <c r="Y15" s="3"/>
      <c r="Z15" s="3"/>
    </row>
    <row r="16">
      <c r="A16" s="2"/>
      <c r="B16" s="2"/>
      <c r="C16" s="2"/>
      <c r="D16" s="2"/>
      <c r="E16" s="2"/>
      <c r="F16" s="2"/>
      <c r="G16" s="2"/>
      <c r="H16" s="2"/>
      <c r="I16" s="2"/>
      <c r="J16" s="2"/>
      <c r="K16" s="2"/>
      <c r="L16" s="2"/>
      <c r="M16" s="2"/>
      <c r="N16" s="2"/>
      <c r="O16" s="2"/>
      <c r="P16" s="2"/>
      <c r="Q16" s="2"/>
      <c r="R16" s="2"/>
      <c r="S16" s="2"/>
      <c r="T16" s="2"/>
      <c r="U16" s="2"/>
      <c r="V16" s="3"/>
      <c r="W16" s="3"/>
      <c r="X16" s="3"/>
      <c r="Y16" s="3"/>
      <c r="Z16" s="3"/>
    </row>
    <row r="17">
      <c r="A17" s="2"/>
      <c r="B17" s="2"/>
      <c r="C17" s="2"/>
      <c r="D17" s="2"/>
      <c r="E17" s="2"/>
      <c r="F17" s="2"/>
      <c r="G17" s="2"/>
      <c r="H17" s="2"/>
      <c r="I17" s="2"/>
      <c r="J17" s="2"/>
      <c r="K17" s="2"/>
      <c r="L17" s="2"/>
      <c r="M17" s="2"/>
      <c r="N17" s="2"/>
      <c r="O17" s="2"/>
      <c r="P17" s="2"/>
      <c r="Q17" s="2"/>
      <c r="R17" s="2"/>
      <c r="S17" s="2"/>
      <c r="T17" s="2"/>
      <c r="U17" s="2"/>
      <c r="V17" s="3"/>
      <c r="W17" s="3"/>
      <c r="X17" s="3"/>
      <c r="Y17" s="3"/>
      <c r="Z17" s="3"/>
    </row>
    <row r="18">
      <c r="A18" s="2"/>
      <c r="B18" s="2"/>
      <c r="C18" s="2"/>
      <c r="D18" s="2"/>
      <c r="E18" s="2"/>
      <c r="F18" s="2"/>
      <c r="G18" s="2"/>
      <c r="H18" s="2"/>
      <c r="I18" s="2"/>
      <c r="J18" s="2"/>
      <c r="K18" s="2"/>
      <c r="L18" s="2"/>
      <c r="M18" s="2"/>
      <c r="N18" s="2"/>
      <c r="O18" s="2"/>
      <c r="P18" s="2"/>
      <c r="Q18" s="2"/>
      <c r="R18" s="2"/>
      <c r="S18" s="2"/>
      <c r="T18" s="2"/>
      <c r="U18" s="2"/>
      <c r="V18" s="3"/>
      <c r="W18" s="3"/>
      <c r="X18" s="3"/>
      <c r="Y18" s="3"/>
      <c r="Z18" s="3"/>
    </row>
    <row r="19">
      <c r="A19" s="2"/>
      <c r="B19" s="2"/>
      <c r="C19" s="2"/>
      <c r="D19" s="2"/>
      <c r="E19" s="2"/>
      <c r="F19" s="2"/>
      <c r="G19" s="2"/>
      <c r="H19" s="2"/>
      <c r="I19" s="2"/>
      <c r="J19" s="2"/>
      <c r="K19" s="2"/>
      <c r="L19" s="2"/>
      <c r="M19" s="2"/>
      <c r="N19" s="2"/>
      <c r="O19" s="2"/>
      <c r="P19" s="2"/>
      <c r="Q19" s="2"/>
      <c r="R19" s="2"/>
      <c r="S19" s="2"/>
      <c r="T19" s="2"/>
      <c r="U19" s="2"/>
      <c r="V19" s="3"/>
      <c r="W19" s="3"/>
      <c r="X19" s="3"/>
      <c r="Y19" s="3"/>
      <c r="Z19" s="3"/>
    </row>
    <row r="20">
      <c r="A20" s="2"/>
      <c r="B20" s="2"/>
      <c r="C20" s="2"/>
      <c r="D20" s="2"/>
      <c r="E20" s="2"/>
      <c r="F20" s="2"/>
      <c r="G20" s="2"/>
      <c r="H20" s="2"/>
      <c r="I20" s="2"/>
      <c r="J20" s="2"/>
      <c r="K20" s="2"/>
      <c r="L20" s="2"/>
      <c r="M20" s="2"/>
      <c r="N20" s="2"/>
      <c r="O20" s="2"/>
      <c r="P20" s="2"/>
      <c r="Q20" s="2"/>
      <c r="R20" s="2"/>
      <c r="S20" s="2"/>
      <c r="T20" s="2"/>
      <c r="U20" s="2"/>
      <c r="V20" s="3"/>
      <c r="W20" s="3"/>
      <c r="X20" s="3"/>
      <c r="Y20" s="3"/>
      <c r="Z20" s="3"/>
    </row>
    <row r="21">
      <c r="A21" s="2"/>
      <c r="B21" s="2"/>
      <c r="C21" s="2"/>
      <c r="D21" s="2"/>
      <c r="E21" s="2"/>
      <c r="F21" s="2"/>
      <c r="G21" s="2"/>
      <c r="H21" s="2"/>
      <c r="I21" s="2"/>
      <c r="J21" s="2"/>
      <c r="K21" s="2"/>
      <c r="L21" s="2"/>
      <c r="M21" s="2"/>
      <c r="N21" s="2"/>
      <c r="O21" s="2"/>
      <c r="P21" s="2"/>
      <c r="Q21" s="2"/>
      <c r="R21" s="2"/>
      <c r="S21" s="2"/>
      <c r="T21" s="2"/>
      <c r="U21" s="2"/>
      <c r="V21" s="3"/>
      <c r="W21" s="3"/>
      <c r="X21" s="3"/>
      <c r="Y21" s="3"/>
      <c r="Z21" s="3"/>
    </row>
    <row r="22">
      <c r="A22" s="2"/>
      <c r="B22" s="2"/>
      <c r="C22" s="2"/>
      <c r="D22" s="2"/>
      <c r="E22" s="2"/>
      <c r="F22" s="2"/>
      <c r="G22" s="2"/>
      <c r="H22" s="2"/>
      <c r="I22" s="2"/>
      <c r="J22" s="2"/>
      <c r="K22" s="2"/>
      <c r="L22" s="2"/>
      <c r="M22" s="2"/>
      <c r="N22" s="2"/>
      <c r="O22" s="2"/>
      <c r="P22" s="2"/>
      <c r="Q22" s="2"/>
      <c r="R22" s="2"/>
      <c r="S22" s="2"/>
      <c r="T22" s="2"/>
      <c r="U22" s="2"/>
      <c r="V22" s="3"/>
      <c r="W22" s="3"/>
      <c r="X22" s="3"/>
      <c r="Y22" s="3"/>
      <c r="Z22" s="3"/>
    </row>
    <row r="23">
      <c r="A23" s="2"/>
      <c r="B23" s="2"/>
      <c r="C23" s="2"/>
      <c r="D23" s="2"/>
      <c r="E23" s="2"/>
      <c r="F23" s="2"/>
      <c r="G23" s="2"/>
      <c r="H23" s="2"/>
      <c r="I23" s="2"/>
      <c r="J23" s="2"/>
      <c r="K23" s="2"/>
      <c r="L23" s="2"/>
      <c r="M23" s="2"/>
      <c r="N23" s="2"/>
      <c r="O23" s="2"/>
      <c r="P23" s="2"/>
      <c r="Q23" s="2"/>
      <c r="R23" s="2"/>
      <c r="S23" s="2"/>
      <c r="T23" s="2"/>
      <c r="U23" s="2"/>
      <c r="V23" s="3"/>
      <c r="W23" s="3"/>
      <c r="X23" s="3"/>
      <c r="Y23" s="3"/>
      <c r="Z23" s="3"/>
    </row>
    <row r="24">
      <c r="A24" s="2"/>
      <c r="B24" s="2"/>
      <c r="C24" s="2"/>
      <c r="D24" s="2"/>
      <c r="E24" s="2"/>
      <c r="F24" s="2"/>
      <c r="G24" s="2"/>
      <c r="H24" s="2"/>
      <c r="I24" s="2"/>
      <c r="J24" s="2"/>
      <c r="K24" s="2"/>
      <c r="L24" s="2"/>
      <c r="M24" s="2"/>
      <c r="N24" s="2"/>
      <c r="O24" s="2"/>
      <c r="P24" s="2"/>
      <c r="Q24" s="2"/>
      <c r="R24" s="2"/>
      <c r="S24" s="2"/>
      <c r="T24" s="2"/>
      <c r="U24" s="2"/>
      <c r="V24" s="3"/>
      <c r="W24" s="3"/>
      <c r="X24" s="3"/>
      <c r="Y24" s="3"/>
      <c r="Z24" s="3"/>
    </row>
    <row r="25">
      <c r="A25" s="2"/>
      <c r="B25" s="2"/>
      <c r="C25" s="2"/>
      <c r="D25" s="2"/>
      <c r="E25" s="2"/>
      <c r="F25" s="2"/>
      <c r="G25" s="2"/>
      <c r="H25" s="2"/>
      <c r="I25" s="2"/>
      <c r="J25" s="2"/>
      <c r="K25" s="2"/>
      <c r="L25" s="2"/>
      <c r="M25" s="2"/>
      <c r="N25" s="2"/>
      <c r="O25" s="2"/>
      <c r="P25" s="2"/>
      <c r="Q25" s="2"/>
      <c r="R25" s="2"/>
      <c r="S25" s="2"/>
      <c r="T25" s="2"/>
      <c r="U25" s="2"/>
      <c r="V25" s="3"/>
      <c r="W25" s="3"/>
      <c r="X25" s="3"/>
      <c r="Y25" s="3"/>
      <c r="Z25" s="3"/>
    </row>
    <row r="26">
      <c r="A26" s="2"/>
      <c r="B26" s="2"/>
      <c r="C26" s="2"/>
      <c r="D26" s="2"/>
      <c r="E26" s="2"/>
      <c r="F26" s="2"/>
      <c r="G26" s="2"/>
      <c r="H26" s="2"/>
      <c r="I26" s="2"/>
      <c r="J26" s="2"/>
      <c r="K26" s="2"/>
      <c r="L26" s="2"/>
      <c r="M26" s="2"/>
      <c r="N26" s="2"/>
      <c r="O26" s="2"/>
      <c r="P26" s="2"/>
      <c r="Q26" s="2"/>
      <c r="R26" s="2"/>
      <c r="S26" s="2"/>
      <c r="T26" s="2"/>
      <c r="U26" s="2"/>
      <c r="V26" s="3"/>
      <c r="W26" s="3"/>
      <c r="X26" s="3"/>
      <c r="Y26" s="3"/>
      <c r="Z26" s="3"/>
    </row>
    <row r="27">
      <c r="A27" s="2"/>
      <c r="B27" s="2"/>
      <c r="C27" s="2"/>
      <c r="D27" s="2"/>
      <c r="E27" s="2"/>
      <c r="F27" s="2"/>
      <c r="G27" s="2"/>
      <c r="H27" s="2"/>
      <c r="I27" s="2"/>
      <c r="J27" s="2"/>
      <c r="K27" s="2"/>
      <c r="L27" s="2"/>
      <c r="M27" s="2"/>
      <c r="N27" s="2"/>
      <c r="O27" s="2"/>
      <c r="P27" s="2"/>
      <c r="Q27" s="2"/>
      <c r="R27" s="2"/>
      <c r="S27" s="2"/>
      <c r="T27" s="2"/>
      <c r="U27" s="2"/>
      <c r="V27" s="3"/>
      <c r="W27" s="3"/>
      <c r="X27" s="3"/>
      <c r="Y27" s="3"/>
      <c r="Z27" s="3"/>
    </row>
    <row r="28">
      <c r="A28" s="2"/>
      <c r="B28" s="2"/>
      <c r="C28" s="2"/>
      <c r="D28" s="2"/>
      <c r="E28" s="2"/>
      <c r="F28" s="2"/>
      <c r="G28" s="2"/>
      <c r="H28" s="2"/>
      <c r="I28" s="2"/>
      <c r="J28" s="2"/>
      <c r="K28" s="2"/>
      <c r="L28" s="2"/>
      <c r="M28" s="2"/>
      <c r="N28" s="2"/>
      <c r="O28" s="2"/>
      <c r="P28" s="2"/>
      <c r="Q28" s="2"/>
      <c r="R28" s="2"/>
      <c r="S28" s="2"/>
      <c r="T28" s="2"/>
      <c r="U28" s="2"/>
      <c r="V28" s="3"/>
      <c r="W28" s="3"/>
      <c r="X28" s="3"/>
      <c r="Y28" s="3"/>
      <c r="Z28" s="3"/>
    </row>
    <row r="29">
      <c r="A29" s="2"/>
      <c r="B29" s="2"/>
      <c r="C29" s="2"/>
      <c r="D29" s="2"/>
      <c r="E29" s="2"/>
      <c r="F29" s="2"/>
      <c r="G29" s="2"/>
      <c r="H29" s="2"/>
      <c r="I29" s="2"/>
      <c r="J29" s="2"/>
      <c r="K29" s="2"/>
      <c r="L29" s="2"/>
      <c r="M29" s="2"/>
      <c r="N29" s="2"/>
      <c r="O29" s="2"/>
      <c r="P29" s="2"/>
      <c r="Q29" s="2"/>
      <c r="R29" s="2"/>
      <c r="S29" s="2"/>
      <c r="T29" s="2"/>
      <c r="U29" s="2"/>
      <c r="V29" s="3"/>
      <c r="W29" s="3"/>
      <c r="X29" s="3"/>
      <c r="Y29" s="3"/>
      <c r="Z29" s="3"/>
    </row>
    <row r="30">
      <c r="A30" s="2"/>
      <c r="B30" s="2"/>
      <c r="C30" s="2"/>
      <c r="D30" s="2"/>
      <c r="E30" s="2"/>
      <c r="F30" s="2"/>
      <c r="G30" s="2"/>
      <c r="H30" s="2"/>
      <c r="I30" s="2"/>
      <c r="J30" s="2"/>
      <c r="K30" s="2"/>
      <c r="L30" s="2"/>
      <c r="M30" s="2"/>
      <c r="N30" s="2"/>
      <c r="O30" s="2"/>
      <c r="P30" s="2"/>
      <c r="Q30" s="2"/>
      <c r="R30" s="2"/>
      <c r="S30" s="2"/>
      <c r="T30" s="2"/>
      <c r="U30" s="2"/>
      <c r="V30" s="3"/>
      <c r="W30" s="3"/>
      <c r="X30" s="3"/>
      <c r="Y30" s="3"/>
      <c r="Z30" s="3"/>
    </row>
    <row r="31">
      <c r="A31" s="2"/>
      <c r="B31" s="2"/>
      <c r="C31" s="2"/>
      <c r="D31" s="2"/>
      <c r="E31" s="2"/>
      <c r="F31" s="2"/>
      <c r="G31" s="2"/>
      <c r="H31" s="2"/>
      <c r="I31" s="2"/>
      <c r="J31" s="2"/>
      <c r="K31" s="2"/>
      <c r="L31" s="2"/>
      <c r="M31" s="2"/>
      <c r="N31" s="2"/>
      <c r="O31" s="2"/>
      <c r="P31" s="2"/>
      <c r="Q31" s="2"/>
      <c r="R31" s="2"/>
      <c r="S31" s="2"/>
      <c r="T31" s="2"/>
      <c r="U31" s="2"/>
      <c r="V31" s="3"/>
      <c r="W31" s="3"/>
      <c r="X31" s="3"/>
      <c r="Y31" s="3"/>
      <c r="Z31" s="3"/>
    </row>
    <row r="32">
      <c r="A32" s="2"/>
      <c r="B32" s="2"/>
      <c r="C32" s="2"/>
      <c r="D32" s="2"/>
      <c r="E32" s="2"/>
      <c r="F32" s="2"/>
      <c r="G32" s="2"/>
      <c r="H32" s="2"/>
      <c r="I32" s="2"/>
      <c r="J32" s="2"/>
      <c r="K32" s="2"/>
      <c r="L32" s="2"/>
      <c r="M32" s="2"/>
      <c r="N32" s="2"/>
      <c r="O32" s="2"/>
      <c r="P32" s="2"/>
      <c r="Q32" s="2"/>
      <c r="R32" s="2"/>
      <c r="S32" s="2"/>
      <c r="T32" s="2"/>
      <c r="U32" s="2"/>
      <c r="V32" s="3"/>
      <c r="W32" s="3"/>
      <c r="X32" s="3"/>
      <c r="Y32" s="3"/>
      <c r="Z32" s="3"/>
    </row>
    <row r="33">
      <c r="A33" s="2"/>
      <c r="B33" s="2"/>
      <c r="C33" s="2"/>
      <c r="D33" s="2"/>
      <c r="E33" s="2"/>
      <c r="F33" s="2"/>
      <c r="G33" s="2"/>
      <c r="H33" s="2"/>
      <c r="I33" s="2"/>
      <c r="J33" s="2"/>
      <c r="K33" s="2"/>
      <c r="L33" s="2"/>
      <c r="M33" s="2"/>
      <c r="N33" s="2"/>
      <c r="O33" s="2"/>
      <c r="P33" s="2"/>
      <c r="Q33" s="2"/>
      <c r="R33" s="2"/>
      <c r="S33" s="2"/>
      <c r="T33" s="2"/>
      <c r="U33" s="2"/>
      <c r="V33" s="3"/>
      <c r="W33" s="3"/>
      <c r="X33" s="3"/>
      <c r="Y33" s="3"/>
      <c r="Z33" s="3"/>
    </row>
    <row r="34">
      <c r="A34" s="2"/>
      <c r="B34" s="2"/>
      <c r="C34" s="2"/>
      <c r="D34" s="2"/>
      <c r="E34" s="2"/>
      <c r="F34" s="2"/>
      <c r="G34" s="2"/>
      <c r="H34" s="2"/>
      <c r="I34" s="2"/>
      <c r="J34" s="2"/>
      <c r="K34" s="2"/>
      <c r="L34" s="2"/>
      <c r="M34" s="2"/>
      <c r="N34" s="2"/>
      <c r="O34" s="2"/>
      <c r="P34" s="2"/>
      <c r="Q34" s="2"/>
      <c r="R34" s="2"/>
      <c r="S34" s="2"/>
      <c r="T34" s="2"/>
      <c r="U34" s="2"/>
      <c r="V34" s="3"/>
      <c r="W34" s="3"/>
      <c r="X34" s="3"/>
      <c r="Y34" s="3"/>
      <c r="Z34" s="3"/>
    </row>
    <row r="35">
      <c r="A35" s="2"/>
      <c r="B35" s="2"/>
      <c r="C35" s="2"/>
      <c r="D35" s="2"/>
      <c r="E35" s="2"/>
      <c r="F35" s="2"/>
      <c r="G35" s="2"/>
      <c r="H35" s="2"/>
      <c r="I35" s="2"/>
      <c r="J35" s="2"/>
      <c r="K35" s="2"/>
      <c r="L35" s="2"/>
      <c r="M35" s="2"/>
      <c r="N35" s="2"/>
      <c r="O35" s="2"/>
      <c r="P35" s="2"/>
      <c r="Q35" s="2"/>
      <c r="R35" s="2"/>
      <c r="S35" s="2"/>
      <c r="T35" s="2"/>
      <c r="U35" s="2"/>
      <c r="V35" s="3"/>
      <c r="W35" s="3"/>
      <c r="X35" s="3"/>
      <c r="Y35" s="3"/>
      <c r="Z35" s="3"/>
    </row>
    <row r="36">
      <c r="A36" s="2"/>
      <c r="B36" s="2"/>
      <c r="C36" s="2"/>
      <c r="D36" s="2"/>
      <c r="E36" s="2"/>
      <c r="F36" s="2"/>
      <c r="G36" s="2"/>
      <c r="H36" s="2"/>
      <c r="I36" s="2"/>
      <c r="J36" s="2"/>
      <c r="K36" s="2"/>
      <c r="L36" s="2"/>
      <c r="M36" s="2"/>
      <c r="N36" s="2"/>
      <c r="O36" s="2"/>
      <c r="P36" s="2"/>
      <c r="Q36" s="2"/>
      <c r="R36" s="2"/>
      <c r="S36" s="2"/>
      <c r="T36" s="2"/>
      <c r="U36" s="2"/>
      <c r="V36" s="3"/>
      <c r="W36" s="3"/>
      <c r="X36" s="3"/>
      <c r="Y36" s="3"/>
      <c r="Z36" s="3"/>
    </row>
    <row r="37">
      <c r="A37" s="2"/>
      <c r="B37" s="2"/>
      <c r="C37" s="2"/>
      <c r="D37" s="2"/>
      <c r="E37" s="2"/>
      <c r="F37" s="2"/>
      <c r="G37" s="2"/>
      <c r="H37" s="2"/>
      <c r="I37" s="2"/>
      <c r="J37" s="2"/>
      <c r="K37" s="2"/>
      <c r="L37" s="2"/>
      <c r="M37" s="2"/>
      <c r="N37" s="2"/>
      <c r="O37" s="2"/>
      <c r="P37" s="2"/>
      <c r="Q37" s="2"/>
      <c r="R37" s="2"/>
      <c r="S37" s="2"/>
      <c r="T37" s="2"/>
      <c r="U37" s="2"/>
      <c r="V37" s="3"/>
      <c r="W37" s="3"/>
      <c r="X37" s="3"/>
      <c r="Y37" s="3"/>
      <c r="Z37" s="3"/>
    </row>
    <row r="38">
      <c r="A38" s="2"/>
      <c r="B38" s="2"/>
      <c r="C38" s="2"/>
      <c r="D38" s="2"/>
      <c r="E38" s="2"/>
      <c r="F38" s="2"/>
      <c r="G38" s="2"/>
      <c r="H38" s="2"/>
      <c r="I38" s="2"/>
      <c r="J38" s="2"/>
      <c r="K38" s="2"/>
      <c r="L38" s="2"/>
      <c r="M38" s="2"/>
      <c r="N38" s="2"/>
      <c r="O38" s="2"/>
      <c r="P38" s="2"/>
      <c r="Q38" s="2"/>
      <c r="R38" s="2"/>
      <c r="S38" s="2"/>
      <c r="T38" s="2"/>
      <c r="U38" s="2"/>
      <c r="V38" s="3"/>
      <c r="W38" s="3"/>
      <c r="X38" s="3"/>
      <c r="Y38" s="3"/>
      <c r="Z38" s="3"/>
    </row>
    <row r="39">
      <c r="A39" s="2"/>
      <c r="B39" s="2"/>
      <c r="C39" s="2"/>
      <c r="D39" s="2"/>
      <c r="E39" s="2"/>
      <c r="F39" s="2"/>
      <c r="G39" s="2"/>
      <c r="H39" s="2"/>
      <c r="I39" s="2"/>
      <c r="J39" s="2"/>
      <c r="K39" s="2"/>
      <c r="L39" s="2"/>
      <c r="M39" s="2"/>
      <c r="N39" s="2"/>
      <c r="O39" s="2"/>
      <c r="P39" s="2"/>
      <c r="Q39" s="2"/>
      <c r="R39" s="2"/>
      <c r="S39" s="2"/>
      <c r="T39" s="2"/>
      <c r="U39" s="2"/>
      <c r="V39" s="3"/>
      <c r="W39" s="3"/>
      <c r="X39" s="3"/>
      <c r="Y39" s="3"/>
      <c r="Z39" s="3"/>
    </row>
    <row r="40">
      <c r="A40" s="2"/>
      <c r="B40" s="2"/>
      <c r="C40" s="2"/>
      <c r="D40" s="2"/>
      <c r="E40" s="2"/>
      <c r="F40" s="2"/>
      <c r="G40" s="2"/>
      <c r="H40" s="2"/>
      <c r="I40" s="2"/>
      <c r="J40" s="2"/>
      <c r="K40" s="2"/>
      <c r="L40" s="2"/>
      <c r="M40" s="2"/>
      <c r="N40" s="2"/>
      <c r="O40" s="2"/>
      <c r="P40" s="2"/>
      <c r="Q40" s="2"/>
      <c r="R40" s="2"/>
      <c r="S40" s="2"/>
      <c r="T40" s="2"/>
      <c r="U40" s="2"/>
      <c r="V40" s="3"/>
      <c r="W40" s="3"/>
      <c r="X40" s="3"/>
      <c r="Y40" s="3"/>
      <c r="Z40" s="3"/>
    </row>
    <row r="41">
      <c r="A41" s="2"/>
      <c r="B41" s="2"/>
      <c r="C41" s="2"/>
      <c r="D41" s="2"/>
      <c r="E41" s="2"/>
      <c r="F41" s="2"/>
      <c r="G41" s="2"/>
      <c r="H41" s="2"/>
      <c r="I41" s="2"/>
      <c r="J41" s="2"/>
      <c r="K41" s="2"/>
      <c r="L41" s="2"/>
      <c r="M41" s="2"/>
      <c r="N41" s="2"/>
      <c r="O41" s="2"/>
      <c r="P41" s="2"/>
      <c r="Q41" s="2"/>
      <c r="R41" s="2"/>
      <c r="S41" s="2"/>
      <c r="T41" s="2"/>
      <c r="U41" s="2"/>
      <c r="V41" s="3"/>
      <c r="W41" s="3"/>
      <c r="X41" s="3"/>
      <c r="Y41" s="3"/>
      <c r="Z41" s="3"/>
    </row>
    <row r="42">
      <c r="A42" s="2"/>
      <c r="B42" s="2"/>
      <c r="C42" s="2"/>
      <c r="D42" s="2"/>
      <c r="E42" s="2"/>
      <c r="F42" s="2"/>
      <c r="G42" s="2"/>
      <c r="H42" s="2"/>
      <c r="I42" s="2"/>
      <c r="J42" s="2"/>
      <c r="K42" s="2"/>
      <c r="L42" s="2"/>
      <c r="M42" s="2"/>
      <c r="N42" s="2"/>
      <c r="O42" s="2"/>
      <c r="P42" s="2"/>
      <c r="Q42" s="2"/>
      <c r="R42" s="2"/>
      <c r="S42" s="2"/>
      <c r="T42" s="2"/>
      <c r="U42" s="2"/>
      <c r="V42" s="3"/>
      <c r="W42" s="3"/>
      <c r="X42" s="3"/>
      <c r="Y42" s="3"/>
      <c r="Z42" s="3"/>
    </row>
    <row r="43">
      <c r="A43" s="2"/>
      <c r="B43" s="2"/>
      <c r="C43" s="2"/>
      <c r="D43" s="2"/>
      <c r="E43" s="2"/>
      <c r="F43" s="2"/>
      <c r="G43" s="2"/>
      <c r="H43" s="2"/>
      <c r="I43" s="2"/>
      <c r="J43" s="2"/>
      <c r="K43" s="2"/>
      <c r="L43" s="2"/>
      <c r="M43" s="2"/>
      <c r="N43" s="2"/>
      <c r="O43" s="2"/>
      <c r="P43" s="2"/>
      <c r="Q43" s="2"/>
      <c r="R43" s="2"/>
      <c r="S43" s="2"/>
      <c r="T43" s="2"/>
      <c r="U43" s="2"/>
      <c r="V43" s="3"/>
      <c r="W43" s="3"/>
      <c r="X43" s="3"/>
      <c r="Y43" s="3"/>
      <c r="Z43" s="3"/>
    </row>
    <row r="44">
      <c r="A44" s="2"/>
      <c r="B44" s="2"/>
      <c r="C44" s="2"/>
      <c r="D44" s="2"/>
      <c r="E44" s="2"/>
      <c r="F44" s="2"/>
      <c r="G44" s="2"/>
      <c r="H44" s="2"/>
      <c r="I44" s="2"/>
      <c r="J44" s="2"/>
      <c r="K44" s="2"/>
      <c r="L44" s="2"/>
      <c r="M44" s="2"/>
      <c r="N44" s="2"/>
      <c r="O44" s="2"/>
      <c r="P44" s="2"/>
      <c r="Q44" s="2"/>
      <c r="R44" s="2"/>
      <c r="S44" s="2"/>
      <c r="T44" s="2"/>
      <c r="U44" s="2"/>
      <c r="V44" s="3"/>
      <c r="W44" s="3"/>
      <c r="X44" s="3"/>
      <c r="Y44" s="3"/>
      <c r="Z44" s="3"/>
    </row>
    <row r="45">
      <c r="A45" s="2"/>
      <c r="B45" s="2"/>
      <c r="C45" s="2"/>
      <c r="D45" s="2"/>
      <c r="E45" s="2"/>
      <c r="F45" s="2"/>
      <c r="G45" s="2"/>
      <c r="H45" s="2"/>
      <c r="I45" s="2"/>
      <c r="J45" s="2"/>
      <c r="K45" s="2"/>
      <c r="L45" s="2"/>
      <c r="M45" s="2"/>
      <c r="N45" s="2"/>
      <c r="O45" s="2"/>
      <c r="P45" s="2"/>
      <c r="Q45" s="2"/>
      <c r="R45" s="2"/>
      <c r="S45" s="2"/>
      <c r="T45" s="2"/>
      <c r="U45" s="2"/>
      <c r="V45" s="3"/>
      <c r="W45" s="3"/>
      <c r="X45" s="3"/>
      <c r="Y45" s="3"/>
      <c r="Z45" s="3"/>
    </row>
    <row r="46">
      <c r="A46" s="2"/>
      <c r="B46" s="2"/>
      <c r="C46" s="2"/>
      <c r="D46" s="2"/>
      <c r="E46" s="2"/>
      <c r="F46" s="2"/>
      <c r="G46" s="2"/>
      <c r="H46" s="2"/>
      <c r="I46" s="2"/>
      <c r="J46" s="2"/>
      <c r="K46" s="2"/>
      <c r="L46" s="2"/>
      <c r="M46" s="2"/>
      <c r="N46" s="2"/>
      <c r="O46" s="2"/>
      <c r="P46" s="2"/>
      <c r="Q46" s="2"/>
      <c r="R46" s="2"/>
      <c r="S46" s="2"/>
      <c r="T46" s="2"/>
      <c r="U46" s="2"/>
      <c r="V46" s="3"/>
      <c r="W46" s="3"/>
      <c r="X46" s="3"/>
      <c r="Y46" s="3"/>
      <c r="Z46" s="3"/>
    </row>
    <row r="47">
      <c r="A47" s="2"/>
      <c r="B47" s="2"/>
      <c r="C47" s="2"/>
      <c r="D47" s="2"/>
      <c r="E47" s="2"/>
      <c r="F47" s="2"/>
      <c r="G47" s="2"/>
      <c r="H47" s="2"/>
      <c r="I47" s="2"/>
      <c r="J47" s="2"/>
      <c r="K47" s="2"/>
      <c r="L47" s="2"/>
      <c r="M47" s="2"/>
      <c r="N47" s="2"/>
      <c r="O47" s="2"/>
      <c r="P47" s="2"/>
      <c r="Q47" s="2"/>
      <c r="R47" s="2"/>
      <c r="S47" s="2"/>
      <c r="T47" s="2"/>
      <c r="U47" s="2"/>
      <c r="V47" s="3"/>
      <c r="W47" s="3"/>
      <c r="X47" s="3"/>
      <c r="Y47" s="3"/>
      <c r="Z47" s="3"/>
    </row>
    <row r="48">
      <c r="A48" s="2"/>
      <c r="B48" s="2"/>
      <c r="C48" s="2"/>
      <c r="D48" s="2"/>
      <c r="E48" s="2"/>
      <c r="F48" s="2"/>
      <c r="G48" s="2"/>
      <c r="H48" s="2"/>
      <c r="I48" s="2"/>
      <c r="J48" s="2"/>
      <c r="K48" s="2"/>
      <c r="L48" s="2"/>
      <c r="M48" s="2"/>
      <c r="N48" s="2"/>
      <c r="O48" s="2"/>
      <c r="P48" s="2"/>
      <c r="Q48" s="2"/>
      <c r="R48" s="2"/>
      <c r="S48" s="2"/>
      <c r="T48" s="2"/>
      <c r="U48" s="2"/>
      <c r="V48" s="3"/>
      <c r="W48" s="3"/>
      <c r="X48" s="3"/>
      <c r="Y48" s="3"/>
      <c r="Z48" s="3"/>
    </row>
    <row r="49">
      <c r="A49" s="2"/>
      <c r="B49" s="2"/>
      <c r="C49" s="2"/>
      <c r="D49" s="2"/>
      <c r="E49" s="2"/>
      <c r="F49" s="2"/>
      <c r="G49" s="2"/>
      <c r="H49" s="2"/>
      <c r="I49" s="2"/>
      <c r="J49" s="2"/>
      <c r="K49" s="2"/>
      <c r="L49" s="2"/>
      <c r="M49" s="2"/>
      <c r="N49" s="2"/>
      <c r="O49" s="2"/>
      <c r="P49" s="2"/>
      <c r="Q49" s="2"/>
      <c r="R49" s="2"/>
      <c r="S49" s="2"/>
      <c r="T49" s="2"/>
      <c r="U49" s="2"/>
      <c r="V49" s="3"/>
      <c r="W49" s="3"/>
      <c r="X49" s="3"/>
      <c r="Y49" s="3"/>
      <c r="Z49" s="3"/>
    </row>
    <row r="50">
      <c r="A50" s="2"/>
      <c r="B50" s="2"/>
      <c r="C50" s="2"/>
      <c r="D50" s="2"/>
      <c r="E50" s="2"/>
      <c r="F50" s="2"/>
      <c r="G50" s="2"/>
      <c r="H50" s="2"/>
      <c r="I50" s="2"/>
      <c r="J50" s="2"/>
      <c r="K50" s="2"/>
      <c r="L50" s="2"/>
      <c r="M50" s="2"/>
      <c r="N50" s="2"/>
      <c r="O50" s="2"/>
      <c r="P50" s="2"/>
      <c r="Q50" s="2"/>
      <c r="R50" s="2"/>
      <c r="S50" s="2"/>
      <c r="T50" s="2"/>
      <c r="U50" s="2"/>
      <c r="V50" s="3"/>
      <c r="W50" s="3"/>
      <c r="X50" s="3"/>
      <c r="Y50" s="3"/>
      <c r="Z50" s="3"/>
    </row>
    <row r="51">
      <c r="A51" s="2"/>
      <c r="B51" s="2"/>
      <c r="C51" s="2"/>
      <c r="D51" s="2"/>
      <c r="E51" s="2"/>
      <c r="F51" s="2"/>
      <c r="G51" s="2"/>
      <c r="H51" s="2"/>
      <c r="I51" s="2"/>
      <c r="J51" s="2"/>
      <c r="K51" s="2"/>
      <c r="L51" s="2"/>
      <c r="M51" s="2"/>
      <c r="N51" s="2"/>
      <c r="O51" s="2"/>
      <c r="P51" s="2"/>
      <c r="Q51" s="2"/>
      <c r="R51" s="2"/>
      <c r="S51" s="2"/>
      <c r="T51" s="2"/>
      <c r="U51" s="2"/>
      <c r="V51" s="3"/>
      <c r="W51" s="3"/>
      <c r="X51" s="3"/>
      <c r="Y51" s="3"/>
      <c r="Z51" s="3"/>
    </row>
    <row r="52">
      <c r="A52" s="2"/>
      <c r="B52" s="2"/>
      <c r="C52" s="2"/>
      <c r="D52" s="2"/>
      <c r="E52" s="2"/>
      <c r="F52" s="2"/>
      <c r="G52" s="2"/>
      <c r="H52" s="2"/>
      <c r="I52" s="2"/>
      <c r="J52" s="2"/>
      <c r="K52" s="2"/>
      <c r="L52" s="2"/>
      <c r="M52" s="2"/>
      <c r="N52" s="2"/>
      <c r="O52" s="2"/>
      <c r="P52" s="2"/>
      <c r="Q52" s="2"/>
      <c r="R52" s="2"/>
      <c r="S52" s="2"/>
      <c r="T52" s="2"/>
      <c r="U52" s="2"/>
      <c r="V52" s="3"/>
      <c r="W52" s="3"/>
      <c r="X52" s="3"/>
      <c r="Y52" s="3"/>
      <c r="Z52" s="3"/>
    </row>
    <row r="53">
      <c r="A53" s="2"/>
      <c r="B53" s="2"/>
      <c r="C53" s="2"/>
      <c r="D53" s="2"/>
      <c r="E53" s="2"/>
      <c r="F53" s="2"/>
      <c r="G53" s="2"/>
      <c r="H53" s="2"/>
      <c r="I53" s="2"/>
      <c r="J53" s="2"/>
      <c r="K53" s="2"/>
      <c r="L53" s="2"/>
      <c r="M53" s="2"/>
      <c r="N53" s="2"/>
      <c r="O53" s="2"/>
      <c r="P53" s="2"/>
      <c r="Q53" s="2"/>
      <c r="R53" s="2"/>
      <c r="S53" s="2"/>
      <c r="T53" s="2"/>
      <c r="U53" s="2"/>
      <c r="V53" s="3"/>
      <c r="W53" s="3"/>
      <c r="X53" s="3"/>
      <c r="Y53" s="3"/>
      <c r="Z53" s="3"/>
    </row>
    <row r="54">
      <c r="A54" s="2"/>
      <c r="B54" s="2"/>
      <c r="C54" s="2"/>
      <c r="D54" s="2"/>
      <c r="E54" s="2"/>
      <c r="F54" s="2"/>
      <c r="G54" s="2"/>
      <c r="H54" s="2"/>
      <c r="I54" s="2"/>
      <c r="J54" s="2"/>
      <c r="K54" s="2"/>
      <c r="L54" s="2"/>
      <c r="M54" s="2"/>
      <c r="N54" s="2"/>
      <c r="O54" s="2"/>
      <c r="P54" s="2"/>
      <c r="Q54" s="2"/>
      <c r="R54" s="2"/>
      <c r="S54" s="2"/>
      <c r="T54" s="2"/>
      <c r="U54" s="2"/>
      <c r="V54" s="3"/>
      <c r="W54" s="3"/>
      <c r="X54" s="3"/>
      <c r="Y54" s="3"/>
      <c r="Z54" s="3"/>
    </row>
    <row r="55">
      <c r="A55" s="2"/>
      <c r="B55" s="2"/>
      <c r="C55" s="2"/>
      <c r="D55" s="2"/>
      <c r="E55" s="2"/>
      <c r="F55" s="2"/>
      <c r="G55" s="2"/>
      <c r="H55" s="2"/>
      <c r="I55" s="2"/>
      <c r="J55" s="2"/>
      <c r="K55" s="2"/>
      <c r="L55" s="2"/>
      <c r="M55" s="2"/>
      <c r="N55" s="2"/>
      <c r="O55" s="2"/>
      <c r="P55" s="2"/>
      <c r="Q55" s="2"/>
      <c r="R55" s="2"/>
      <c r="S55" s="2"/>
      <c r="T55" s="2"/>
      <c r="U55" s="2"/>
      <c r="V55" s="3"/>
      <c r="W55" s="3"/>
      <c r="X55" s="3"/>
      <c r="Y55" s="3"/>
      <c r="Z55" s="3"/>
    </row>
    <row r="56">
      <c r="A56" s="2"/>
      <c r="B56" s="2"/>
      <c r="C56" s="2"/>
      <c r="D56" s="2"/>
      <c r="E56" s="2"/>
      <c r="F56" s="2"/>
      <c r="G56" s="2"/>
      <c r="H56" s="2"/>
      <c r="I56" s="2"/>
      <c r="J56" s="2"/>
      <c r="K56" s="2"/>
      <c r="L56" s="2"/>
      <c r="M56" s="2"/>
      <c r="N56" s="2"/>
      <c r="O56" s="2"/>
      <c r="P56" s="2"/>
      <c r="Q56" s="2"/>
      <c r="R56" s="2"/>
      <c r="S56" s="2"/>
      <c r="T56" s="2"/>
      <c r="U56" s="2"/>
      <c r="V56" s="3"/>
      <c r="W56" s="3"/>
      <c r="X56" s="3"/>
      <c r="Y56" s="3"/>
      <c r="Z56" s="3"/>
    </row>
    <row r="57">
      <c r="A57" s="2"/>
      <c r="B57" s="2"/>
      <c r="C57" s="2"/>
      <c r="D57" s="2"/>
      <c r="E57" s="2"/>
      <c r="F57" s="2"/>
      <c r="G57" s="2"/>
      <c r="H57" s="2"/>
      <c r="I57" s="2"/>
      <c r="J57" s="2"/>
      <c r="K57" s="2"/>
      <c r="L57" s="2"/>
      <c r="M57" s="2"/>
      <c r="N57" s="2"/>
      <c r="O57" s="2"/>
      <c r="P57" s="2"/>
      <c r="Q57" s="2"/>
      <c r="R57" s="2"/>
      <c r="S57" s="2"/>
      <c r="T57" s="2"/>
      <c r="U57" s="2"/>
      <c r="V57" s="3"/>
      <c r="W57" s="3"/>
      <c r="X57" s="3"/>
      <c r="Y57" s="3"/>
      <c r="Z57" s="3"/>
    </row>
    <row r="58">
      <c r="A58" s="2"/>
      <c r="B58" s="2"/>
      <c r="C58" s="2"/>
      <c r="D58" s="2"/>
      <c r="E58" s="2"/>
      <c r="F58" s="2"/>
      <c r="G58" s="2"/>
      <c r="H58" s="2"/>
      <c r="I58" s="2"/>
      <c r="J58" s="2"/>
      <c r="K58" s="2"/>
      <c r="L58" s="2"/>
      <c r="M58" s="2"/>
      <c r="N58" s="2"/>
      <c r="O58" s="2"/>
      <c r="P58" s="2"/>
      <c r="Q58" s="2"/>
      <c r="R58" s="2"/>
      <c r="S58" s="2"/>
      <c r="T58" s="2"/>
      <c r="U58" s="2"/>
      <c r="V58" s="3"/>
      <c r="W58" s="3"/>
      <c r="X58" s="3"/>
      <c r="Y58" s="3"/>
      <c r="Z58" s="3"/>
    </row>
    <row r="59">
      <c r="A59" s="2"/>
      <c r="B59" s="2"/>
      <c r="C59" s="2"/>
      <c r="D59" s="2"/>
      <c r="E59" s="2"/>
      <c r="F59" s="2"/>
      <c r="G59" s="2"/>
      <c r="H59" s="2"/>
      <c r="I59" s="2"/>
      <c r="J59" s="2"/>
      <c r="K59" s="2"/>
      <c r="L59" s="2"/>
      <c r="M59" s="2"/>
      <c r="N59" s="2"/>
      <c r="O59" s="2"/>
      <c r="P59" s="2"/>
      <c r="Q59" s="2"/>
      <c r="R59" s="2"/>
      <c r="S59" s="2"/>
      <c r="T59" s="2"/>
      <c r="U59" s="2"/>
      <c r="V59" s="3"/>
      <c r="W59" s="3"/>
      <c r="X59" s="3"/>
      <c r="Y59" s="3"/>
      <c r="Z59" s="3"/>
    </row>
    <row r="60">
      <c r="A60" s="2"/>
      <c r="B60" s="2"/>
      <c r="C60" s="2"/>
      <c r="D60" s="2"/>
      <c r="E60" s="2"/>
      <c r="F60" s="2"/>
      <c r="G60" s="2"/>
      <c r="H60" s="2"/>
      <c r="I60" s="2"/>
      <c r="J60" s="2"/>
      <c r="K60" s="2"/>
      <c r="L60" s="2"/>
      <c r="M60" s="2"/>
      <c r="N60" s="2"/>
      <c r="O60" s="2"/>
      <c r="P60" s="2"/>
      <c r="Q60" s="2"/>
      <c r="R60" s="2"/>
      <c r="S60" s="2"/>
      <c r="T60" s="2"/>
      <c r="U60" s="2"/>
      <c r="V60" s="3"/>
      <c r="W60" s="3"/>
      <c r="X60" s="3"/>
      <c r="Y60" s="3"/>
      <c r="Z60" s="3"/>
    </row>
    <row r="61">
      <c r="A61" s="2"/>
      <c r="B61" s="2"/>
      <c r="C61" s="2"/>
      <c r="D61" s="2"/>
      <c r="E61" s="2"/>
      <c r="F61" s="2"/>
      <c r="G61" s="2"/>
      <c r="H61" s="2"/>
      <c r="I61" s="2"/>
      <c r="J61" s="2"/>
      <c r="K61" s="2"/>
      <c r="L61" s="2"/>
      <c r="M61" s="2"/>
      <c r="N61" s="2"/>
      <c r="O61" s="2"/>
      <c r="P61" s="2"/>
      <c r="Q61" s="2"/>
      <c r="R61" s="2"/>
      <c r="S61" s="2"/>
      <c r="T61" s="2"/>
      <c r="U61" s="2"/>
      <c r="V61" s="3"/>
      <c r="W61" s="3"/>
      <c r="X61" s="3"/>
      <c r="Y61" s="3"/>
      <c r="Z61" s="3"/>
    </row>
    <row r="62">
      <c r="A62" s="2"/>
      <c r="B62" s="2"/>
      <c r="C62" s="2"/>
      <c r="D62" s="2"/>
      <c r="E62" s="2"/>
      <c r="F62" s="2"/>
      <c r="G62" s="2"/>
      <c r="H62" s="2"/>
      <c r="I62" s="2"/>
      <c r="J62" s="2"/>
      <c r="K62" s="2"/>
      <c r="L62" s="2"/>
      <c r="M62" s="2"/>
      <c r="N62" s="2"/>
      <c r="O62" s="2"/>
      <c r="P62" s="2"/>
      <c r="Q62" s="2"/>
      <c r="R62" s="2"/>
      <c r="S62" s="2"/>
      <c r="T62" s="2"/>
      <c r="U62" s="2"/>
      <c r="V62" s="3"/>
      <c r="W62" s="3"/>
      <c r="X62" s="3"/>
      <c r="Y62" s="3"/>
      <c r="Z62" s="3"/>
    </row>
    <row r="63">
      <c r="A63" s="2"/>
      <c r="B63" s="2"/>
      <c r="C63" s="2"/>
      <c r="D63" s="2"/>
      <c r="E63" s="2"/>
      <c r="F63" s="2"/>
      <c r="G63" s="2"/>
      <c r="H63" s="2"/>
      <c r="I63" s="2"/>
      <c r="J63" s="2"/>
      <c r="K63" s="2"/>
      <c r="L63" s="2"/>
      <c r="M63" s="2"/>
      <c r="N63" s="2"/>
      <c r="O63" s="2"/>
      <c r="P63" s="2"/>
      <c r="Q63" s="2"/>
      <c r="R63" s="2"/>
      <c r="S63" s="2"/>
      <c r="T63" s="2"/>
      <c r="U63" s="2"/>
      <c r="V63" s="3"/>
      <c r="W63" s="3"/>
      <c r="X63" s="3"/>
      <c r="Y63" s="3"/>
      <c r="Z63" s="3"/>
    </row>
    <row r="64">
      <c r="A64" s="2"/>
      <c r="B64" s="2"/>
      <c r="C64" s="2"/>
      <c r="D64" s="2"/>
      <c r="E64" s="2"/>
      <c r="F64" s="2"/>
      <c r="G64" s="2"/>
      <c r="H64" s="2"/>
      <c r="I64" s="2"/>
      <c r="J64" s="2"/>
      <c r="K64" s="2"/>
      <c r="L64" s="2"/>
      <c r="M64" s="2"/>
      <c r="N64" s="2"/>
      <c r="O64" s="2"/>
      <c r="P64" s="2"/>
      <c r="Q64" s="2"/>
      <c r="R64" s="2"/>
      <c r="S64" s="2"/>
      <c r="T64" s="2"/>
      <c r="U64" s="2"/>
      <c r="V64" s="3"/>
      <c r="W64" s="3"/>
      <c r="X64" s="3"/>
      <c r="Y64" s="3"/>
      <c r="Z64" s="3"/>
    </row>
    <row r="65">
      <c r="A65" s="2"/>
      <c r="B65" s="2"/>
      <c r="C65" s="2"/>
      <c r="D65" s="2"/>
      <c r="E65" s="2"/>
      <c r="F65" s="2"/>
      <c r="G65" s="2"/>
      <c r="H65" s="2"/>
      <c r="I65" s="2"/>
      <c r="J65" s="2"/>
      <c r="K65" s="2"/>
      <c r="L65" s="2"/>
      <c r="M65" s="2"/>
      <c r="N65" s="2"/>
      <c r="O65" s="2"/>
      <c r="P65" s="2"/>
      <c r="Q65" s="2"/>
      <c r="R65" s="2"/>
      <c r="S65" s="2"/>
      <c r="T65" s="2"/>
      <c r="U65" s="2"/>
      <c r="V65" s="3"/>
      <c r="W65" s="3"/>
      <c r="X65" s="3"/>
      <c r="Y65" s="3"/>
      <c r="Z65" s="3"/>
    </row>
    <row r="66">
      <c r="A66" s="2"/>
      <c r="B66" s="2"/>
      <c r="C66" s="2"/>
      <c r="D66" s="2"/>
      <c r="E66" s="2"/>
      <c r="F66" s="2"/>
      <c r="G66" s="2"/>
      <c r="H66" s="2"/>
      <c r="I66" s="2"/>
      <c r="J66" s="2"/>
      <c r="K66" s="2"/>
      <c r="L66" s="2"/>
      <c r="M66" s="2"/>
      <c r="N66" s="2"/>
      <c r="O66" s="2"/>
      <c r="P66" s="2"/>
      <c r="Q66" s="2"/>
      <c r="R66" s="2"/>
      <c r="S66" s="2"/>
      <c r="T66" s="2"/>
      <c r="U66" s="2"/>
      <c r="V66" s="3"/>
      <c r="W66" s="3"/>
      <c r="X66" s="3"/>
      <c r="Y66" s="3"/>
      <c r="Z66" s="3"/>
    </row>
    <row r="67">
      <c r="A67" s="2"/>
      <c r="B67" s="2"/>
      <c r="C67" s="2"/>
      <c r="D67" s="2"/>
      <c r="E67" s="2"/>
      <c r="F67" s="2"/>
      <c r="G67" s="2"/>
      <c r="H67" s="2"/>
      <c r="I67" s="2"/>
      <c r="J67" s="2"/>
      <c r="K67" s="2"/>
      <c r="L67" s="2"/>
      <c r="M67" s="2"/>
      <c r="N67" s="2"/>
      <c r="O67" s="2"/>
      <c r="P67" s="2"/>
      <c r="Q67" s="2"/>
      <c r="R67" s="2"/>
      <c r="S67" s="2"/>
      <c r="T67" s="2"/>
      <c r="U67" s="2"/>
      <c r="V67" s="3"/>
      <c r="W67" s="3"/>
      <c r="X67" s="3"/>
      <c r="Y67" s="3"/>
      <c r="Z67" s="3"/>
    </row>
    <row r="68">
      <c r="A68" s="2"/>
      <c r="B68" s="2"/>
      <c r="C68" s="2"/>
      <c r="D68" s="2"/>
      <c r="E68" s="2"/>
      <c r="F68" s="2"/>
      <c r="G68" s="2"/>
      <c r="H68" s="2"/>
      <c r="I68" s="2"/>
      <c r="J68" s="2"/>
      <c r="K68" s="2"/>
      <c r="L68" s="2"/>
      <c r="M68" s="2"/>
      <c r="N68" s="2"/>
      <c r="O68" s="2"/>
      <c r="P68" s="2"/>
      <c r="Q68" s="2"/>
      <c r="R68" s="2"/>
      <c r="S68" s="2"/>
      <c r="T68" s="2"/>
      <c r="U68" s="2"/>
      <c r="V68" s="3"/>
      <c r="W68" s="3"/>
      <c r="X68" s="3"/>
      <c r="Y68" s="3"/>
      <c r="Z68" s="3"/>
    </row>
    <row r="69">
      <c r="A69" s="2"/>
      <c r="B69" s="2"/>
      <c r="C69" s="2"/>
      <c r="D69" s="2"/>
      <c r="E69" s="2"/>
      <c r="F69" s="2"/>
      <c r="G69" s="2"/>
      <c r="H69" s="2"/>
      <c r="I69" s="2"/>
      <c r="J69" s="2"/>
      <c r="K69" s="2"/>
      <c r="L69" s="2"/>
      <c r="M69" s="2"/>
      <c r="N69" s="2"/>
      <c r="O69" s="2"/>
      <c r="P69" s="2"/>
      <c r="Q69" s="2"/>
      <c r="R69" s="2"/>
      <c r="S69" s="2"/>
      <c r="T69" s="2"/>
      <c r="U69" s="2"/>
      <c r="V69" s="3"/>
      <c r="W69" s="3"/>
      <c r="X69" s="3"/>
      <c r="Y69" s="3"/>
      <c r="Z69" s="3"/>
    </row>
    <row r="70">
      <c r="A70" s="2"/>
      <c r="B70" s="2"/>
      <c r="C70" s="2"/>
      <c r="D70" s="2"/>
      <c r="E70" s="2"/>
      <c r="F70" s="2"/>
      <c r="G70" s="2"/>
      <c r="H70" s="2"/>
      <c r="I70" s="2"/>
      <c r="J70" s="2"/>
      <c r="K70" s="2"/>
      <c r="L70" s="2"/>
      <c r="M70" s="2"/>
      <c r="N70" s="2"/>
      <c r="O70" s="2"/>
      <c r="P70" s="2"/>
      <c r="Q70" s="2"/>
      <c r="R70" s="2"/>
      <c r="S70" s="2"/>
      <c r="T70" s="2"/>
      <c r="U70" s="2"/>
      <c r="V70" s="3"/>
      <c r="W70" s="3"/>
      <c r="X70" s="3"/>
      <c r="Y70" s="3"/>
      <c r="Z70" s="3"/>
    </row>
    <row r="71">
      <c r="A71" s="2"/>
      <c r="B71" s="2"/>
      <c r="C71" s="2"/>
      <c r="D71" s="2"/>
      <c r="E71" s="2"/>
      <c r="F71" s="2"/>
      <c r="G71" s="2"/>
      <c r="H71" s="2"/>
      <c r="I71" s="2"/>
      <c r="J71" s="2"/>
      <c r="K71" s="2"/>
      <c r="L71" s="2"/>
      <c r="M71" s="2"/>
      <c r="N71" s="2"/>
      <c r="O71" s="2"/>
      <c r="P71" s="2"/>
      <c r="Q71" s="2"/>
      <c r="R71" s="2"/>
      <c r="S71" s="2"/>
      <c r="T71" s="2"/>
      <c r="U71" s="2"/>
      <c r="V71" s="3"/>
      <c r="W71" s="3"/>
      <c r="X71" s="3"/>
      <c r="Y71" s="3"/>
      <c r="Z71" s="3"/>
    </row>
    <row r="72">
      <c r="A72" s="2"/>
      <c r="B72" s="2"/>
      <c r="C72" s="2"/>
      <c r="D72" s="2"/>
      <c r="E72" s="2"/>
      <c r="F72" s="2"/>
      <c r="G72" s="2"/>
      <c r="H72" s="2"/>
      <c r="I72" s="2"/>
      <c r="J72" s="2"/>
      <c r="K72" s="2"/>
      <c r="L72" s="2"/>
      <c r="M72" s="2"/>
      <c r="N72" s="2"/>
      <c r="O72" s="2"/>
      <c r="P72" s="2"/>
      <c r="Q72" s="2"/>
      <c r="R72" s="2"/>
      <c r="S72" s="2"/>
      <c r="T72" s="2"/>
      <c r="U72" s="2"/>
      <c r="V72" s="3"/>
      <c r="W72" s="3"/>
      <c r="X72" s="3"/>
      <c r="Y72" s="3"/>
      <c r="Z72" s="3"/>
    </row>
    <row r="73">
      <c r="A73" s="2"/>
      <c r="B73" s="2"/>
      <c r="C73" s="2"/>
      <c r="D73" s="2"/>
      <c r="E73" s="2"/>
      <c r="F73" s="2"/>
      <c r="G73" s="2"/>
      <c r="H73" s="2"/>
      <c r="I73" s="2"/>
      <c r="J73" s="2"/>
      <c r="K73" s="2"/>
      <c r="L73" s="2"/>
      <c r="M73" s="2"/>
      <c r="N73" s="2"/>
      <c r="O73" s="2"/>
      <c r="P73" s="2"/>
      <c r="Q73" s="2"/>
      <c r="R73" s="2"/>
      <c r="S73" s="2"/>
      <c r="T73" s="2"/>
      <c r="U73" s="2"/>
      <c r="V73" s="3"/>
      <c r="W73" s="3"/>
      <c r="X73" s="3"/>
      <c r="Y73" s="3"/>
      <c r="Z73" s="3"/>
    </row>
    <row r="74">
      <c r="A74" s="2"/>
      <c r="B74" s="2"/>
      <c r="C74" s="2"/>
      <c r="D74" s="2"/>
      <c r="E74" s="2"/>
      <c r="F74" s="2"/>
      <c r="G74" s="2"/>
      <c r="H74" s="2"/>
      <c r="I74" s="2"/>
      <c r="J74" s="2"/>
      <c r="K74" s="2"/>
      <c r="L74" s="2"/>
      <c r="M74" s="2"/>
      <c r="N74" s="2"/>
      <c r="O74" s="2"/>
      <c r="P74" s="2"/>
      <c r="Q74" s="2"/>
      <c r="R74" s="2"/>
      <c r="S74" s="2"/>
      <c r="T74" s="2"/>
      <c r="U74" s="2"/>
      <c r="V74" s="3"/>
      <c r="W74" s="3"/>
      <c r="X74" s="3"/>
      <c r="Y74" s="3"/>
      <c r="Z74" s="3"/>
    </row>
    <row r="75">
      <c r="A75" s="2"/>
      <c r="B75" s="2"/>
      <c r="C75" s="2"/>
      <c r="D75" s="2"/>
      <c r="E75" s="2"/>
      <c r="F75" s="2"/>
      <c r="G75" s="2"/>
      <c r="H75" s="2"/>
      <c r="I75" s="2"/>
      <c r="J75" s="2"/>
      <c r="K75" s="2"/>
      <c r="L75" s="2"/>
      <c r="M75" s="2"/>
      <c r="N75" s="2"/>
      <c r="O75" s="2"/>
      <c r="P75" s="2"/>
      <c r="Q75" s="2"/>
      <c r="R75" s="2"/>
      <c r="S75" s="2"/>
      <c r="T75" s="2"/>
      <c r="U75" s="2"/>
      <c r="V75" s="3"/>
      <c r="W75" s="3"/>
      <c r="X75" s="3"/>
      <c r="Y75" s="3"/>
      <c r="Z75" s="3"/>
    </row>
    <row r="76">
      <c r="A76" s="2"/>
      <c r="B76" s="2"/>
      <c r="C76" s="2"/>
      <c r="D76" s="2"/>
      <c r="E76" s="2"/>
      <c r="F76" s="2"/>
      <c r="G76" s="2"/>
      <c r="H76" s="2"/>
      <c r="I76" s="2"/>
      <c r="J76" s="2"/>
      <c r="K76" s="2"/>
      <c r="L76" s="2"/>
      <c r="M76" s="2"/>
      <c r="N76" s="2"/>
      <c r="O76" s="2"/>
      <c r="P76" s="2"/>
      <c r="Q76" s="2"/>
      <c r="R76" s="2"/>
      <c r="S76" s="2"/>
      <c r="T76" s="2"/>
      <c r="U76" s="2"/>
      <c r="V76" s="3"/>
      <c r="W76" s="3"/>
      <c r="X76" s="3"/>
      <c r="Y76" s="3"/>
      <c r="Z76" s="3"/>
    </row>
    <row r="77">
      <c r="A77" s="2"/>
      <c r="B77" s="2"/>
      <c r="C77" s="2"/>
      <c r="D77" s="2"/>
      <c r="E77" s="2"/>
      <c r="F77" s="2"/>
      <c r="G77" s="2"/>
      <c r="H77" s="2"/>
      <c r="I77" s="2"/>
      <c r="J77" s="2"/>
      <c r="K77" s="2"/>
      <c r="L77" s="2"/>
      <c r="M77" s="2"/>
      <c r="N77" s="2"/>
      <c r="O77" s="2"/>
      <c r="P77" s="2"/>
      <c r="Q77" s="2"/>
      <c r="R77" s="2"/>
      <c r="S77" s="2"/>
      <c r="T77" s="2"/>
      <c r="U77" s="2"/>
      <c r="V77" s="3"/>
      <c r="W77" s="3"/>
      <c r="X77" s="3"/>
      <c r="Y77" s="3"/>
      <c r="Z77" s="3"/>
    </row>
    <row r="78">
      <c r="A78" s="2"/>
      <c r="B78" s="2"/>
      <c r="C78" s="2"/>
      <c r="D78" s="2"/>
      <c r="E78" s="2"/>
      <c r="F78" s="2"/>
      <c r="G78" s="2"/>
      <c r="H78" s="2"/>
      <c r="I78" s="2"/>
      <c r="J78" s="2"/>
      <c r="K78" s="2"/>
      <c r="L78" s="2"/>
      <c r="M78" s="2"/>
      <c r="N78" s="2"/>
      <c r="O78" s="2"/>
      <c r="P78" s="2"/>
      <c r="Q78" s="2"/>
      <c r="R78" s="2"/>
      <c r="S78" s="2"/>
      <c r="T78" s="2"/>
      <c r="U78" s="2"/>
      <c r="V78" s="3"/>
      <c r="W78" s="3"/>
      <c r="X78" s="3"/>
      <c r="Y78" s="3"/>
      <c r="Z78" s="3"/>
    </row>
    <row r="79">
      <c r="A79" s="2"/>
      <c r="B79" s="2"/>
      <c r="C79" s="2"/>
      <c r="D79" s="2"/>
      <c r="E79" s="2"/>
      <c r="F79" s="2"/>
      <c r="G79" s="2"/>
      <c r="H79" s="2"/>
      <c r="I79" s="2"/>
      <c r="J79" s="2"/>
      <c r="K79" s="2"/>
      <c r="L79" s="2"/>
      <c r="M79" s="2"/>
      <c r="N79" s="2"/>
      <c r="O79" s="2"/>
      <c r="P79" s="2"/>
      <c r="Q79" s="2"/>
      <c r="R79" s="2"/>
      <c r="S79" s="2"/>
      <c r="T79" s="2"/>
      <c r="U79" s="2"/>
      <c r="V79" s="3"/>
      <c r="W79" s="3"/>
      <c r="X79" s="3"/>
      <c r="Y79" s="3"/>
      <c r="Z79" s="3"/>
    </row>
    <row r="80">
      <c r="A80" s="2"/>
      <c r="B80" s="2"/>
      <c r="C80" s="2"/>
      <c r="D80" s="2"/>
      <c r="E80" s="2"/>
      <c r="F80" s="2"/>
      <c r="G80" s="2"/>
      <c r="H80" s="2"/>
      <c r="I80" s="2"/>
      <c r="J80" s="2"/>
      <c r="K80" s="2"/>
      <c r="L80" s="2"/>
      <c r="M80" s="2"/>
      <c r="N80" s="2"/>
      <c r="O80" s="2"/>
      <c r="P80" s="2"/>
      <c r="Q80" s="2"/>
      <c r="R80" s="2"/>
      <c r="S80" s="2"/>
      <c r="T80" s="2"/>
      <c r="U80" s="2"/>
      <c r="V80" s="3"/>
      <c r="W80" s="3"/>
      <c r="X80" s="3"/>
      <c r="Y80" s="3"/>
      <c r="Z80" s="3"/>
    </row>
    <row r="81">
      <c r="A81" s="2"/>
      <c r="B81" s="2"/>
      <c r="C81" s="2"/>
      <c r="D81" s="2"/>
      <c r="E81" s="2"/>
      <c r="F81" s="2"/>
      <c r="G81" s="2"/>
      <c r="H81" s="2"/>
      <c r="I81" s="2"/>
      <c r="J81" s="2"/>
      <c r="K81" s="2"/>
      <c r="L81" s="2"/>
      <c r="M81" s="2"/>
      <c r="N81" s="2"/>
      <c r="O81" s="2"/>
      <c r="P81" s="2"/>
      <c r="Q81" s="2"/>
      <c r="R81" s="2"/>
      <c r="S81" s="2"/>
      <c r="T81" s="2"/>
      <c r="U81" s="2"/>
      <c r="V81" s="3"/>
      <c r="W81" s="3"/>
      <c r="X81" s="3"/>
      <c r="Y81" s="3"/>
      <c r="Z81" s="3"/>
    </row>
    <row r="82">
      <c r="A82" s="2"/>
      <c r="B82" s="2"/>
      <c r="C82" s="2"/>
      <c r="D82" s="2"/>
      <c r="E82" s="2"/>
      <c r="F82" s="2"/>
      <c r="G82" s="2"/>
      <c r="H82" s="2"/>
      <c r="I82" s="2"/>
      <c r="J82" s="2"/>
      <c r="K82" s="2"/>
      <c r="L82" s="2"/>
      <c r="M82" s="2"/>
      <c r="N82" s="2"/>
      <c r="O82" s="2"/>
      <c r="P82" s="2"/>
      <c r="Q82" s="2"/>
      <c r="R82" s="2"/>
      <c r="S82" s="2"/>
      <c r="T82" s="2"/>
      <c r="U82" s="2"/>
      <c r="V82" s="3"/>
      <c r="W82" s="3"/>
      <c r="X82" s="3"/>
      <c r="Y82" s="3"/>
      <c r="Z82" s="3"/>
    </row>
    <row r="83">
      <c r="A83" s="2"/>
      <c r="B83" s="2"/>
      <c r="C83" s="2"/>
      <c r="D83" s="2"/>
      <c r="E83" s="2"/>
      <c r="F83" s="2"/>
      <c r="G83" s="2"/>
      <c r="H83" s="2"/>
      <c r="I83" s="2"/>
      <c r="J83" s="2"/>
      <c r="K83" s="2"/>
      <c r="L83" s="2"/>
      <c r="M83" s="2"/>
      <c r="N83" s="2"/>
      <c r="O83" s="2"/>
      <c r="P83" s="2"/>
      <c r="Q83" s="2"/>
      <c r="R83" s="2"/>
      <c r="S83" s="2"/>
      <c r="T83" s="2"/>
      <c r="U83" s="2"/>
      <c r="V83" s="3"/>
      <c r="W83" s="3"/>
      <c r="X83" s="3"/>
      <c r="Y83" s="3"/>
      <c r="Z83" s="3"/>
    </row>
    <row r="84">
      <c r="A84" s="1"/>
      <c r="B84" s="2"/>
      <c r="C84" s="2"/>
      <c r="D84" s="2"/>
      <c r="E84" s="2"/>
      <c r="F84" s="2"/>
      <c r="G84" s="2"/>
      <c r="H84" s="2"/>
      <c r="I84" s="2"/>
      <c r="J84" s="2"/>
      <c r="K84" s="2"/>
      <c r="L84" s="2"/>
      <c r="M84" s="2"/>
      <c r="N84" s="2"/>
      <c r="O84" s="2"/>
      <c r="P84" s="2"/>
      <c r="Q84" s="2"/>
      <c r="R84" s="2"/>
      <c r="S84" s="2"/>
      <c r="T84" s="2"/>
      <c r="U84" s="2"/>
      <c r="V84" s="3"/>
      <c r="W84" s="3"/>
      <c r="X84" s="3"/>
      <c r="Y84" s="3"/>
      <c r="Z84" s="3"/>
    </row>
    <row r="85">
      <c r="A85" s="4"/>
      <c r="B85" s="22">
        <f t="shared" ref="B85:J85" si="10">C85-31</f>
        <v>42030</v>
      </c>
      <c r="C85" s="22">
        <f t="shared" si="10"/>
        <v>42061</v>
      </c>
      <c r="D85" s="22">
        <f t="shared" si="10"/>
        <v>42092</v>
      </c>
      <c r="E85" s="22">
        <f t="shared" si="10"/>
        <v>42123</v>
      </c>
      <c r="F85" s="22">
        <f t="shared" si="10"/>
        <v>42154</v>
      </c>
      <c r="G85" s="22">
        <f t="shared" si="10"/>
        <v>42185</v>
      </c>
      <c r="H85" s="22">
        <f t="shared" si="10"/>
        <v>42216</v>
      </c>
      <c r="I85" s="22">
        <f t="shared" si="10"/>
        <v>42247</v>
      </c>
      <c r="J85" s="22">
        <f t="shared" si="10"/>
        <v>42278</v>
      </c>
      <c r="K85" s="22">
        <f>L85-30</f>
        <v>42309</v>
      </c>
      <c r="L85" s="22">
        <f>M85-31</f>
        <v>42339</v>
      </c>
      <c r="M85" s="22">
        <v>42370.0</v>
      </c>
      <c r="N85" s="22">
        <f>M85+31</f>
        <v>42401</v>
      </c>
      <c r="O85" s="23"/>
      <c r="P85" s="24">
        <v>42566.0</v>
      </c>
      <c r="Q85" s="25" t="s">
        <v>23</v>
      </c>
      <c r="R85" s="25" t="s">
        <v>24</v>
      </c>
      <c r="S85" s="2"/>
      <c r="T85" s="2"/>
      <c r="U85" s="2"/>
      <c r="V85" s="3"/>
      <c r="W85" s="3"/>
      <c r="X85" s="3"/>
      <c r="Y85" s="3"/>
      <c r="Z85" s="3"/>
    </row>
    <row r="86">
      <c r="A86" s="16" t="s">
        <v>25</v>
      </c>
      <c r="B86" s="26">
        <f t="shared" ref="B86:N86" si="11">B5/B4</f>
        <v>0.5</v>
      </c>
      <c r="C86" s="26">
        <f t="shared" si="11"/>
        <v>0.5</v>
      </c>
      <c r="D86" s="26">
        <f t="shared" si="11"/>
        <v>0.5</v>
      </c>
      <c r="E86" s="26">
        <f t="shared" si="11"/>
        <v>0.5</v>
      </c>
      <c r="F86" s="26">
        <f t="shared" si="11"/>
        <v>0.5</v>
      </c>
      <c r="G86" s="26">
        <f t="shared" si="11"/>
        <v>0.5</v>
      </c>
      <c r="H86" s="26">
        <f t="shared" si="11"/>
        <v>0.5</v>
      </c>
      <c r="I86" s="26">
        <f t="shared" si="11"/>
        <v>0.5</v>
      </c>
      <c r="J86" s="26">
        <f t="shared" si="11"/>
        <v>0.5</v>
      </c>
      <c r="K86" s="26">
        <f t="shared" si="11"/>
        <v>0.5</v>
      </c>
      <c r="L86" s="26">
        <f t="shared" si="11"/>
        <v>0.5</v>
      </c>
      <c r="M86" s="26">
        <f t="shared" si="11"/>
        <v>0.5</v>
      </c>
      <c r="N86" s="27">
        <f t="shared" si="11"/>
        <v>0.5</v>
      </c>
      <c r="O86" s="28"/>
      <c r="P86" s="29"/>
      <c r="Q86" s="29"/>
      <c r="R86" s="21"/>
      <c r="S86" s="9"/>
      <c r="T86" s="2"/>
      <c r="U86" s="2"/>
      <c r="V86" s="3"/>
      <c r="W86" s="3"/>
      <c r="X86" s="3"/>
      <c r="Y86" s="3"/>
      <c r="Z86" s="3"/>
    </row>
    <row r="87">
      <c r="A87" s="16" t="s">
        <v>26</v>
      </c>
      <c r="B87" s="26" t="str">
        <f t="shared" ref="B87:N87" si="12">#REF!/B4</f>
        <v>#REF!</v>
      </c>
      <c r="C87" s="26" t="str">
        <f t="shared" si="12"/>
        <v>#REF!</v>
      </c>
      <c r="D87" s="26" t="str">
        <f t="shared" si="12"/>
        <v>#REF!</v>
      </c>
      <c r="E87" s="26" t="str">
        <f t="shared" si="12"/>
        <v>#REF!</v>
      </c>
      <c r="F87" s="26" t="str">
        <f t="shared" si="12"/>
        <v>#REF!</v>
      </c>
      <c r="G87" s="26" t="str">
        <f t="shared" si="12"/>
        <v>#REF!</v>
      </c>
      <c r="H87" s="26" t="str">
        <f t="shared" si="12"/>
        <v>#REF!</v>
      </c>
      <c r="I87" s="26" t="str">
        <f t="shared" si="12"/>
        <v>#REF!</v>
      </c>
      <c r="J87" s="26" t="str">
        <f t="shared" si="12"/>
        <v>#REF!</v>
      </c>
      <c r="K87" s="26" t="str">
        <f t="shared" si="12"/>
        <v>#REF!</v>
      </c>
      <c r="L87" s="26" t="str">
        <f t="shared" si="12"/>
        <v>#REF!</v>
      </c>
      <c r="M87" s="26" t="str">
        <f t="shared" si="12"/>
        <v>#REF!</v>
      </c>
      <c r="N87" s="27" t="str">
        <f t="shared" si="12"/>
        <v>#REF!</v>
      </c>
      <c r="O87" s="28"/>
      <c r="P87" s="29"/>
      <c r="Q87" s="29"/>
      <c r="R87" s="21"/>
      <c r="S87" s="9"/>
      <c r="T87" s="2"/>
      <c r="U87" s="2"/>
      <c r="V87" s="3"/>
      <c r="W87" s="3"/>
      <c r="X87" s="3"/>
      <c r="Y87" s="3"/>
      <c r="Z87" s="3"/>
    </row>
    <row r="88">
      <c r="A88" s="30"/>
      <c r="B88" s="31"/>
      <c r="C88" s="31"/>
      <c r="D88" s="31"/>
      <c r="E88" s="31"/>
      <c r="F88" s="31"/>
      <c r="G88" s="31"/>
      <c r="H88" s="31"/>
      <c r="I88" s="31"/>
      <c r="J88" s="31"/>
      <c r="K88" s="31"/>
      <c r="L88" s="31"/>
      <c r="M88" s="31"/>
      <c r="N88" s="20"/>
      <c r="O88" s="28"/>
      <c r="P88" s="29"/>
      <c r="Q88" s="29"/>
      <c r="R88" s="21"/>
      <c r="S88" s="9"/>
      <c r="T88" s="2"/>
      <c r="U88" s="2"/>
      <c r="V88" s="3"/>
      <c r="W88" s="3"/>
      <c r="X88" s="3"/>
      <c r="Y88" s="3"/>
      <c r="Z88" s="3"/>
    </row>
    <row r="89">
      <c r="A89" s="1"/>
      <c r="B89" s="2"/>
      <c r="C89" s="2"/>
      <c r="D89" s="2"/>
      <c r="E89" s="2"/>
      <c r="F89" s="2"/>
      <c r="G89" s="2"/>
      <c r="H89" s="2"/>
      <c r="I89" s="2"/>
      <c r="J89" s="2"/>
      <c r="K89" s="2"/>
      <c r="L89" s="2"/>
      <c r="M89" s="2"/>
      <c r="N89" s="2"/>
      <c r="O89" s="2"/>
      <c r="P89" s="2"/>
      <c r="Q89" s="2"/>
      <c r="R89" s="2"/>
      <c r="S89" s="2"/>
      <c r="T89" s="2"/>
      <c r="U89" s="2"/>
      <c r="V89" s="3"/>
      <c r="W89" s="3"/>
      <c r="X89" s="3"/>
      <c r="Y89" s="3"/>
      <c r="Z89" s="3"/>
    </row>
    <row r="90">
      <c r="A90" s="4"/>
      <c r="B90" s="32">
        <f t="shared" ref="B90:J90" si="13">C90-31</f>
        <v>42030</v>
      </c>
      <c r="C90" s="32">
        <f t="shared" si="13"/>
        <v>42061</v>
      </c>
      <c r="D90" s="32">
        <f t="shared" si="13"/>
        <v>42092</v>
      </c>
      <c r="E90" s="32">
        <f t="shared" si="13"/>
        <v>42123</v>
      </c>
      <c r="F90" s="32">
        <f t="shared" si="13"/>
        <v>42154</v>
      </c>
      <c r="G90" s="32">
        <f t="shared" si="13"/>
        <v>42185</v>
      </c>
      <c r="H90" s="32">
        <f t="shared" si="13"/>
        <v>42216</v>
      </c>
      <c r="I90" s="32">
        <f t="shared" si="13"/>
        <v>42247</v>
      </c>
      <c r="J90" s="32">
        <f t="shared" si="13"/>
        <v>42278</v>
      </c>
      <c r="K90" s="32">
        <f>L90-30</f>
        <v>42309</v>
      </c>
      <c r="L90" s="32">
        <f>M90-31</f>
        <v>42339</v>
      </c>
      <c r="M90" s="32">
        <v>42370.0</v>
      </c>
      <c r="N90" s="32">
        <f>M90+31</f>
        <v>42401</v>
      </c>
      <c r="O90" s="24"/>
      <c r="P90" s="24">
        <v>42566.0</v>
      </c>
      <c r="Q90" s="25" t="s">
        <v>23</v>
      </c>
      <c r="R90" s="25" t="s">
        <v>24</v>
      </c>
      <c r="S90" s="2"/>
      <c r="T90" s="2"/>
      <c r="U90" s="2"/>
      <c r="V90" s="3"/>
      <c r="W90" s="3"/>
      <c r="X90" s="3"/>
      <c r="Y90" s="3"/>
      <c r="Z90" s="3"/>
    </row>
    <row r="91">
      <c r="A91" s="16" t="s">
        <v>27</v>
      </c>
      <c r="B91" s="33" t="str">
        <f t="shared" ref="B91:N91" si="14">B6</f>
        <v/>
      </c>
      <c r="C91" s="33" t="str">
        <f t="shared" si="14"/>
        <v/>
      </c>
      <c r="D91" s="33" t="str">
        <f t="shared" si="14"/>
        <v/>
      </c>
      <c r="E91" s="33" t="str">
        <f t="shared" si="14"/>
        <v/>
      </c>
      <c r="F91" s="33" t="str">
        <f t="shared" si="14"/>
        <v/>
      </c>
      <c r="G91" s="33" t="str">
        <f t="shared" si="14"/>
        <v/>
      </c>
      <c r="H91" s="33" t="str">
        <f t="shared" si="14"/>
        <v/>
      </c>
      <c r="I91" s="33" t="str">
        <f t="shared" si="14"/>
        <v/>
      </c>
      <c r="J91" s="33" t="str">
        <f t="shared" si="14"/>
        <v/>
      </c>
      <c r="K91" s="33" t="str">
        <f t="shared" si="14"/>
        <v/>
      </c>
      <c r="L91" s="33" t="str">
        <f t="shared" si="14"/>
        <v/>
      </c>
      <c r="M91" s="33" t="str">
        <f t="shared" si="14"/>
        <v/>
      </c>
      <c r="N91" s="33" t="str">
        <f t="shared" si="14"/>
        <v/>
      </c>
      <c r="O91" s="29"/>
      <c r="P91" s="29"/>
      <c r="Q91" s="29"/>
      <c r="R91" s="21"/>
      <c r="S91" s="9"/>
      <c r="T91" s="2"/>
      <c r="U91" s="2"/>
      <c r="V91" s="3"/>
      <c r="W91" s="3"/>
      <c r="X91" s="3"/>
      <c r="Y91" s="3"/>
      <c r="Z91" s="3"/>
    </row>
    <row r="92">
      <c r="A92" s="16" t="s">
        <v>28</v>
      </c>
      <c r="B92" s="33" t="str">
        <f t="shared" ref="B92:N92" si="15">#REF!</f>
        <v>#REF!</v>
      </c>
      <c r="C92" s="33" t="str">
        <f t="shared" si="15"/>
        <v>#REF!</v>
      </c>
      <c r="D92" s="33" t="str">
        <f t="shared" si="15"/>
        <v>#REF!</v>
      </c>
      <c r="E92" s="33" t="str">
        <f t="shared" si="15"/>
        <v>#REF!</v>
      </c>
      <c r="F92" s="33" t="str">
        <f t="shared" si="15"/>
        <v>#REF!</v>
      </c>
      <c r="G92" s="33" t="str">
        <f t="shared" si="15"/>
        <v>#REF!</v>
      </c>
      <c r="H92" s="33" t="str">
        <f t="shared" si="15"/>
        <v>#REF!</v>
      </c>
      <c r="I92" s="33" t="str">
        <f t="shared" si="15"/>
        <v>#REF!</v>
      </c>
      <c r="J92" s="33" t="str">
        <f t="shared" si="15"/>
        <v>#REF!</v>
      </c>
      <c r="K92" s="33" t="str">
        <f t="shared" si="15"/>
        <v>#REF!</v>
      </c>
      <c r="L92" s="33" t="str">
        <f t="shared" si="15"/>
        <v>#REF!</v>
      </c>
      <c r="M92" s="33" t="str">
        <f t="shared" si="15"/>
        <v>#REF!</v>
      </c>
      <c r="N92" s="33" t="str">
        <f t="shared" si="15"/>
        <v>#REF!</v>
      </c>
      <c r="O92" s="29"/>
      <c r="P92" s="29"/>
      <c r="Q92" s="29"/>
      <c r="R92" s="21"/>
      <c r="S92" s="9"/>
      <c r="T92" s="2"/>
      <c r="U92" s="2"/>
      <c r="V92" s="3"/>
      <c r="W92" s="3"/>
      <c r="X92" s="3"/>
      <c r="Y92" s="3"/>
      <c r="Z92" s="3"/>
    </row>
    <row r="93">
      <c r="A93" s="1"/>
      <c r="B93" s="2"/>
      <c r="C93" s="2"/>
      <c r="D93" s="2"/>
      <c r="E93" s="2"/>
      <c r="F93" s="2"/>
      <c r="G93" s="2"/>
      <c r="H93" s="2"/>
      <c r="I93" s="2"/>
      <c r="J93" s="2"/>
      <c r="K93" s="2"/>
      <c r="L93" s="2"/>
      <c r="M93" s="2"/>
      <c r="N93" s="2"/>
      <c r="O93" s="2"/>
      <c r="P93" s="2"/>
      <c r="Q93" s="2"/>
      <c r="R93" s="2"/>
      <c r="S93" s="2"/>
      <c r="T93" s="2"/>
      <c r="U93" s="2"/>
      <c r="V93" s="3"/>
      <c r="W93" s="3"/>
      <c r="X93" s="3"/>
      <c r="Y93" s="3"/>
      <c r="Z93" s="3"/>
    </row>
    <row r="94">
      <c r="A94" s="4"/>
      <c r="B94" s="22">
        <f t="shared" ref="B94:J94" si="16">C94-31</f>
        <v>42030</v>
      </c>
      <c r="C94" s="22">
        <f t="shared" si="16"/>
        <v>42061</v>
      </c>
      <c r="D94" s="22">
        <f t="shared" si="16"/>
        <v>42092</v>
      </c>
      <c r="E94" s="22">
        <f t="shared" si="16"/>
        <v>42123</v>
      </c>
      <c r="F94" s="22">
        <f t="shared" si="16"/>
        <v>42154</v>
      </c>
      <c r="G94" s="22">
        <f t="shared" si="16"/>
        <v>42185</v>
      </c>
      <c r="H94" s="22">
        <f t="shared" si="16"/>
        <v>42216</v>
      </c>
      <c r="I94" s="22">
        <f t="shared" si="16"/>
        <v>42247</v>
      </c>
      <c r="J94" s="22">
        <f t="shared" si="16"/>
        <v>42278</v>
      </c>
      <c r="K94" s="22">
        <f>L94-30</f>
        <v>42309</v>
      </c>
      <c r="L94" s="22">
        <f>M94-31</f>
        <v>42339</v>
      </c>
      <c r="M94" s="22">
        <v>42370.0</v>
      </c>
      <c r="N94" s="22">
        <f>M94+31</f>
        <v>42401</v>
      </c>
      <c r="O94" s="23"/>
      <c r="P94" s="23">
        <v>42566.0</v>
      </c>
      <c r="Q94" s="34" t="s">
        <v>23</v>
      </c>
      <c r="R94" s="34" t="s">
        <v>24</v>
      </c>
      <c r="S94" s="2"/>
      <c r="T94" s="2"/>
      <c r="U94" s="2"/>
      <c r="V94" s="3"/>
      <c r="W94" s="3"/>
      <c r="X94" s="3"/>
      <c r="Y94" s="3"/>
      <c r="Z94" s="3"/>
    </row>
    <row r="95">
      <c r="A95" s="2" t="s">
        <v>29</v>
      </c>
      <c r="B95" s="35" t="str">
        <f t="shared" ref="B95:N95" si="17">#REF!</f>
        <v>#REF!</v>
      </c>
      <c r="C95" s="35" t="str">
        <f t="shared" si="17"/>
        <v>#REF!</v>
      </c>
      <c r="D95" s="35" t="str">
        <f t="shared" si="17"/>
        <v>#REF!</v>
      </c>
      <c r="E95" s="35" t="str">
        <f t="shared" si="17"/>
        <v>#REF!</v>
      </c>
      <c r="F95" s="35" t="str">
        <f t="shared" si="17"/>
        <v>#REF!</v>
      </c>
      <c r="G95" s="35" t="str">
        <f t="shared" si="17"/>
        <v>#REF!</v>
      </c>
      <c r="H95" s="35" t="str">
        <f t="shared" si="17"/>
        <v>#REF!</v>
      </c>
      <c r="I95" s="35" t="str">
        <f t="shared" si="17"/>
        <v>#REF!</v>
      </c>
      <c r="J95" s="35" t="str">
        <f t="shared" si="17"/>
        <v>#REF!</v>
      </c>
      <c r="K95" s="35" t="str">
        <f t="shared" si="17"/>
        <v>#REF!</v>
      </c>
      <c r="L95" s="35" t="str">
        <f t="shared" si="17"/>
        <v>#REF!</v>
      </c>
      <c r="M95" s="35" t="str">
        <f t="shared" si="17"/>
        <v>#REF!</v>
      </c>
      <c r="N95" s="35" t="str">
        <f t="shared" si="17"/>
        <v>#REF!</v>
      </c>
      <c r="O95" s="2"/>
      <c r="P95" s="2"/>
      <c r="Q95" s="2"/>
      <c r="R95" s="2"/>
      <c r="S95" s="2"/>
      <c r="T95" s="2"/>
      <c r="U95" s="2"/>
      <c r="V95" s="3"/>
      <c r="W95" s="3"/>
      <c r="X95" s="3"/>
      <c r="Y95" s="3"/>
      <c r="Z95" s="3"/>
    </row>
    <row r="96">
      <c r="A96" s="2" t="s">
        <v>30</v>
      </c>
      <c r="B96" s="35" t="str">
        <f t="shared" ref="B96:N96" si="18">#REF!</f>
        <v>#REF!</v>
      </c>
      <c r="C96" s="35" t="str">
        <f t="shared" si="18"/>
        <v>#REF!</v>
      </c>
      <c r="D96" s="35" t="str">
        <f t="shared" si="18"/>
        <v>#REF!</v>
      </c>
      <c r="E96" s="35" t="str">
        <f t="shared" si="18"/>
        <v>#REF!</v>
      </c>
      <c r="F96" s="35" t="str">
        <f t="shared" si="18"/>
        <v>#REF!</v>
      </c>
      <c r="G96" s="35" t="str">
        <f t="shared" si="18"/>
        <v>#REF!</v>
      </c>
      <c r="H96" s="35" t="str">
        <f t="shared" si="18"/>
        <v>#REF!</v>
      </c>
      <c r="I96" s="35" t="str">
        <f t="shared" si="18"/>
        <v>#REF!</v>
      </c>
      <c r="J96" s="35" t="str">
        <f t="shared" si="18"/>
        <v>#REF!</v>
      </c>
      <c r="K96" s="35" t="str">
        <f t="shared" si="18"/>
        <v>#REF!</v>
      </c>
      <c r="L96" s="35" t="str">
        <f t="shared" si="18"/>
        <v>#REF!</v>
      </c>
      <c r="M96" s="35" t="str">
        <f t="shared" si="18"/>
        <v>#REF!</v>
      </c>
      <c r="N96" s="35" t="str">
        <f t="shared" si="18"/>
        <v>#REF!</v>
      </c>
      <c r="O96" s="2"/>
      <c r="P96" s="2"/>
      <c r="Q96" s="2"/>
      <c r="R96" s="2"/>
      <c r="S96" s="2"/>
      <c r="T96" s="2"/>
      <c r="U96" s="2"/>
      <c r="V96" s="3"/>
      <c r="W96" s="3"/>
      <c r="X96" s="3"/>
      <c r="Y96" s="3"/>
      <c r="Z96" s="3"/>
    </row>
    <row r="97">
      <c r="A97" s="2"/>
      <c r="B97" s="2"/>
      <c r="C97" s="2"/>
      <c r="D97" s="2"/>
      <c r="E97" s="2"/>
      <c r="F97" s="2"/>
      <c r="G97" s="2"/>
      <c r="H97" s="2"/>
      <c r="I97" s="2"/>
      <c r="J97" s="2"/>
      <c r="K97" s="2"/>
      <c r="L97" s="2"/>
      <c r="M97" s="2"/>
      <c r="N97" s="2"/>
      <c r="O97" s="2"/>
      <c r="P97" s="2"/>
      <c r="Q97" s="2"/>
      <c r="R97" s="2"/>
      <c r="S97" s="2"/>
      <c r="T97" s="2"/>
      <c r="U97" s="2"/>
      <c r="V97" s="3"/>
      <c r="W97" s="3"/>
      <c r="X97" s="3"/>
      <c r="Y97" s="3"/>
      <c r="Z97" s="3"/>
    </row>
    <row r="98">
      <c r="A98" s="2"/>
      <c r="B98" s="2"/>
      <c r="C98" s="2"/>
      <c r="D98" s="2"/>
      <c r="E98" s="2"/>
      <c r="F98" s="2"/>
      <c r="G98" s="2"/>
      <c r="H98" s="2"/>
      <c r="I98" s="2"/>
      <c r="J98" s="2"/>
      <c r="K98" s="2"/>
      <c r="L98" s="2"/>
      <c r="M98" s="2"/>
      <c r="N98" s="2"/>
      <c r="O98" s="2"/>
      <c r="P98" s="2"/>
      <c r="Q98" s="2"/>
      <c r="R98" s="2"/>
      <c r="S98" s="2"/>
      <c r="T98" s="2"/>
      <c r="U98" s="2"/>
      <c r="V98" s="3"/>
      <c r="W98" s="3"/>
      <c r="X98" s="3"/>
      <c r="Y98" s="3"/>
      <c r="Z98" s="3"/>
    </row>
    <row r="99">
      <c r="A99" s="2"/>
      <c r="B99" s="2"/>
      <c r="C99" s="2"/>
      <c r="D99" s="2"/>
      <c r="E99" s="2"/>
      <c r="F99" s="2"/>
      <c r="G99" s="2"/>
      <c r="H99" s="2"/>
      <c r="I99" s="2"/>
      <c r="J99" s="2"/>
      <c r="K99" s="2"/>
      <c r="L99" s="2"/>
      <c r="M99" s="2"/>
      <c r="N99" s="2"/>
      <c r="O99" s="2"/>
      <c r="P99" s="2"/>
      <c r="Q99" s="2"/>
      <c r="R99" s="2"/>
      <c r="S99" s="2"/>
      <c r="T99" s="2"/>
      <c r="U99" s="2"/>
      <c r="V99" s="3"/>
      <c r="W99" s="3"/>
      <c r="X99" s="3"/>
      <c r="Y99" s="3"/>
      <c r="Z99" s="3"/>
    </row>
    <row r="100">
      <c r="A100" s="2"/>
      <c r="B100" s="2"/>
      <c r="C100" s="2"/>
      <c r="D100" s="2"/>
      <c r="E100" s="2"/>
      <c r="F100" s="2"/>
      <c r="G100" s="2"/>
      <c r="H100" s="2"/>
      <c r="I100" s="2"/>
      <c r="J100" s="2"/>
      <c r="K100" s="2"/>
      <c r="L100" s="2"/>
      <c r="M100" s="2"/>
      <c r="N100" s="2"/>
      <c r="O100" s="2"/>
      <c r="P100" s="2"/>
      <c r="Q100" s="2"/>
      <c r="R100" s="2"/>
      <c r="S100" s="2"/>
      <c r="T100" s="2"/>
      <c r="U100" s="2"/>
      <c r="V100" s="3"/>
      <c r="W100" s="3"/>
      <c r="X100" s="3"/>
      <c r="Y100" s="3"/>
      <c r="Z100" s="3"/>
    </row>
    <row r="101">
      <c r="A101" s="2"/>
      <c r="B101" s="2"/>
      <c r="C101" s="2"/>
      <c r="D101" s="2"/>
      <c r="E101" s="2"/>
      <c r="F101" s="2"/>
      <c r="G101" s="2"/>
      <c r="H101" s="2"/>
      <c r="I101" s="2"/>
      <c r="J101" s="2"/>
      <c r="K101" s="2"/>
      <c r="L101" s="2"/>
      <c r="M101" s="2"/>
      <c r="N101" s="2"/>
      <c r="O101" s="2"/>
      <c r="P101" s="2"/>
      <c r="Q101" s="2"/>
      <c r="R101" s="2"/>
      <c r="S101" s="2"/>
      <c r="T101" s="2"/>
      <c r="U101" s="2"/>
      <c r="V101" s="3"/>
      <c r="W101" s="3"/>
      <c r="X101" s="3"/>
      <c r="Y101" s="3"/>
      <c r="Z101" s="3"/>
    </row>
    <row r="102">
      <c r="A102" s="2"/>
      <c r="B102" s="2"/>
      <c r="C102" s="2"/>
      <c r="D102" s="2"/>
      <c r="E102" s="2"/>
      <c r="F102" s="2"/>
      <c r="G102" s="2"/>
      <c r="H102" s="2"/>
      <c r="I102" s="2"/>
      <c r="J102" s="2"/>
      <c r="K102" s="2"/>
      <c r="L102" s="2"/>
      <c r="M102" s="2"/>
      <c r="N102" s="2"/>
      <c r="O102" s="2"/>
      <c r="P102" s="2"/>
      <c r="Q102" s="2"/>
      <c r="R102" s="2"/>
      <c r="S102" s="2"/>
      <c r="T102" s="2"/>
      <c r="U102" s="2"/>
      <c r="V102" s="3"/>
      <c r="W102" s="3"/>
      <c r="X102" s="3"/>
      <c r="Y102" s="3"/>
      <c r="Z102" s="3"/>
    </row>
    <row r="103">
      <c r="A103" s="2"/>
      <c r="B103" s="2"/>
      <c r="C103" s="2"/>
      <c r="D103" s="2"/>
      <c r="E103" s="2"/>
      <c r="F103" s="2"/>
      <c r="G103" s="2"/>
      <c r="H103" s="2"/>
      <c r="I103" s="2"/>
      <c r="J103" s="2"/>
      <c r="K103" s="2"/>
      <c r="L103" s="2"/>
      <c r="M103" s="2"/>
      <c r="N103" s="2"/>
      <c r="O103" s="2"/>
      <c r="P103" s="2"/>
      <c r="Q103" s="2"/>
      <c r="R103" s="2"/>
      <c r="S103" s="2"/>
      <c r="T103" s="2"/>
      <c r="U103" s="2"/>
      <c r="V103" s="3"/>
      <c r="W103" s="3"/>
      <c r="X103" s="3"/>
      <c r="Y103" s="3"/>
      <c r="Z103" s="3"/>
    </row>
    <row r="104">
      <c r="A104" s="2"/>
      <c r="B104" s="2"/>
      <c r="C104" s="2"/>
      <c r="D104" s="2"/>
      <c r="E104" s="2"/>
      <c r="F104" s="2"/>
      <c r="G104" s="2"/>
      <c r="H104" s="2"/>
      <c r="I104" s="2"/>
      <c r="J104" s="2"/>
      <c r="K104" s="2"/>
      <c r="L104" s="2"/>
      <c r="M104" s="2"/>
      <c r="N104" s="2"/>
      <c r="O104" s="2"/>
      <c r="P104" s="2"/>
      <c r="Q104" s="2"/>
      <c r="R104" s="2"/>
      <c r="S104" s="2"/>
      <c r="T104" s="2"/>
      <c r="U104" s="2"/>
      <c r="V104" s="3"/>
      <c r="W104" s="3"/>
      <c r="X104" s="3"/>
      <c r="Y104" s="3"/>
      <c r="Z104" s="3"/>
    </row>
    <row r="105">
      <c r="A105" s="2"/>
      <c r="B105" s="2"/>
      <c r="C105" s="2"/>
      <c r="D105" s="2"/>
      <c r="E105" s="2"/>
      <c r="F105" s="2"/>
      <c r="G105" s="2"/>
      <c r="H105" s="2"/>
      <c r="I105" s="2"/>
      <c r="J105" s="2"/>
      <c r="K105" s="2"/>
      <c r="L105" s="2"/>
      <c r="M105" s="2"/>
      <c r="N105" s="2"/>
      <c r="O105" s="2"/>
      <c r="P105" s="2"/>
      <c r="Q105" s="2"/>
      <c r="R105" s="2"/>
      <c r="S105" s="2"/>
      <c r="T105" s="2"/>
      <c r="U105" s="2"/>
      <c r="V105" s="3"/>
      <c r="W105" s="3"/>
      <c r="X105" s="3"/>
      <c r="Y105" s="3"/>
      <c r="Z105" s="3"/>
    </row>
    <row r="106">
      <c r="A106" s="2"/>
      <c r="B106" s="2"/>
      <c r="C106" s="2"/>
      <c r="D106" s="2"/>
      <c r="E106" s="2"/>
      <c r="F106" s="2"/>
      <c r="G106" s="2"/>
      <c r="H106" s="2"/>
      <c r="I106" s="2"/>
      <c r="J106" s="2"/>
      <c r="K106" s="2"/>
      <c r="L106" s="2"/>
      <c r="M106" s="2"/>
      <c r="N106" s="2"/>
      <c r="O106" s="2"/>
      <c r="P106" s="2"/>
      <c r="Q106" s="2"/>
      <c r="R106" s="2"/>
      <c r="S106" s="2"/>
      <c r="T106" s="2"/>
      <c r="U106" s="2"/>
      <c r="V106" s="3"/>
      <c r="W106" s="3"/>
      <c r="X106" s="3"/>
      <c r="Y106" s="3"/>
      <c r="Z106" s="3"/>
    </row>
    <row r="107">
      <c r="A107" s="2"/>
      <c r="B107" s="2"/>
      <c r="C107" s="2"/>
      <c r="D107" s="2"/>
      <c r="E107" s="2"/>
      <c r="F107" s="2"/>
      <c r="G107" s="2"/>
      <c r="H107" s="2"/>
      <c r="I107" s="2"/>
      <c r="J107" s="2"/>
      <c r="K107" s="2"/>
      <c r="L107" s="2"/>
      <c r="M107" s="2"/>
      <c r="N107" s="2"/>
      <c r="O107" s="2"/>
      <c r="P107" s="2"/>
      <c r="Q107" s="2"/>
      <c r="R107" s="2"/>
      <c r="S107" s="2"/>
      <c r="T107" s="2"/>
      <c r="U107" s="2"/>
      <c r="V107" s="3"/>
      <c r="W107" s="3"/>
      <c r="X107" s="3"/>
      <c r="Y107" s="3"/>
      <c r="Z107" s="3"/>
    </row>
    <row r="108">
      <c r="A108" s="2"/>
      <c r="B108" s="2"/>
      <c r="C108" s="2"/>
      <c r="D108" s="2"/>
      <c r="E108" s="2"/>
      <c r="F108" s="2"/>
      <c r="G108" s="2"/>
      <c r="H108" s="2"/>
      <c r="I108" s="2"/>
      <c r="J108" s="2"/>
      <c r="K108" s="2"/>
      <c r="L108" s="2"/>
      <c r="M108" s="2"/>
      <c r="N108" s="2"/>
      <c r="O108" s="2"/>
      <c r="P108" s="2"/>
      <c r="Q108" s="2"/>
      <c r="R108" s="2"/>
      <c r="S108" s="2"/>
      <c r="T108" s="2"/>
      <c r="U108" s="2"/>
      <c r="V108" s="3"/>
      <c r="W108" s="3"/>
      <c r="X108" s="3"/>
      <c r="Y108" s="3"/>
      <c r="Z108" s="3"/>
    </row>
    <row r="109">
      <c r="A109" s="2"/>
      <c r="B109" s="2"/>
      <c r="C109" s="2"/>
      <c r="D109" s="2"/>
      <c r="E109" s="2"/>
      <c r="F109" s="2"/>
      <c r="G109" s="2"/>
      <c r="H109" s="2"/>
      <c r="I109" s="2"/>
      <c r="J109" s="2"/>
      <c r="K109" s="2"/>
      <c r="L109" s="2"/>
      <c r="M109" s="2"/>
      <c r="N109" s="2"/>
      <c r="O109" s="2"/>
      <c r="P109" s="2"/>
      <c r="Q109" s="2"/>
      <c r="R109" s="2"/>
      <c r="S109" s="2"/>
      <c r="T109" s="2"/>
      <c r="U109" s="2"/>
      <c r="V109" s="3"/>
      <c r="W109" s="3"/>
      <c r="X109" s="3"/>
      <c r="Y109" s="3"/>
      <c r="Z109" s="3"/>
    </row>
    <row r="110">
      <c r="A110" s="2"/>
      <c r="B110" s="2"/>
      <c r="C110" s="2"/>
      <c r="D110" s="2"/>
      <c r="E110" s="2"/>
      <c r="F110" s="2"/>
      <c r="G110" s="2"/>
      <c r="H110" s="2"/>
      <c r="I110" s="2"/>
      <c r="J110" s="2"/>
      <c r="K110" s="2"/>
      <c r="L110" s="2"/>
      <c r="M110" s="2"/>
      <c r="N110" s="2"/>
      <c r="O110" s="2"/>
      <c r="P110" s="2"/>
      <c r="Q110" s="2"/>
      <c r="R110" s="2"/>
      <c r="S110" s="2"/>
      <c r="T110" s="2"/>
      <c r="U110" s="2"/>
      <c r="V110" s="3"/>
      <c r="W110" s="3"/>
      <c r="X110" s="3"/>
      <c r="Y110" s="3"/>
      <c r="Z110" s="3"/>
    </row>
    <row r="111">
      <c r="A111" s="2"/>
      <c r="B111" s="2"/>
      <c r="C111" s="2"/>
      <c r="D111" s="2"/>
      <c r="E111" s="2"/>
      <c r="F111" s="2"/>
      <c r="G111" s="2"/>
      <c r="H111" s="2"/>
      <c r="I111" s="2"/>
      <c r="J111" s="2"/>
      <c r="K111" s="2"/>
      <c r="L111" s="2"/>
      <c r="M111" s="2"/>
      <c r="N111" s="2"/>
      <c r="O111" s="2"/>
      <c r="P111" s="2"/>
      <c r="Q111" s="2"/>
      <c r="R111" s="2"/>
      <c r="S111" s="2"/>
      <c r="T111" s="2"/>
      <c r="U111" s="2"/>
      <c r="V111" s="3"/>
      <c r="W111" s="3"/>
      <c r="X111" s="3"/>
      <c r="Y111" s="3"/>
      <c r="Z111" s="3"/>
    </row>
    <row r="112">
      <c r="A112" s="2"/>
      <c r="B112" s="2"/>
      <c r="C112" s="2"/>
      <c r="D112" s="2"/>
      <c r="E112" s="2"/>
      <c r="F112" s="2"/>
      <c r="G112" s="2"/>
      <c r="H112" s="2"/>
      <c r="I112" s="2"/>
      <c r="J112" s="2"/>
      <c r="K112" s="2"/>
      <c r="L112" s="2"/>
      <c r="M112" s="2"/>
      <c r="N112" s="2"/>
      <c r="O112" s="2"/>
      <c r="P112" s="2"/>
      <c r="Q112" s="2"/>
      <c r="R112" s="2"/>
      <c r="S112" s="2"/>
      <c r="T112" s="2"/>
      <c r="U112" s="2"/>
      <c r="V112" s="3"/>
      <c r="W112" s="3"/>
      <c r="X112" s="3"/>
      <c r="Y112" s="3"/>
      <c r="Z112" s="3"/>
    </row>
    <row r="113">
      <c r="A113" s="2"/>
      <c r="B113" s="2"/>
      <c r="C113" s="2"/>
      <c r="D113" s="2"/>
      <c r="E113" s="2"/>
      <c r="F113" s="2"/>
      <c r="G113" s="2"/>
      <c r="H113" s="2"/>
      <c r="I113" s="2"/>
      <c r="J113" s="2"/>
      <c r="K113" s="2"/>
      <c r="L113" s="2"/>
      <c r="M113" s="2"/>
      <c r="N113" s="2"/>
      <c r="O113" s="2"/>
      <c r="P113" s="2"/>
      <c r="Q113" s="2"/>
      <c r="R113" s="2"/>
      <c r="S113" s="2"/>
      <c r="T113" s="2"/>
      <c r="U113" s="2"/>
      <c r="V113" s="3"/>
      <c r="W113" s="3"/>
      <c r="X113" s="3"/>
      <c r="Y113" s="3"/>
      <c r="Z113" s="3"/>
    </row>
    <row r="114">
      <c r="A114" s="2"/>
      <c r="B114" s="2"/>
      <c r="C114" s="2"/>
      <c r="D114" s="2"/>
      <c r="E114" s="2"/>
      <c r="F114" s="2"/>
      <c r="G114" s="2"/>
      <c r="H114" s="2"/>
      <c r="I114" s="2"/>
      <c r="J114" s="2"/>
      <c r="K114" s="2"/>
      <c r="L114" s="2"/>
      <c r="M114" s="2"/>
      <c r="N114" s="2"/>
      <c r="O114" s="2"/>
      <c r="P114" s="2"/>
      <c r="Q114" s="2"/>
      <c r="R114" s="2"/>
      <c r="S114" s="2"/>
      <c r="T114" s="2"/>
      <c r="U114" s="2"/>
      <c r="V114" s="3"/>
      <c r="W114" s="3"/>
      <c r="X114" s="3"/>
      <c r="Y114" s="3"/>
      <c r="Z114" s="3"/>
    </row>
    <row r="115">
      <c r="A115" s="2"/>
      <c r="B115" s="2"/>
      <c r="C115" s="2"/>
      <c r="D115" s="2"/>
      <c r="E115" s="2"/>
      <c r="F115" s="2"/>
      <c r="G115" s="2"/>
      <c r="H115" s="2"/>
      <c r="I115" s="2"/>
      <c r="J115" s="2"/>
      <c r="K115" s="2"/>
      <c r="L115" s="2"/>
      <c r="M115" s="2"/>
      <c r="N115" s="2"/>
      <c r="O115" s="2"/>
      <c r="P115" s="2"/>
      <c r="Q115" s="2"/>
      <c r="R115" s="2"/>
      <c r="S115" s="2"/>
      <c r="T115" s="2"/>
      <c r="U115" s="2"/>
      <c r="V115" s="3"/>
      <c r="W115" s="3"/>
      <c r="X115" s="3"/>
      <c r="Y115" s="3"/>
      <c r="Z115" s="3"/>
    </row>
    <row r="116">
      <c r="A116" s="2"/>
      <c r="B116" s="2"/>
      <c r="C116" s="2"/>
      <c r="D116" s="2"/>
      <c r="E116" s="2"/>
      <c r="F116" s="2"/>
      <c r="G116" s="2"/>
      <c r="H116" s="2"/>
      <c r="I116" s="2"/>
      <c r="J116" s="2"/>
      <c r="K116" s="2"/>
      <c r="L116" s="2"/>
      <c r="M116" s="2"/>
      <c r="N116" s="2"/>
      <c r="O116" s="2"/>
      <c r="P116" s="2"/>
      <c r="Q116" s="2"/>
      <c r="R116" s="2"/>
      <c r="S116" s="2"/>
      <c r="T116" s="2"/>
      <c r="U116" s="2"/>
      <c r="V116" s="3"/>
      <c r="W116" s="3"/>
      <c r="X116" s="3"/>
      <c r="Y116" s="3"/>
      <c r="Z116" s="3"/>
    </row>
    <row r="117">
      <c r="A117" s="2"/>
      <c r="B117" s="2"/>
      <c r="C117" s="2"/>
      <c r="D117" s="2"/>
      <c r="E117" s="2"/>
      <c r="F117" s="2"/>
      <c r="G117" s="2"/>
      <c r="H117" s="2"/>
      <c r="I117" s="2"/>
      <c r="J117" s="2"/>
      <c r="K117" s="2"/>
      <c r="L117" s="2"/>
      <c r="M117" s="2"/>
      <c r="N117" s="2"/>
      <c r="O117" s="2"/>
      <c r="P117" s="2"/>
      <c r="Q117" s="2"/>
      <c r="R117" s="2"/>
      <c r="S117" s="2"/>
      <c r="T117" s="2"/>
      <c r="U117" s="2"/>
      <c r="V117" s="3"/>
      <c r="W117" s="3"/>
      <c r="X117" s="3"/>
      <c r="Y117" s="3"/>
      <c r="Z117" s="3"/>
    </row>
    <row r="118">
      <c r="A118" s="2"/>
      <c r="B118" s="2"/>
      <c r="C118" s="2"/>
      <c r="D118" s="2"/>
      <c r="E118" s="2"/>
      <c r="F118" s="2"/>
      <c r="G118" s="2"/>
      <c r="H118" s="2"/>
      <c r="I118" s="2"/>
      <c r="J118" s="2"/>
      <c r="K118" s="2"/>
      <c r="L118" s="2"/>
      <c r="M118" s="2"/>
      <c r="N118" s="2"/>
      <c r="O118" s="2"/>
      <c r="P118" s="2"/>
      <c r="Q118" s="2"/>
      <c r="R118" s="2"/>
      <c r="S118" s="2"/>
      <c r="T118" s="2"/>
      <c r="U118" s="2"/>
      <c r="V118" s="3"/>
      <c r="W118" s="3"/>
      <c r="X118" s="3"/>
      <c r="Y118" s="3"/>
      <c r="Z118" s="3"/>
    </row>
    <row r="119">
      <c r="A119" s="2"/>
      <c r="B119" s="2"/>
      <c r="C119" s="2"/>
      <c r="D119" s="2"/>
      <c r="E119" s="2"/>
      <c r="F119" s="2"/>
      <c r="G119" s="2"/>
      <c r="H119" s="2"/>
      <c r="I119" s="2"/>
      <c r="J119" s="2"/>
      <c r="K119" s="2"/>
      <c r="L119" s="2"/>
      <c r="M119" s="2"/>
      <c r="N119" s="2"/>
      <c r="O119" s="2"/>
      <c r="P119" s="2"/>
      <c r="Q119" s="2"/>
      <c r="R119" s="2"/>
      <c r="S119" s="2"/>
      <c r="T119" s="2"/>
      <c r="U119" s="2"/>
      <c r="V119" s="3"/>
      <c r="W119" s="3"/>
      <c r="X119" s="3"/>
      <c r="Y119" s="3"/>
      <c r="Z119" s="3"/>
    </row>
    <row r="120">
      <c r="A120" s="2"/>
      <c r="B120" s="2"/>
      <c r="C120" s="2"/>
      <c r="D120" s="2"/>
      <c r="E120" s="2"/>
      <c r="F120" s="2"/>
      <c r="G120" s="2"/>
      <c r="H120" s="2"/>
      <c r="I120" s="2"/>
      <c r="J120" s="2"/>
      <c r="K120" s="2"/>
      <c r="L120" s="2"/>
      <c r="M120" s="2"/>
      <c r="N120" s="2"/>
      <c r="O120" s="2"/>
      <c r="P120" s="2"/>
      <c r="Q120" s="2"/>
      <c r="R120" s="2"/>
      <c r="S120" s="2"/>
      <c r="T120" s="2"/>
      <c r="U120" s="2"/>
      <c r="V120" s="3"/>
      <c r="W120" s="3"/>
      <c r="X120" s="3"/>
      <c r="Y120" s="3"/>
      <c r="Z120" s="3"/>
    </row>
    <row r="121">
      <c r="A121" s="2"/>
      <c r="B121" s="2"/>
      <c r="C121" s="2"/>
      <c r="D121" s="2"/>
      <c r="E121" s="2"/>
      <c r="F121" s="2"/>
      <c r="G121" s="2"/>
      <c r="H121" s="2"/>
      <c r="I121" s="2"/>
      <c r="J121" s="2"/>
      <c r="K121" s="2"/>
      <c r="L121" s="2"/>
      <c r="M121" s="2"/>
      <c r="N121" s="2"/>
      <c r="O121" s="2"/>
      <c r="P121" s="2"/>
      <c r="Q121" s="2"/>
      <c r="R121" s="2"/>
      <c r="S121" s="2"/>
      <c r="T121" s="2"/>
      <c r="U121" s="2"/>
      <c r="V121" s="3"/>
      <c r="W121" s="3"/>
      <c r="X121" s="3"/>
      <c r="Y121" s="3"/>
      <c r="Z121" s="3"/>
    </row>
    <row r="122">
      <c r="A122" s="2"/>
      <c r="B122" s="2"/>
      <c r="C122" s="2"/>
      <c r="D122" s="2"/>
      <c r="E122" s="2"/>
      <c r="F122" s="2"/>
      <c r="G122" s="2"/>
      <c r="H122" s="2"/>
      <c r="I122" s="2"/>
      <c r="J122" s="2"/>
      <c r="K122" s="2"/>
      <c r="L122" s="2"/>
      <c r="M122" s="2"/>
      <c r="N122" s="2"/>
      <c r="O122" s="2"/>
      <c r="P122" s="2"/>
      <c r="Q122" s="2"/>
      <c r="R122" s="2"/>
      <c r="S122" s="2"/>
      <c r="T122" s="2"/>
      <c r="U122" s="2"/>
      <c r="V122" s="3"/>
      <c r="W122" s="3"/>
      <c r="X122" s="3"/>
      <c r="Y122" s="3"/>
      <c r="Z122" s="3"/>
    </row>
    <row r="123">
      <c r="A123" s="2"/>
      <c r="B123" s="2"/>
      <c r="C123" s="2"/>
      <c r="D123" s="2"/>
      <c r="E123" s="2"/>
      <c r="F123" s="2"/>
      <c r="G123" s="2"/>
      <c r="H123" s="2"/>
      <c r="I123" s="2"/>
      <c r="J123" s="2"/>
      <c r="K123" s="2"/>
      <c r="L123" s="2"/>
      <c r="M123" s="2"/>
      <c r="N123" s="2"/>
      <c r="O123" s="2"/>
      <c r="P123" s="2"/>
      <c r="Q123" s="2"/>
      <c r="R123" s="2"/>
      <c r="S123" s="2"/>
      <c r="T123" s="2"/>
      <c r="U123" s="2"/>
      <c r="V123" s="3"/>
      <c r="W123" s="3"/>
      <c r="X123" s="3"/>
      <c r="Y123" s="3"/>
      <c r="Z123" s="3"/>
    </row>
    <row r="124">
      <c r="A124" s="2"/>
      <c r="B124" s="2"/>
      <c r="C124" s="2"/>
      <c r="D124" s="2"/>
      <c r="E124" s="2"/>
      <c r="F124" s="2"/>
      <c r="G124" s="2"/>
      <c r="H124" s="2"/>
      <c r="I124" s="2"/>
      <c r="J124" s="2"/>
      <c r="K124" s="2"/>
      <c r="L124" s="2"/>
      <c r="M124" s="2"/>
      <c r="N124" s="2"/>
      <c r="O124" s="2"/>
      <c r="P124" s="2"/>
      <c r="Q124" s="2"/>
      <c r="R124" s="2"/>
      <c r="S124" s="2"/>
      <c r="T124" s="2"/>
      <c r="U124" s="2"/>
      <c r="V124" s="3"/>
      <c r="W124" s="3"/>
      <c r="X124" s="3"/>
      <c r="Y124" s="3"/>
      <c r="Z124" s="3"/>
    </row>
    <row r="125">
      <c r="A125" s="2"/>
      <c r="B125" s="2"/>
      <c r="C125" s="2"/>
      <c r="D125" s="2"/>
      <c r="E125" s="2"/>
      <c r="F125" s="2"/>
      <c r="G125" s="2"/>
      <c r="H125" s="2"/>
      <c r="I125" s="2"/>
      <c r="J125" s="2"/>
      <c r="K125" s="2"/>
      <c r="L125" s="2"/>
      <c r="M125" s="2"/>
      <c r="N125" s="2"/>
      <c r="O125" s="2"/>
      <c r="P125" s="2"/>
      <c r="Q125" s="2"/>
      <c r="R125" s="2"/>
      <c r="S125" s="2"/>
      <c r="T125" s="2"/>
      <c r="U125" s="2"/>
      <c r="V125" s="3"/>
      <c r="W125" s="3"/>
      <c r="X125" s="3"/>
      <c r="Y125" s="3"/>
      <c r="Z125" s="3"/>
    </row>
    <row r="126">
      <c r="A126" s="2"/>
      <c r="B126" s="2"/>
      <c r="C126" s="2"/>
      <c r="D126" s="2"/>
      <c r="E126" s="2"/>
      <c r="F126" s="2"/>
      <c r="G126" s="2"/>
      <c r="H126" s="2"/>
      <c r="I126" s="2"/>
      <c r="J126" s="2"/>
      <c r="K126" s="2"/>
      <c r="L126" s="2"/>
      <c r="M126" s="2"/>
      <c r="N126" s="2"/>
      <c r="O126" s="2"/>
      <c r="P126" s="2"/>
      <c r="Q126" s="2"/>
      <c r="R126" s="2"/>
      <c r="S126" s="2"/>
      <c r="T126" s="2"/>
      <c r="U126" s="2"/>
      <c r="V126" s="3"/>
      <c r="W126" s="3"/>
      <c r="X126" s="3"/>
      <c r="Y126" s="3"/>
      <c r="Z126" s="3"/>
    </row>
    <row r="127">
      <c r="A127" s="2"/>
      <c r="B127" s="2"/>
      <c r="C127" s="2"/>
      <c r="D127" s="2"/>
      <c r="E127" s="2"/>
      <c r="F127" s="2"/>
      <c r="G127" s="2"/>
      <c r="H127" s="2"/>
      <c r="I127" s="2"/>
      <c r="J127" s="2"/>
      <c r="K127" s="2"/>
      <c r="L127" s="2"/>
      <c r="M127" s="2"/>
      <c r="N127" s="2"/>
      <c r="O127" s="2"/>
      <c r="P127" s="2"/>
      <c r="Q127" s="2"/>
      <c r="R127" s="2"/>
      <c r="S127" s="2"/>
      <c r="T127" s="2"/>
      <c r="U127" s="2"/>
      <c r="V127" s="3"/>
      <c r="W127" s="3"/>
      <c r="X127" s="3"/>
      <c r="Y127" s="3"/>
      <c r="Z127" s="3"/>
    </row>
    <row r="128">
      <c r="A128" s="2"/>
      <c r="B128" s="2"/>
      <c r="C128" s="2"/>
      <c r="D128" s="2"/>
      <c r="E128" s="2"/>
      <c r="F128" s="2"/>
      <c r="G128" s="2"/>
      <c r="H128" s="2"/>
      <c r="I128" s="2"/>
      <c r="J128" s="2"/>
      <c r="K128" s="2"/>
      <c r="L128" s="2"/>
      <c r="M128" s="2"/>
      <c r="N128" s="2"/>
      <c r="O128" s="2"/>
      <c r="P128" s="2"/>
      <c r="Q128" s="2"/>
      <c r="R128" s="2"/>
      <c r="S128" s="2"/>
      <c r="T128" s="2"/>
      <c r="U128" s="2"/>
      <c r="V128" s="3"/>
      <c r="W128" s="3"/>
      <c r="X128" s="3"/>
      <c r="Y128" s="3"/>
      <c r="Z128" s="3"/>
    </row>
    <row r="129">
      <c r="A129" s="2"/>
      <c r="B129" s="2"/>
      <c r="C129" s="2"/>
      <c r="D129" s="2"/>
      <c r="E129" s="2"/>
      <c r="F129" s="2"/>
      <c r="G129" s="2"/>
      <c r="H129" s="2"/>
      <c r="I129" s="2"/>
      <c r="J129" s="2"/>
      <c r="K129" s="2"/>
      <c r="L129" s="2"/>
      <c r="M129" s="2"/>
      <c r="N129" s="2"/>
      <c r="O129" s="2"/>
      <c r="P129" s="2"/>
      <c r="Q129" s="2"/>
      <c r="R129" s="2"/>
      <c r="S129" s="2"/>
      <c r="T129" s="2"/>
      <c r="U129" s="2"/>
      <c r="V129" s="3"/>
      <c r="W129" s="3"/>
      <c r="X129" s="3"/>
      <c r="Y129" s="3"/>
      <c r="Z129" s="3"/>
    </row>
    <row r="130">
      <c r="A130" s="2"/>
      <c r="B130" s="2"/>
      <c r="C130" s="2"/>
      <c r="D130" s="2"/>
      <c r="E130" s="2"/>
      <c r="F130" s="2"/>
      <c r="G130" s="2"/>
      <c r="H130" s="2"/>
      <c r="I130" s="2"/>
      <c r="J130" s="2"/>
      <c r="K130" s="2"/>
      <c r="L130" s="2"/>
      <c r="M130" s="2"/>
      <c r="N130" s="2"/>
      <c r="O130" s="2"/>
      <c r="P130" s="2"/>
      <c r="Q130" s="2"/>
      <c r="R130" s="2"/>
      <c r="S130" s="2"/>
      <c r="T130" s="2"/>
      <c r="U130" s="2"/>
      <c r="V130" s="3"/>
      <c r="W130" s="3"/>
      <c r="X130" s="3"/>
      <c r="Y130" s="3"/>
      <c r="Z130" s="3"/>
    </row>
    <row r="131">
      <c r="A131" s="2"/>
      <c r="B131" s="2"/>
      <c r="C131" s="2"/>
      <c r="D131" s="2"/>
      <c r="E131" s="2"/>
      <c r="F131" s="2"/>
      <c r="G131" s="2"/>
      <c r="H131" s="2"/>
      <c r="I131" s="2"/>
      <c r="J131" s="2"/>
      <c r="K131" s="2"/>
      <c r="L131" s="2"/>
      <c r="M131" s="2"/>
      <c r="N131" s="2"/>
      <c r="O131" s="2"/>
      <c r="P131" s="2"/>
      <c r="Q131" s="2"/>
      <c r="R131" s="2"/>
      <c r="S131" s="2"/>
      <c r="T131" s="2"/>
      <c r="U131" s="2"/>
      <c r="V131" s="3"/>
      <c r="W131" s="3"/>
      <c r="X131" s="3"/>
      <c r="Y131" s="3"/>
      <c r="Z131" s="3"/>
    </row>
    <row r="132">
      <c r="A132" s="2"/>
      <c r="B132" s="2"/>
      <c r="C132" s="2"/>
      <c r="D132" s="2"/>
      <c r="E132" s="2"/>
      <c r="F132" s="2"/>
      <c r="G132" s="2"/>
      <c r="H132" s="2"/>
      <c r="I132" s="2"/>
      <c r="J132" s="2"/>
      <c r="K132" s="2"/>
      <c r="L132" s="2"/>
      <c r="M132" s="2"/>
      <c r="N132" s="2"/>
      <c r="O132" s="2"/>
      <c r="P132" s="2"/>
      <c r="Q132" s="2"/>
      <c r="R132" s="2"/>
      <c r="S132" s="2"/>
      <c r="T132" s="2"/>
      <c r="U132" s="2"/>
      <c r="V132" s="3"/>
      <c r="W132" s="3"/>
      <c r="X132" s="3"/>
      <c r="Y132" s="3"/>
      <c r="Z132" s="3"/>
    </row>
    <row r="133">
      <c r="A133" s="2"/>
      <c r="B133" s="2"/>
      <c r="C133" s="2"/>
      <c r="D133" s="2"/>
      <c r="E133" s="2"/>
      <c r="F133" s="2"/>
      <c r="G133" s="2"/>
      <c r="H133" s="2"/>
      <c r="I133" s="2"/>
      <c r="J133" s="2"/>
      <c r="K133" s="2"/>
      <c r="L133" s="2"/>
      <c r="M133" s="2"/>
      <c r="N133" s="2"/>
      <c r="O133" s="2"/>
      <c r="P133" s="2"/>
      <c r="Q133" s="2"/>
      <c r="R133" s="2"/>
      <c r="S133" s="2"/>
      <c r="T133" s="2"/>
      <c r="U133" s="2"/>
      <c r="V133" s="3"/>
      <c r="W133" s="3"/>
      <c r="X133" s="3"/>
      <c r="Y133" s="3"/>
      <c r="Z133" s="3"/>
    </row>
    <row r="134">
      <c r="A134" s="2"/>
      <c r="B134" s="2"/>
      <c r="C134" s="2"/>
      <c r="D134" s="2"/>
      <c r="E134" s="2"/>
      <c r="F134" s="2"/>
      <c r="G134" s="2"/>
      <c r="H134" s="2"/>
      <c r="I134" s="2"/>
      <c r="J134" s="2"/>
      <c r="K134" s="2"/>
      <c r="L134" s="2"/>
      <c r="M134" s="2"/>
      <c r="N134" s="2"/>
      <c r="O134" s="2"/>
      <c r="P134" s="2"/>
      <c r="Q134" s="2"/>
      <c r="R134" s="2"/>
      <c r="S134" s="2"/>
      <c r="T134" s="2"/>
      <c r="U134" s="2"/>
      <c r="V134" s="3"/>
      <c r="W134" s="3"/>
      <c r="X134" s="3"/>
      <c r="Y134" s="3"/>
      <c r="Z134" s="3"/>
    </row>
    <row r="135">
      <c r="A135" s="2"/>
      <c r="B135" s="2"/>
      <c r="C135" s="2"/>
      <c r="D135" s="2"/>
      <c r="E135" s="2"/>
      <c r="F135" s="2"/>
      <c r="G135" s="2"/>
      <c r="H135" s="2"/>
      <c r="I135" s="2"/>
      <c r="J135" s="2"/>
      <c r="K135" s="2"/>
      <c r="L135" s="2"/>
      <c r="M135" s="2"/>
      <c r="N135" s="2"/>
      <c r="O135" s="2"/>
      <c r="P135" s="2"/>
      <c r="Q135" s="2"/>
      <c r="R135" s="2"/>
      <c r="S135" s="2"/>
      <c r="T135" s="2"/>
      <c r="U135" s="2"/>
      <c r="V135" s="3"/>
      <c r="W135" s="3"/>
      <c r="X135" s="3"/>
      <c r="Y135" s="3"/>
      <c r="Z135" s="3"/>
    </row>
    <row r="136">
      <c r="A136" s="2"/>
      <c r="B136" s="2"/>
      <c r="C136" s="2"/>
      <c r="D136" s="2"/>
      <c r="E136" s="2"/>
      <c r="F136" s="2"/>
      <c r="G136" s="2"/>
      <c r="H136" s="2"/>
      <c r="I136" s="2"/>
      <c r="J136" s="2"/>
      <c r="K136" s="2"/>
      <c r="L136" s="2"/>
      <c r="M136" s="2"/>
      <c r="N136" s="2"/>
      <c r="O136" s="2"/>
      <c r="P136" s="2"/>
      <c r="Q136" s="2"/>
      <c r="R136" s="2"/>
      <c r="S136" s="2"/>
      <c r="T136" s="2"/>
      <c r="U136" s="2"/>
      <c r="V136" s="3"/>
      <c r="W136" s="3"/>
      <c r="X136" s="3"/>
      <c r="Y136" s="3"/>
      <c r="Z136" s="3"/>
    </row>
    <row r="137">
      <c r="A137" s="2"/>
      <c r="B137" s="2"/>
      <c r="C137" s="2"/>
      <c r="D137" s="2"/>
      <c r="E137" s="2"/>
      <c r="F137" s="2"/>
      <c r="G137" s="2"/>
      <c r="H137" s="2"/>
      <c r="I137" s="2"/>
      <c r="J137" s="2"/>
      <c r="K137" s="2"/>
      <c r="L137" s="2"/>
      <c r="M137" s="2"/>
      <c r="N137" s="2"/>
      <c r="O137" s="2"/>
      <c r="P137" s="2"/>
      <c r="Q137" s="2"/>
      <c r="R137" s="2"/>
      <c r="S137" s="2"/>
      <c r="T137" s="2"/>
      <c r="U137" s="2"/>
      <c r="V137" s="3"/>
      <c r="W137" s="3"/>
      <c r="X137" s="3"/>
      <c r="Y137" s="3"/>
      <c r="Z137" s="3"/>
    </row>
    <row r="138">
      <c r="A138" s="2"/>
      <c r="B138" s="2"/>
      <c r="C138" s="2"/>
      <c r="D138" s="2"/>
      <c r="E138" s="2"/>
      <c r="F138" s="2"/>
      <c r="G138" s="2"/>
      <c r="H138" s="2"/>
      <c r="I138" s="2"/>
      <c r="J138" s="2"/>
      <c r="K138" s="2"/>
      <c r="L138" s="2"/>
      <c r="M138" s="2"/>
      <c r="N138" s="2"/>
      <c r="O138" s="2"/>
      <c r="P138" s="2"/>
      <c r="Q138" s="2"/>
      <c r="R138" s="2"/>
      <c r="S138" s="2"/>
      <c r="T138" s="2"/>
      <c r="U138" s="2"/>
      <c r="V138" s="3"/>
      <c r="W138" s="3"/>
      <c r="X138" s="3"/>
      <c r="Y138" s="3"/>
      <c r="Z138" s="3"/>
    </row>
    <row r="139">
      <c r="A139" s="2"/>
      <c r="B139" s="2"/>
      <c r="C139" s="2"/>
      <c r="D139" s="2"/>
      <c r="E139" s="2"/>
      <c r="F139" s="2"/>
      <c r="G139" s="2"/>
      <c r="H139" s="2"/>
      <c r="I139" s="2"/>
      <c r="J139" s="2"/>
      <c r="K139" s="2"/>
      <c r="L139" s="2"/>
      <c r="M139" s="2"/>
      <c r="N139" s="2"/>
      <c r="O139" s="2"/>
      <c r="P139" s="2"/>
      <c r="Q139" s="2"/>
      <c r="R139" s="2"/>
      <c r="S139" s="2"/>
      <c r="T139" s="2"/>
      <c r="U139" s="2"/>
      <c r="V139" s="3"/>
      <c r="W139" s="3"/>
      <c r="X139" s="3"/>
      <c r="Y139" s="3"/>
      <c r="Z139" s="3"/>
    </row>
    <row r="140">
      <c r="A140" s="2"/>
      <c r="B140" s="2"/>
      <c r="C140" s="2"/>
      <c r="D140" s="2"/>
      <c r="E140" s="2"/>
      <c r="F140" s="2"/>
      <c r="G140" s="2"/>
      <c r="H140" s="2"/>
      <c r="I140" s="2"/>
      <c r="J140" s="2"/>
      <c r="K140" s="2"/>
      <c r="L140" s="2"/>
      <c r="M140" s="2"/>
      <c r="N140" s="2"/>
      <c r="O140" s="2"/>
      <c r="P140" s="2"/>
      <c r="Q140" s="2"/>
      <c r="R140" s="2"/>
      <c r="S140" s="2"/>
      <c r="T140" s="2"/>
      <c r="U140" s="2"/>
      <c r="V140" s="3"/>
      <c r="W140" s="3"/>
      <c r="X140" s="3"/>
      <c r="Y140" s="3"/>
      <c r="Z140" s="3"/>
    </row>
    <row r="141">
      <c r="A141" s="2"/>
      <c r="B141" s="2"/>
      <c r="C141" s="2"/>
      <c r="D141" s="2"/>
      <c r="E141" s="2"/>
      <c r="F141" s="2"/>
      <c r="G141" s="2"/>
      <c r="H141" s="2"/>
      <c r="I141" s="2"/>
      <c r="J141" s="2"/>
      <c r="K141" s="2"/>
      <c r="L141" s="2"/>
      <c r="M141" s="2"/>
      <c r="N141" s="2"/>
      <c r="O141" s="2"/>
      <c r="P141" s="2"/>
      <c r="Q141" s="2"/>
      <c r="R141" s="2"/>
      <c r="S141" s="2"/>
      <c r="T141" s="2"/>
      <c r="U141" s="2"/>
      <c r="V141" s="3"/>
      <c r="W141" s="3"/>
      <c r="X141" s="3"/>
      <c r="Y141" s="3"/>
      <c r="Z141" s="3"/>
    </row>
    <row r="142">
      <c r="A142" s="2"/>
      <c r="B142" s="2"/>
      <c r="C142" s="2"/>
      <c r="D142" s="2"/>
      <c r="E142" s="2"/>
      <c r="F142" s="2"/>
      <c r="G142" s="2"/>
      <c r="H142" s="2"/>
      <c r="I142" s="2"/>
      <c r="J142" s="2"/>
      <c r="K142" s="2"/>
      <c r="L142" s="2"/>
      <c r="M142" s="2"/>
      <c r="N142" s="2"/>
      <c r="O142" s="2"/>
      <c r="P142" s="2"/>
      <c r="Q142" s="2"/>
      <c r="R142" s="2"/>
      <c r="S142" s="2"/>
      <c r="T142" s="2"/>
      <c r="U142" s="2"/>
      <c r="V142" s="3"/>
      <c r="W142" s="3"/>
      <c r="X142" s="3"/>
      <c r="Y142" s="3"/>
      <c r="Z142" s="3"/>
    </row>
    <row r="143">
      <c r="A143" s="2"/>
      <c r="B143" s="2"/>
      <c r="C143" s="2"/>
      <c r="D143" s="2"/>
      <c r="E143" s="2"/>
      <c r="F143" s="2"/>
      <c r="G143" s="2"/>
      <c r="H143" s="2"/>
      <c r="I143" s="2"/>
      <c r="J143" s="2"/>
      <c r="K143" s="2"/>
      <c r="L143" s="2"/>
      <c r="M143" s="2"/>
      <c r="N143" s="2"/>
      <c r="O143" s="2"/>
      <c r="P143" s="2"/>
      <c r="Q143" s="2"/>
      <c r="R143" s="2"/>
      <c r="S143" s="2"/>
      <c r="T143" s="2"/>
      <c r="U143" s="2"/>
      <c r="V143" s="3"/>
      <c r="W143" s="3"/>
      <c r="X143" s="3"/>
      <c r="Y143" s="3"/>
      <c r="Z143" s="3"/>
    </row>
    <row r="144">
      <c r="A144" s="2"/>
      <c r="B144" s="2"/>
      <c r="C144" s="2"/>
      <c r="D144" s="2"/>
      <c r="E144" s="2"/>
      <c r="F144" s="2"/>
      <c r="G144" s="2"/>
      <c r="H144" s="2"/>
      <c r="I144" s="2"/>
      <c r="J144" s="2"/>
      <c r="K144" s="2"/>
      <c r="L144" s="2"/>
      <c r="M144" s="2"/>
      <c r="N144" s="2"/>
      <c r="O144" s="2"/>
      <c r="P144" s="2"/>
      <c r="Q144" s="2"/>
      <c r="R144" s="2"/>
      <c r="S144" s="2"/>
      <c r="T144" s="2"/>
      <c r="U144" s="2"/>
      <c r="V144" s="3"/>
      <c r="W144" s="3"/>
      <c r="X144" s="3"/>
      <c r="Y144" s="3"/>
      <c r="Z144" s="3"/>
    </row>
    <row r="145">
      <c r="A145" s="2"/>
      <c r="B145" s="2"/>
      <c r="C145" s="2"/>
      <c r="D145" s="2"/>
      <c r="E145" s="2"/>
      <c r="F145" s="2"/>
      <c r="G145" s="2"/>
      <c r="H145" s="2"/>
      <c r="I145" s="2"/>
      <c r="J145" s="2"/>
      <c r="K145" s="2"/>
      <c r="L145" s="2"/>
      <c r="M145" s="2"/>
      <c r="N145" s="2"/>
      <c r="O145" s="2"/>
      <c r="P145" s="2"/>
      <c r="Q145" s="2"/>
      <c r="R145" s="2"/>
      <c r="S145" s="2"/>
      <c r="T145" s="2"/>
      <c r="U145" s="2"/>
      <c r="V145" s="3"/>
      <c r="W145" s="3"/>
      <c r="X145" s="3"/>
      <c r="Y145" s="3"/>
      <c r="Z145" s="3"/>
    </row>
    <row r="146">
      <c r="A146" s="2"/>
      <c r="B146" s="2"/>
      <c r="C146" s="2"/>
      <c r="D146" s="2"/>
      <c r="E146" s="2"/>
      <c r="F146" s="2"/>
      <c r="G146" s="2"/>
      <c r="H146" s="2"/>
      <c r="I146" s="2"/>
      <c r="J146" s="2"/>
      <c r="K146" s="2"/>
      <c r="L146" s="2"/>
      <c r="M146" s="2"/>
      <c r="N146" s="2"/>
      <c r="O146" s="2"/>
      <c r="P146" s="2"/>
      <c r="Q146" s="2"/>
      <c r="R146" s="2"/>
      <c r="S146" s="2"/>
      <c r="T146" s="2"/>
      <c r="U146" s="2"/>
      <c r="V146" s="3"/>
      <c r="W146" s="3"/>
      <c r="X146" s="3"/>
      <c r="Y146" s="3"/>
      <c r="Z146" s="3"/>
    </row>
    <row r="147">
      <c r="A147" s="2"/>
      <c r="B147" s="2"/>
      <c r="C147" s="2"/>
      <c r="D147" s="2"/>
      <c r="E147" s="2"/>
      <c r="F147" s="2"/>
      <c r="G147" s="2"/>
      <c r="H147" s="2"/>
      <c r="I147" s="2"/>
      <c r="J147" s="2"/>
      <c r="K147" s="2"/>
      <c r="L147" s="2"/>
      <c r="M147" s="2"/>
      <c r="N147" s="2"/>
      <c r="O147" s="2"/>
      <c r="P147" s="2"/>
      <c r="Q147" s="2"/>
      <c r="R147" s="2"/>
      <c r="S147" s="2"/>
      <c r="T147" s="2"/>
      <c r="U147" s="2"/>
      <c r="V147" s="3"/>
      <c r="W147" s="3"/>
      <c r="X147" s="3"/>
      <c r="Y147" s="3"/>
      <c r="Z147" s="3"/>
    </row>
    <row r="148">
      <c r="A148" s="2"/>
      <c r="B148" s="2"/>
      <c r="C148" s="2"/>
      <c r="D148" s="2"/>
      <c r="E148" s="2"/>
      <c r="F148" s="2"/>
      <c r="G148" s="2"/>
      <c r="H148" s="2"/>
      <c r="I148" s="2"/>
      <c r="J148" s="2"/>
      <c r="K148" s="2"/>
      <c r="L148" s="2"/>
      <c r="M148" s="2"/>
      <c r="N148" s="2"/>
      <c r="O148" s="2"/>
      <c r="P148" s="2"/>
      <c r="Q148" s="2"/>
      <c r="R148" s="2"/>
      <c r="S148" s="2"/>
      <c r="T148" s="2"/>
      <c r="U148" s="2"/>
      <c r="V148" s="3"/>
      <c r="W148" s="3"/>
      <c r="X148" s="3"/>
      <c r="Y148" s="3"/>
      <c r="Z148" s="3"/>
    </row>
    <row r="149">
      <c r="A149" s="2"/>
      <c r="B149" s="2"/>
      <c r="C149" s="2"/>
      <c r="D149" s="2"/>
      <c r="E149" s="2"/>
      <c r="F149" s="2"/>
      <c r="G149" s="2"/>
      <c r="H149" s="2"/>
      <c r="I149" s="2"/>
      <c r="J149" s="2"/>
      <c r="K149" s="2"/>
      <c r="L149" s="2"/>
      <c r="M149" s="2"/>
      <c r="N149" s="2"/>
      <c r="O149" s="2"/>
      <c r="P149" s="2"/>
      <c r="Q149" s="2"/>
      <c r="R149" s="2"/>
      <c r="S149" s="2"/>
      <c r="T149" s="2"/>
      <c r="U149" s="2"/>
      <c r="V149" s="3"/>
      <c r="W149" s="3"/>
      <c r="X149" s="3"/>
      <c r="Y149" s="3"/>
      <c r="Z149" s="3"/>
    </row>
    <row r="150">
      <c r="A150" s="2"/>
      <c r="B150" s="2"/>
      <c r="C150" s="2"/>
      <c r="D150" s="2"/>
      <c r="E150" s="2"/>
      <c r="F150" s="2"/>
      <c r="G150" s="2"/>
      <c r="H150" s="2"/>
      <c r="I150" s="2"/>
      <c r="J150" s="2"/>
      <c r="K150" s="2"/>
      <c r="L150" s="2"/>
      <c r="M150" s="2"/>
      <c r="N150" s="2"/>
      <c r="O150" s="2"/>
      <c r="P150" s="2"/>
      <c r="Q150" s="2"/>
      <c r="R150" s="2"/>
      <c r="S150" s="2"/>
      <c r="T150" s="2"/>
      <c r="U150" s="2"/>
      <c r="V150" s="3"/>
      <c r="W150" s="3"/>
      <c r="X150" s="3"/>
      <c r="Y150" s="3"/>
      <c r="Z150" s="3"/>
    </row>
    <row r="151">
      <c r="A151" s="2"/>
      <c r="B151" s="2"/>
      <c r="C151" s="2"/>
      <c r="D151" s="2"/>
      <c r="E151" s="2"/>
      <c r="F151" s="2"/>
      <c r="G151" s="2"/>
      <c r="H151" s="2"/>
      <c r="I151" s="2"/>
      <c r="J151" s="2"/>
      <c r="K151" s="2"/>
      <c r="L151" s="2"/>
      <c r="M151" s="2"/>
      <c r="N151" s="2"/>
      <c r="O151" s="2"/>
      <c r="P151" s="2"/>
      <c r="Q151" s="2"/>
      <c r="R151" s="2"/>
      <c r="S151" s="2"/>
      <c r="T151" s="2"/>
      <c r="U151" s="2"/>
      <c r="V151" s="3"/>
      <c r="W151" s="3"/>
      <c r="X151" s="3"/>
      <c r="Y151" s="3"/>
      <c r="Z151" s="3"/>
    </row>
    <row r="152">
      <c r="A152" s="2"/>
      <c r="B152" s="2"/>
      <c r="C152" s="2"/>
      <c r="D152" s="2"/>
      <c r="E152" s="2"/>
      <c r="F152" s="2"/>
      <c r="G152" s="2"/>
      <c r="H152" s="2"/>
      <c r="I152" s="2"/>
      <c r="J152" s="2"/>
      <c r="K152" s="2"/>
      <c r="L152" s="2"/>
      <c r="M152" s="2"/>
      <c r="N152" s="2"/>
      <c r="O152" s="2"/>
      <c r="P152" s="2"/>
      <c r="Q152" s="2"/>
      <c r="R152" s="2"/>
      <c r="S152" s="2"/>
      <c r="T152" s="2"/>
      <c r="U152" s="2"/>
      <c r="V152" s="3"/>
      <c r="W152" s="3"/>
      <c r="X152" s="3"/>
      <c r="Y152" s="3"/>
      <c r="Z152" s="3"/>
    </row>
    <row r="153">
      <c r="A153" s="2"/>
      <c r="B153" s="2"/>
      <c r="C153" s="2"/>
      <c r="D153" s="2"/>
      <c r="E153" s="2"/>
      <c r="F153" s="2"/>
      <c r="G153" s="2"/>
      <c r="H153" s="2"/>
      <c r="I153" s="2"/>
      <c r="J153" s="2"/>
      <c r="K153" s="2"/>
      <c r="L153" s="2"/>
      <c r="M153" s="2"/>
      <c r="N153" s="2"/>
      <c r="O153" s="2"/>
      <c r="P153" s="2"/>
      <c r="Q153" s="2"/>
      <c r="R153" s="2"/>
      <c r="S153" s="2"/>
      <c r="T153" s="2"/>
      <c r="U153" s="2"/>
      <c r="V153" s="3"/>
      <c r="W153" s="3"/>
      <c r="X153" s="3"/>
      <c r="Y153" s="3"/>
      <c r="Z153" s="3"/>
    </row>
    <row r="154">
      <c r="A154" s="2"/>
      <c r="B154" s="2"/>
      <c r="C154" s="2"/>
      <c r="D154" s="2"/>
      <c r="E154" s="2"/>
      <c r="F154" s="2"/>
      <c r="G154" s="2"/>
      <c r="H154" s="2"/>
      <c r="I154" s="2"/>
      <c r="J154" s="2"/>
      <c r="K154" s="2"/>
      <c r="L154" s="2"/>
      <c r="M154" s="2"/>
      <c r="N154" s="2"/>
      <c r="O154" s="2"/>
      <c r="P154" s="2"/>
      <c r="Q154" s="2"/>
      <c r="R154" s="2"/>
      <c r="S154" s="2"/>
      <c r="T154" s="2"/>
      <c r="U154" s="2"/>
      <c r="V154" s="3"/>
      <c r="W154" s="3"/>
      <c r="X154" s="3"/>
      <c r="Y154" s="3"/>
      <c r="Z154" s="3"/>
    </row>
    <row r="155">
      <c r="A155" s="2"/>
      <c r="B155" s="2"/>
      <c r="C155" s="2"/>
      <c r="D155" s="2"/>
      <c r="E155" s="2"/>
      <c r="F155" s="2"/>
      <c r="G155" s="2"/>
      <c r="H155" s="2"/>
      <c r="I155" s="2"/>
      <c r="J155" s="2"/>
      <c r="K155" s="2"/>
      <c r="L155" s="2"/>
      <c r="M155" s="2"/>
      <c r="N155" s="2"/>
      <c r="O155" s="2"/>
      <c r="P155" s="2"/>
      <c r="Q155" s="2"/>
      <c r="R155" s="2"/>
      <c r="S155" s="2"/>
      <c r="T155" s="2"/>
      <c r="U155" s="2"/>
      <c r="V155" s="3"/>
      <c r="W155" s="3"/>
      <c r="X155" s="3"/>
      <c r="Y155" s="3"/>
      <c r="Z155" s="3"/>
    </row>
    <row r="156">
      <c r="A156" s="2"/>
      <c r="B156" s="2"/>
      <c r="C156" s="2"/>
      <c r="D156" s="2"/>
      <c r="E156" s="2"/>
      <c r="F156" s="2"/>
      <c r="G156" s="2"/>
      <c r="H156" s="2"/>
      <c r="I156" s="2"/>
      <c r="J156" s="2"/>
      <c r="K156" s="2"/>
      <c r="L156" s="2"/>
      <c r="M156" s="2"/>
      <c r="N156" s="2"/>
      <c r="O156" s="2"/>
      <c r="P156" s="2"/>
      <c r="Q156" s="2"/>
      <c r="R156" s="2"/>
      <c r="S156" s="2"/>
      <c r="T156" s="2"/>
      <c r="U156" s="2"/>
      <c r="V156" s="3"/>
      <c r="W156" s="3"/>
      <c r="X156" s="3"/>
      <c r="Y156" s="3"/>
      <c r="Z156" s="3"/>
    </row>
    <row r="157">
      <c r="A157" s="2"/>
      <c r="B157" s="2"/>
      <c r="C157" s="2"/>
      <c r="D157" s="2"/>
      <c r="E157" s="2"/>
      <c r="F157" s="2"/>
      <c r="G157" s="2"/>
      <c r="H157" s="2"/>
      <c r="I157" s="2"/>
      <c r="J157" s="2"/>
      <c r="K157" s="2"/>
      <c r="L157" s="2"/>
      <c r="M157" s="2"/>
      <c r="N157" s="2"/>
      <c r="O157" s="2"/>
      <c r="P157" s="2"/>
      <c r="Q157" s="2"/>
      <c r="R157" s="2"/>
      <c r="S157" s="2"/>
      <c r="T157" s="2"/>
      <c r="U157" s="2"/>
      <c r="V157" s="3"/>
      <c r="W157" s="3"/>
      <c r="X157" s="3"/>
      <c r="Y157" s="3"/>
      <c r="Z157" s="3"/>
    </row>
    <row r="158">
      <c r="A158" s="2"/>
      <c r="B158" s="2"/>
      <c r="C158" s="2"/>
      <c r="D158" s="2"/>
      <c r="E158" s="2"/>
      <c r="F158" s="2"/>
      <c r="G158" s="2"/>
      <c r="H158" s="2"/>
      <c r="I158" s="2"/>
      <c r="J158" s="2"/>
      <c r="K158" s="2"/>
      <c r="L158" s="2"/>
      <c r="M158" s="2"/>
      <c r="N158" s="2"/>
      <c r="O158" s="2"/>
      <c r="P158" s="2"/>
      <c r="Q158" s="2"/>
      <c r="R158" s="2"/>
      <c r="S158" s="2"/>
      <c r="T158" s="2"/>
      <c r="U158" s="2"/>
      <c r="V158" s="3"/>
      <c r="W158" s="3"/>
      <c r="X158" s="3"/>
      <c r="Y158" s="3"/>
      <c r="Z158" s="3"/>
    </row>
    <row r="159">
      <c r="A159" s="2"/>
      <c r="B159" s="2"/>
      <c r="C159" s="2"/>
      <c r="D159" s="2"/>
      <c r="E159" s="2"/>
      <c r="F159" s="2"/>
      <c r="G159" s="2"/>
      <c r="H159" s="2"/>
      <c r="I159" s="2"/>
      <c r="J159" s="2"/>
      <c r="K159" s="2"/>
      <c r="L159" s="2"/>
      <c r="M159" s="2"/>
      <c r="N159" s="2"/>
      <c r="O159" s="2"/>
      <c r="P159" s="2"/>
      <c r="Q159" s="2"/>
      <c r="R159" s="2"/>
      <c r="S159" s="2"/>
      <c r="T159" s="2"/>
      <c r="U159" s="2"/>
      <c r="V159" s="3"/>
      <c r="W159" s="3"/>
      <c r="X159" s="3"/>
      <c r="Y159" s="3"/>
      <c r="Z159" s="3"/>
    </row>
    <row r="160">
      <c r="A160" s="2"/>
      <c r="B160" s="2"/>
      <c r="C160" s="2"/>
      <c r="D160" s="2"/>
      <c r="E160" s="2"/>
      <c r="F160" s="2"/>
      <c r="G160" s="2"/>
      <c r="H160" s="2"/>
      <c r="I160" s="2"/>
      <c r="J160" s="2"/>
      <c r="K160" s="2"/>
      <c r="L160" s="2"/>
      <c r="M160" s="2"/>
      <c r="N160" s="2"/>
      <c r="O160" s="2"/>
      <c r="P160" s="2"/>
      <c r="Q160" s="2"/>
      <c r="R160" s="2"/>
      <c r="S160" s="2"/>
      <c r="T160" s="2"/>
      <c r="U160" s="2"/>
      <c r="V160" s="3"/>
      <c r="W160" s="3"/>
      <c r="X160" s="3"/>
      <c r="Y160" s="3"/>
      <c r="Z160" s="3"/>
    </row>
    <row r="161">
      <c r="A161" s="2"/>
      <c r="B161" s="2"/>
      <c r="C161" s="2"/>
      <c r="D161" s="2"/>
      <c r="E161" s="2"/>
      <c r="F161" s="2"/>
      <c r="G161" s="2"/>
      <c r="H161" s="2"/>
      <c r="I161" s="2"/>
      <c r="J161" s="2"/>
      <c r="K161" s="2"/>
      <c r="L161" s="2"/>
      <c r="M161" s="2"/>
      <c r="N161" s="2"/>
      <c r="O161" s="2"/>
      <c r="P161" s="2"/>
      <c r="Q161" s="2"/>
      <c r="R161" s="2"/>
      <c r="S161" s="2"/>
      <c r="T161" s="2"/>
      <c r="U161" s="2"/>
      <c r="V161" s="3"/>
      <c r="W161" s="3"/>
      <c r="X161" s="3"/>
      <c r="Y161" s="3"/>
      <c r="Z161" s="3"/>
    </row>
    <row r="162">
      <c r="A162" s="2"/>
      <c r="B162" s="2"/>
      <c r="C162" s="2"/>
      <c r="D162" s="2"/>
      <c r="E162" s="2"/>
      <c r="F162" s="2"/>
      <c r="G162" s="2"/>
      <c r="H162" s="2"/>
      <c r="I162" s="2"/>
      <c r="J162" s="2"/>
      <c r="K162" s="2"/>
      <c r="L162" s="2"/>
      <c r="M162" s="2"/>
      <c r="N162" s="2"/>
      <c r="O162" s="2"/>
      <c r="P162" s="2"/>
      <c r="Q162" s="2"/>
      <c r="R162" s="2"/>
      <c r="S162" s="2"/>
      <c r="T162" s="2"/>
      <c r="U162" s="2"/>
      <c r="V162" s="3"/>
      <c r="W162" s="3"/>
      <c r="X162" s="3"/>
      <c r="Y162" s="3"/>
      <c r="Z162" s="3"/>
    </row>
    <row r="163">
      <c r="A163" s="2"/>
      <c r="B163" s="2"/>
      <c r="C163" s="2"/>
      <c r="D163" s="2"/>
      <c r="E163" s="2"/>
      <c r="F163" s="2"/>
      <c r="G163" s="2"/>
      <c r="H163" s="2"/>
      <c r="I163" s="2"/>
      <c r="J163" s="2"/>
      <c r="K163" s="2"/>
      <c r="L163" s="2"/>
      <c r="M163" s="2"/>
      <c r="N163" s="2"/>
      <c r="O163" s="2"/>
      <c r="P163" s="2"/>
      <c r="Q163" s="2"/>
      <c r="R163" s="2"/>
      <c r="S163" s="2"/>
      <c r="T163" s="2"/>
      <c r="U163" s="2"/>
      <c r="V163" s="3"/>
      <c r="W163" s="3"/>
      <c r="X163" s="3"/>
      <c r="Y163" s="3"/>
      <c r="Z163" s="3"/>
    </row>
    <row r="164">
      <c r="A164" s="2"/>
      <c r="B164" s="2"/>
      <c r="C164" s="2"/>
      <c r="D164" s="2"/>
      <c r="E164" s="2"/>
      <c r="F164" s="2"/>
      <c r="G164" s="2"/>
      <c r="H164" s="2"/>
      <c r="I164" s="2"/>
      <c r="J164" s="2"/>
      <c r="K164" s="2"/>
      <c r="L164" s="2"/>
      <c r="M164" s="2"/>
      <c r="N164" s="2"/>
      <c r="O164" s="2"/>
      <c r="P164" s="2"/>
      <c r="Q164" s="2"/>
      <c r="R164" s="2"/>
      <c r="S164" s="2"/>
      <c r="T164" s="2"/>
      <c r="U164" s="2"/>
      <c r="V164" s="3"/>
      <c r="W164" s="3"/>
      <c r="X164" s="3"/>
      <c r="Y164" s="3"/>
      <c r="Z164" s="3"/>
    </row>
    <row r="165">
      <c r="A165" s="2"/>
      <c r="B165" s="2"/>
      <c r="C165" s="2"/>
      <c r="D165" s="2"/>
      <c r="E165" s="2"/>
      <c r="F165" s="2"/>
      <c r="G165" s="2"/>
      <c r="H165" s="2"/>
      <c r="I165" s="2"/>
      <c r="J165" s="2"/>
      <c r="K165" s="2"/>
      <c r="L165" s="2"/>
      <c r="M165" s="2"/>
      <c r="N165" s="2"/>
      <c r="O165" s="2"/>
      <c r="P165" s="2"/>
      <c r="Q165" s="2"/>
      <c r="R165" s="2"/>
      <c r="S165" s="2"/>
      <c r="T165" s="2"/>
      <c r="U165" s="2"/>
      <c r="V165" s="3"/>
      <c r="W165" s="3"/>
      <c r="X165" s="3"/>
      <c r="Y165" s="3"/>
      <c r="Z165" s="3"/>
    </row>
    <row r="166">
      <c r="A166" s="2"/>
      <c r="B166" s="2"/>
      <c r="C166" s="2"/>
      <c r="D166" s="2"/>
      <c r="E166" s="2"/>
      <c r="F166" s="2"/>
      <c r="G166" s="2"/>
      <c r="H166" s="2"/>
      <c r="I166" s="2"/>
      <c r="J166" s="2"/>
      <c r="K166" s="2"/>
      <c r="L166" s="2"/>
      <c r="M166" s="2"/>
      <c r="N166" s="2"/>
      <c r="O166" s="2"/>
      <c r="P166" s="2"/>
      <c r="Q166" s="2"/>
      <c r="R166" s="2"/>
      <c r="S166" s="2"/>
      <c r="T166" s="2"/>
      <c r="U166" s="2"/>
      <c r="V166" s="3"/>
      <c r="W166" s="3"/>
      <c r="X166" s="3"/>
      <c r="Y166" s="3"/>
      <c r="Z166" s="3"/>
    </row>
    <row r="167">
      <c r="A167" s="2"/>
      <c r="B167" s="2"/>
      <c r="C167" s="2"/>
      <c r="D167" s="2"/>
      <c r="E167" s="2"/>
      <c r="F167" s="2"/>
      <c r="G167" s="2"/>
      <c r="H167" s="2"/>
      <c r="I167" s="2"/>
      <c r="J167" s="2"/>
      <c r="K167" s="2"/>
      <c r="L167" s="2"/>
      <c r="M167" s="2"/>
      <c r="N167" s="2"/>
      <c r="O167" s="2"/>
      <c r="P167" s="2"/>
      <c r="Q167" s="2"/>
      <c r="R167" s="2"/>
      <c r="S167" s="2"/>
      <c r="T167" s="2"/>
      <c r="U167" s="2"/>
      <c r="V167" s="3"/>
      <c r="W167" s="3"/>
      <c r="X167" s="3"/>
      <c r="Y167" s="3"/>
      <c r="Z167" s="3"/>
    </row>
    <row r="168">
      <c r="A168" s="2"/>
      <c r="B168" s="2"/>
      <c r="C168" s="2"/>
      <c r="D168" s="2"/>
      <c r="E168" s="2"/>
      <c r="F168" s="2"/>
      <c r="G168" s="2"/>
      <c r="H168" s="2"/>
      <c r="I168" s="2"/>
      <c r="J168" s="2"/>
      <c r="K168" s="2"/>
      <c r="L168" s="2"/>
      <c r="M168" s="2"/>
      <c r="N168" s="2"/>
      <c r="O168" s="2"/>
      <c r="P168" s="2"/>
      <c r="Q168" s="2"/>
      <c r="R168" s="2"/>
      <c r="S168" s="2"/>
      <c r="T168" s="2"/>
      <c r="U168" s="2"/>
      <c r="V168" s="3"/>
      <c r="W168" s="3"/>
      <c r="X168" s="3"/>
      <c r="Y168" s="3"/>
      <c r="Z168" s="3"/>
    </row>
    <row r="169">
      <c r="A169" s="2"/>
      <c r="B169" s="2"/>
      <c r="C169" s="2"/>
      <c r="D169" s="2"/>
      <c r="E169" s="2"/>
      <c r="F169" s="2"/>
      <c r="G169" s="2"/>
      <c r="H169" s="2"/>
      <c r="I169" s="2"/>
      <c r="J169" s="2"/>
      <c r="K169" s="2"/>
      <c r="L169" s="2"/>
      <c r="M169" s="2"/>
      <c r="N169" s="2"/>
      <c r="O169" s="2"/>
      <c r="P169" s="2"/>
      <c r="Q169" s="2"/>
      <c r="R169" s="2"/>
      <c r="S169" s="2"/>
      <c r="T169" s="2"/>
      <c r="U169" s="2"/>
      <c r="V169" s="3"/>
      <c r="W169" s="3"/>
      <c r="X169" s="3"/>
      <c r="Y169" s="3"/>
      <c r="Z169" s="3"/>
    </row>
    <row r="170">
      <c r="A170" s="2"/>
      <c r="B170" s="2"/>
      <c r="C170" s="2"/>
      <c r="D170" s="2"/>
      <c r="E170" s="2"/>
      <c r="F170" s="2"/>
      <c r="G170" s="2"/>
      <c r="H170" s="2"/>
      <c r="I170" s="2"/>
      <c r="J170" s="2"/>
      <c r="K170" s="2"/>
      <c r="L170" s="2"/>
      <c r="M170" s="2"/>
      <c r="N170" s="2"/>
      <c r="O170" s="2"/>
      <c r="P170" s="2"/>
      <c r="Q170" s="2"/>
      <c r="R170" s="2"/>
      <c r="S170" s="2"/>
      <c r="T170" s="2"/>
      <c r="U170" s="2"/>
      <c r="V170" s="3"/>
      <c r="W170" s="3"/>
      <c r="X170" s="3"/>
      <c r="Y170" s="3"/>
      <c r="Z170" s="3"/>
    </row>
    <row r="171">
      <c r="A171" s="2"/>
      <c r="B171" s="2"/>
      <c r="C171" s="2"/>
      <c r="D171" s="2"/>
      <c r="E171" s="2"/>
      <c r="F171" s="2"/>
      <c r="G171" s="2"/>
      <c r="H171" s="2"/>
      <c r="I171" s="2"/>
      <c r="J171" s="2"/>
      <c r="K171" s="2"/>
      <c r="L171" s="2"/>
      <c r="M171" s="2"/>
      <c r="N171" s="2"/>
      <c r="O171" s="2"/>
      <c r="P171" s="2"/>
      <c r="Q171" s="2"/>
      <c r="R171" s="2"/>
      <c r="S171" s="2"/>
      <c r="T171" s="2"/>
      <c r="U171" s="2"/>
      <c r="V171" s="3"/>
      <c r="W171" s="3"/>
      <c r="X171" s="3"/>
      <c r="Y171" s="3"/>
      <c r="Z171" s="3"/>
    </row>
    <row r="172">
      <c r="A172" s="2"/>
      <c r="B172" s="2"/>
      <c r="C172" s="2"/>
      <c r="D172" s="2"/>
      <c r="E172" s="2"/>
      <c r="F172" s="2"/>
      <c r="G172" s="2"/>
      <c r="H172" s="2"/>
      <c r="I172" s="2"/>
      <c r="J172" s="2"/>
      <c r="K172" s="2"/>
      <c r="L172" s="2"/>
      <c r="M172" s="2"/>
      <c r="N172" s="2"/>
      <c r="O172" s="2"/>
      <c r="P172" s="2"/>
      <c r="Q172" s="2"/>
      <c r="R172" s="2"/>
      <c r="S172" s="2"/>
      <c r="T172" s="2"/>
      <c r="U172" s="2"/>
      <c r="V172" s="3"/>
      <c r="W172" s="3"/>
      <c r="X172" s="3"/>
      <c r="Y172" s="3"/>
      <c r="Z172" s="3"/>
    </row>
    <row r="173">
      <c r="A173" s="2"/>
      <c r="B173" s="2"/>
      <c r="C173" s="2"/>
      <c r="D173" s="2"/>
      <c r="E173" s="2"/>
      <c r="F173" s="2"/>
      <c r="G173" s="2"/>
      <c r="H173" s="2"/>
      <c r="I173" s="2"/>
      <c r="J173" s="2"/>
      <c r="K173" s="2"/>
      <c r="L173" s="2"/>
      <c r="M173" s="2"/>
      <c r="N173" s="2"/>
      <c r="O173" s="2"/>
      <c r="P173" s="2"/>
      <c r="Q173" s="2"/>
      <c r="R173" s="2"/>
      <c r="S173" s="2"/>
      <c r="T173" s="2"/>
      <c r="U173" s="2"/>
      <c r="V173" s="3"/>
      <c r="W173" s="3"/>
      <c r="X173" s="3"/>
      <c r="Y173" s="3"/>
      <c r="Z173" s="3"/>
    </row>
    <row r="174">
      <c r="A174" s="2"/>
      <c r="B174" s="2"/>
      <c r="C174" s="2"/>
      <c r="D174" s="2"/>
      <c r="E174" s="2"/>
      <c r="F174" s="2"/>
      <c r="G174" s="2"/>
      <c r="H174" s="2"/>
      <c r="I174" s="2"/>
      <c r="J174" s="2"/>
      <c r="K174" s="2"/>
      <c r="L174" s="2"/>
      <c r="M174" s="2"/>
      <c r="N174" s="2"/>
      <c r="O174" s="2"/>
      <c r="P174" s="2"/>
      <c r="Q174" s="2"/>
      <c r="R174" s="2"/>
      <c r="S174" s="2"/>
      <c r="T174" s="2"/>
      <c r="U174" s="2"/>
      <c r="V174" s="3"/>
      <c r="W174" s="3"/>
      <c r="X174" s="3"/>
      <c r="Y174" s="3"/>
      <c r="Z174" s="3"/>
    </row>
    <row r="175">
      <c r="A175" s="2"/>
      <c r="B175" s="2"/>
      <c r="C175" s="2"/>
      <c r="D175" s="2"/>
      <c r="E175" s="2"/>
      <c r="F175" s="2"/>
      <c r="G175" s="2"/>
      <c r="H175" s="2"/>
      <c r="I175" s="2"/>
      <c r="J175" s="2"/>
      <c r="K175" s="2"/>
      <c r="L175" s="2"/>
      <c r="M175" s="2"/>
      <c r="N175" s="2"/>
      <c r="O175" s="2"/>
      <c r="P175" s="2"/>
      <c r="Q175" s="2"/>
      <c r="R175" s="2"/>
      <c r="S175" s="2"/>
      <c r="T175" s="2"/>
      <c r="U175" s="2"/>
      <c r="V175" s="3"/>
      <c r="W175" s="3"/>
      <c r="X175" s="3"/>
      <c r="Y175" s="3"/>
      <c r="Z175" s="3"/>
    </row>
    <row r="176">
      <c r="A176" s="2"/>
      <c r="B176" s="2"/>
      <c r="C176" s="2"/>
      <c r="D176" s="2"/>
      <c r="E176" s="2"/>
      <c r="F176" s="2"/>
      <c r="G176" s="2"/>
      <c r="H176" s="2"/>
      <c r="I176" s="2"/>
      <c r="J176" s="2"/>
      <c r="K176" s="2"/>
      <c r="L176" s="2"/>
      <c r="M176" s="2"/>
      <c r="N176" s="2"/>
      <c r="O176" s="2"/>
      <c r="P176" s="2"/>
      <c r="Q176" s="2"/>
      <c r="R176" s="2"/>
      <c r="S176" s="2"/>
      <c r="T176" s="2"/>
      <c r="U176" s="2"/>
      <c r="V176" s="3"/>
      <c r="W176" s="3"/>
      <c r="X176" s="3"/>
      <c r="Y176" s="3"/>
      <c r="Z176" s="3"/>
    </row>
    <row r="177">
      <c r="A177" s="2"/>
      <c r="B177" s="2"/>
      <c r="C177" s="2"/>
      <c r="D177" s="2"/>
      <c r="E177" s="2"/>
      <c r="F177" s="2"/>
      <c r="G177" s="2"/>
      <c r="H177" s="2"/>
      <c r="I177" s="2"/>
      <c r="J177" s="2"/>
      <c r="K177" s="2"/>
      <c r="L177" s="2"/>
      <c r="M177" s="2"/>
      <c r="N177" s="2"/>
      <c r="O177" s="2"/>
      <c r="P177" s="2"/>
      <c r="Q177" s="2"/>
      <c r="R177" s="2"/>
      <c r="S177" s="2"/>
      <c r="T177" s="2"/>
      <c r="U177" s="2"/>
      <c r="V177" s="3"/>
      <c r="W177" s="3"/>
      <c r="X177" s="3"/>
      <c r="Y177" s="3"/>
      <c r="Z177" s="3"/>
    </row>
    <row r="178">
      <c r="A178" s="2"/>
      <c r="B178" s="2"/>
      <c r="C178" s="2"/>
      <c r="D178" s="2"/>
      <c r="E178" s="2"/>
      <c r="F178" s="2"/>
      <c r="G178" s="2"/>
      <c r="H178" s="2"/>
      <c r="I178" s="2"/>
      <c r="J178" s="2"/>
      <c r="K178" s="2"/>
      <c r="L178" s="2"/>
      <c r="M178" s="2"/>
      <c r="N178" s="2"/>
      <c r="O178" s="2"/>
      <c r="P178" s="2"/>
      <c r="Q178" s="2"/>
      <c r="R178" s="2"/>
      <c r="S178" s="2"/>
      <c r="T178" s="2"/>
      <c r="U178" s="2"/>
      <c r="V178" s="3"/>
      <c r="W178" s="3"/>
      <c r="X178" s="3"/>
      <c r="Y178" s="3"/>
      <c r="Z178" s="3"/>
    </row>
    <row r="179">
      <c r="A179" s="2"/>
      <c r="B179" s="2"/>
      <c r="C179" s="2"/>
      <c r="D179" s="2"/>
      <c r="E179" s="2"/>
      <c r="F179" s="2"/>
      <c r="G179" s="2"/>
      <c r="H179" s="2"/>
      <c r="I179" s="2"/>
      <c r="J179" s="2"/>
      <c r="K179" s="2"/>
      <c r="L179" s="2"/>
      <c r="M179" s="2"/>
      <c r="N179" s="2"/>
      <c r="O179" s="2"/>
      <c r="P179" s="2"/>
      <c r="Q179" s="2"/>
      <c r="R179" s="2"/>
      <c r="S179" s="2"/>
      <c r="T179" s="2"/>
      <c r="U179" s="2"/>
      <c r="V179" s="3"/>
      <c r="W179" s="3"/>
      <c r="X179" s="3"/>
      <c r="Y179" s="3"/>
      <c r="Z179" s="3"/>
    </row>
    <row r="180">
      <c r="A180" s="2"/>
      <c r="B180" s="2"/>
      <c r="C180" s="2"/>
      <c r="D180" s="2"/>
      <c r="E180" s="2"/>
      <c r="F180" s="2"/>
      <c r="G180" s="2"/>
      <c r="H180" s="2"/>
      <c r="I180" s="2"/>
      <c r="J180" s="2"/>
      <c r="K180" s="2"/>
      <c r="L180" s="2"/>
      <c r="M180" s="2"/>
      <c r="N180" s="2"/>
      <c r="O180" s="2"/>
      <c r="P180" s="2"/>
      <c r="Q180" s="2"/>
      <c r="R180" s="2"/>
      <c r="S180" s="2"/>
      <c r="T180" s="2"/>
      <c r="U180" s="2"/>
      <c r="V180" s="3"/>
      <c r="W180" s="3"/>
      <c r="X180" s="3"/>
      <c r="Y180" s="3"/>
      <c r="Z180" s="3"/>
    </row>
    <row r="181">
      <c r="A181" s="2"/>
      <c r="B181" s="2"/>
      <c r="C181" s="2"/>
      <c r="D181" s="2"/>
      <c r="E181" s="2"/>
      <c r="F181" s="2"/>
      <c r="G181" s="2"/>
      <c r="H181" s="2"/>
      <c r="I181" s="2"/>
      <c r="J181" s="2"/>
      <c r="K181" s="2"/>
      <c r="L181" s="2"/>
      <c r="M181" s="2"/>
      <c r="N181" s="2"/>
      <c r="O181" s="2"/>
      <c r="P181" s="2"/>
      <c r="Q181" s="2"/>
      <c r="R181" s="2"/>
      <c r="S181" s="2"/>
      <c r="T181" s="2"/>
      <c r="U181" s="2"/>
      <c r="V181" s="3"/>
      <c r="W181" s="3"/>
      <c r="X181" s="3"/>
      <c r="Y181" s="3"/>
      <c r="Z181" s="3"/>
    </row>
    <row r="182">
      <c r="A182" s="2"/>
      <c r="B182" s="2"/>
      <c r="C182" s="2"/>
      <c r="D182" s="2"/>
      <c r="E182" s="2"/>
      <c r="F182" s="2"/>
      <c r="G182" s="2"/>
      <c r="H182" s="2"/>
      <c r="I182" s="2"/>
      <c r="J182" s="2"/>
      <c r="K182" s="2"/>
      <c r="L182" s="2"/>
      <c r="M182" s="2"/>
      <c r="N182" s="2"/>
      <c r="O182" s="2"/>
      <c r="P182" s="2"/>
      <c r="Q182" s="2"/>
      <c r="R182" s="2"/>
      <c r="S182" s="2"/>
      <c r="T182" s="2"/>
      <c r="U182" s="2"/>
      <c r="V182" s="3"/>
      <c r="W182" s="3"/>
      <c r="X182" s="3"/>
      <c r="Y182" s="3"/>
      <c r="Z182" s="3"/>
    </row>
    <row r="183">
      <c r="A183" s="2"/>
      <c r="B183" s="2"/>
      <c r="C183" s="2"/>
      <c r="D183" s="2"/>
      <c r="E183" s="2"/>
      <c r="F183" s="2"/>
      <c r="G183" s="2"/>
      <c r="H183" s="2"/>
      <c r="I183" s="2"/>
      <c r="J183" s="2"/>
      <c r="K183" s="2"/>
      <c r="L183" s="2"/>
      <c r="M183" s="2"/>
      <c r="N183" s="2"/>
      <c r="O183" s="2"/>
      <c r="P183" s="2"/>
      <c r="Q183" s="2"/>
      <c r="R183" s="2"/>
      <c r="S183" s="2"/>
      <c r="T183" s="2"/>
      <c r="U183" s="2"/>
      <c r="V183" s="3"/>
      <c r="W183" s="3"/>
      <c r="X183" s="3"/>
      <c r="Y183" s="3"/>
      <c r="Z183" s="3"/>
    </row>
    <row r="184">
      <c r="A184" s="2"/>
      <c r="B184" s="2"/>
      <c r="C184" s="2"/>
      <c r="D184" s="2"/>
      <c r="E184" s="2"/>
      <c r="F184" s="2"/>
      <c r="G184" s="2"/>
      <c r="H184" s="2"/>
      <c r="I184" s="2"/>
      <c r="J184" s="2"/>
      <c r="K184" s="2"/>
      <c r="L184" s="2"/>
      <c r="M184" s="2"/>
      <c r="N184" s="2"/>
      <c r="O184" s="2"/>
      <c r="P184" s="2"/>
      <c r="Q184" s="2"/>
      <c r="R184" s="2"/>
      <c r="S184" s="2"/>
      <c r="T184" s="2"/>
      <c r="U184" s="2"/>
      <c r="V184" s="3"/>
      <c r="W184" s="3"/>
      <c r="X184" s="3"/>
      <c r="Y184" s="3"/>
      <c r="Z184" s="3"/>
    </row>
    <row r="185">
      <c r="A185" s="2"/>
      <c r="B185" s="2"/>
      <c r="C185" s="2"/>
      <c r="D185" s="2"/>
      <c r="E185" s="2"/>
      <c r="F185" s="2"/>
      <c r="G185" s="2"/>
      <c r="H185" s="2"/>
      <c r="I185" s="2"/>
      <c r="J185" s="2"/>
      <c r="K185" s="2"/>
      <c r="L185" s="2"/>
      <c r="M185" s="2"/>
      <c r="N185" s="2"/>
      <c r="O185" s="2"/>
      <c r="P185" s="2"/>
      <c r="Q185" s="2"/>
      <c r="R185" s="2"/>
      <c r="S185" s="2"/>
      <c r="T185" s="2"/>
      <c r="U185" s="2"/>
      <c r="V185" s="3"/>
      <c r="W185" s="3"/>
      <c r="X185" s="3"/>
      <c r="Y185" s="3"/>
      <c r="Z185" s="3"/>
    </row>
    <row r="186">
      <c r="A186" s="2"/>
      <c r="B186" s="2"/>
      <c r="C186" s="2"/>
      <c r="D186" s="2"/>
      <c r="E186" s="2"/>
      <c r="F186" s="2"/>
      <c r="G186" s="2"/>
      <c r="H186" s="2"/>
      <c r="I186" s="2"/>
      <c r="J186" s="2"/>
      <c r="K186" s="2"/>
      <c r="L186" s="2"/>
      <c r="M186" s="2"/>
      <c r="N186" s="2"/>
      <c r="O186" s="2"/>
      <c r="P186" s="2"/>
      <c r="Q186" s="2"/>
      <c r="R186" s="2"/>
      <c r="S186" s="2"/>
      <c r="T186" s="2"/>
      <c r="U186" s="2"/>
      <c r="V186" s="3"/>
      <c r="W186" s="3"/>
      <c r="X186" s="3"/>
      <c r="Y186" s="3"/>
      <c r="Z186" s="3"/>
    </row>
    <row r="187">
      <c r="A187" s="2"/>
      <c r="B187" s="2"/>
      <c r="C187" s="2"/>
      <c r="D187" s="2"/>
      <c r="E187" s="2"/>
      <c r="F187" s="2"/>
      <c r="G187" s="2"/>
      <c r="H187" s="2"/>
      <c r="I187" s="2"/>
      <c r="J187" s="2"/>
      <c r="K187" s="2"/>
      <c r="L187" s="2"/>
      <c r="M187" s="2"/>
      <c r="N187" s="2"/>
      <c r="O187" s="2"/>
      <c r="P187" s="2"/>
      <c r="Q187" s="2"/>
      <c r="R187" s="2"/>
      <c r="S187" s="2"/>
      <c r="T187" s="2"/>
      <c r="U187" s="2"/>
      <c r="V187" s="3"/>
      <c r="W187" s="3"/>
      <c r="X187" s="3"/>
      <c r="Y187" s="3"/>
      <c r="Z187" s="3"/>
    </row>
    <row r="188">
      <c r="A188" s="2"/>
      <c r="B188" s="2"/>
      <c r="C188" s="2"/>
      <c r="D188" s="2"/>
      <c r="E188" s="2"/>
      <c r="F188" s="2"/>
      <c r="G188" s="2"/>
      <c r="H188" s="2"/>
      <c r="I188" s="2"/>
      <c r="J188" s="2"/>
      <c r="K188" s="2"/>
      <c r="L188" s="2"/>
      <c r="M188" s="2"/>
      <c r="N188" s="2"/>
      <c r="O188" s="2"/>
      <c r="P188" s="2"/>
      <c r="Q188" s="2"/>
      <c r="R188" s="2"/>
      <c r="S188" s="2"/>
      <c r="T188" s="2"/>
      <c r="U188" s="2"/>
      <c r="V188" s="3"/>
      <c r="W188" s="3"/>
      <c r="X188" s="3"/>
      <c r="Y188" s="3"/>
      <c r="Z188" s="3"/>
    </row>
    <row r="189">
      <c r="A189" s="2"/>
      <c r="B189" s="2"/>
      <c r="C189" s="2"/>
      <c r="D189" s="2"/>
      <c r="E189" s="2"/>
      <c r="F189" s="2"/>
      <c r="G189" s="2"/>
      <c r="H189" s="2"/>
      <c r="I189" s="2"/>
      <c r="J189" s="2"/>
      <c r="K189" s="2"/>
      <c r="L189" s="2"/>
      <c r="M189" s="2"/>
      <c r="N189" s="2"/>
      <c r="O189" s="2"/>
      <c r="P189" s="2"/>
      <c r="Q189" s="2"/>
      <c r="R189" s="2"/>
      <c r="S189" s="2"/>
      <c r="T189" s="2"/>
      <c r="U189" s="2"/>
      <c r="V189" s="3"/>
      <c r="W189" s="3"/>
      <c r="X189" s="3"/>
      <c r="Y189" s="3"/>
      <c r="Z189" s="3"/>
    </row>
    <row r="190">
      <c r="A190" s="2"/>
      <c r="B190" s="2"/>
      <c r="C190" s="2"/>
      <c r="D190" s="2"/>
      <c r="E190" s="2"/>
      <c r="F190" s="2"/>
      <c r="G190" s="2"/>
      <c r="H190" s="2"/>
      <c r="I190" s="2"/>
      <c r="J190" s="2"/>
      <c r="K190" s="2"/>
      <c r="L190" s="2"/>
      <c r="M190" s="2"/>
      <c r="N190" s="2"/>
      <c r="O190" s="2"/>
      <c r="P190" s="2"/>
      <c r="Q190" s="2"/>
      <c r="R190" s="2"/>
      <c r="S190" s="2"/>
      <c r="T190" s="2"/>
      <c r="U190" s="2"/>
      <c r="V190" s="3"/>
      <c r="W190" s="3"/>
      <c r="X190" s="3"/>
      <c r="Y190" s="3"/>
      <c r="Z190" s="3"/>
    </row>
    <row r="191">
      <c r="A191" s="2"/>
      <c r="B191" s="2"/>
      <c r="C191" s="2"/>
      <c r="D191" s="2"/>
      <c r="E191" s="2"/>
      <c r="F191" s="2"/>
      <c r="G191" s="2"/>
      <c r="H191" s="2"/>
      <c r="I191" s="2"/>
      <c r="J191" s="2"/>
      <c r="K191" s="2"/>
      <c r="L191" s="2"/>
      <c r="M191" s="2"/>
      <c r="N191" s="2"/>
      <c r="O191" s="2"/>
      <c r="P191" s="2"/>
      <c r="Q191" s="2"/>
      <c r="R191" s="2"/>
      <c r="S191" s="2"/>
      <c r="T191" s="2"/>
      <c r="U191" s="2"/>
      <c r="V191" s="3"/>
      <c r="W191" s="3"/>
      <c r="X191" s="3"/>
      <c r="Y191" s="3"/>
      <c r="Z191" s="3"/>
    </row>
    <row r="192">
      <c r="A192" s="2"/>
      <c r="B192" s="2"/>
      <c r="C192" s="2"/>
      <c r="D192" s="2"/>
      <c r="E192" s="2"/>
      <c r="F192" s="2"/>
      <c r="G192" s="2"/>
      <c r="H192" s="2"/>
      <c r="I192" s="2"/>
      <c r="J192" s="2"/>
      <c r="K192" s="2"/>
      <c r="L192" s="2"/>
      <c r="M192" s="2"/>
      <c r="N192" s="2"/>
      <c r="O192" s="2"/>
      <c r="P192" s="2"/>
      <c r="Q192" s="2"/>
      <c r="R192" s="2"/>
      <c r="S192" s="2"/>
      <c r="T192" s="2"/>
      <c r="U192" s="2"/>
      <c r="V192" s="3"/>
      <c r="W192" s="3"/>
      <c r="X192" s="3"/>
      <c r="Y192" s="3"/>
      <c r="Z192" s="3"/>
    </row>
    <row r="193">
      <c r="A193" s="2"/>
      <c r="B193" s="2"/>
      <c r="C193" s="2"/>
      <c r="D193" s="2"/>
      <c r="E193" s="2"/>
      <c r="F193" s="2"/>
      <c r="G193" s="2"/>
      <c r="H193" s="2"/>
      <c r="I193" s="2"/>
      <c r="J193" s="2"/>
      <c r="K193" s="2"/>
      <c r="L193" s="2"/>
      <c r="M193" s="2"/>
      <c r="N193" s="2"/>
      <c r="O193" s="2"/>
      <c r="P193" s="2"/>
      <c r="Q193" s="2"/>
      <c r="R193" s="2"/>
      <c r="S193" s="2"/>
      <c r="T193" s="2"/>
      <c r="U193" s="2"/>
      <c r="V193" s="3"/>
      <c r="W193" s="3"/>
      <c r="X193" s="3"/>
      <c r="Y193" s="3"/>
      <c r="Z193" s="3"/>
    </row>
    <row r="194">
      <c r="A194" s="2"/>
      <c r="B194" s="2"/>
      <c r="C194" s="2"/>
      <c r="D194" s="2"/>
      <c r="E194" s="2"/>
      <c r="F194" s="2"/>
      <c r="G194" s="2"/>
      <c r="H194" s="2"/>
      <c r="I194" s="2"/>
      <c r="J194" s="2"/>
      <c r="K194" s="2"/>
      <c r="L194" s="2"/>
      <c r="M194" s="2"/>
      <c r="N194" s="2"/>
      <c r="O194" s="2"/>
      <c r="P194" s="2"/>
      <c r="Q194" s="2"/>
      <c r="R194" s="2"/>
      <c r="S194" s="2"/>
      <c r="T194" s="2"/>
      <c r="U194" s="2"/>
      <c r="V194" s="3"/>
      <c r="W194" s="3"/>
      <c r="X194" s="3"/>
      <c r="Y194" s="3"/>
      <c r="Z194" s="3"/>
    </row>
    <row r="195">
      <c r="A195" s="2"/>
      <c r="B195" s="2"/>
      <c r="C195" s="2"/>
      <c r="D195" s="2"/>
      <c r="E195" s="2"/>
      <c r="F195" s="2"/>
      <c r="G195" s="2"/>
      <c r="H195" s="2"/>
      <c r="I195" s="2"/>
      <c r="J195" s="2"/>
      <c r="K195" s="2"/>
      <c r="L195" s="2"/>
      <c r="M195" s="2"/>
      <c r="N195" s="2"/>
      <c r="O195" s="2"/>
      <c r="P195" s="2"/>
      <c r="Q195" s="2"/>
      <c r="R195" s="2"/>
      <c r="S195" s="2"/>
      <c r="T195" s="2"/>
      <c r="U195" s="2"/>
      <c r="V195" s="3"/>
      <c r="W195" s="3"/>
      <c r="X195" s="3"/>
      <c r="Y195" s="3"/>
      <c r="Z195" s="3"/>
    </row>
    <row r="196">
      <c r="A196" s="2"/>
      <c r="B196" s="2"/>
      <c r="C196" s="2"/>
      <c r="D196" s="2"/>
      <c r="E196" s="2"/>
      <c r="F196" s="2"/>
      <c r="G196" s="2"/>
      <c r="H196" s="2"/>
      <c r="I196" s="2"/>
      <c r="J196" s="2"/>
      <c r="K196" s="2"/>
      <c r="L196" s="2"/>
      <c r="M196" s="2"/>
      <c r="N196" s="2"/>
      <c r="O196" s="2"/>
      <c r="P196" s="2"/>
      <c r="Q196" s="2"/>
      <c r="R196" s="2"/>
      <c r="S196" s="2"/>
      <c r="T196" s="2"/>
      <c r="U196" s="2"/>
      <c r="V196" s="3"/>
      <c r="W196" s="3"/>
      <c r="X196" s="3"/>
      <c r="Y196" s="3"/>
      <c r="Z196" s="3"/>
    </row>
    <row r="197">
      <c r="A197" s="2"/>
      <c r="B197" s="2"/>
      <c r="C197" s="2"/>
      <c r="D197" s="2"/>
      <c r="E197" s="2"/>
      <c r="F197" s="2"/>
      <c r="G197" s="2"/>
      <c r="H197" s="2"/>
      <c r="I197" s="2"/>
      <c r="J197" s="2"/>
      <c r="K197" s="2"/>
      <c r="L197" s="2"/>
      <c r="M197" s="2"/>
      <c r="N197" s="2"/>
      <c r="O197" s="2"/>
      <c r="P197" s="2"/>
      <c r="Q197" s="2"/>
      <c r="R197" s="2"/>
      <c r="S197" s="2"/>
      <c r="T197" s="2"/>
      <c r="U197" s="2"/>
      <c r="V197" s="3"/>
      <c r="W197" s="3"/>
      <c r="X197" s="3"/>
      <c r="Y197" s="3"/>
      <c r="Z197" s="3"/>
    </row>
    <row r="198">
      <c r="A198" s="2"/>
      <c r="B198" s="2"/>
      <c r="C198" s="2"/>
      <c r="D198" s="2"/>
      <c r="E198" s="2"/>
      <c r="F198" s="2"/>
      <c r="G198" s="2"/>
      <c r="H198" s="2"/>
      <c r="I198" s="2"/>
      <c r="J198" s="2"/>
      <c r="K198" s="2"/>
      <c r="L198" s="2"/>
      <c r="M198" s="2"/>
      <c r="N198" s="2"/>
      <c r="O198" s="2"/>
      <c r="P198" s="2"/>
      <c r="Q198" s="2"/>
      <c r="R198" s="2"/>
      <c r="S198" s="2"/>
      <c r="T198" s="2"/>
      <c r="U198" s="2"/>
      <c r="V198" s="3"/>
      <c r="W198" s="3"/>
      <c r="X198" s="3"/>
      <c r="Y198" s="3"/>
      <c r="Z198" s="3"/>
    </row>
    <row r="199">
      <c r="A199" s="2"/>
      <c r="B199" s="2"/>
      <c r="C199" s="2"/>
      <c r="D199" s="2"/>
      <c r="E199" s="2"/>
      <c r="F199" s="2"/>
      <c r="G199" s="2"/>
      <c r="H199" s="2"/>
      <c r="I199" s="2"/>
      <c r="J199" s="2"/>
      <c r="K199" s="2"/>
      <c r="L199" s="2"/>
      <c r="M199" s="2"/>
      <c r="N199" s="2"/>
      <c r="O199" s="2"/>
      <c r="P199" s="2"/>
      <c r="Q199" s="2"/>
      <c r="R199" s="2"/>
      <c r="S199" s="2"/>
      <c r="T199" s="2"/>
      <c r="U199" s="2"/>
      <c r="V199" s="3"/>
      <c r="W199" s="3"/>
      <c r="X199" s="3"/>
      <c r="Y199" s="3"/>
      <c r="Z199" s="3"/>
    </row>
    <row r="200">
      <c r="A200" s="2"/>
      <c r="B200" s="2"/>
      <c r="C200" s="2"/>
      <c r="D200" s="2"/>
      <c r="E200" s="2"/>
      <c r="F200" s="2"/>
      <c r="G200" s="2"/>
      <c r="H200" s="2"/>
      <c r="I200" s="2"/>
      <c r="J200" s="2"/>
      <c r="K200" s="2"/>
      <c r="L200" s="2"/>
      <c r="M200" s="2"/>
      <c r="N200" s="2"/>
      <c r="O200" s="2"/>
      <c r="P200" s="2"/>
      <c r="Q200" s="2"/>
      <c r="R200" s="2"/>
      <c r="S200" s="2"/>
      <c r="T200" s="2"/>
      <c r="U200" s="2"/>
      <c r="V200" s="3"/>
      <c r="W200" s="3"/>
      <c r="X200" s="3"/>
      <c r="Y200" s="3"/>
      <c r="Z200" s="3"/>
    </row>
    <row r="201">
      <c r="A201" s="2"/>
      <c r="B201" s="2"/>
      <c r="C201" s="2"/>
      <c r="D201" s="2"/>
      <c r="E201" s="2"/>
      <c r="F201" s="2"/>
      <c r="G201" s="2"/>
      <c r="H201" s="2"/>
      <c r="I201" s="2"/>
      <c r="J201" s="2"/>
      <c r="K201" s="2"/>
      <c r="L201" s="2"/>
      <c r="M201" s="2"/>
      <c r="N201" s="2"/>
      <c r="O201" s="2"/>
      <c r="P201" s="2"/>
      <c r="Q201" s="2"/>
      <c r="R201" s="2"/>
      <c r="S201" s="2"/>
      <c r="T201" s="2"/>
      <c r="U201" s="2"/>
      <c r="V201" s="3"/>
      <c r="W201" s="3"/>
      <c r="X201" s="3"/>
      <c r="Y201" s="3"/>
      <c r="Z201" s="3"/>
    </row>
    <row r="202">
      <c r="A202" s="2"/>
      <c r="B202" s="2"/>
      <c r="C202" s="2"/>
      <c r="D202" s="2"/>
      <c r="E202" s="2"/>
      <c r="F202" s="2"/>
      <c r="G202" s="2"/>
      <c r="H202" s="2"/>
      <c r="I202" s="2"/>
      <c r="J202" s="2"/>
      <c r="K202" s="2"/>
      <c r="L202" s="2"/>
      <c r="M202" s="2"/>
      <c r="N202" s="2"/>
      <c r="O202" s="2"/>
      <c r="P202" s="2"/>
      <c r="Q202" s="2"/>
      <c r="R202" s="2"/>
      <c r="S202" s="2"/>
      <c r="T202" s="2"/>
      <c r="U202" s="2"/>
      <c r="V202" s="3"/>
      <c r="W202" s="3"/>
      <c r="X202" s="3"/>
      <c r="Y202" s="3"/>
      <c r="Z202" s="3"/>
    </row>
    <row r="203">
      <c r="A203" s="2"/>
      <c r="B203" s="2"/>
      <c r="C203" s="2"/>
      <c r="D203" s="2"/>
      <c r="E203" s="2"/>
      <c r="F203" s="2"/>
      <c r="G203" s="2"/>
      <c r="H203" s="2"/>
      <c r="I203" s="2"/>
      <c r="J203" s="2"/>
      <c r="K203" s="2"/>
      <c r="L203" s="2"/>
      <c r="M203" s="2"/>
      <c r="N203" s="2"/>
      <c r="O203" s="2"/>
      <c r="P203" s="2"/>
      <c r="Q203" s="2"/>
      <c r="R203" s="2"/>
      <c r="S203" s="2"/>
      <c r="T203" s="2"/>
      <c r="U203" s="2"/>
      <c r="V203" s="3"/>
      <c r="W203" s="3"/>
      <c r="X203" s="3"/>
      <c r="Y203" s="3"/>
      <c r="Z203" s="3"/>
    </row>
    <row r="204">
      <c r="A204" s="2"/>
      <c r="B204" s="2"/>
      <c r="C204" s="2"/>
      <c r="D204" s="2"/>
      <c r="E204" s="2"/>
      <c r="F204" s="2"/>
      <c r="G204" s="2"/>
      <c r="H204" s="2"/>
      <c r="I204" s="2"/>
      <c r="J204" s="2"/>
      <c r="K204" s="2"/>
      <c r="L204" s="2"/>
      <c r="M204" s="2"/>
      <c r="N204" s="2"/>
      <c r="O204" s="2"/>
      <c r="P204" s="2"/>
      <c r="Q204" s="2"/>
      <c r="R204" s="2"/>
      <c r="S204" s="2"/>
      <c r="T204" s="2"/>
      <c r="U204" s="2"/>
      <c r="V204" s="3"/>
      <c r="W204" s="3"/>
      <c r="X204" s="3"/>
      <c r="Y204" s="3"/>
      <c r="Z204" s="3"/>
    </row>
    <row r="205">
      <c r="A205" s="2"/>
      <c r="B205" s="2"/>
      <c r="C205" s="2"/>
      <c r="D205" s="2"/>
      <c r="E205" s="2"/>
      <c r="F205" s="2"/>
      <c r="G205" s="2"/>
      <c r="H205" s="2"/>
      <c r="I205" s="2"/>
      <c r="J205" s="2"/>
      <c r="K205" s="2"/>
      <c r="L205" s="2"/>
      <c r="M205" s="2"/>
      <c r="N205" s="2"/>
      <c r="O205" s="2"/>
      <c r="P205" s="2"/>
      <c r="Q205" s="2"/>
      <c r="R205" s="2"/>
      <c r="S205" s="2"/>
      <c r="T205" s="2"/>
      <c r="U205" s="2"/>
      <c r="V205" s="3"/>
      <c r="W205" s="3"/>
      <c r="X205" s="3"/>
      <c r="Y205" s="3"/>
      <c r="Z205" s="3"/>
    </row>
    <row r="206">
      <c r="A206" s="2"/>
      <c r="B206" s="2"/>
      <c r="C206" s="2"/>
      <c r="D206" s="2"/>
      <c r="E206" s="2"/>
      <c r="F206" s="2"/>
      <c r="G206" s="2"/>
      <c r="H206" s="2"/>
      <c r="I206" s="2"/>
      <c r="J206" s="2"/>
      <c r="K206" s="2"/>
      <c r="L206" s="2"/>
      <c r="M206" s="2"/>
      <c r="N206" s="2"/>
      <c r="O206" s="2"/>
      <c r="P206" s="2"/>
      <c r="Q206" s="2"/>
      <c r="R206" s="2"/>
      <c r="S206" s="2"/>
      <c r="T206" s="2"/>
      <c r="U206" s="2"/>
      <c r="V206" s="3"/>
      <c r="W206" s="3"/>
      <c r="X206" s="3"/>
      <c r="Y206" s="3"/>
      <c r="Z206" s="3"/>
    </row>
    <row r="207">
      <c r="A207" s="2"/>
      <c r="B207" s="2"/>
      <c r="C207" s="2"/>
      <c r="D207" s="2"/>
      <c r="E207" s="2"/>
      <c r="F207" s="2"/>
      <c r="G207" s="2"/>
      <c r="H207" s="2"/>
      <c r="I207" s="2"/>
      <c r="J207" s="2"/>
      <c r="K207" s="2"/>
      <c r="L207" s="2"/>
      <c r="M207" s="2"/>
      <c r="N207" s="2"/>
      <c r="O207" s="2"/>
      <c r="P207" s="2"/>
      <c r="Q207" s="2"/>
      <c r="R207" s="2"/>
      <c r="S207" s="2"/>
      <c r="T207" s="2"/>
      <c r="U207" s="2"/>
      <c r="V207" s="3"/>
      <c r="W207" s="3"/>
      <c r="X207" s="3"/>
      <c r="Y207" s="3"/>
      <c r="Z207" s="3"/>
    </row>
    <row r="208">
      <c r="A208" s="2"/>
      <c r="B208" s="2"/>
      <c r="C208" s="2"/>
      <c r="D208" s="2"/>
      <c r="E208" s="2"/>
      <c r="F208" s="2"/>
      <c r="G208" s="2"/>
      <c r="H208" s="2"/>
      <c r="I208" s="2"/>
      <c r="J208" s="2"/>
      <c r="K208" s="2"/>
      <c r="L208" s="2"/>
      <c r="M208" s="2"/>
      <c r="N208" s="2"/>
      <c r="O208" s="2"/>
      <c r="P208" s="2"/>
      <c r="Q208" s="2"/>
      <c r="R208" s="2"/>
      <c r="S208" s="2"/>
      <c r="T208" s="2"/>
      <c r="U208" s="2"/>
      <c r="V208" s="3"/>
      <c r="W208" s="3"/>
      <c r="X208" s="3"/>
      <c r="Y208" s="3"/>
      <c r="Z208" s="3"/>
    </row>
    <row r="209">
      <c r="A209" s="2"/>
      <c r="B209" s="2"/>
      <c r="C209" s="2"/>
      <c r="D209" s="2"/>
      <c r="E209" s="2"/>
      <c r="F209" s="2"/>
      <c r="G209" s="2"/>
      <c r="H209" s="2"/>
      <c r="I209" s="2"/>
      <c r="J209" s="2"/>
      <c r="K209" s="2"/>
      <c r="L209" s="2"/>
      <c r="M209" s="2"/>
      <c r="N209" s="2"/>
      <c r="O209" s="2"/>
      <c r="P209" s="2"/>
      <c r="Q209" s="2"/>
      <c r="R209" s="2"/>
      <c r="S209" s="2"/>
      <c r="T209" s="2"/>
      <c r="U209" s="2"/>
      <c r="V209" s="3"/>
      <c r="W209" s="3"/>
      <c r="X209" s="3"/>
      <c r="Y209" s="3"/>
      <c r="Z209" s="3"/>
    </row>
    <row r="210">
      <c r="A210" s="2"/>
      <c r="B210" s="2"/>
      <c r="C210" s="2"/>
      <c r="D210" s="2"/>
      <c r="E210" s="2"/>
      <c r="F210" s="2"/>
      <c r="G210" s="2"/>
      <c r="H210" s="2"/>
      <c r="I210" s="2"/>
      <c r="J210" s="2"/>
      <c r="K210" s="2"/>
      <c r="L210" s="2"/>
      <c r="M210" s="2"/>
      <c r="N210" s="2"/>
      <c r="O210" s="2"/>
      <c r="P210" s="2"/>
      <c r="Q210" s="2"/>
      <c r="R210" s="2"/>
      <c r="S210" s="2"/>
      <c r="T210" s="2"/>
      <c r="U210" s="2"/>
      <c r="V210" s="3"/>
      <c r="W210" s="3"/>
      <c r="X210" s="3"/>
      <c r="Y210" s="3"/>
      <c r="Z210" s="3"/>
    </row>
    <row r="211">
      <c r="A211" s="2"/>
      <c r="B211" s="2"/>
      <c r="C211" s="2"/>
      <c r="D211" s="2"/>
      <c r="E211" s="2"/>
      <c r="F211" s="2"/>
      <c r="G211" s="2"/>
      <c r="H211" s="2"/>
      <c r="I211" s="2"/>
      <c r="J211" s="2"/>
      <c r="K211" s="2"/>
      <c r="L211" s="2"/>
      <c r="M211" s="2"/>
      <c r="N211" s="2"/>
      <c r="O211" s="2"/>
      <c r="P211" s="2"/>
      <c r="Q211" s="2"/>
      <c r="R211" s="2"/>
      <c r="S211" s="2"/>
      <c r="T211" s="2"/>
      <c r="U211" s="2"/>
      <c r="V211" s="3"/>
      <c r="W211" s="3"/>
      <c r="X211" s="3"/>
      <c r="Y211" s="3"/>
      <c r="Z211" s="3"/>
    </row>
    <row r="212">
      <c r="A212" s="2"/>
      <c r="B212" s="2"/>
      <c r="C212" s="2"/>
      <c r="D212" s="2"/>
      <c r="E212" s="2"/>
      <c r="F212" s="2"/>
      <c r="G212" s="2"/>
      <c r="H212" s="2"/>
      <c r="I212" s="2"/>
      <c r="J212" s="2"/>
      <c r="K212" s="2"/>
      <c r="L212" s="2"/>
      <c r="M212" s="2"/>
      <c r="N212" s="2"/>
      <c r="O212" s="2"/>
      <c r="P212" s="2"/>
      <c r="Q212" s="2"/>
      <c r="R212" s="2"/>
      <c r="S212" s="2"/>
      <c r="T212" s="2"/>
      <c r="U212" s="2"/>
      <c r="V212" s="3"/>
      <c r="W212" s="3"/>
      <c r="X212" s="3"/>
      <c r="Y212" s="3"/>
      <c r="Z212" s="3"/>
    </row>
    <row r="213">
      <c r="A213" s="2"/>
      <c r="B213" s="2"/>
      <c r="C213" s="2"/>
      <c r="D213" s="2"/>
      <c r="E213" s="2"/>
      <c r="F213" s="2"/>
      <c r="G213" s="2"/>
      <c r="H213" s="2"/>
      <c r="I213" s="2"/>
      <c r="J213" s="2"/>
      <c r="K213" s="2"/>
      <c r="L213" s="2"/>
      <c r="M213" s="2"/>
      <c r="N213" s="2"/>
      <c r="O213" s="2"/>
      <c r="P213" s="2"/>
      <c r="Q213" s="2"/>
      <c r="R213" s="2"/>
      <c r="S213" s="2"/>
      <c r="T213" s="2"/>
      <c r="U213" s="2"/>
      <c r="V213" s="3"/>
      <c r="W213" s="3"/>
      <c r="X213" s="3"/>
      <c r="Y213" s="3"/>
      <c r="Z213" s="3"/>
    </row>
    <row r="214">
      <c r="A214" s="2"/>
      <c r="B214" s="2"/>
      <c r="C214" s="2"/>
      <c r="D214" s="2"/>
      <c r="E214" s="2"/>
      <c r="F214" s="2"/>
      <c r="G214" s="2"/>
      <c r="H214" s="2"/>
      <c r="I214" s="2"/>
      <c r="J214" s="2"/>
      <c r="K214" s="2"/>
      <c r="L214" s="2"/>
      <c r="M214" s="2"/>
      <c r="N214" s="2"/>
      <c r="O214" s="2"/>
      <c r="P214" s="2"/>
      <c r="Q214" s="2"/>
      <c r="R214" s="2"/>
      <c r="S214" s="2"/>
      <c r="T214" s="2"/>
      <c r="U214" s="2"/>
      <c r="V214" s="3"/>
      <c r="W214" s="3"/>
      <c r="X214" s="3"/>
      <c r="Y214" s="3"/>
      <c r="Z214" s="3"/>
    </row>
    <row r="215">
      <c r="A215" s="2"/>
      <c r="B215" s="2"/>
      <c r="C215" s="2"/>
      <c r="D215" s="2"/>
      <c r="E215" s="2"/>
      <c r="F215" s="2"/>
      <c r="G215" s="2"/>
      <c r="H215" s="2"/>
      <c r="I215" s="2"/>
      <c r="J215" s="2"/>
      <c r="K215" s="2"/>
      <c r="L215" s="2"/>
      <c r="M215" s="2"/>
      <c r="N215" s="2"/>
      <c r="O215" s="2"/>
      <c r="P215" s="2"/>
      <c r="Q215" s="2"/>
      <c r="R215" s="2"/>
      <c r="S215" s="2"/>
      <c r="T215" s="2"/>
      <c r="U215" s="2"/>
      <c r="V215" s="3"/>
      <c r="W215" s="3"/>
      <c r="X215" s="3"/>
      <c r="Y215" s="3"/>
      <c r="Z215" s="3"/>
    </row>
    <row r="216">
      <c r="A216" s="2"/>
      <c r="B216" s="2"/>
      <c r="C216" s="2"/>
      <c r="D216" s="2"/>
      <c r="E216" s="2"/>
      <c r="F216" s="2"/>
      <c r="G216" s="2"/>
      <c r="H216" s="2"/>
      <c r="I216" s="2"/>
      <c r="J216" s="2"/>
      <c r="K216" s="2"/>
      <c r="L216" s="2"/>
      <c r="M216" s="2"/>
      <c r="N216" s="2"/>
      <c r="O216" s="2"/>
      <c r="P216" s="2"/>
      <c r="Q216" s="2"/>
      <c r="R216" s="2"/>
      <c r="S216" s="2"/>
      <c r="T216" s="2"/>
      <c r="U216" s="2"/>
      <c r="V216" s="3"/>
      <c r="W216" s="3"/>
      <c r="X216" s="3"/>
      <c r="Y216" s="3"/>
      <c r="Z216" s="3"/>
    </row>
    <row r="217">
      <c r="A217" s="2"/>
      <c r="B217" s="2"/>
      <c r="C217" s="2"/>
      <c r="D217" s="2"/>
      <c r="E217" s="2"/>
      <c r="F217" s="2"/>
      <c r="G217" s="2"/>
      <c r="H217" s="2"/>
      <c r="I217" s="2"/>
      <c r="J217" s="2"/>
      <c r="K217" s="2"/>
      <c r="L217" s="2"/>
      <c r="M217" s="2"/>
      <c r="N217" s="2"/>
      <c r="O217" s="2"/>
      <c r="P217" s="2"/>
      <c r="Q217" s="2"/>
      <c r="R217" s="2"/>
      <c r="S217" s="2"/>
      <c r="T217" s="2"/>
      <c r="U217" s="2"/>
      <c r="V217" s="3"/>
      <c r="W217" s="3"/>
      <c r="X217" s="3"/>
      <c r="Y217" s="3"/>
      <c r="Z217" s="3"/>
    </row>
    <row r="218">
      <c r="A218" s="2"/>
      <c r="B218" s="2"/>
      <c r="C218" s="2"/>
      <c r="D218" s="2"/>
      <c r="E218" s="2"/>
      <c r="F218" s="2"/>
      <c r="G218" s="2"/>
      <c r="H218" s="2"/>
      <c r="I218" s="2"/>
      <c r="J218" s="2"/>
      <c r="K218" s="2"/>
      <c r="L218" s="2"/>
      <c r="M218" s="2"/>
      <c r="N218" s="2"/>
      <c r="O218" s="2"/>
      <c r="P218" s="2"/>
      <c r="Q218" s="2"/>
      <c r="R218" s="2"/>
      <c r="S218" s="2"/>
      <c r="T218" s="2"/>
      <c r="U218" s="2"/>
      <c r="V218" s="3"/>
      <c r="W218" s="3"/>
      <c r="X218" s="3"/>
      <c r="Y218" s="3"/>
      <c r="Z218" s="3"/>
    </row>
    <row r="219">
      <c r="A219" s="2"/>
      <c r="B219" s="2"/>
      <c r="C219" s="2"/>
      <c r="D219" s="2"/>
      <c r="E219" s="2"/>
      <c r="F219" s="2"/>
      <c r="G219" s="2"/>
      <c r="H219" s="2"/>
      <c r="I219" s="2"/>
      <c r="J219" s="2"/>
      <c r="K219" s="2"/>
      <c r="L219" s="2"/>
      <c r="M219" s="2"/>
      <c r="N219" s="2"/>
      <c r="O219" s="2"/>
      <c r="P219" s="2"/>
      <c r="Q219" s="2"/>
      <c r="R219" s="2"/>
      <c r="S219" s="2"/>
      <c r="T219" s="2"/>
      <c r="U219" s="2"/>
      <c r="V219" s="3"/>
      <c r="W219" s="3"/>
      <c r="X219" s="3"/>
      <c r="Y219" s="3"/>
      <c r="Z219" s="3"/>
    </row>
    <row r="220">
      <c r="A220" s="2"/>
      <c r="B220" s="2"/>
      <c r="C220" s="2"/>
      <c r="D220" s="2"/>
      <c r="E220" s="2"/>
      <c r="F220" s="2"/>
      <c r="G220" s="2"/>
      <c r="H220" s="2"/>
      <c r="I220" s="2"/>
      <c r="J220" s="2"/>
      <c r="K220" s="2"/>
      <c r="L220" s="2"/>
      <c r="M220" s="2"/>
      <c r="N220" s="2"/>
      <c r="O220" s="2"/>
      <c r="P220" s="2"/>
      <c r="Q220" s="2"/>
      <c r="R220" s="2"/>
      <c r="S220" s="2"/>
      <c r="T220" s="2"/>
      <c r="U220" s="2"/>
      <c r="V220" s="3"/>
      <c r="W220" s="3"/>
      <c r="X220" s="3"/>
      <c r="Y220" s="3"/>
      <c r="Z220" s="3"/>
    </row>
    <row r="221">
      <c r="A221" s="2"/>
      <c r="B221" s="2"/>
      <c r="C221" s="2"/>
      <c r="D221" s="2"/>
      <c r="E221" s="2"/>
      <c r="F221" s="2"/>
      <c r="G221" s="2"/>
      <c r="H221" s="2"/>
      <c r="I221" s="2"/>
      <c r="J221" s="2"/>
      <c r="K221" s="2"/>
      <c r="L221" s="2"/>
      <c r="M221" s="2"/>
      <c r="N221" s="2"/>
      <c r="O221" s="2"/>
      <c r="P221" s="2"/>
      <c r="Q221" s="2"/>
      <c r="R221" s="2"/>
      <c r="S221" s="2"/>
      <c r="T221" s="2"/>
      <c r="U221" s="2"/>
      <c r="V221" s="3"/>
      <c r="W221" s="3"/>
      <c r="X221" s="3"/>
      <c r="Y221" s="3"/>
      <c r="Z221" s="3"/>
    </row>
    <row r="222">
      <c r="A222" s="2"/>
      <c r="B222" s="2"/>
      <c r="C222" s="2"/>
      <c r="D222" s="2"/>
      <c r="E222" s="2"/>
      <c r="F222" s="2"/>
      <c r="G222" s="2"/>
      <c r="H222" s="2"/>
      <c r="I222" s="2"/>
      <c r="J222" s="2"/>
      <c r="K222" s="2"/>
      <c r="L222" s="2"/>
      <c r="M222" s="2"/>
      <c r="N222" s="2"/>
      <c r="O222" s="2"/>
      <c r="P222" s="2"/>
      <c r="Q222" s="2"/>
      <c r="R222" s="2"/>
      <c r="S222" s="2"/>
      <c r="T222" s="2"/>
      <c r="U222" s="2"/>
      <c r="V222" s="3"/>
      <c r="W222" s="3"/>
      <c r="X222" s="3"/>
      <c r="Y222" s="3"/>
      <c r="Z222" s="3"/>
    </row>
    <row r="223">
      <c r="A223" s="2"/>
      <c r="B223" s="2"/>
      <c r="C223" s="2"/>
      <c r="D223" s="2"/>
      <c r="E223" s="2"/>
      <c r="F223" s="2"/>
      <c r="G223" s="2"/>
      <c r="H223" s="2"/>
      <c r="I223" s="2"/>
      <c r="J223" s="2"/>
      <c r="K223" s="2"/>
      <c r="L223" s="2"/>
      <c r="M223" s="2"/>
      <c r="N223" s="2"/>
      <c r="O223" s="2"/>
      <c r="P223" s="2"/>
      <c r="Q223" s="2"/>
      <c r="R223" s="2"/>
      <c r="S223" s="2"/>
      <c r="T223" s="2"/>
      <c r="U223" s="2"/>
      <c r="V223" s="3"/>
      <c r="W223" s="3"/>
      <c r="X223" s="3"/>
      <c r="Y223" s="3"/>
      <c r="Z223" s="3"/>
    </row>
    <row r="224">
      <c r="A224" s="2"/>
      <c r="B224" s="2"/>
      <c r="C224" s="2"/>
      <c r="D224" s="2"/>
      <c r="E224" s="2"/>
      <c r="F224" s="2"/>
      <c r="G224" s="2"/>
      <c r="H224" s="2"/>
      <c r="I224" s="2"/>
      <c r="J224" s="2"/>
      <c r="K224" s="2"/>
      <c r="L224" s="2"/>
      <c r="M224" s="2"/>
      <c r="N224" s="2"/>
      <c r="O224" s="2"/>
      <c r="P224" s="2"/>
      <c r="Q224" s="2"/>
      <c r="R224" s="2"/>
      <c r="S224" s="2"/>
      <c r="T224" s="2"/>
      <c r="U224" s="2"/>
      <c r="V224" s="3"/>
      <c r="W224" s="3"/>
      <c r="X224" s="3"/>
      <c r="Y224" s="3"/>
      <c r="Z224" s="3"/>
    </row>
    <row r="225">
      <c r="A225" s="2"/>
      <c r="B225" s="2"/>
      <c r="C225" s="2"/>
      <c r="D225" s="2"/>
      <c r="E225" s="2"/>
      <c r="F225" s="2"/>
      <c r="G225" s="2"/>
      <c r="H225" s="2"/>
      <c r="I225" s="2"/>
      <c r="J225" s="2"/>
      <c r="K225" s="2"/>
      <c r="L225" s="2"/>
      <c r="M225" s="2"/>
      <c r="N225" s="2"/>
      <c r="O225" s="2"/>
      <c r="P225" s="2"/>
      <c r="Q225" s="2"/>
      <c r="R225" s="2"/>
      <c r="S225" s="2"/>
      <c r="T225" s="2"/>
      <c r="U225" s="2"/>
      <c r="V225" s="3"/>
      <c r="W225" s="3"/>
      <c r="X225" s="3"/>
      <c r="Y225" s="3"/>
      <c r="Z225" s="3"/>
    </row>
    <row r="226">
      <c r="A226" s="2"/>
      <c r="B226" s="2"/>
      <c r="C226" s="2"/>
      <c r="D226" s="2"/>
      <c r="E226" s="2"/>
      <c r="F226" s="2"/>
      <c r="G226" s="2"/>
      <c r="H226" s="2"/>
      <c r="I226" s="2"/>
      <c r="J226" s="2"/>
      <c r="K226" s="2"/>
      <c r="L226" s="2"/>
      <c r="M226" s="2"/>
      <c r="N226" s="2"/>
      <c r="O226" s="2"/>
      <c r="P226" s="2"/>
      <c r="Q226" s="2"/>
      <c r="R226" s="2"/>
      <c r="S226" s="2"/>
      <c r="T226" s="2"/>
      <c r="U226" s="2"/>
      <c r="V226" s="3"/>
      <c r="W226" s="3"/>
      <c r="X226" s="3"/>
      <c r="Y226" s="3"/>
      <c r="Z226" s="3"/>
    </row>
    <row r="227">
      <c r="A227" s="2"/>
      <c r="B227" s="2"/>
      <c r="C227" s="2"/>
      <c r="D227" s="2"/>
      <c r="E227" s="2"/>
      <c r="F227" s="2"/>
      <c r="G227" s="2"/>
      <c r="H227" s="2"/>
      <c r="I227" s="2"/>
      <c r="J227" s="2"/>
      <c r="K227" s="2"/>
      <c r="L227" s="2"/>
      <c r="M227" s="2"/>
      <c r="N227" s="2"/>
      <c r="O227" s="2"/>
      <c r="P227" s="2"/>
      <c r="Q227" s="2"/>
      <c r="R227" s="2"/>
      <c r="S227" s="2"/>
      <c r="T227" s="2"/>
      <c r="U227" s="2"/>
      <c r="V227" s="3"/>
      <c r="W227" s="3"/>
      <c r="X227" s="3"/>
      <c r="Y227" s="3"/>
      <c r="Z227" s="3"/>
    </row>
    <row r="228">
      <c r="A228" s="2"/>
      <c r="B228" s="2"/>
      <c r="C228" s="2"/>
      <c r="D228" s="2"/>
      <c r="E228" s="2"/>
      <c r="F228" s="2"/>
      <c r="G228" s="2"/>
      <c r="H228" s="2"/>
      <c r="I228" s="2"/>
      <c r="J228" s="2"/>
      <c r="K228" s="2"/>
      <c r="L228" s="2"/>
      <c r="M228" s="2"/>
      <c r="N228" s="2"/>
      <c r="O228" s="2"/>
      <c r="P228" s="2"/>
      <c r="Q228" s="2"/>
      <c r="R228" s="2"/>
      <c r="S228" s="2"/>
      <c r="T228" s="2"/>
      <c r="U228" s="2"/>
      <c r="V228" s="3"/>
      <c r="W228" s="3"/>
      <c r="X228" s="3"/>
      <c r="Y228" s="3"/>
      <c r="Z228" s="3"/>
    </row>
    <row r="229">
      <c r="A229" s="2"/>
      <c r="B229" s="2"/>
      <c r="C229" s="2"/>
      <c r="D229" s="2"/>
      <c r="E229" s="2"/>
      <c r="F229" s="2"/>
      <c r="G229" s="2"/>
      <c r="H229" s="2"/>
      <c r="I229" s="2"/>
      <c r="J229" s="2"/>
      <c r="K229" s="2"/>
      <c r="L229" s="2"/>
      <c r="M229" s="2"/>
      <c r="N229" s="2"/>
      <c r="O229" s="2"/>
      <c r="P229" s="2"/>
      <c r="Q229" s="2"/>
      <c r="R229" s="2"/>
      <c r="S229" s="2"/>
      <c r="T229" s="2"/>
      <c r="U229" s="2"/>
      <c r="V229" s="3"/>
      <c r="W229" s="3"/>
      <c r="X229" s="3"/>
      <c r="Y229" s="3"/>
      <c r="Z229" s="3"/>
    </row>
    <row r="230">
      <c r="A230" s="2"/>
      <c r="B230" s="2"/>
      <c r="C230" s="2"/>
      <c r="D230" s="2"/>
      <c r="E230" s="2"/>
      <c r="F230" s="2"/>
      <c r="G230" s="2"/>
      <c r="H230" s="2"/>
      <c r="I230" s="2"/>
      <c r="J230" s="2"/>
      <c r="K230" s="2"/>
      <c r="L230" s="2"/>
      <c r="M230" s="2"/>
      <c r="N230" s="2"/>
      <c r="O230" s="2"/>
      <c r="P230" s="2"/>
      <c r="Q230" s="2"/>
      <c r="R230" s="2"/>
      <c r="S230" s="2"/>
      <c r="T230" s="2"/>
      <c r="U230" s="2"/>
      <c r="V230" s="3"/>
      <c r="W230" s="3"/>
      <c r="X230" s="3"/>
      <c r="Y230" s="3"/>
      <c r="Z230" s="3"/>
    </row>
    <row r="231">
      <c r="A231" s="2"/>
      <c r="B231" s="2"/>
      <c r="C231" s="2"/>
      <c r="D231" s="2"/>
      <c r="E231" s="2"/>
      <c r="F231" s="2"/>
      <c r="G231" s="2"/>
      <c r="H231" s="2"/>
      <c r="I231" s="2"/>
      <c r="J231" s="2"/>
      <c r="K231" s="2"/>
      <c r="L231" s="2"/>
      <c r="M231" s="2"/>
      <c r="N231" s="2"/>
      <c r="O231" s="2"/>
      <c r="P231" s="2"/>
      <c r="Q231" s="2"/>
      <c r="R231" s="2"/>
      <c r="S231" s="2"/>
      <c r="T231" s="2"/>
      <c r="U231" s="2"/>
      <c r="V231" s="3"/>
      <c r="W231" s="3"/>
      <c r="X231" s="3"/>
      <c r="Y231" s="3"/>
      <c r="Z231" s="3"/>
    </row>
    <row r="232">
      <c r="A232" s="2"/>
      <c r="B232" s="2"/>
      <c r="C232" s="2"/>
      <c r="D232" s="2"/>
      <c r="E232" s="2"/>
      <c r="F232" s="2"/>
      <c r="G232" s="2"/>
      <c r="H232" s="2"/>
      <c r="I232" s="2"/>
      <c r="J232" s="2"/>
      <c r="K232" s="2"/>
      <c r="L232" s="2"/>
      <c r="M232" s="2"/>
      <c r="N232" s="2"/>
      <c r="O232" s="2"/>
      <c r="P232" s="2"/>
      <c r="Q232" s="2"/>
      <c r="R232" s="2"/>
      <c r="S232" s="2"/>
      <c r="T232" s="2"/>
      <c r="U232" s="2"/>
      <c r="V232" s="3"/>
      <c r="W232" s="3"/>
      <c r="X232" s="3"/>
      <c r="Y232" s="3"/>
      <c r="Z232" s="3"/>
    </row>
    <row r="233">
      <c r="A233" s="2"/>
      <c r="B233" s="2"/>
      <c r="C233" s="2"/>
      <c r="D233" s="2"/>
      <c r="E233" s="2"/>
      <c r="F233" s="2"/>
      <c r="G233" s="2"/>
      <c r="H233" s="2"/>
      <c r="I233" s="2"/>
      <c r="J233" s="2"/>
      <c r="K233" s="2"/>
      <c r="L233" s="2"/>
      <c r="M233" s="2"/>
      <c r="N233" s="2"/>
      <c r="O233" s="2"/>
      <c r="P233" s="2"/>
      <c r="Q233" s="2"/>
      <c r="R233" s="2"/>
      <c r="S233" s="2"/>
      <c r="T233" s="2"/>
      <c r="U233" s="2"/>
      <c r="V233" s="3"/>
      <c r="W233" s="3"/>
      <c r="X233" s="3"/>
      <c r="Y233" s="3"/>
      <c r="Z233" s="3"/>
    </row>
    <row r="234">
      <c r="A234" s="2"/>
      <c r="B234" s="2"/>
      <c r="C234" s="2"/>
      <c r="D234" s="2"/>
      <c r="E234" s="2"/>
      <c r="F234" s="2"/>
      <c r="G234" s="2"/>
      <c r="H234" s="2"/>
      <c r="I234" s="2"/>
      <c r="J234" s="2"/>
      <c r="K234" s="2"/>
      <c r="L234" s="2"/>
      <c r="M234" s="2"/>
      <c r="N234" s="2"/>
      <c r="O234" s="2"/>
      <c r="P234" s="2"/>
      <c r="Q234" s="2"/>
      <c r="R234" s="2"/>
      <c r="S234" s="2"/>
      <c r="T234" s="2"/>
      <c r="U234" s="2"/>
      <c r="V234" s="3"/>
      <c r="W234" s="3"/>
      <c r="X234" s="3"/>
      <c r="Y234" s="3"/>
      <c r="Z234" s="3"/>
    </row>
    <row r="235">
      <c r="A235" s="2"/>
      <c r="B235" s="2"/>
      <c r="C235" s="2"/>
      <c r="D235" s="2"/>
      <c r="E235" s="2"/>
      <c r="F235" s="2"/>
      <c r="G235" s="2"/>
      <c r="H235" s="2"/>
      <c r="I235" s="2"/>
      <c r="J235" s="2"/>
      <c r="K235" s="2"/>
      <c r="L235" s="2"/>
      <c r="M235" s="2"/>
      <c r="N235" s="2"/>
      <c r="O235" s="2"/>
      <c r="P235" s="2"/>
      <c r="Q235" s="2"/>
      <c r="R235" s="2"/>
      <c r="S235" s="2"/>
      <c r="T235" s="2"/>
      <c r="U235" s="2"/>
      <c r="V235" s="3"/>
      <c r="W235" s="3"/>
      <c r="X235" s="3"/>
      <c r="Y235" s="3"/>
      <c r="Z235" s="3"/>
    </row>
    <row r="236">
      <c r="A236" s="2"/>
      <c r="B236" s="2"/>
      <c r="C236" s="2"/>
      <c r="D236" s="2"/>
      <c r="E236" s="2"/>
      <c r="F236" s="2"/>
      <c r="G236" s="2"/>
      <c r="H236" s="2"/>
      <c r="I236" s="2"/>
      <c r="J236" s="2"/>
      <c r="K236" s="2"/>
      <c r="L236" s="2"/>
      <c r="M236" s="2"/>
      <c r="N236" s="2"/>
      <c r="O236" s="2"/>
      <c r="P236" s="2"/>
      <c r="Q236" s="2"/>
      <c r="R236" s="2"/>
      <c r="S236" s="2"/>
      <c r="T236" s="2"/>
      <c r="U236" s="2"/>
      <c r="V236" s="3"/>
      <c r="W236" s="3"/>
      <c r="X236" s="3"/>
      <c r="Y236" s="3"/>
      <c r="Z236" s="3"/>
    </row>
    <row r="237">
      <c r="A237" s="2"/>
      <c r="B237" s="2"/>
      <c r="C237" s="2"/>
      <c r="D237" s="2"/>
      <c r="E237" s="2"/>
      <c r="F237" s="2"/>
      <c r="G237" s="2"/>
      <c r="H237" s="2"/>
      <c r="I237" s="2"/>
      <c r="J237" s="2"/>
      <c r="K237" s="2"/>
      <c r="L237" s="2"/>
      <c r="M237" s="2"/>
      <c r="N237" s="2"/>
      <c r="O237" s="2"/>
      <c r="P237" s="2"/>
      <c r="Q237" s="2"/>
      <c r="R237" s="2"/>
      <c r="S237" s="2"/>
      <c r="T237" s="2"/>
      <c r="U237" s="2"/>
      <c r="V237" s="3"/>
      <c r="W237" s="3"/>
      <c r="X237" s="3"/>
      <c r="Y237" s="3"/>
      <c r="Z237" s="3"/>
    </row>
    <row r="238">
      <c r="A238" s="2"/>
      <c r="B238" s="2"/>
      <c r="C238" s="2"/>
      <c r="D238" s="2"/>
      <c r="E238" s="2"/>
      <c r="F238" s="2"/>
      <c r="G238" s="2"/>
      <c r="H238" s="2"/>
      <c r="I238" s="2"/>
      <c r="J238" s="2"/>
      <c r="K238" s="2"/>
      <c r="L238" s="2"/>
      <c r="M238" s="2"/>
      <c r="N238" s="2"/>
      <c r="O238" s="2"/>
      <c r="P238" s="2"/>
      <c r="Q238" s="2"/>
      <c r="R238" s="2"/>
      <c r="S238" s="2"/>
      <c r="T238" s="2"/>
      <c r="U238" s="2"/>
      <c r="V238" s="3"/>
      <c r="W238" s="3"/>
      <c r="X238" s="3"/>
      <c r="Y238" s="3"/>
      <c r="Z238" s="3"/>
    </row>
    <row r="239">
      <c r="A239" s="2"/>
      <c r="B239" s="2"/>
      <c r="C239" s="2"/>
      <c r="D239" s="2"/>
      <c r="E239" s="2"/>
      <c r="F239" s="2"/>
      <c r="G239" s="2"/>
      <c r="H239" s="2"/>
      <c r="I239" s="2"/>
      <c r="J239" s="2"/>
      <c r="K239" s="2"/>
      <c r="L239" s="2"/>
      <c r="M239" s="2"/>
      <c r="N239" s="2"/>
      <c r="O239" s="2"/>
      <c r="P239" s="2"/>
      <c r="Q239" s="2"/>
      <c r="R239" s="2"/>
      <c r="S239" s="2"/>
      <c r="T239" s="2"/>
      <c r="U239" s="2"/>
      <c r="V239" s="3"/>
      <c r="W239" s="3"/>
      <c r="X239" s="3"/>
      <c r="Y239" s="3"/>
      <c r="Z239" s="3"/>
    </row>
    <row r="240">
      <c r="A240" s="2"/>
      <c r="B240" s="2"/>
      <c r="C240" s="2"/>
      <c r="D240" s="2"/>
      <c r="E240" s="2"/>
      <c r="F240" s="2"/>
      <c r="G240" s="2"/>
      <c r="H240" s="2"/>
      <c r="I240" s="2"/>
      <c r="J240" s="2"/>
      <c r="K240" s="2"/>
      <c r="L240" s="2"/>
      <c r="M240" s="2"/>
      <c r="N240" s="2"/>
      <c r="O240" s="2"/>
      <c r="P240" s="2"/>
      <c r="Q240" s="2"/>
      <c r="R240" s="2"/>
      <c r="S240" s="2"/>
      <c r="T240" s="2"/>
      <c r="U240" s="2"/>
      <c r="V240" s="3"/>
      <c r="W240" s="3"/>
      <c r="X240" s="3"/>
      <c r="Y240" s="3"/>
      <c r="Z240" s="3"/>
    </row>
    <row r="241">
      <c r="A241" s="2"/>
      <c r="B241" s="2"/>
      <c r="C241" s="2"/>
      <c r="D241" s="2"/>
      <c r="E241" s="2"/>
      <c r="F241" s="2"/>
      <c r="G241" s="2"/>
      <c r="H241" s="2"/>
      <c r="I241" s="2"/>
      <c r="J241" s="2"/>
      <c r="K241" s="2"/>
      <c r="L241" s="2"/>
      <c r="M241" s="2"/>
      <c r="N241" s="2"/>
      <c r="O241" s="2"/>
      <c r="P241" s="2"/>
      <c r="Q241" s="2"/>
      <c r="R241" s="2"/>
      <c r="S241" s="2"/>
      <c r="T241" s="2"/>
      <c r="U241" s="2"/>
      <c r="V241" s="3"/>
      <c r="W241" s="3"/>
      <c r="X241" s="3"/>
      <c r="Y241" s="3"/>
      <c r="Z241" s="3"/>
    </row>
    <row r="242">
      <c r="A242" s="2"/>
      <c r="B242" s="2"/>
      <c r="C242" s="2"/>
      <c r="D242" s="2"/>
      <c r="E242" s="2"/>
      <c r="F242" s="2"/>
      <c r="G242" s="2"/>
      <c r="H242" s="2"/>
      <c r="I242" s="2"/>
      <c r="J242" s="2"/>
      <c r="K242" s="2"/>
      <c r="L242" s="2"/>
      <c r="M242" s="2"/>
      <c r="N242" s="2"/>
      <c r="O242" s="2"/>
      <c r="P242" s="2"/>
      <c r="Q242" s="2"/>
      <c r="R242" s="2"/>
      <c r="S242" s="2"/>
      <c r="T242" s="2"/>
      <c r="U242" s="2"/>
      <c r="V242" s="3"/>
      <c r="W242" s="3"/>
      <c r="X242" s="3"/>
      <c r="Y242" s="3"/>
      <c r="Z242" s="3"/>
    </row>
    <row r="243">
      <c r="A243" s="2"/>
      <c r="B243" s="2"/>
      <c r="C243" s="2"/>
      <c r="D243" s="2"/>
      <c r="E243" s="2"/>
      <c r="F243" s="2"/>
      <c r="G243" s="2"/>
      <c r="H243" s="2"/>
      <c r="I243" s="2"/>
      <c r="J243" s="2"/>
      <c r="K243" s="2"/>
      <c r="L243" s="2"/>
      <c r="M243" s="2"/>
      <c r="N243" s="2"/>
      <c r="O243" s="2"/>
      <c r="P243" s="2"/>
      <c r="Q243" s="2"/>
      <c r="R243" s="2"/>
      <c r="S243" s="2"/>
      <c r="T243" s="2"/>
      <c r="U243" s="2"/>
      <c r="V243" s="3"/>
      <c r="W243" s="3"/>
      <c r="X243" s="3"/>
      <c r="Y243" s="3"/>
      <c r="Z243" s="3"/>
    </row>
    <row r="244">
      <c r="A244" s="2"/>
      <c r="B244" s="2"/>
      <c r="C244" s="2"/>
      <c r="D244" s="2"/>
      <c r="E244" s="2"/>
      <c r="F244" s="2"/>
      <c r="G244" s="2"/>
      <c r="H244" s="2"/>
      <c r="I244" s="2"/>
      <c r="J244" s="2"/>
      <c r="K244" s="2"/>
      <c r="L244" s="2"/>
      <c r="M244" s="2"/>
      <c r="N244" s="2"/>
      <c r="O244" s="2"/>
      <c r="P244" s="2"/>
      <c r="Q244" s="2"/>
      <c r="R244" s="2"/>
      <c r="S244" s="2"/>
      <c r="T244" s="2"/>
      <c r="U244" s="2"/>
      <c r="V244" s="3"/>
      <c r="W244" s="3"/>
      <c r="X244" s="3"/>
      <c r="Y244" s="3"/>
      <c r="Z244" s="3"/>
    </row>
    <row r="245">
      <c r="A245" s="2"/>
      <c r="B245" s="2"/>
      <c r="C245" s="2"/>
      <c r="D245" s="2"/>
      <c r="E245" s="2"/>
      <c r="F245" s="2"/>
      <c r="G245" s="2"/>
      <c r="H245" s="2"/>
      <c r="I245" s="2"/>
      <c r="J245" s="2"/>
      <c r="K245" s="2"/>
      <c r="L245" s="2"/>
      <c r="M245" s="2"/>
      <c r="N245" s="2"/>
      <c r="O245" s="2"/>
      <c r="P245" s="2"/>
      <c r="Q245" s="2"/>
      <c r="R245" s="2"/>
      <c r="S245" s="2"/>
      <c r="T245" s="2"/>
      <c r="U245" s="2"/>
      <c r="V245" s="3"/>
      <c r="W245" s="3"/>
      <c r="X245" s="3"/>
      <c r="Y245" s="3"/>
      <c r="Z245" s="3"/>
    </row>
    <row r="246">
      <c r="A246" s="2"/>
      <c r="B246" s="2"/>
      <c r="C246" s="2"/>
      <c r="D246" s="2"/>
      <c r="E246" s="2"/>
      <c r="F246" s="2"/>
      <c r="G246" s="2"/>
      <c r="H246" s="2"/>
      <c r="I246" s="2"/>
      <c r="J246" s="2"/>
      <c r="K246" s="2"/>
      <c r="L246" s="2"/>
      <c r="M246" s="2"/>
      <c r="N246" s="2"/>
      <c r="O246" s="2"/>
      <c r="P246" s="2"/>
      <c r="Q246" s="2"/>
      <c r="R246" s="2"/>
      <c r="S246" s="2"/>
      <c r="T246" s="2"/>
      <c r="U246" s="2"/>
      <c r="V246" s="3"/>
      <c r="W246" s="3"/>
      <c r="X246" s="3"/>
      <c r="Y246" s="3"/>
      <c r="Z246" s="3"/>
    </row>
    <row r="247">
      <c r="A247" s="2"/>
      <c r="B247" s="2"/>
      <c r="C247" s="2"/>
      <c r="D247" s="2"/>
      <c r="E247" s="2"/>
      <c r="F247" s="2"/>
      <c r="G247" s="2"/>
      <c r="H247" s="2"/>
      <c r="I247" s="2"/>
      <c r="J247" s="2"/>
      <c r="K247" s="2"/>
      <c r="L247" s="2"/>
      <c r="M247" s="2"/>
      <c r="N247" s="2"/>
      <c r="O247" s="2"/>
      <c r="P247" s="2"/>
      <c r="Q247" s="2"/>
      <c r="R247" s="2"/>
      <c r="S247" s="2"/>
      <c r="T247" s="2"/>
      <c r="U247" s="2"/>
      <c r="V247" s="3"/>
      <c r="W247" s="3"/>
      <c r="X247" s="3"/>
      <c r="Y247" s="3"/>
      <c r="Z247" s="3"/>
    </row>
    <row r="248">
      <c r="A248" s="2"/>
      <c r="B248" s="2"/>
      <c r="C248" s="2"/>
      <c r="D248" s="2"/>
      <c r="E248" s="2"/>
      <c r="F248" s="2"/>
      <c r="G248" s="2"/>
      <c r="H248" s="2"/>
      <c r="I248" s="2"/>
      <c r="J248" s="2"/>
      <c r="K248" s="2"/>
      <c r="L248" s="2"/>
      <c r="M248" s="2"/>
      <c r="N248" s="2"/>
      <c r="O248" s="2"/>
      <c r="P248" s="2"/>
      <c r="Q248" s="2"/>
      <c r="R248" s="2"/>
      <c r="S248" s="2"/>
      <c r="T248" s="2"/>
      <c r="U248" s="2"/>
      <c r="V248" s="3"/>
      <c r="W248" s="3"/>
      <c r="X248" s="3"/>
      <c r="Y248" s="3"/>
      <c r="Z248" s="3"/>
    </row>
    <row r="249">
      <c r="A249" s="2"/>
      <c r="B249" s="2"/>
      <c r="C249" s="2"/>
      <c r="D249" s="2"/>
      <c r="E249" s="2"/>
      <c r="F249" s="2"/>
      <c r="G249" s="2"/>
      <c r="H249" s="2"/>
      <c r="I249" s="2"/>
      <c r="J249" s="2"/>
      <c r="K249" s="2"/>
      <c r="L249" s="2"/>
      <c r="M249" s="2"/>
      <c r="N249" s="2"/>
      <c r="O249" s="2"/>
      <c r="P249" s="2"/>
      <c r="Q249" s="2"/>
      <c r="R249" s="2"/>
      <c r="S249" s="2"/>
      <c r="T249" s="2"/>
      <c r="U249" s="2"/>
      <c r="V249" s="3"/>
      <c r="W249" s="3"/>
      <c r="X249" s="3"/>
      <c r="Y249" s="3"/>
      <c r="Z249" s="3"/>
    </row>
    <row r="250">
      <c r="A250" s="2"/>
      <c r="B250" s="2"/>
      <c r="C250" s="2"/>
      <c r="D250" s="2"/>
      <c r="E250" s="2"/>
      <c r="F250" s="2"/>
      <c r="G250" s="2"/>
      <c r="H250" s="2"/>
      <c r="I250" s="2"/>
      <c r="J250" s="2"/>
      <c r="K250" s="2"/>
      <c r="L250" s="2"/>
      <c r="M250" s="2"/>
      <c r="N250" s="2"/>
      <c r="O250" s="2"/>
      <c r="P250" s="2"/>
      <c r="Q250" s="2"/>
      <c r="R250" s="2"/>
      <c r="S250" s="2"/>
      <c r="T250" s="2"/>
      <c r="U250" s="2"/>
      <c r="V250" s="3"/>
      <c r="W250" s="3"/>
      <c r="X250" s="3"/>
      <c r="Y250" s="3"/>
      <c r="Z250" s="3"/>
    </row>
    <row r="251">
      <c r="A251" s="2"/>
      <c r="B251" s="2"/>
      <c r="C251" s="2"/>
      <c r="D251" s="2"/>
      <c r="E251" s="2"/>
      <c r="F251" s="2"/>
      <c r="G251" s="2"/>
      <c r="H251" s="2"/>
      <c r="I251" s="2"/>
      <c r="J251" s="2"/>
      <c r="K251" s="2"/>
      <c r="L251" s="2"/>
      <c r="M251" s="2"/>
      <c r="N251" s="2"/>
      <c r="O251" s="2"/>
      <c r="P251" s="2"/>
      <c r="Q251" s="2"/>
      <c r="R251" s="2"/>
      <c r="S251" s="2"/>
      <c r="T251" s="2"/>
      <c r="U251" s="2"/>
      <c r="V251" s="3"/>
      <c r="W251" s="3"/>
      <c r="X251" s="3"/>
      <c r="Y251" s="3"/>
      <c r="Z251" s="3"/>
    </row>
    <row r="252">
      <c r="A252" s="2"/>
      <c r="B252" s="2"/>
      <c r="C252" s="2"/>
      <c r="D252" s="2"/>
      <c r="E252" s="2"/>
      <c r="F252" s="2"/>
      <c r="G252" s="2"/>
      <c r="H252" s="2"/>
      <c r="I252" s="2"/>
      <c r="J252" s="2"/>
      <c r="K252" s="2"/>
      <c r="L252" s="2"/>
      <c r="M252" s="2"/>
      <c r="N252" s="2"/>
      <c r="O252" s="2"/>
      <c r="P252" s="2"/>
      <c r="Q252" s="2"/>
      <c r="R252" s="2"/>
      <c r="S252" s="2"/>
      <c r="T252" s="2"/>
      <c r="U252" s="2"/>
      <c r="V252" s="3"/>
      <c r="W252" s="3"/>
      <c r="X252" s="3"/>
      <c r="Y252" s="3"/>
      <c r="Z252" s="3"/>
    </row>
    <row r="253">
      <c r="A253" s="2"/>
      <c r="B253" s="2"/>
      <c r="C253" s="2"/>
      <c r="D253" s="2"/>
      <c r="E253" s="2"/>
      <c r="F253" s="2"/>
      <c r="G253" s="2"/>
      <c r="H253" s="2"/>
      <c r="I253" s="2"/>
      <c r="J253" s="2"/>
      <c r="K253" s="2"/>
      <c r="L253" s="2"/>
      <c r="M253" s="2"/>
      <c r="N253" s="2"/>
      <c r="O253" s="2"/>
      <c r="P253" s="2"/>
      <c r="Q253" s="2"/>
      <c r="R253" s="2"/>
      <c r="S253" s="2"/>
      <c r="T253" s="2"/>
      <c r="U253" s="2"/>
      <c r="V253" s="3"/>
      <c r="W253" s="3"/>
      <c r="X253" s="3"/>
      <c r="Y253" s="3"/>
      <c r="Z253" s="3"/>
    </row>
    <row r="254">
      <c r="A254" s="2"/>
      <c r="B254" s="2"/>
      <c r="C254" s="2"/>
      <c r="D254" s="2"/>
      <c r="E254" s="2"/>
      <c r="F254" s="2"/>
      <c r="G254" s="2"/>
      <c r="H254" s="2"/>
      <c r="I254" s="2"/>
      <c r="J254" s="2"/>
      <c r="K254" s="2"/>
      <c r="L254" s="2"/>
      <c r="M254" s="2"/>
      <c r="N254" s="2"/>
      <c r="O254" s="2"/>
      <c r="P254" s="2"/>
      <c r="Q254" s="2"/>
      <c r="R254" s="2"/>
      <c r="S254" s="2"/>
      <c r="T254" s="2"/>
      <c r="U254" s="2"/>
      <c r="V254" s="3"/>
      <c r="W254" s="3"/>
      <c r="X254" s="3"/>
      <c r="Y254" s="3"/>
      <c r="Z254" s="3"/>
    </row>
    <row r="255">
      <c r="A255" s="2"/>
      <c r="B255" s="2"/>
      <c r="C255" s="2"/>
      <c r="D255" s="2"/>
      <c r="E255" s="2"/>
      <c r="F255" s="2"/>
      <c r="G255" s="2"/>
      <c r="H255" s="2"/>
      <c r="I255" s="2"/>
      <c r="J255" s="2"/>
      <c r="K255" s="2"/>
      <c r="L255" s="2"/>
      <c r="M255" s="2"/>
      <c r="N255" s="2"/>
      <c r="O255" s="2"/>
      <c r="P255" s="2"/>
      <c r="Q255" s="2"/>
      <c r="R255" s="2"/>
      <c r="S255" s="2"/>
      <c r="T255" s="2"/>
      <c r="U255" s="2"/>
      <c r="V255" s="3"/>
      <c r="W255" s="3"/>
      <c r="X255" s="3"/>
      <c r="Y255" s="3"/>
      <c r="Z255" s="3"/>
    </row>
    <row r="256">
      <c r="A256" s="2"/>
      <c r="B256" s="2"/>
      <c r="C256" s="2"/>
      <c r="D256" s="2"/>
      <c r="E256" s="2"/>
      <c r="F256" s="2"/>
      <c r="G256" s="2"/>
      <c r="H256" s="2"/>
      <c r="I256" s="2"/>
      <c r="J256" s="2"/>
      <c r="K256" s="2"/>
      <c r="L256" s="2"/>
      <c r="M256" s="2"/>
      <c r="N256" s="2"/>
      <c r="O256" s="2"/>
      <c r="P256" s="2"/>
      <c r="Q256" s="2"/>
      <c r="R256" s="2"/>
      <c r="S256" s="2"/>
      <c r="T256" s="2"/>
      <c r="U256" s="2"/>
      <c r="V256" s="3"/>
      <c r="W256" s="3"/>
      <c r="X256" s="3"/>
      <c r="Y256" s="3"/>
      <c r="Z256" s="3"/>
    </row>
    <row r="257">
      <c r="A257" s="2"/>
      <c r="B257" s="2"/>
      <c r="C257" s="2"/>
      <c r="D257" s="2"/>
      <c r="E257" s="2"/>
      <c r="F257" s="2"/>
      <c r="G257" s="2"/>
      <c r="H257" s="2"/>
      <c r="I257" s="2"/>
      <c r="J257" s="2"/>
      <c r="K257" s="2"/>
      <c r="L257" s="2"/>
      <c r="M257" s="2"/>
      <c r="N257" s="2"/>
      <c r="O257" s="2"/>
      <c r="P257" s="2"/>
      <c r="Q257" s="2"/>
      <c r="R257" s="2"/>
      <c r="S257" s="2"/>
      <c r="T257" s="2"/>
      <c r="U257" s="2"/>
      <c r="V257" s="3"/>
      <c r="W257" s="3"/>
      <c r="X257" s="3"/>
      <c r="Y257" s="3"/>
      <c r="Z257" s="3"/>
    </row>
    <row r="258">
      <c r="A258" s="2"/>
      <c r="B258" s="2"/>
      <c r="C258" s="2"/>
      <c r="D258" s="2"/>
      <c r="E258" s="2"/>
      <c r="F258" s="2"/>
      <c r="G258" s="2"/>
      <c r="H258" s="2"/>
      <c r="I258" s="2"/>
      <c r="J258" s="2"/>
      <c r="K258" s="2"/>
      <c r="L258" s="2"/>
      <c r="M258" s="2"/>
      <c r="N258" s="2"/>
      <c r="O258" s="2"/>
      <c r="P258" s="2"/>
      <c r="Q258" s="2"/>
      <c r="R258" s="2"/>
      <c r="S258" s="2"/>
      <c r="T258" s="2"/>
      <c r="U258" s="2"/>
      <c r="V258" s="3"/>
      <c r="W258" s="3"/>
      <c r="X258" s="3"/>
      <c r="Y258" s="3"/>
      <c r="Z258" s="3"/>
    </row>
    <row r="259">
      <c r="A259" s="2"/>
      <c r="B259" s="2"/>
      <c r="C259" s="2"/>
      <c r="D259" s="2"/>
      <c r="E259" s="2"/>
      <c r="F259" s="2"/>
      <c r="G259" s="2"/>
      <c r="H259" s="2"/>
      <c r="I259" s="2"/>
      <c r="J259" s="2"/>
      <c r="K259" s="2"/>
      <c r="L259" s="2"/>
      <c r="M259" s="2"/>
      <c r="N259" s="2"/>
      <c r="O259" s="2"/>
      <c r="P259" s="2"/>
      <c r="Q259" s="2"/>
      <c r="R259" s="2"/>
      <c r="S259" s="2"/>
      <c r="T259" s="2"/>
      <c r="U259" s="2"/>
      <c r="V259" s="3"/>
      <c r="W259" s="3"/>
      <c r="X259" s="3"/>
      <c r="Y259" s="3"/>
      <c r="Z259" s="3"/>
    </row>
    <row r="260">
      <c r="A260" s="2"/>
      <c r="B260" s="2"/>
      <c r="C260" s="2"/>
      <c r="D260" s="2"/>
      <c r="E260" s="2"/>
      <c r="F260" s="2"/>
      <c r="G260" s="2"/>
      <c r="H260" s="2"/>
      <c r="I260" s="2"/>
      <c r="J260" s="2"/>
      <c r="K260" s="2"/>
      <c r="L260" s="2"/>
      <c r="M260" s="2"/>
      <c r="N260" s="2"/>
      <c r="O260" s="2"/>
      <c r="P260" s="2"/>
      <c r="Q260" s="2"/>
      <c r="R260" s="2"/>
      <c r="S260" s="2"/>
      <c r="T260" s="2"/>
      <c r="U260" s="2"/>
      <c r="V260" s="3"/>
      <c r="W260" s="3"/>
      <c r="X260" s="3"/>
      <c r="Y260" s="3"/>
      <c r="Z260" s="3"/>
    </row>
    <row r="261">
      <c r="A261" s="2"/>
      <c r="B261" s="2"/>
      <c r="C261" s="2"/>
      <c r="D261" s="2"/>
      <c r="E261" s="2"/>
      <c r="F261" s="2"/>
      <c r="G261" s="2"/>
      <c r="H261" s="2"/>
      <c r="I261" s="2"/>
      <c r="J261" s="2"/>
      <c r="K261" s="2"/>
      <c r="L261" s="2"/>
      <c r="M261" s="2"/>
      <c r="N261" s="2"/>
      <c r="O261" s="2"/>
      <c r="P261" s="2"/>
      <c r="Q261" s="2"/>
      <c r="R261" s="2"/>
      <c r="S261" s="2"/>
      <c r="T261" s="2"/>
      <c r="U261" s="2"/>
      <c r="V261" s="3"/>
      <c r="W261" s="3"/>
      <c r="X261" s="3"/>
      <c r="Y261" s="3"/>
      <c r="Z261" s="3"/>
    </row>
    <row r="262">
      <c r="A262" s="2"/>
      <c r="B262" s="2"/>
      <c r="C262" s="2"/>
      <c r="D262" s="2"/>
      <c r="E262" s="2"/>
      <c r="F262" s="2"/>
      <c r="G262" s="2"/>
      <c r="H262" s="2"/>
      <c r="I262" s="2"/>
      <c r="J262" s="2"/>
      <c r="K262" s="2"/>
      <c r="L262" s="2"/>
      <c r="M262" s="2"/>
      <c r="N262" s="2"/>
      <c r="O262" s="2"/>
      <c r="P262" s="2"/>
      <c r="Q262" s="2"/>
      <c r="R262" s="2"/>
      <c r="S262" s="2"/>
      <c r="T262" s="2"/>
      <c r="U262" s="2"/>
      <c r="V262" s="3"/>
      <c r="W262" s="3"/>
      <c r="X262" s="3"/>
      <c r="Y262" s="3"/>
      <c r="Z262" s="3"/>
    </row>
    <row r="263">
      <c r="A263" s="2"/>
      <c r="B263" s="2"/>
      <c r="C263" s="2"/>
      <c r="D263" s="2"/>
      <c r="E263" s="2"/>
      <c r="F263" s="2"/>
      <c r="G263" s="2"/>
      <c r="H263" s="2"/>
      <c r="I263" s="2"/>
      <c r="J263" s="2"/>
      <c r="K263" s="2"/>
      <c r="L263" s="2"/>
      <c r="M263" s="2"/>
      <c r="N263" s="2"/>
      <c r="O263" s="2"/>
      <c r="P263" s="2"/>
      <c r="Q263" s="2"/>
      <c r="R263" s="2"/>
      <c r="S263" s="2"/>
      <c r="T263" s="2"/>
      <c r="U263" s="2"/>
      <c r="V263" s="3"/>
      <c r="W263" s="3"/>
      <c r="X263" s="3"/>
      <c r="Y263" s="3"/>
      <c r="Z263" s="3"/>
    </row>
    <row r="264">
      <c r="A264" s="2"/>
      <c r="B264" s="2"/>
      <c r="C264" s="2"/>
      <c r="D264" s="2"/>
      <c r="E264" s="2"/>
      <c r="F264" s="2"/>
      <c r="G264" s="2"/>
      <c r="H264" s="2"/>
      <c r="I264" s="2"/>
      <c r="J264" s="2"/>
      <c r="K264" s="2"/>
      <c r="L264" s="2"/>
      <c r="M264" s="2"/>
      <c r="N264" s="2"/>
      <c r="O264" s="2"/>
      <c r="P264" s="2"/>
      <c r="Q264" s="2"/>
      <c r="R264" s="2"/>
      <c r="S264" s="2"/>
      <c r="T264" s="2"/>
      <c r="U264" s="2"/>
      <c r="V264" s="3"/>
      <c r="W264" s="3"/>
      <c r="X264" s="3"/>
      <c r="Y264" s="3"/>
      <c r="Z264" s="3"/>
    </row>
    <row r="265">
      <c r="A265" s="2"/>
      <c r="B265" s="2"/>
      <c r="C265" s="2"/>
      <c r="D265" s="2"/>
      <c r="E265" s="2"/>
      <c r="F265" s="2"/>
      <c r="G265" s="2"/>
      <c r="H265" s="2"/>
      <c r="I265" s="2"/>
      <c r="J265" s="2"/>
      <c r="K265" s="2"/>
      <c r="L265" s="2"/>
      <c r="M265" s="2"/>
      <c r="N265" s="2"/>
      <c r="O265" s="2"/>
      <c r="P265" s="2"/>
      <c r="Q265" s="2"/>
      <c r="R265" s="2"/>
      <c r="S265" s="2"/>
      <c r="T265" s="2"/>
      <c r="U265" s="2"/>
      <c r="V265" s="3"/>
      <c r="W265" s="3"/>
      <c r="X265" s="3"/>
      <c r="Y265" s="3"/>
      <c r="Z265" s="3"/>
    </row>
    <row r="266">
      <c r="A266" s="2"/>
      <c r="B266" s="2"/>
      <c r="C266" s="2"/>
      <c r="D266" s="2"/>
      <c r="E266" s="2"/>
      <c r="F266" s="2"/>
      <c r="G266" s="2"/>
      <c r="H266" s="2"/>
      <c r="I266" s="2"/>
      <c r="J266" s="2"/>
      <c r="K266" s="2"/>
      <c r="L266" s="2"/>
      <c r="M266" s="2"/>
      <c r="N266" s="2"/>
      <c r="O266" s="2"/>
      <c r="P266" s="2"/>
      <c r="Q266" s="2"/>
      <c r="R266" s="2"/>
      <c r="S266" s="2"/>
      <c r="T266" s="2"/>
      <c r="U266" s="2"/>
      <c r="V266" s="3"/>
      <c r="W266" s="3"/>
      <c r="X266" s="3"/>
      <c r="Y266" s="3"/>
      <c r="Z266" s="3"/>
    </row>
    <row r="267">
      <c r="A267" s="2"/>
      <c r="B267" s="2"/>
      <c r="C267" s="2"/>
      <c r="D267" s="2"/>
      <c r="E267" s="2"/>
      <c r="F267" s="2"/>
      <c r="G267" s="2"/>
      <c r="H267" s="2"/>
      <c r="I267" s="2"/>
      <c r="J267" s="2"/>
      <c r="K267" s="2"/>
      <c r="L267" s="2"/>
      <c r="M267" s="2"/>
      <c r="N267" s="2"/>
      <c r="O267" s="2"/>
      <c r="P267" s="2"/>
      <c r="Q267" s="2"/>
      <c r="R267" s="2"/>
      <c r="S267" s="2"/>
      <c r="T267" s="2"/>
      <c r="U267" s="2"/>
      <c r="V267" s="3"/>
      <c r="W267" s="3"/>
      <c r="X267" s="3"/>
      <c r="Y267" s="3"/>
      <c r="Z267" s="3"/>
    </row>
    <row r="268">
      <c r="A268" s="2"/>
      <c r="B268" s="2"/>
      <c r="C268" s="2"/>
      <c r="D268" s="2"/>
      <c r="E268" s="2"/>
      <c r="F268" s="2"/>
      <c r="G268" s="2"/>
      <c r="H268" s="2"/>
      <c r="I268" s="2"/>
      <c r="J268" s="2"/>
      <c r="K268" s="2"/>
      <c r="L268" s="2"/>
      <c r="M268" s="2"/>
      <c r="N268" s="2"/>
      <c r="O268" s="2"/>
      <c r="P268" s="2"/>
      <c r="Q268" s="2"/>
      <c r="R268" s="2"/>
      <c r="S268" s="2"/>
      <c r="T268" s="2"/>
      <c r="U268" s="2"/>
      <c r="V268" s="3"/>
      <c r="W268" s="3"/>
      <c r="X268" s="3"/>
      <c r="Y268" s="3"/>
      <c r="Z268" s="3"/>
    </row>
    <row r="269">
      <c r="A269" s="2"/>
      <c r="B269" s="2"/>
      <c r="C269" s="2"/>
      <c r="D269" s="2"/>
      <c r="E269" s="2"/>
      <c r="F269" s="2"/>
      <c r="G269" s="2"/>
      <c r="H269" s="2"/>
      <c r="I269" s="2"/>
      <c r="J269" s="2"/>
      <c r="K269" s="2"/>
      <c r="L269" s="2"/>
      <c r="M269" s="2"/>
      <c r="N269" s="2"/>
      <c r="O269" s="2"/>
      <c r="P269" s="2"/>
      <c r="Q269" s="2"/>
      <c r="R269" s="2"/>
      <c r="S269" s="2"/>
      <c r="T269" s="2"/>
      <c r="U269" s="2"/>
      <c r="V269" s="3"/>
      <c r="W269" s="3"/>
      <c r="X269" s="3"/>
      <c r="Y269" s="3"/>
      <c r="Z269" s="3"/>
    </row>
    <row r="270">
      <c r="A270" s="2"/>
      <c r="B270" s="2"/>
      <c r="C270" s="2"/>
      <c r="D270" s="2"/>
      <c r="E270" s="2"/>
      <c r="F270" s="2"/>
      <c r="G270" s="2"/>
      <c r="H270" s="2"/>
      <c r="I270" s="2"/>
      <c r="J270" s="2"/>
      <c r="K270" s="2"/>
      <c r="L270" s="2"/>
      <c r="M270" s="2"/>
      <c r="N270" s="2"/>
      <c r="O270" s="2"/>
      <c r="P270" s="2"/>
      <c r="Q270" s="2"/>
      <c r="R270" s="2"/>
      <c r="S270" s="2"/>
      <c r="T270" s="2"/>
      <c r="U270" s="2"/>
      <c r="V270" s="3"/>
      <c r="W270" s="3"/>
      <c r="X270" s="3"/>
      <c r="Y270" s="3"/>
      <c r="Z270" s="3"/>
    </row>
    <row r="271">
      <c r="A271" s="2"/>
      <c r="B271" s="2"/>
      <c r="C271" s="2"/>
      <c r="D271" s="2"/>
      <c r="E271" s="2"/>
      <c r="F271" s="2"/>
      <c r="G271" s="2"/>
      <c r="H271" s="2"/>
      <c r="I271" s="2"/>
      <c r="J271" s="2"/>
      <c r="K271" s="2"/>
      <c r="L271" s="2"/>
      <c r="M271" s="2"/>
      <c r="N271" s="2"/>
      <c r="O271" s="2"/>
      <c r="P271" s="2"/>
      <c r="Q271" s="2"/>
      <c r="R271" s="2"/>
      <c r="S271" s="2"/>
      <c r="T271" s="2"/>
      <c r="U271" s="2"/>
      <c r="V271" s="3"/>
      <c r="W271" s="3"/>
      <c r="X271" s="3"/>
      <c r="Y271" s="3"/>
      <c r="Z271" s="3"/>
    </row>
    <row r="272">
      <c r="A272" s="2"/>
      <c r="B272" s="2"/>
      <c r="C272" s="2"/>
      <c r="D272" s="2"/>
      <c r="E272" s="2"/>
      <c r="F272" s="2"/>
      <c r="G272" s="2"/>
      <c r="H272" s="2"/>
      <c r="I272" s="2"/>
      <c r="J272" s="2"/>
      <c r="K272" s="2"/>
      <c r="L272" s="2"/>
      <c r="M272" s="2"/>
      <c r="N272" s="2"/>
      <c r="O272" s="2"/>
      <c r="P272" s="2"/>
      <c r="Q272" s="2"/>
      <c r="R272" s="2"/>
      <c r="S272" s="2"/>
      <c r="T272" s="2"/>
      <c r="U272" s="2"/>
      <c r="V272" s="3"/>
      <c r="W272" s="3"/>
      <c r="X272" s="3"/>
      <c r="Y272" s="3"/>
      <c r="Z272" s="3"/>
    </row>
    <row r="273">
      <c r="A273" s="2"/>
      <c r="B273" s="2"/>
      <c r="C273" s="2"/>
      <c r="D273" s="2"/>
      <c r="E273" s="2"/>
      <c r="F273" s="2"/>
      <c r="G273" s="2"/>
      <c r="H273" s="2"/>
      <c r="I273" s="2"/>
      <c r="J273" s="2"/>
      <c r="K273" s="2"/>
      <c r="L273" s="2"/>
      <c r="M273" s="2"/>
      <c r="N273" s="2"/>
      <c r="O273" s="2"/>
      <c r="P273" s="2"/>
      <c r="Q273" s="2"/>
      <c r="R273" s="2"/>
      <c r="S273" s="2"/>
      <c r="T273" s="2"/>
      <c r="U273" s="2"/>
      <c r="V273" s="3"/>
      <c r="W273" s="3"/>
      <c r="X273" s="3"/>
      <c r="Y273" s="3"/>
      <c r="Z273" s="3"/>
    </row>
    <row r="274">
      <c r="A274" s="2"/>
      <c r="B274" s="2"/>
      <c r="C274" s="2"/>
      <c r="D274" s="2"/>
      <c r="E274" s="2"/>
      <c r="F274" s="2"/>
      <c r="G274" s="2"/>
      <c r="H274" s="2"/>
      <c r="I274" s="2"/>
      <c r="J274" s="2"/>
      <c r="K274" s="2"/>
      <c r="L274" s="2"/>
      <c r="M274" s="2"/>
      <c r="N274" s="2"/>
      <c r="O274" s="2"/>
      <c r="P274" s="2"/>
      <c r="Q274" s="2"/>
      <c r="R274" s="2"/>
      <c r="S274" s="2"/>
      <c r="T274" s="2"/>
      <c r="U274" s="2"/>
      <c r="V274" s="3"/>
      <c r="W274" s="3"/>
      <c r="X274" s="3"/>
      <c r="Y274" s="3"/>
      <c r="Z274" s="3"/>
    </row>
    <row r="275">
      <c r="A275" s="2"/>
      <c r="B275" s="2"/>
      <c r="C275" s="2"/>
      <c r="D275" s="2"/>
      <c r="E275" s="2"/>
      <c r="F275" s="2"/>
      <c r="G275" s="2"/>
      <c r="H275" s="2"/>
      <c r="I275" s="2"/>
      <c r="J275" s="2"/>
      <c r="K275" s="2"/>
      <c r="L275" s="2"/>
      <c r="M275" s="2"/>
      <c r="N275" s="2"/>
      <c r="O275" s="2"/>
      <c r="P275" s="2"/>
      <c r="Q275" s="2"/>
      <c r="R275" s="2"/>
      <c r="S275" s="2"/>
      <c r="T275" s="2"/>
      <c r="U275" s="2"/>
      <c r="V275" s="3"/>
      <c r="W275" s="3"/>
      <c r="X275" s="3"/>
      <c r="Y275" s="3"/>
      <c r="Z275" s="3"/>
    </row>
    <row r="276">
      <c r="A276" s="2"/>
      <c r="B276" s="2"/>
      <c r="C276" s="2"/>
      <c r="D276" s="2"/>
      <c r="E276" s="2"/>
      <c r="F276" s="2"/>
      <c r="G276" s="2"/>
      <c r="H276" s="2"/>
      <c r="I276" s="2"/>
      <c r="J276" s="2"/>
      <c r="K276" s="2"/>
      <c r="L276" s="2"/>
      <c r="M276" s="2"/>
      <c r="N276" s="2"/>
      <c r="O276" s="2"/>
      <c r="P276" s="2"/>
      <c r="Q276" s="2"/>
      <c r="R276" s="2"/>
      <c r="S276" s="2"/>
      <c r="T276" s="2"/>
      <c r="U276" s="2"/>
      <c r="V276" s="3"/>
      <c r="W276" s="3"/>
      <c r="X276" s="3"/>
      <c r="Y276" s="3"/>
      <c r="Z276" s="3"/>
    </row>
    <row r="277">
      <c r="A277" s="2"/>
      <c r="B277" s="2"/>
      <c r="C277" s="2"/>
      <c r="D277" s="2"/>
      <c r="E277" s="2"/>
      <c r="F277" s="2"/>
      <c r="G277" s="2"/>
      <c r="H277" s="2"/>
      <c r="I277" s="2"/>
      <c r="J277" s="2"/>
      <c r="K277" s="2"/>
      <c r="L277" s="2"/>
      <c r="M277" s="2"/>
      <c r="N277" s="2"/>
      <c r="O277" s="2"/>
      <c r="P277" s="2"/>
      <c r="Q277" s="2"/>
      <c r="R277" s="2"/>
      <c r="S277" s="2"/>
      <c r="T277" s="2"/>
      <c r="U277" s="2"/>
      <c r="V277" s="3"/>
      <c r="W277" s="3"/>
      <c r="X277" s="3"/>
      <c r="Y277" s="3"/>
      <c r="Z277" s="3"/>
    </row>
    <row r="278">
      <c r="A278" s="2"/>
      <c r="B278" s="2"/>
      <c r="C278" s="2"/>
      <c r="D278" s="2"/>
      <c r="E278" s="2"/>
      <c r="F278" s="2"/>
      <c r="G278" s="2"/>
      <c r="H278" s="2"/>
      <c r="I278" s="2"/>
      <c r="J278" s="2"/>
      <c r="K278" s="2"/>
      <c r="L278" s="2"/>
      <c r="M278" s="2"/>
      <c r="N278" s="2"/>
      <c r="O278" s="2"/>
      <c r="P278" s="2"/>
      <c r="Q278" s="2"/>
      <c r="R278" s="2"/>
      <c r="S278" s="2"/>
      <c r="T278" s="2"/>
      <c r="U278" s="2"/>
      <c r="V278" s="3"/>
      <c r="W278" s="3"/>
      <c r="X278" s="3"/>
      <c r="Y278" s="3"/>
      <c r="Z278" s="3"/>
    </row>
    <row r="279">
      <c r="A279" s="2"/>
      <c r="B279" s="2"/>
      <c r="C279" s="2"/>
      <c r="D279" s="2"/>
      <c r="E279" s="2"/>
      <c r="F279" s="2"/>
      <c r="G279" s="2"/>
      <c r="H279" s="2"/>
      <c r="I279" s="2"/>
      <c r="J279" s="2"/>
      <c r="K279" s="2"/>
      <c r="L279" s="2"/>
      <c r="M279" s="2"/>
      <c r="N279" s="2"/>
      <c r="O279" s="2"/>
      <c r="P279" s="2"/>
      <c r="Q279" s="2"/>
      <c r="R279" s="2"/>
      <c r="S279" s="2"/>
      <c r="T279" s="2"/>
      <c r="U279" s="2"/>
      <c r="V279" s="3"/>
      <c r="W279" s="3"/>
      <c r="X279" s="3"/>
      <c r="Y279" s="3"/>
      <c r="Z279" s="3"/>
    </row>
    <row r="280">
      <c r="A280" s="2"/>
      <c r="B280" s="2"/>
      <c r="C280" s="2"/>
      <c r="D280" s="2"/>
      <c r="E280" s="2"/>
      <c r="F280" s="2"/>
      <c r="G280" s="2"/>
      <c r="H280" s="2"/>
      <c r="I280" s="2"/>
      <c r="J280" s="2"/>
      <c r="K280" s="2"/>
      <c r="L280" s="2"/>
      <c r="M280" s="2"/>
      <c r="N280" s="2"/>
      <c r="O280" s="2"/>
      <c r="P280" s="2"/>
      <c r="Q280" s="2"/>
      <c r="R280" s="2"/>
      <c r="S280" s="2"/>
      <c r="T280" s="2"/>
      <c r="U280" s="2"/>
      <c r="V280" s="3"/>
      <c r="W280" s="3"/>
      <c r="X280" s="3"/>
      <c r="Y280" s="3"/>
      <c r="Z280" s="3"/>
    </row>
    <row r="281">
      <c r="A281" s="2"/>
      <c r="B281" s="2"/>
      <c r="C281" s="2"/>
      <c r="D281" s="2"/>
      <c r="E281" s="2"/>
      <c r="F281" s="2"/>
      <c r="G281" s="2"/>
      <c r="H281" s="2"/>
      <c r="I281" s="2"/>
      <c r="J281" s="2"/>
      <c r="K281" s="2"/>
      <c r="L281" s="2"/>
      <c r="M281" s="2"/>
      <c r="N281" s="2"/>
      <c r="O281" s="2"/>
      <c r="P281" s="2"/>
      <c r="Q281" s="2"/>
      <c r="R281" s="2"/>
      <c r="S281" s="2"/>
      <c r="T281" s="2"/>
      <c r="U281" s="2"/>
      <c r="V281" s="3"/>
      <c r="W281" s="3"/>
      <c r="X281" s="3"/>
      <c r="Y281" s="3"/>
      <c r="Z281" s="3"/>
    </row>
    <row r="282">
      <c r="A282" s="2"/>
      <c r="B282" s="2"/>
      <c r="C282" s="2"/>
      <c r="D282" s="2"/>
      <c r="E282" s="2"/>
      <c r="F282" s="2"/>
      <c r="G282" s="2"/>
      <c r="H282" s="2"/>
      <c r="I282" s="2"/>
      <c r="J282" s="2"/>
      <c r="K282" s="2"/>
      <c r="L282" s="2"/>
      <c r="M282" s="2"/>
      <c r="N282" s="2"/>
      <c r="O282" s="2"/>
      <c r="P282" s="2"/>
      <c r="Q282" s="2"/>
      <c r="R282" s="2"/>
      <c r="S282" s="2"/>
      <c r="T282" s="2"/>
      <c r="U282" s="2"/>
      <c r="V282" s="3"/>
      <c r="W282" s="3"/>
      <c r="X282" s="3"/>
      <c r="Y282" s="3"/>
      <c r="Z282" s="3"/>
    </row>
    <row r="283">
      <c r="A283" s="2"/>
      <c r="B283" s="2"/>
      <c r="C283" s="2"/>
      <c r="D283" s="2"/>
      <c r="E283" s="2"/>
      <c r="F283" s="2"/>
      <c r="G283" s="2"/>
      <c r="H283" s="2"/>
      <c r="I283" s="2"/>
      <c r="J283" s="2"/>
      <c r="K283" s="2"/>
      <c r="L283" s="2"/>
      <c r="M283" s="2"/>
      <c r="N283" s="2"/>
      <c r="O283" s="2"/>
      <c r="P283" s="2"/>
      <c r="Q283" s="2"/>
      <c r="R283" s="2"/>
      <c r="S283" s="2"/>
      <c r="T283" s="2"/>
      <c r="U283" s="2"/>
      <c r="V283" s="3"/>
      <c r="W283" s="3"/>
      <c r="X283" s="3"/>
      <c r="Y283" s="3"/>
      <c r="Z283" s="3"/>
    </row>
    <row r="284">
      <c r="A284" s="2"/>
      <c r="B284" s="2"/>
      <c r="C284" s="2"/>
      <c r="D284" s="2"/>
      <c r="E284" s="2"/>
      <c r="F284" s="2"/>
      <c r="G284" s="2"/>
      <c r="H284" s="2"/>
      <c r="I284" s="2"/>
      <c r="J284" s="2"/>
      <c r="K284" s="2"/>
      <c r="L284" s="2"/>
      <c r="M284" s="2"/>
      <c r="N284" s="2"/>
      <c r="O284" s="2"/>
      <c r="P284" s="2"/>
      <c r="Q284" s="2"/>
      <c r="R284" s="2"/>
      <c r="S284" s="2"/>
      <c r="T284" s="2"/>
      <c r="U284" s="2"/>
      <c r="V284" s="3"/>
      <c r="W284" s="3"/>
      <c r="X284" s="3"/>
      <c r="Y284" s="3"/>
      <c r="Z284" s="3"/>
    </row>
    <row r="285">
      <c r="A285" s="2"/>
      <c r="B285" s="2"/>
      <c r="C285" s="2"/>
      <c r="D285" s="2"/>
      <c r="E285" s="2"/>
      <c r="F285" s="2"/>
      <c r="G285" s="2"/>
      <c r="H285" s="2"/>
      <c r="I285" s="2"/>
      <c r="J285" s="2"/>
      <c r="K285" s="2"/>
      <c r="L285" s="2"/>
      <c r="M285" s="2"/>
      <c r="N285" s="2"/>
      <c r="O285" s="2"/>
      <c r="P285" s="2"/>
      <c r="Q285" s="2"/>
      <c r="R285" s="2"/>
      <c r="S285" s="2"/>
      <c r="T285" s="2"/>
      <c r="U285" s="2"/>
      <c r="V285" s="3"/>
      <c r="W285" s="3"/>
      <c r="X285" s="3"/>
      <c r="Y285" s="3"/>
      <c r="Z285" s="3"/>
    </row>
    <row r="286">
      <c r="A286" s="2"/>
      <c r="B286" s="2"/>
      <c r="C286" s="2"/>
      <c r="D286" s="2"/>
      <c r="E286" s="2"/>
      <c r="F286" s="2"/>
      <c r="G286" s="2"/>
      <c r="H286" s="2"/>
      <c r="I286" s="2"/>
      <c r="J286" s="2"/>
      <c r="K286" s="2"/>
      <c r="L286" s="2"/>
      <c r="M286" s="2"/>
      <c r="N286" s="2"/>
      <c r="O286" s="2"/>
      <c r="P286" s="2"/>
      <c r="Q286" s="2"/>
      <c r="R286" s="2"/>
      <c r="S286" s="2"/>
      <c r="T286" s="2"/>
      <c r="U286" s="2"/>
      <c r="V286" s="3"/>
      <c r="W286" s="3"/>
      <c r="X286" s="3"/>
      <c r="Y286" s="3"/>
      <c r="Z286" s="3"/>
    </row>
    <row r="287">
      <c r="A287" s="2"/>
      <c r="B287" s="2"/>
      <c r="C287" s="2"/>
      <c r="D287" s="2"/>
      <c r="E287" s="2"/>
      <c r="F287" s="2"/>
      <c r="G287" s="2"/>
      <c r="H287" s="2"/>
      <c r="I287" s="2"/>
      <c r="J287" s="2"/>
      <c r="K287" s="2"/>
      <c r="L287" s="2"/>
      <c r="M287" s="2"/>
      <c r="N287" s="2"/>
      <c r="O287" s="2"/>
      <c r="P287" s="2"/>
      <c r="Q287" s="2"/>
      <c r="R287" s="2"/>
      <c r="S287" s="2"/>
      <c r="T287" s="2"/>
      <c r="U287" s="2"/>
      <c r="V287" s="3"/>
      <c r="W287" s="3"/>
      <c r="X287" s="3"/>
      <c r="Y287" s="3"/>
      <c r="Z287" s="3"/>
    </row>
    <row r="288">
      <c r="A288" s="2"/>
      <c r="B288" s="2"/>
      <c r="C288" s="2"/>
      <c r="D288" s="2"/>
      <c r="E288" s="2"/>
      <c r="F288" s="2"/>
      <c r="G288" s="2"/>
      <c r="H288" s="2"/>
      <c r="I288" s="2"/>
      <c r="J288" s="2"/>
      <c r="K288" s="2"/>
      <c r="L288" s="2"/>
      <c r="M288" s="2"/>
      <c r="N288" s="2"/>
      <c r="O288" s="2"/>
      <c r="P288" s="2"/>
      <c r="Q288" s="2"/>
      <c r="R288" s="2"/>
      <c r="S288" s="2"/>
      <c r="T288" s="2"/>
      <c r="U288" s="2"/>
      <c r="V288" s="3"/>
      <c r="W288" s="3"/>
      <c r="X288" s="3"/>
      <c r="Y288" s="3"/>
      <c r="Z288" s="3"/>
    </row>
    <row r="289">
      <c r="A289" s="2"/>
      <c r="B289" s="2"/>
      <c r="C289" s="2"/>
      <c r="D289" s="2"/>
      <c r="E289" s="2"/>
      <c r="F289" s="2"/>
      <c r="G289" s="2"/>
      <c r="H289" s="2"/>
      <c r="I289" s="2"/>
      <c r="J289" s="2"/>
      <c r="K289" s="2"/>
      <c r="L289" s="2"/>
      <c r="M289" s="2"/>
      <c r="N289" s="2"/>
      <c r="O289" s="2"/>
      <c r="P289" s="2"/>
      <c r="Q289" s="2"/>
      <c r="R289" s="2"/>
      <c r="S289" s="2"/>
      <c r="T289" s="2"/>
      <c r="U289" s="2"/>
      <c r="V289" s="3"/>
      <c r="W289" s="3"/>
      <c r="X289" s="3"/>
      <c r="Y289" s="3"/>
      <c r="Z289" s="3"/>
    </row>
    <row r="290">
      <c r="A290" s="2"/>
      <c r="B290" s="2"/>
      <c r="C290" s="2"/>
      <c r="D290" s="2"/>
      <c r="E290" s="2"/>
      <c r="F290" s="2"/>
      <c r="G290" s="2"/>
      <c r="H290" s="2"/>
      <c r="I290" s="2"/>
      <c r="J290" s="2"/>
      <c r="K290" s="2"/>
      <c r="L290" s="2"/>
      <c r="M290" s="2"/>
      <c r="N290" s="2"/>
      <c r="O290" s="2"/>
      <c r="P290" s="2"/>
      <c r="Q290" s="2"/>
      <c r="R290" s="2"/>
      <c r="S290" s="2"/>
      <c r="T290" s="2"/>
      <c r="U290" s="2"/>
      <c r="V290" s="3"/>
      <c r="W290" s="3"/>
      <c r="X290" s="3"/>
      <c r="Y290" s="3"/>
      <c r="Z290" s="3"/>
    </row>
    <row r="291">
      <c r="A291" s="2"/>
      <c r="B291" s="2"/>
      <c r="C291" s="2"/>
      <c r="D291" s="2"/>
      <c r="E291" s="2"/>
      <c r="F291" s="2"/>
      <c r="G291" s="2"/>
      <c r="H291" s="2"/>
      <c r="I291" s="2"/>
      <c r="J291" s="2"/>
      <c r="K291" s="2"/>
      <c r="L291" s="2"/>
      <c r="M291" s="2"/>
      <c r="N291" s="2"/>
      <c r="O291" s="2"/>
      <c r="P291" s="2"/>
      <c r="Q291" s="2"/>
      <c r="R291" s="2"/>
      <c r="S291" s="2"/>
      <c r="T291" s="2"/>
      <c r="U291" s="2"/>
      <c r="V291" s="3"/>
      <c r="W291" s="3"/>
      <c r="X291" s="3"/>
      <c r="Y291" s="3"/>
      <c r="Z291" s="3"/>
    </row>
    <row r="292">
      <c r="A292" s="2"/>
      <c r="B292" s="2"/>
      <c r="C292" s="2"/>
      <c r="D292" s="2"/>
      <c r="E292" s="2"/>
      <c r="F292" s="2"/>
      <c r="G292" s="2"/>
      <c r="H292" s="2"/>
      <c r="I292" s="2"/>
      <c r="J292" s="2"/>
      <c r="K292" s="2"/>
      <c r="L292" s="2"/>
      <c r="M292" s="2"/>
      <c r="N292" s="2"/>
      <c r="O292" s="2"/>
      <c r="P292" s="2"/>
      <c r="Q292" s="2"/>
      <c r="R292" s="2"/>
      <c r="S292" s="2"/>
      <c r="T292" s="2"/>
      <c r="U292" s="2"/>
      <c r="V292" s="3"/>
      <c r="W292" s="3"/>
      <c r="X292" s="3"/>
      <c r="Y292" s="3"/>
      <c r="Z292" s="3"/>
    </row>
    <row r="293">
      <c r="A293" s="2"/>
      <c r="B293" s="2"/>
      <c r="C293" s="2"/>
      <c r="D293" s="2"/>
      <c r="E293" s="2"/>
      <c r="F293" s="2"/>
      <c r="G293" s="2"/>
      <c r="H293" s="2"/>
      <c r="I293" s="2"/>
      <c r="J293" s="2"/>
      <c r="K293" s="2"/>
      <c r="L293" s="2"/>
      <c r="M293" s="2"/>
      <c r="N293" s="2"/>
      <c r="O293" s="2"/>
      <c r="P293" s="2"/>
      <c r="Q293" s="2"/>
      <c r="R293" s="2"/>
      <c r="S293" s="2"/>
      <c r="T293" s="2"/>
      <c r="U293" s="2"/>
      <c r="V293" s="3"/>
      <c r="W293" s="3"/>
      <c r="X293" s="3"/>
      <c r="Y293" s="3"/>
      <c r="Z293" s="3"/>
    </row>
    <row r="294">
      <c r="A294" s="2"/>
      <c r="B294" s="2"/>
      <c r="C294" s="2"/>
      <c r="D294" s="2"/>
      <c r="E294" s="2"/>
      <c r="F294" s="2"/>
      <c r="G294" s="2"/>
      <c r="H294" s="2"/>
      <c r="I294" s="2"/>
      <c r="J294" s="2"/>
      <c r="K294" s="2"/>
      <c r="L294" s="2"/>
      <c r="M294" s="2"/>
      <c r="N294" s="2"/>
      <c r="O294" s="2"/>
      <c r="P294" s="2"/>
      <c r="Q294" s="2"/>
      <c r="R294" s="2"/>
      <c r="S294" s="2"/>
      <c r="T294" s="2"/>
      <c r="U294" s="2"/>
      <c r="V294" s="3"/>
      <c r="W294" s="3"/>
      <c r="X294" s="3"/>
      <c r="Y294" s="3"/>
      <c r="Z294" s="3"/>
    </row>
    <row r="295">
      <c r="A295" s="2"/>
      <c r="B295" s="2"/>
      <c r="C295" s="2"/>
      <c r="D295" s="2"/>
      <c r="E295" s="2"/>
      <c r="F295" s="2"/>
      <c r="G295" s="2"/>
      <c r="H295" s="2"/>
      <c r="I295" s="2"/>
      <c r="J295" s="2"/>
      <c r="K295" s="2"/>
      <c r="L295" s="2"/>
      <c r="M295" s="2"/>
      <c r="N295" s="2"/>
      <c r="O295" s="2"/>
      <c r="P295" s="2"/>
      <c r="Q295" s="2"/>
      <c r="R295" s="2"/>
      <c r="S295" s="2"/>
      <c r="T295" s="2"/>
      <c r="U295" s="2"/>
      <c r="V295" s="3"/>
      <c r="W295" s="3"/>
      <c r="X295" s="3"/>
      <c r="Y295" s="3"/>
      <c r="Z295" s="3"/>
    </row>
    <row r="296">
      <c r="A296" s="2"/>
      <c r="B296" s="2"/>
      <c r="C296" s="2"/>
      <c r="D296" s="2"/>
      <c r="E296" s="2"/>
      <c r="F296" s="2"/>
      <c r="G296" s="2"/>
      <c r="H296" s="2"/>
      <c r="I296" s="2"/>
      <c r="J296" s="2"/>
      <c r="K296" s="2"/>
      <c r="L296" s="2"/>
      <c r="M296" s="2"/>
      <c r="N296" s="2"/>
      <c r="O296" s="2"/>
      <c r="P296" s="2"/>
      <c r="Q296" s="2"/>
      <c r="R296" s="2"/>
      <c r="S296" s="2"/>
      <c r="T296" s="2"/>
      <c r="U296" s="2"/>
      <c r="V296" s="3"/>
      <c r="W296" s="3"/>
      <c r="X296" s="3"/>
      <c r="Y296" s="3"/>
      <c r="Z296" s="3"/>
    </row>
    <row r="297">
      <c r="A297" s="2"/>
      <c r="B297" s="2"/>
      <c r="C297" s="2"/>
      <c r="D297" s="2"/>
      <c r="E297" s="2"/>
      <c r="F297" s="2"/>
      <c r="G297" s="2"/>
      <c r="H297" s="2"/>
      <c r="I297" s="2"/>
      <c r="J297" s="2"/>
      <c r="K297" s="2"/>
      <c r="L297" s="2"/>
      <c r="M297" s="2"/>
      <c r="N297" s="2"/>
      <c r="O297" s="2"/>
      <c r="P297" s="2"/>
      <c r="Q297" s="2"/>
      <c r="R297" s="2"/>
      <c r="S297" s="2"/>
      <c r="T297" s="2"/>
      <c r="U297" s="2"/>
      <c r="V297" s="3"/>
      <c r="W297" s="3"/>
      <c r="X297" s="3"/>
      <c r="Y297" s="3"/>
      <c r="Z297" s="3"/>
    </row>
    <row r="298">
      <c r="A298" s="2"/>
      <c r="B298" s="2"/>
      <c r="C298" s="2"/>
      <c r="D298" s="2"/>
      <c r="E298" s="2"/>
      <c r="F298" s="2"/>
      <c r="G298" s="2"/>
      <c r="H298" s="2"/>
      <c r="I298" s="2"/>
      <c r="J298" s="2"/>
      <c r="K298" s="2"/>
      <c r="L298" s="2"/>
      <c r="M298" s="2"/>
      <c r="N298" s="2"/>
      <c r="O298" s="2"/>
      <c r="P298" s="2"/>
      <c r="Q298" s="2"/>
      <c r="R298" s="2"/>
      <c r="S298" s="2"/>
      <c r="T298" s="2"/>
      <c r="U298" s="2"/>
      <c r="V298" s="3"/>
      <c r="W298" s="3"/>
      <c r="X298" s="3"/>
      <c r="Y298" s="3"/>
      <c r="Z298" s="3"/>
    </row>
    <row r="299">
      <c r="A299" s="2"/>
      <c r="B299" s="2"/>
      <c r="C299" s="2"/>
      <c r="D299" s="2"/>
      <c r="E299" s="2"/>
      <c r="F299" s="2"/>
      <c r="G299" s="2"/>
      <c r="H299" s="2"/>
      <c r="I299" s="2"/>
      <c r="J299" s="2"/>
      <c r="K299" s="2"/>
      <c r="L299" s="2"/>
      <c r="M299" s="2"/>
      <c r="N299" s="2"/>
      <c r="O299" s="2"/>
      <c r="P299" s="2"/>
      <c r="Q299" s="2"/>
      <c r="R299" s="2"/>
      <c r="S299" s="2"/>
      <c r="T299" s="2"/>
      <c r="U299" s="2"/>
      <c r="V299" s="3"/>
      <c r="W299" s="3"/>
      <c r="X299" s="3"/>
      <c r="Y299" s="3"/>
      <c r="Z299" s="3"/>
    </row>
    <row r="300">
      <c r="A300" s="2"/>
      <c r="B300" s="2"/>
      <c r="C300" s="2"/>
      <c r="D300" s="2"/>
      <c r="E300" s="2"/>
      <c r="F300" s="2"/>
      <c r="G300" s="2"/>
      <c r="H300" s="2"/>
      <c r="I300" s="2"/>
      <c r="J300" s="2"/>
      <c r="K300" s="2"/>
      <c r="L300" s="2"/>
      <c r="M300" s="2"/>
      <c r="N300" s="2"/>
      <c r="O300" s="2"/>
      <c r="P300" s="2"/>
      <c r="Q300" s="2"/>
      <c r="R300" s="2"/>
      <c r="S300" s="2"/>
      <c r="T300" s="2"/>
      <c r="U300" s="2"/>
      <c r="V300" s="3"/>
      <c r="W300" s="3"/>
      <c r="X300" s="3"/>
      <c r="Y300" s="3"/>
      <c r="Z300" s="3"/>
    </row>
    <row r="301">
      <c r="A301" s="2"/>
      <c r="B301" s="2"/>
      <c r="C301" s="2"/>
      <c r="D301" s="2"/>
      <c r="E301" s="2"/>
      <c r="F301" s="2"/>
      <c r="G301" s="2"/>
      <c r="H301" s="2"/>
      <c r="I301" s="2"/>
      <c r="J301" s="2"/>
      <c r="K301" s="2"/>
      <c r="L301" s="2"/>
      <c r="M301" s="2"/>
      <c r="N301" s="2"/>
      <c r="O301" s="2"/>
      <c r="P301" s="2"/>
      <c r="Q301" s="2"/>
      <c r="R301" s="2"/>
      <c r="S301" s="2"/>
      <c r="T301" s="2"/>
      <c r="U301" s="2"/>
      <c r="V301" s="3"/>
      <c r="W301" s="3"/>
      <c r="X301" s="3"/>
      <c r="Y301" s="3"/>
      <c r="Z301" s="3"/>
    </row>
    <row r="302">
      <c r="A302" s="2"/>
      <c r="B302" s="2"/>
      <c r="C302" s="2"/>
      <c r="D302" s="2"/>
      <c r="E302" s="2"/>
      <c r="F302" s="2"/>
      <c r="G302" s="2"/>
      <c r="H302" s="2"/>
      <c r="I302" s="2"/>
      <c r="J302" s="2"/>
      <c r="K302" s="2"/>
      <c r="L302" s="2"/>
      <c r="M302" s="2"/>
      <c r="N302" s="2"/>
      <c r="O302" s="2"/>
      <c r="P302" s="2"/>
      <c r="Q302" s="2"/>
      <c r="R302" s="2"/>
      <c r="S302" s="2"/>
      <c r="T302" s="2"/>
      <c r="U302" s="2"/>
      <c r="V302" s="3"/>
      <c r="W302" s="3"/>
      <c r="X302" s="3"/>
      <c r="Y302" s="3"/>
      <c r="Z302" s="3"/>
    </row>
    <row r="303">
      <c r="A303" s="2"/>
      <c r="B303" s="2"/>
      <c r="C303" s="2"/>
      <c r="D303" s="2"/>
      <c r="E303" s="2"/>
      <c r="F303" s="2"/>
      <c r="G303" s="2"/>
      <c r="H303" s="2"/>
      <c r="I303" s="2"/>
      <c r="J303" s="2"/>
      <c r="K303" s="2"/>
      <c r="L303" s="2"/>
      <c r="M303" s="2"/>
      <c r="N303" s="2"/>
      <c r="O303" s="2"/>
      <c r="P303" s="2"/>
      <c r="Q303" s="2"/>
      <c r="R303" s="2"/>
      <c r="S303" s="2"/>
      <c r="T303" s="2"/>
      <c r="U303" s="2"/>
      <c r="V303" s="3"/>
      <c r="W303" s="3"/>
      <c r="X303" s="3"/>
      <c r="Y303" s="3"/>
      <c r="Z303" s="3"/>
    </row>
    <row r="304">
      <c r="A304" s="2"/>
      <c r="B304" s="2"/>
      <c r="C304" s="2"/>
      <c r="D304" s="2"/>
      <c r="E304" s="2"/>
      <c r="F304" s="2"/>
      <c r="G304" s="2"/>
      <c r="H304" s="2"/>
      <c r="I304" s="2"/>
      <c r="J304" s="2"/>
      <c r="K304" s="2"/>
      <c r="L304" s="2"/>
      <c r="M304" s="2"/>
      <c r="N304" s="2"/>
      <c r="O304" s="2"/>
      <c r="P304" s="2"/>
      <c r="Q304" s="2"/>
      <c r="R304" s="2"/>
      <c r="S304" s="2"/>
      <c r="T304" s="2"/>
      <c r="U304" s="2"/>
      <c r="V304" s="3"/>
      <c r="W304" s="3"/>
      <c r="X304" s="3"/>
      <c r="Y304" s="3"/>
      <c r="Z304" s="3"/>
    </row>
    <row r="305">
      <c r="A305" s="2"/>
      <c r="B305" s="2"/>
      <c r="C305" s="2"/>
      <c r="D305" s="2"/>
      <c r="E305" s="2"/>
      <c r="F305" s="2"/>
      <c r="G305" s="2"/>
      <c r="H305" s="2"/>
      <c r="I305" s="2"/>
      <c r="J305" s="2"/>
      <c r="K305" s="2"/>
      <c r="L305" s="2"/>
      <c r="M305" s="2"/>
      <c r="N305" s="2"/>
      <c r="O305" s="2"/>
      <c r="P305" s="2"/>
      <c r="Q305" s="2"/>
      <c r="R305" s="2"/>
      <c r="S305" s="2"/>
      <c r="T305" s="2"/>
      <c r="U305" s="2"/>
      <c r="V305" s="3"/>
      <c r="W305" s="3"/>
      <c r="X305" s="3"/>
      <c r="Y305" s="3"/>
      <c r="Z305" s="3"/>
    </row>
    <row r="306">
      <c r="A306" s="2"/>
      <c r="B306" s="2"/>
      <c r="C306" s="2"/>
      <c r="D306" s="2"/>
      <c r="E306" s="2"/>
      <c r="F306" s="2"/>
      <c r="G306" s="2"/>
      <c r="H306" s="2"/>
      <c r="I306" s="2"/>
      <c r="J306" s="2"/>
      <c r="K306" s="2"/>
      <c r="L306" s="2"/>
      <c r="M306" s="2"/>
      <c r="N306" s="2"/>
      <c r="O306" s="2"/>
      <c r="P306" s="2"/>
      <c r="Q306" s="2"/>
      <c r="R306" s="2"/>
      <c r="S306" s="2"/>
      <c r="T306" s="2"/>
      <c r="U306" s="2"/>
      <c r="V306" s="3"/>
      <c r="W306" s="3"/>
      <c r="X306" s="3"/>
      <c r="Y306" s="3"/>
      <c r="Z306" s="3"/>
    </row>
    <row r="307">
      <c r="A307" s="2"/>
      <c r="B307" s="2"/>
      <c r="C307" s="2"/>
      <c r="D307" s="2"/>
      <c r="E307" s="2"/>
      <c r="F307" s="2"/>
      <c r="G307" s="2"/>
      <c r="H307" s="2"/>
      <c r="I307" s="2"/>
      <c r="J307" s="2"/>
      <c r="K307" s="2"/>
      <c r="L307" s="2"/>
      <c r="M307" s="2"/>
      <c r="N307" s="2"/>
      <c r="O307" s="2"/>
      <c r="P307" s="2"/>
      <c r="Q307" s="2"/>
      <c r="R307" s="2"/>
      <c r="S307" s="2"/>
      <c r="T307" s="2"/>
      <c r="U307" s="2"/>
      <c r="V307" s="3"/>
      <c r="W307" s="3"/>
      <c r="X307" s="3"/>
      <c r="Y307" s="3"/>
      <c r="Z307" s="3"/>
    </row>
    <row r="308">
      <c r="A308" s="2"/>
      <c r="B308" s="2"/>
      <c r="C308" s="2"/>
      <c r="D308" s="2"/>
      <c r="E308" s="2"/>
      <c r="F308" s="2"/>
      <c r="G308" s="2"/>
      <c r="H308" s="2"/>
      <c r="I308" s="2"/>
      <c r="J308" s="2"/>
      <c r="K308" s="2"/>
      <c r="L308" s="2"/>
      <c r="M308" s="2"/>
      <c r="N308" s="2"/>
      <c r="O308" s="2"/>
      <c r="P308" s="2"/>
      <c r="Q308" s="2"/>
      <c r="R308" s="2"/>
      <c r="S308" s="2"/>
      <c r="T308" s="2"/>
      <c r="U308" s="2"/>
      <c r="V308" s="3"/>
      <c r="W308" s="3"/>
      <c r="X308" s="3"/>
      <c r="Y308" s="3"/>
      <c r="Z308" s="3"/>
    </row>
    <row r="309">
      <c r="A309" s="2"/>
      <c r="B309" s="2"/>
      <c r="C309" s="2"/>
      <c r="D309" s="2"/>
      <c r="E309" s="2"/>
      <c r="F309" s="2"/>
      <c r="G309" s="2"/>
      <c r="H309" s="2"/>
      <c r="I309" s="2"/>
      <c r="J309" s="2"/>
      <c r="K309" s="2"/>
      <c r="L309" s="2"/>
      <c r="M309" s="2"/>
      <c r="N309" s="2"/>
      <c r="O309" s="2"/>
      <c r="P309" s="2"/>
      <c r="Q309" s="2"/>
      <c r="R309" s="2"/>
      <c r="S309" s="2"/>
      <c r="T309" s="2"/>
      <c r="U309" s="2"/>
      <c r="V309" s="3"/>
      <c r="W309" s="3"/>
      <c r="X309" s="3"/>
      <c r="Y309" s="3"/>
      <c r="Z309" s="3"/>
    </row>
    <row r="310">
      <c r="A310" s="2"/>
      <c r="B310" s="2"/>
      <c r="C310" s="2"/>
      <c r="D310" s="2"/>
      <c r="E310" s="2"/>
      <c r="F310" s="2"/>
      <c r="G310" s="2"/>
      <c r="H310" s="2"/>
      <c r="I310" s="2"/>
      <c r="J310" s="2"/>
      <c r="K310" s="2"/>
      <c r="L310" s="2"/>
      <c r="M310" s="2"/>
      <c r="N310" s="2"/>
      <c r="O310" s="2"/>
      <c r="P310" s="2"/>
      <c r="Q310" s="2"/>
      <c r="R310" s="2"/>
      <c r="S310" s="2"/>
      <c r="T310" s="2"/>
      <c r="U310" s="2"/>
      <c r="V310" s="3"/>
      <c r="W310" s="3"/>
      <c r="X310" s="3"/>
      <c r="Y310" s="3"/>
      <c r="Z310" s="3"/>
    </row>
    <row r="311">
      <c r="A311" s="2"/>
      <c r="B311" s="2"/>
      <c r="C311" s="2"/>
      <c r="D311" s="2"/>
      <c r="E311" s="2"/>
      <c r="F311" s="2"/>
      <c r="G311" s="2"/>
      <c r="H311" s="2"/>
      <c r="I311" s="2"/>
      <c r="J311" s="2"/>
      <c r="K311" s="2"/>
      <c r="L311" s="2"/>
      <c r="M311" s="2"/>
      <c r="N311" s="2"/>
      <c r="O311" s="2"/>
      <c r="P311" s="2"/>
      <c r="Q311" s="2"/>
      <c r="R311" s="2"/>
      <c r="S311" s="2"/>
      <c r="T311" s="2"/>
      <c r="U311" s="2"/>
      <c r="V311" s="3"/>
      <c r="W311" s="3"/>
      <c r="X311" s="3"/>
      <c r="Y311" s="3"/>
      <c r="Z311" s="3"/>
    </row>
    <row r="312">
      <c r="A312" s="2"/>
      <c r="B312" s="2"/>
      <c r="C312" s="2"/>
      <c r="D312" s="2"/>
      <c r="E312" s="2"/>
      <c r="F312" s="2"/>
      <c r="G312" s="2"/>
      <c r="H312" s="2"/>
      <c r="I312" s="2"/>
      <c r="J312" s="2"/>
      <c r="K312" s="2"/>
      <c r="L312" s="2"/>
      <c r="M312" s="2"/>
      <c r="N312" s="2"/>
      <c r="O312" s="2"/>
      <c r="P312" s="2"/>
      <c r="Q312" s="2"/>
      <c r="R312" s="2"/>
      <c r="S312" s="2"/>
      <c r="T312" s="2"/>
      <c r="U312" s="2"/>
      <c r="V312" s="3"/>
      <c r="W312" s="3"/>
      <c r="X312" s="3"/>
      <c r="Y312" s="3"/>
      <c r="Z312" s="3"/>
    </row>
    <row r="313">
      <c r="A313" s="2"/>
      <c r="B313" s="2"/>
      <c r="C313" s="2"/>
      <c r="D313" s="2"/>
      <c r="E313" s="2"/>
      <c r="F313" s="2"/>
      <c r="G313" s="2"/>
      <c r="H313" s="2"/>
      <c r="I313" s="2"/>
      <c r="J313" s="2"/>
      <c r="K313" s="2"/>
      <c r="L313" s="2"/>
      <c r="M313" s="2"/>
      <c r="N313" s="2"/>
      <c r="O313" s="2"/>
      <c r="P313" s="2"/>
      <c r="Q313" s="2"/>
      <c r="R313" s="2"/>
      <c r="S313" s="2"/>
      <c r="T313" s="2"/>
      <c r="U313" s="2"/>
      <c r="V313" s="3"/>
      <c r="W313" s="3"/>
      <c r="X313" s="3"/>
      <c r="Y313" s="3"/>
      <c r="Z313" s="3"/>
    </row>
    <row r="314">
      <c r="A314" s="2"/>
      <c r="B314" s="2"/>
      <c r="C314" s="2"/>
      <c r="D314" s="2"/>
      <c r="E314" s="2"/>
      <c r="F314" s="2"/>
      <c r="G314" s="2"/>
      <c r="H314" s="2"/>
      <c r="I314" s="2"/>
      <c r="J314" s="2"/>
      <c r="K314" s="2"/>
      <c r="L314" s="2"/>
      <c r="M314" s="2"/>
      <c r="N314" s="2"/>
      <c r="O314" s="2"/>
      <c r="P314" s="2"/>
      <c r="Q314" s="2"/>
      <c r="R314" s="2"/>
      <c r="S314" s="2"/>
      <c r="T314" s="2"/>
      <c r="U314" s="2"/>
      <c r="V314" s="3"/>
      <c r="W314" s="3"/>
      <c r="X314" s="3"/>
      <c r="Y314" s="3"/>
      <c r="Z314" s="3"/>
    </row>
    <row r="315">
      <c r="A315" s="2"/>
      <c r="B315" s="2"/>
      <c r="C315" s="2"/>
      <c r="D315" s="2"/>
      <c r="E315" s="2"/>
      <c r="F315" s="2"/>
      <c r="G315" s="2"/>
      <c r="H315" s="2"/>
      <c r="I315" s="2"/>
      <c r="J315" s="2"/>
      <c r="K315" s="2"/>
      <c r="L315" s="2"/>
      <c r="M315" s="2"/>
      <c r="N315" s="2"/>
      <c r="O315" s="2"/>
      <c r="P315" s="2"/>
      <c r="Q315" s="2"/>
      <c r="R315" s="2"/>
      <c r="S315" s="2"/>
      <c r="T315" s="2"/>
      <c r="U315" s="2"/>
      <c r="V315" s="3"/>
      <c r="W315" s="3"/>
      <c r="X315" s="3"/>
      <c r="Y315" s="3"/>
      <c r="Z315" s="3"/>
    </row>
    <row r="316">
      <c r="A316" s="2"/>
      <c r="B316" s="2"/>
      <c r="C316" s="2"/>
      <c r="D316" s="2"/>
      <c r="E316" s="2"/>
      <c r="F316" s="2"/>
      <c r="G316" s="2"/>
      <c r="H316" s="2"/>
      <c r="I316" s="2"/>
      <c r="J316" s="2"/>
      <c r="K316" s="2"/>
      <c r="L316" s="2"/>
      <c r="M316" s="2"/>
      <c r="N316" s="2"/>
      <c r="O316" s="2"/>
      <c r="P316" s="2"/>
      <c r="Q316" s="2"/>
      <c r="R316" s="2"/>
      <c r="S316" s="2"/>
      <c r="T316" s="2"/>
      <c r="U316" s="2"/>
      <c r="V316" s="3"/>
      <c r="W316" s="3"/>
      <c r="X316" s="3"/>
      <c r="Y316" s="3"/>
      <c r="Z316" s="3"/>
    </row>
    <row r="317">
      <c r="A317" s="2"/>
      <c r="B317" s="2"/>
      <c r="C317" s="2"/>
      <c r="D317" s="2"/>
      <c r="E317" s="2"/>
      <c r="F317" s="2"/>
      <c r="G317" s="2"/>
      <c r="H317" s="2"/>
      <c r="I317" s="2"/>
      <c r="J317" s="2"/>
      <c r="K317" s="2"/>
      <c r="L317" s="2"/>
      <c r="M317" s="2"/>
      <c r="N317" s="2"/>
      <c r="O317" s="2"/>
      <c r="P317" s="2"/>
      <c r="Q317" s="2"/>
      <c r="R317" s="2"/>
      <c r="S317" s="2"/>
      <c r="T317" s="2"/>
      <c r="U317" s="2"/>
      <c r="V317" s="3"/>
      <c r="W317" s="3"/>
      <c r="X317" s="3"/>
      <c r="Y317" s="3"/>
      <c r="Z317" s="3"/>
    </row>
    <row r="318">
      <c r="A318" s="2"/>
      <c r="B318" s="2"/>
      <c r="C318" s="2"/>
      <c r="D318" s="2"/>
      <c r="E318" s="2"/>
      <c r="F318" s="2"/>
      <c r="G318" s="2"/>
      <c r="H318" s="2"/>
      <c r="I318" s="2"/>
      <c r="J318" s="2"/>
      <c r="K318" s="2"/>
      <c r="L318" s="2"/>
      <c r="M318" s="2"/>
      <c r="N318" s="2"/>
      <c r="O318" s="2"/>
      <c r="P318" s="2"/>
      <c r="Q318" s="2"/>
      <c r="R318" s="2"/>
      <c r="S318" s="2"/>
      <c r="T318" s="2"/>
      <c r="U318" s="2"/>
      <c r="V318" s="3"/>
      <c r="W318" s="3"/>
      <c r="X318" s="3"/>
      <c r="Y318" s="3"/>
      <c r="Z318" s="3"/>
    </row>
    <row r="319">
      <c r="A319" s="2"/>
      <c r="B319" s="2"/>
      <c r="C319" s="2"/>
      <c r="D319" s="2"/>
      <c r="E319" s="2"/>
      <c r="F319" s="2"/>
      <c r="G319" s="2"/>
      <c r="H319" s="2"/>
      <c r="I319" s="2"/>
      <c r="J319" s="2"/>
      <c r="K319" s="2"/>
      <c r="L319" s="2"/>
      <c r="M319" s="2"/>
      <c r="N319" s="2"/>
      <c r="O319" s="2"/>
      <c r="P319" s="2"/>
      <c r="Q319" s="2"/>
      <c r="R319" s="2"/>
      <c r="S319" s="2"/>
      <c r="T319" s="2"/>
      <c r="U319" s="2"/>
      <c r="V319" s="3"/>
      <c r="W319" s="3"/>
      <c r="X319" s="3"/>
      <c r="Y319" s="3"/>
      <c r="Z319" s="3"/>
    </row>
    <row r="320">
      <c r="A320" s="2"/>
      <c r="B320" s="2"/>
      <c r="C320" s="2"/>
      <c r="D320" s="2"/>
      <c r="E320" s="2"/>
      <c r="F320" s="2"/>
      <c r="G320" s="2"/>
      <c r="H320" s="2"/>
      <c r="I320" s="2"/>
      <c r="J320" s="2"/>
      <c r="K320" s="2"/>
      <c r="L320" s="2"/>
      <c r="M320" s="2"/>
      <c r="N320" s="2"/>
      <c r="O320" s="2"/>
      <c r="P320" s="2"/>
      <c r="Q320" s="2"/>
      <c r="R320" s="2"/>
      <c r="S320" s="2"/>
      <c r="T320" s="2"/>
      <c r="U320" s="2"/>
      <c r="V320" s="3"/>
      <c r="W320" s="3"/>
      <c r="X320" s="3"/>
      <c r="Y320" s="3"/>
      <c r="Z320" s="3"/>
    </row>
    <row r="321">
      <c r="A321" s="2"/>
      <c r="B321" s="2"/>
      <c r="C321" s="2"/>
      <c r="D321" s="2"/>
      <c r="E321" s="2"/>
      <c r="F321" s="2"/>
      <c r="G321" s="2"/>
      <c r="H321" s="2"/>
      <c r="I321" s="2"/>
      <c r="J321" s="2"/>
      <c r="K321" s="2"/>
      <c r="L321" s="2"/>
      <c r="M321" s="2"/>
      <c r="N321" s="2"/>
      <c r="O321" s="2"/>
      <c r="P321" s="2"/>
      <c r="Q321" s="2"/>
      <c r="R321" s="2"/>
      <c r="S321" s="2"/>
      <c r="T321" s="2"/>
      <c r="U321" s="2"/>
      <c r="V321" s="3"/>
      <c r="W321" s="3"/>
      <c r="X321" s="3"/>
      <c r="Y321" s="3"/>
      <c r="Z321" s="3"/>
    </row>
    <row r="322">
      <c r="A322" s="2"/>
      <c r="B322" s="2"/>
      <c r="C322" s="2"/>
      <c r="D322" s="2"/>
      <c r="E322" s="2"/>
      <c r="F322" s="2"/>
      <c r="G322" s="2"/>
      <c r="H322" s="2"/>
      <c r="I322" s="2"/>
      <c r="J322" s="2"/>
      <c r="K322" s="2"/>
      <c r="L322" s="2"/>
      <c r="M322" s="2"/>
      <c r="N322" s="2"/>
      <c r="O322" s="2"/>
      <c r="P322" s="2"/>
      <c r="Q322" s="2"/>
      <c r="R322" s="2"/>
      <c r="S322" s="2"/>
      <c r="T322" s="2"/>
      <c r="U322" s="2"/>
      <c r="V322" s="3"/>
      <c r="W322" s="3"/>
      <c r="X322" s="3"/>
      <c r="Y322" s="3"/>
      <c r="Z322" s="3"/>
    </row>
    <row r="323">
      <c r="A323" s="2"/>
      <c r="B323" s="2"/>
      <c r="C323" s="2"/>
      <c r="D323" s="2"/>
      <c r="E323" s="2"/>
      <c r="F323" s="2"/>
      <c r="G323" s="2"/>
      <c r="H323" s="2"/>
      <c r="I323" s="2"/>
      <c r="J323" s="2"/>
      <c r="K323" s="2"/>
      <c r="L323" s="2"/>
      <c r="M323" s="2"/>
      <c r="N323" s="2"/>
      <c r="O323" s="2"/>
      <c r="P323" s="2"/>
      <c r="Q323" s="2"/>
      <c r="R323" s="2"/>
      <c r="S323" s="2"/>
      <c r="T323" s="2"/>
      <c r="U323" s="2"/>
      <c r="V323" s="3"/>
      <c r="W323" s="3"/>
      <c r="X323" s="3"/>
      <c r="Y323" s="3"/>
      <c r="Z323" s="3"/>
    </row>
    <row r="324">
      <c r="A324" s="2"/>
      <c r="B324" s="2"/>
      <c r="C324" s="2"/>
      <c r="D324" s="2"/>
      <c r="E324" s="2"/>
      <c r="F324" s="2"/>
      <c r="G324" s="2"/>
      <c r="H324" s="2"/>
      <c r="I324" s="2"/>
      <c r="J324" s="2"/>
      <c r="K324" s="2"/>
      <c r="L324" s="2"/>
      <c r="M324" s="2"/>
      <c r="N324" s="2"/>
      <c r="O324" s="2"/>
      <c r="P324" s="2"/>
      <c r="Q324" s="2"/>
      <c r="R324" s="2"/>
      <c r="S324" s="2"/>
      <c r="T324" s="2"/>
      <c r="U324" s="2"/>
      <c r="V324" s="3"/>
      <c r="W324" s="3"/>
      <c r="X324" s="3"/>
      <c r="Y324" s="3"/>
      <c r="Z324" s="3"/>
    </row>
    <row r="325">
      <c r="A325" s="2"/>
      <c r="B325" s="2"/>
      <c r="C325" s="2"/>
      <c r="D325" s="2"/>
      <c r="E325" s="2"/>
      <c r="F325" s="2"/>
      <c r="G325" s="2"/>
      <c r="H325" s="2"/>
      <c r="I325" s="2"/>
      <c r="J325" s="2"/>
      <c r="K325" s="2"/>
      <c r="L325" s="2"/>
      <c r="M325" s="2"/>
      <c r="N325" s="2"/>
      <c r="O325" s="2"/>
      <c r="P325" s="2"/>
      <c r="Q325" s="2"/>
      <c r="R325" s="2"/>
      <c r="S325" s="2"/>
      <c r="T325" s="2"/>
      <c r="U325" s="2"/>
      <c r="V325" s="3"/>
      <c r="W325" s="3"/>
      <c r="X325" s="3"/>
      <c r="Y325" s="3"/>
      <c r="Z325" s="3"/>
    </row>
    <row r="326">
      <c r="A326" s="2"/>
      <c r="B326" s="2"/>
      <c r="C326" s="2"/>
      <c r="D326" s="2"/>
      <c r="E326" s="2"/>
      <c r="F326" s="2"/>
      <c r="G326" s="2"/>
      <c r="H326" s="2"/>
      <c r="I326" s="2"/>
      <c r="J326" s="2"/>
      <c r="K326" s="2"/>
      <c r="L326" s="2"/>
      <c r="M326" s="2"/>
      <c r="N326" s="2"/>
      <c r="O326" s="2"/>
      <c r="P326" s="2"/>
      <c r="Q326" s="2"/>
      <c r="R326" s="2"/>
      <c r="S326" s="2"/>
      <c r="T326" s="2"/>
      <c r="U326" s="2"/>
      <c r="V326" s="3"/>
      <c r="W326" s="3"/>
      <c r="X326" s="3"/>
      <c r="Y326" s="3"/>
      <c r="Z326" s="3"/>
    </row>
    <row r="327">
      <c r="A327" s="2"/>
      <c r="B327" s="2"/>
      <c r="C327" s="2"/>
      <c r="D327" s="2"/>
      <c r="E327" s="2"/>
      <c r="F327" s="2"/>
      <c r="G327" s="2"/>
      <c r="H327" s="2"/>
      <c r="I327" s="2"/>
      <c r="J327" s="2"/>
      <c r="K327" s="2"/>
      <c r="L327" s="2"/>
      <c r="M327" s="2"/>
      <c r="N327" s="2"/>
      <c r="O327" s="2"/>
      <c r="P327" s="2"/>
      <c r="Q327" s="2"/>
      <c r="R327" s="2"/>
      <c r="S327" s="2"/>
      <c r="T327" s="2"/>
      <c r="U327" s="2"/>
      <c r="V327" s="3"/>
      <c r="W327" s="3"/>
      <c r="X327" s="3"/>
      <c r="Y327" s="3"/>
      <c r="Z327" s="3"/>
    </row>
    <row r="328">
      <c r="A328" s="2"/>
      <c r="B328" s="2"/>
      <c r="C328" s="2"/>
      <c r="D328" s="2"/>
      <c r="E328" s="2"/>
      <c r="F328" s="2"/>
      <c r="G328" s="2"/>
      <c r="H328" s="2"/>
      <c r="I328" s="2"/>
      <c r="J328" s="2"/>
      <c r="K328" s="2"/>
      <c r="L328" s="2"/>
      <c r="M328" s="2"/>
      <c r="N328" s="2"/>
      <c r="O328" s="2"/>
      <c r="P328" s="2"/>
      <c r="Q328" s="2"/>
      <c r="R328" s="2"/>
      <c r="S328" s="2"/>
      <c r="T328" s="2"/>
      <c r="U328" s="2"/>
      <c r="V328" s="3"/>
      <c r="W328" s="3"/>
      <c r="X328" s="3"/>
      <c r="Y328" s="3"/>
      <c r="Z328" s="3"/>
    </row>
    <row r="329">
      <c r="A329" s="2"/>
      <c r="B329" s="2"/>
      <c r="C329" s="2"/>
      <c r="D329" s="2"/>
      <c r="E329" s="2"/>
      <c r="F329" s="2"/>
      <c r="G329" s="2"/>
      <c r="H329" s="2"/>
      <c r="I329" s="2"/>
      <c r="J329" s="2"/>
      <c r="K329" s="2"/>
      <c r="L329" s="2"/>
      <c r="M329" s="2"/>
      <c r="N329" s="2"/>
      <c r="O329" s="2"/>
      <c r="P329" s="2"/>
      <c r="Q329" s="2"/>
      <c r="R329" s="2"/>
      <c r="S329" s="2"/>
      <c r="T329" s="2"/>
      <c r="U329" s="2"/>
      <c r="V329" s="3"/>
      <c r="W329" s="3"/>
      <c r="X329" s="3"/>
      <c r="Y329" s="3"/>
      <c r="Z329" s="3"/>
    </row>
    <row r="330">
      <c r="A330" s="2"/>
      <c r="B330" s="2"/>
      <c r="C330" s="2"/>
      <c r="D330" s="2"/>
      <c r="E330" s="2"/>
      <c r="F330" s="2"/>
      <c r="G330" s="2"/>
      <c r="H330" s="2"/>
      <c r="I330" s="2"/>
      <c r="J330" s="2"/>
      <c r="K330" s="2"/>
      <c r="L330" s="2"/>
      <c r="M330" s="2"/>
      <c r="N330" s="2"/>
      <c r="O330" s="2"/>
      <c r="P330" s="2"/>
      <c r="Q330" s="2"/>
      <c r="R330" s="2"/>
      <c r="S330" s="2"/>
      <c r="T330" s="2"/>
      <c r="U330" s="2"/>
      <c r="V330" s="3"/>
      <c r="W330" s="3"/>
      <c r="X330" s="3"/>
      <c r="Y330" s="3"/>
      <c r="Z330" s="3"/>
    </row>
    <row r="331">
      <c r="A331" s="2"/>
      <c r="B331" s="2"/>
      <c r="C331" s="2"/>
      <c r="D331" s="2"/>
      <c r="E331" s="2"/>
      <c r="F331" s="2"/>
      <c r="G331" s="2"/>
      <c r="H331" s="2"/>
      <c r="I331" s="2"/>
      <c r="J331" s="2"/>
      <c r="K331" s="2"/>
      <c r="L331" s="2"/>
      <c r="M331" s="2"/>
      <c r="N331" s="2"/>
      <c r="O331" s="2"/>
      <c r="P331" s="2"/>
      <c r="Q331" s="2"/>
      <c r="R331" s="2"/>
      <c r="S331" s="2"/>
      <c r="T331" s="2"/>
      <c r="U331" s="2"/>
      <c r="V331" s="3"/>
      <c r="W331" s="3"/>
      <c r="X331" s="3"/>
      <c r="Y331" s="3"/>
      <c r="Z331" s="3"/>
    </row>
    <row r="332">
      <c r="A332" s="2"/>
      <c r="B332" s="2"/>
      <c r="C332" s="2"/>
      <c r="D332" s="2"/>
      <c r="E332" s="2"/>
      <c r="F332" s="2"/>
      <c r="G332" s="2"/>
      <c r="H332" s="2"/>
      <c r="I332" s="2"/>
      <c r="J332" s="2"/>
      <c r="K332" s="2"/>
      <c r="L332" s="2"/>
      <c r="M332" s="2"/>
      <c r="N332" s="2"/>
      <c r="O332" s="2"/>
      <c r="P332" s="2"/>
      <c r="Q332" s="2"/>
      <c r="R332" s="2"/>
      <c r="S332" s="2"/>
      <c r="T332" s="2"/>
      <c r="U332" s="2"/>
      <c r="V332" s="3"/>
      <c r="W332" s="3"/>
      <c r="X332" s="3"/>
      <c r="Y332" s="3"/>
      <c r="Z332" s="3"/>
    </row>
    <row r="333">
      <c r="A333" s="2"/>
      <c r="B333" s="2"/>
      <c r="C333" s="2"/>
      <c r="D333" s="2"/>
      <c r="E333" s="2"/>
      <c r="F333" s="2"/>
      <c r="G333" s="2"/>
      <c r="H333" s="2"/>
      <c r="I333" s="2"/>
      <c r="J333" s="2"/>
      <c r="K333" s="2"/>
      <c r="L333" s="2"/>
      <c r="M333" s="2"/>
      <c r="N333" s="2"/>
      <c r="O333" s="2"/>
      <c r="P333" s="2"/>
      <c r="Q333" s="2"/>
      <c r="R333" s="2"/>
      <c r="S333" s="2"/>
      <c r="T333" s="2"/>
      <c r="U333" s="2"/>
      <c r="V333" s="3"/>
      <c r="W333" s="3"/>
      <c r="X333" s="3"/>
      <c r="Y333" s="3"/>
      <c r="Z333" s="3"/>
    </row>
    <row r="334">
      <c r="A334" s="2"/>
      <c r="B334" s="2"/>
      <c r="C334" s="2"/>
      <c r="D334" s="2"/>
      <c r="E334" s="2"/>
      <c r="F334" s="2"/>
      <c r="G334" s="2"/>
      <c r="H334" s="2"/>
      <c r="I334" s="2"/>
      <c r="J334" s="2"/>
      <c r="K334" s="2"/>
      <c r="L334" s="2"/>
      <c r="M334" s="2"/>
      <c r="N334" s="2"/>
      <c r="O334" s="2"/>
      <c r="P334" s="2"/>
      <c r="Q334" s="2"/>
      <c r="R334" s="2"/>
      <c r="S334" s="2"/>
      <c r="T334" s="2"/>
      <c r="U334" s="2"/>
      <c r="V334" s="3"/>
      <c r="W334" s="3"/>
      <c r="X334" s="3"/>
      <c r="Y334" s="3"/>
      <c r="Z334" s="3"/>
    </row>
    <row r="335">
      <c r="A335" s="2"/>
      <c r="B335" s="2"/>
      <c r="C335" s="2"/>
      <c r="D335" s="2"/>
      <c r="E335" s="2"/>
      <c r="F335" s="2"/>
      <c r="G335" s="2"/>
      <c r="H335" s="2"/>
      <c r="I335" s="2"/>
      <c r="J335" s="2"/>
      <c r="K335" s="2"/>
      <c r="L335" s="2"/>
      <c r="M335" s="2"/>
      <c r="N335" s="2"/>
      <c r="O335" s="2"/>
      <c r="P335" s="2"/>
      <c r="Q335" s="2"/>
      <c r="R335" s="2"/>
      <c r="S335" s="2"/>
      <c r="T335" s="2"/>
      <c r="U335" s="2"/>
      <c r="V335" s="3"/>
      <c r="W335" s="3"/>
      <c r="X335" s="3"/>
      <c r="Y335" s="3"/>
      <c r="Z335" s="3"/>
    </row>
    <row r="336">
      <c r="A336" s="2"/>
      <c r="B336" s="2"/>
      <c r="C336" s="2"/>
      <c r="D336" s="2"/>
      <c r="E336" s="2"/>
      <c r="F336" s="2"/>
      <c r="G336" s="2"/>
      <c r="H336" s="2"/>
      <c r="I336" s="2"/>
      <c r="J336" s="2"/>
      <c r="K336" s="2"/>
      <c r="L336" s="2"/>
      <c r="M336" s="2"/>
      <c r="N336" s="2"/>
      <c r="O336" s="2"/>
      <c r="P336" s="2"/>
      <c r="Q336" s="2"/>
      <c r="R336" s="2"/>
      <c r="S336" s="2"/>
      <c r="T336" s="2"/>
      <c r="U336" s="2"/>
      <c r="V336" s="3"/>
      <c r="W336" s="3"/>
      <c r="X336" s="3"/>
      <c r="Y336" s="3"/>
      <c r="Z336" s="3"/>
    </row>
    <row r="337">
      <c r="A337" s="2"/>
      <c r="B337" s="2"/>
      <c r="C337" s="2"/>
      <c r="D337" s="2"/>
      <c r="E337" s="2"/>
      <c r="F337" s="2"/>
      <c r="G337" s="2"/>
      <c r="H337" s="2"/>
      <c r="I337" s="2"/>
      <c r="J337" s="2"/>
      <c r="K337" s="2"/>
      <c r="L337" s="2"/>
      <c r="M337" s="2"/>
      <c r="N337" s="2"/>
      <c r="O337" s="2"/>
      <c r="P337" s="2"/>
      <c r="Q337" s="2"/>
      <c r="R337" s="2"/>
      <c r="S337" s="2"/>
      <c r="T337" s="2"/>
      <c r="U337" s="2"/>
      <c r="V337" s="3"/>
      <c r="W337" s="3"/>
      <c r="X337" s="3"/>
      <c r="Y337" s="3"/>
      <c r="Z337" s="3"/>
    </row>
    <row r="338">
      <c r="A338" s="2"/>
      <c r="B338" s="2"/>
      <c r="C338" s="2"/>
      <c r="D338" s="2"/>
      <c r="E338" s="2"/>
      <c r="F338" s="2"/>
      <c r="G338" s="2"/>
      <c r="H338" s="2"/>
      <c r="I338" s="2"/>
      <c r="J338" s="2"/>
      <c r="K338" s="2"/>
      <c r="L338" s="2"/>
      <c r="M338" s="2"/>
      <c r="N338" s="2"/>
      <c r="O338" s="2"/>
      <c r="P338" s="2"/>
      <c r="Q338" s="2"/>
      <c r="R338" s="2"/>
      <c r="S338" s="2"/>
      <c r="T338" s="2"/>
      <c r="U338" s="2"/>
      <c r="V338" s="3"/>
      <c r="W338" s="3"/>
      <c r="X338" s="3"/>
      <c r="Y338" s="3"/>
      <c r="Z338" s="3"/>
    </row>
    <row r="339">
      <c r="A339" s="2"/>
      <c r="B339" s="2"/>
      <c r="C339" s="2"/>
      <c r="D339" s="2"/>
      <c r="E339" s="2"/>
      <c r="F339" s="2"/>
      <c r="G339" s="2"/>
      <c r="H339" s="2"/>
      <c r="I339" s="2"/>
      <c r="J339" s="2"/>
      <c r="K339" s="2"/>
      <c r="L339" s="2"/>
      <c r="M339" s="2"/>
      <c r="N339" s="2"/>
      <c r="O339" s="2"/>
      <c r="P339" s="2"/>
      <c r="Q339" s="2"/>
      <c r="R339" s="2"/>
      <c r="S339" s="2"/>
      <c r="T339" s="2"/>
      <c r="U339" s="2"/>
      <c r="V339" s="3"/>
      <c r="W339" s="3"/>
      <c r="X339" s="3"/>
      <c r="Y339" s="3"/>
      <c r="Z339" s="3"/>
    </row>
    <row r="340">
      <c r="A340" s="2"/>
      <c r="B340" s="2"/>
      <c r="C340" s="2"/>
      <c r="D340" s="2"/>
      <c r="E340" s="2"/>
      <c r="F340" s="2"/>
      <c r="G340" s="2"/>
      <c r="H340" s="2"/>
      <c r="I340" s="2"/>
      <c r="J340" s="2"/>
      <c r="K340" s="2"/>
      <c r="L340" s="2"/>
      <c r="M340" s="2"/>
      <c r="N340" s="2"/>
      <c r="O340" s="2"/>
      <c r="P340" s="2"/>
      <c r="Q340" s="2"/>
      <c r="R340" s="2"/>
      <c r="S340" s="2"/>
      <c r="T340" s="2"/>
      <c r="U340" s="2"/>
      <c r="V340" s="3"/>
      <c r="W340" s="3"/>
      <c r="X340" s="3"/>
      <c r="Y340" s="3"/>
      <c r="Z340" s="3"/>
    </row>
    <row r="341">
      <c r="A341" s="2"/>
      <c r="B341" s="2"/>
      <c r="C341" s="2"/>
      <c r="D341" s="2"/>
      <c r="E341" s="2"/>
      <c r="F341" s="2"/>
      <c r="G341" s="2"/>
      <c r="H341" s="2"/>
      <c r="I341" s="2"/>
      <c r="J341" s="2"/>
      <c r="K341" s="2"/>
      <c r="L341" s="2"/>
      <c r="M341" s="2"/>
      <c r="N341" s="2"/>
      <c r="O341" s="2"/>
      <c r="P341" s="2"/>
      <c r="Q341" s="2"/>
      <c r="R341" s="2"/>
      <c r="S341" s="2"/>
      <c r="T341" s="2"/>
      <c r="U341" s="2"/>
      <c r="V341" s="3"/>
      <c r="W341" s="3"/>
      <c r="X341" s="3"/>
      <c r="Y341" s="3"/>
      <c r="Z341" s="3"/>
    </row>
    <row r="342">
      <c r="A342" s="2"/>
      <c r="B342" s="2"/>
      <c r="C342" s="2"/>
      <c r="D342" s="2"/>
      <c r="E342" s="2"/>
      <c r="F342" s="2"/>
      <c r="G342" s="2"/>
      <c r="H342" s="2"/>
      <c r="I342" s="2"/>
      <c r="J342" s="2"/>
      <c r="K342" s="2"/>
      <c r="L342" s="2"/>
      <c r="M342" s="2"/>
      <c r="N342" s="2"/>
      <c r="O342" s="2"/>
      <c r="P342" s="2"/>
      <c r="Q342" s="2"/>
      <c r="R342" s="2"/>
      <c r="S342" s="2"/>
      <c r="T342" s="2"/>
      <c r="U342" s="2"/>
      <c r="V342" s="3"/>
      <c r="W342" s="3"/>
      <c r="X342" s="3"/>
      <c r="Y342" s="3"/>
      <c r="Z342" s="3"/>
    </row>
    <row r="343">
      <c r="A343" s="2"/>
      <c r="B343" s="2"/>
      <c r="C343" s="2"/>
      <c r="D343" s="2"/>
      <c r="E343" s="2"/>
      <c r="F343" s="2"/>
      <c r="G343" s="2"/>
      <c r="H343" s="2"/>
      <c r="I343" s="2"/>
      <c r="J343" s="2"/>
      <c r="K343" s="2"/>
      <c r="L343" s="2"/>
      <c r="M343" s="2"/>
      <c r="N343" s="2"/>
      <c r="O343" s="2"/>
      <c r="P343" s="2"/>
      <c r="Q343" s="2"/>
      <c r="R343" s="2"/>
      <c r="S343" s="2"/>
      <c r="T343" s="2"/>
      <c r="U343" s="2"/>
      <c r="V343" s="3"/>
      <c r="W343" s="3"/>
      <c r="X343" s="3"/>
      <c r="Y343" s="3"/>
      <c r="Z343" s="3"/>
    </row>
    <row r="344">
      <c r="A344" s="2"/>
      <c r="B344" s="2"/>
      <c r="C344" s="2"/>
      <c r="D344" s="2"/>
      <c r="E344" s="2"/>
      <c r="F344" s="2"/>
      <c r="G344" s="2"/>
      <c r="H344" s="2"/>
      <c r="I344" s="2"/>
      <c r="J344" s="2"/>
      <c r="K344" s="2"/>
      <c r="L344" s="2"/>
      <c r="M344" s="2"/>
      <c r="N344" s="2"/>
      <c r="O344" s="2"/>
      <c r="P344" s="2"/>
      <c r="Q344" s="2"/>
      <c r="R344" s="2"/>
      <c r="S344" s="2"/>
      <c r="T344" s="2"/>
      <c r="U344" s="2"/>
      <c r="V344" s="3"/>
      <c r="W344" s="3"/>
      <c r="X344" s="3"/>
      <c r="Y344" s="3"/>
      <c r="Z344" s="3"/>
    </row>
    <row r="345">
      <c r="A345" s="2"/>
      <c r="B345" s="2"/>
      <c r="C345" s="2"/>
      <c r="D345" s="2"/>
      <c r="E345" s="2"/>
      <c r="F345" s="2"/>
      <c r="G345" s="2"/>
      <c r="H345" s="2"/>
      <c r="I345" s="2"/>
      <c r="J345" s="2"/>
      <c r="K345" s="2"/>
      <c r="L345" s="2"/>
      <c r="M345" s="2"/>
      <c r="N345" s="2"/>
      <c r="O345" s="2"/>
      <c r="P345" s="2"/>
      <c r="Q345" s="2"/>
      <c r="R345" s="2"/>
      <c r="S345" s="2"/>
      <c r="T345" s="2"/>
      <c r="U345" s="2"/>
      <c r="V345" s="3"/>
      <c r="W345" s="3"/>
      <c r="X345" s="3"/>
      <c r="Y345" s="3"/>
      <c r="Z345" s="3"/>
    </row>
    <row r="346">
      <c r="A346" s="2"/>
      <c r="B346" s="2"/>
      <c r="C346" s="2"/>
      <c r="D346" s="2"/>
      <c r="E346" s="2"/>
      <c r="F346" s="2"/>
      <c r="G346" s="2"/>
      <c r="H346" s="2"/>
      <c r="I346" s="2"/>
      <c r="J346" s="2"/>
      <c r="K346" s="2"/>
      <c r="L346" s="2"/>
      <c r="M346" s="2"/>
      <c r="N346" s="2"/>
      <c r="O346" s="2"/>
      <c r="P346" s="2"/>
      <c r="Q346" s="2"/>
      <c r="R346" s="2"/>
      <c r="S346" s="2"/>
      <c r="T346" s="2"/>
      <c r="U346" s="2"/>
      <c r="V346" s="3"/>
      <c r="W346" s="3"/>
      <c r="X346" s="3"/>
      <c r="Y346" s="3"/>
      <c r="Z346" s="3"/>
    </row>
    <row r="347">
      <c r="A347" s="2"/>
      <c r="B347" s="2"/>
      <c r="C347" s="2"/>
      <c r="D347" s="2"/>
      <c r="E347" s="2"/>
      <c r="F347" s="2"/>
      <c r="G347" s="2"/>
      <c r="H347" s="2"/>
      <c r="I347" s="2"/>
      <c r="J347" s="2"/>
      <c r="K347" s="2"/>
      <c r="L347" s="2"/>
      <c r="M347" s="2"/>
      <c r="N347" s="2"/>
      <c r="O347" s="2"/>
      <c r="P347" s="2"/>
      <c r="Q347" s="2"/>
      <c r="R347" s="2"/>
      <c r="S347" s="2"/>
      <c r="T347" s="2"/>
      <c r="U347" s="2"/>
      <c r="V347" s="3"/>
      <c r="W347" s="3"/>
      <c r="X347" s="3"/>
      <c r="Y347" s="3"/>
      <c r="Z347" s="3"/>
    </row>
    <row r="348">
      <c r="A348" s="2"/>
      <c r="B348" s="2"/>
      <c r="C348" s="2"/>
      <c r="D348" s="2"/>
      <c r="E348" s="2"/>
      <c r="F348" s="2"/>
      <c r="G348" s="2"/>
      <c r="H348" s="2"/>
      <c r="I348" s="2"/>
      <c r="J348" s="2"/>
      <c r="K348" s="2"/>
      <c r="L348" s="2"/>
      <c r="M348" s="2"/>
      <c r="N348" s="2"/>
      <c r="O348" s="2"/>
      <c r="P348" s="2"/>
      <c r="Q348" s="2"/>
      <c r="R348" s="2"/>
      <c r="S348" s="2"/>
      <c r="T348" s="2"/>
      <c r="U348" s="2"/>
      <c r="V348" s="3"/>
      <c r="W348" s="3"/>
      <c r="X348" s="3"/>
      <c r="Y348" s="3"/>
      <c r="Z348" s="3"/>
    </row>
    <row r="349">
      <c r="A349" s="2"/>
      <c r="B349" s="2"/>
      <c r="C349" s="2"/>
      <c r="D349" s="2"/>
      <c r="E349" s="2"/>
      <c r="F349" s="2"/>
      <c r="G349" s="2"/>
      <c r="H349" s="2"/>
      <c r="I349" s="2"/>
      <c r="J349" s="2"/>
      <c r="K349" s="2"/>
      <c r="L349" s="2"/>
      <c r="M349" s="2"/>
      <c r="N349" s="2"/>
      <c r="O349" s="2"/>
      <c r="P349" s="2"/>
      <c r="Q349" s="2"/>
      <c r="R349" s="2"/>
      <c r="S349" s="2"/>
      <c r="T349" s="2"/>
      <c r="U349" s="2"/>
      <c r="V349" s="3"/>
      <c r="W349" s="3"/>
      <c r="X349" s="3"/>
      <c r="Y349" s="3"/>
      <c r="Z349" s="3"/>
    </row>
    <row r="350">
      <c r="A350" s="2"/>
      <c r="B350" s="2"/>
      <c r="C350" s="2"/>
      <c r="D350" s="2"/>
      <c r="E350" s="2"/>
      <c r="F350" s="2"/>
      <c r="G350" s="2"/>
      <c r="H350" s="2"/>
      <c r="I350" s="2"/>
      <c r="J350" s="2"/>
      <c r="K350" s="2"/>
      <c r="L350" s="2"/>
      <c r="M350" s="2"/>
      <c r="N350" s="2"/>
      <c r="O350" s="2"/>
      <c r="P350" s="2"/>
      <c r="Q350" s="2"/>
      <c r="R350" s="2"/>
      <c r="S350" s="2"/>
      <c r="T350" s="2"/>
      <c r="U350" s="2"/>
      <c r="V350" s="3"/>
      <c r="W350" s="3"/>
      <c r="X350" s="3"/>
      <c r="Y350" s="3"/>
      <c r="Z350" s="3"/>
    </row>
    <row r="351">
      <c r="A351" s="2"/>
      <c r="B351" s="2"/>
      <c r="C351" s="2"/>
      <c r="D351" s="2"/>
      <c r="E351" s="2"/>
      <c r="F351" s="2"/>
      <c r="G351" s="2"/>
      <c r="H351" s="2"/>
      <c r="I351" s="2"/>
      <c r="J351" s="2"/>
      <c r="K351" s="2"/>
      <c r="L351" s="2"/>
      <c r="M351" s="2"/>
      <c r="N351" s="2"/>
      <c r="O351" s="2"/>
      <c r="P351" s="2"/>
      <c r="Q351" s="2"/>
      <c r="R351" s="2"/>
      <c r="S351" s="2"/>
      <c r="T351" s="2"/>
      <c r="U351" s="2"/>
      <c r="V351" s="3"/>
      <c r="W351" s="3"/>
      <c r="X351" s="3"/>
      <c r="Y351" s="3"/>
      <c r="Z351" s="3"/>
    </row>
    <row r="352">
      <c r="A352" s="2"/>
      <c r="B352" s="2"/>
      <c r="C352" s="2"/>
      <c r="D352" s="2"/>
      <c r="E352" s="2"/>
      <c r="F352" s="2"/>
      <c r="G352" s="2"/>
      <c r="H352" s="2"/>
      <c r="I352" s="2"/>
      <c r="J352" s="2"/>
      <c r="K352" s="2"/>
      <c r="L352" s="2"/>
      <c r="M352" s="2"/>
      <c r="N352" s="2"/>
      <c r="O352" s="2"/>
      <c r="P352" s="2"/>
      <c r="Q352" s="2"/>
      <c r="R352" s="2"/>
      <c r="S352" s="2"/>
      <c r="T352" s="2"/>
      <c r="U352" s="2"/>
      <c r="V352" s="3"/>
      <c r="W352" s="3"/>
      <c r="X352" s="3"/>
      <c r="Y352" s="3"/>
      <c r="Z352" s="3"/>
    </row>
    <row r="353">
      <c r="A353" s="2"/>
      <c r="B353" s="2"/>
      <c r="C353" s="2"/>
      <c r="D353" s="2"/>
      <c r="E353" s="2"/>
      <c r="F353" s="2"/>
      <c r="G353" s="2"/>
      <c r="H353" s="2"/>
      <c r="I353" s="2"/>
      <c r="J353" s="2"/>
      <c r="K353" s="2"/>
      <c r="L353" s="2"/>
      <c r="M353" s="2"/>
      <c r="N353" s="2"/>
      <c r="O353" s="2"/>
      <c r="P353" s="2"/>
      <c r="Q353" s="2"/>
      <c r="R353" s="2"/>
      <c r="S353" s="2"/>
      <c r="T353" s="2"/>
      <c r="U353" s="2"/>
      <c r="V353" s="3"/>
      <c r="W353" s="3"/>
      <c r="X353" s="3"/>
      <c r="Y353" s="3"/>
      <c r="Z353" s="3"/>
    </row>
    <row r="354">
      <c r="A354" s="2"/>
      <c r="B354" s="2"/>
      <c r="C354" s="2"/>
      <c r="D354" s="2"/>
      <c r="E354" s="2"/>
      <c r="F354" s="2"/>
      <c r="G354" s="2"/>
      <c r="H354" s="2"/>
      <c r="I354" s="2"/>
      <c r="J354" s="2"/>
      <c r="K354" s="2"/>
      <c r="L354" s="2"/>
      <c r="M354" s="2"/>
      <c r="N354" s="2"/>
      <c r="O354" s="2"/>
      <c r="P354" s="2"/>
      <c r="Q354" s="2"/>
      <c r="R354" s="2"/>
      <c r="S354" s="2"/>
      <c r="T354" s="2"/>
      <c r="U354" s="2"/>
      <c r="V354" s="3"/>
      <c r="W354" s="3"/>
      <c r="X354" s="3"/>
      <c r="Y354" s="3"/>
      <c r="Z354" s="3"/>
    </row>
    <row r="355">
      <c r="A355" s="2"/>
      <c r="B355" s="2"/>
      <c r="C355" s="2"/>
      <c r="D355" s="2"/>
      <c r="E355" s="2"/>
      <c r="F355" s="2"/>
      <c r="G355" s="2"/>
      <c r="H355" s="2"/>
      <c r="I355" s="2"/>
      <c r="J355" s="2"/>
      <c r="K355" s="2"/>
      <c r="L355" s="2"/>
      <c r="M355" s="2"/>
      <c r="N355" s="2"/>
      <c r="O355" s="2"/>
      <c r="P355" s="2"/>
      <c r="Q355" s="2"/>
      <c r="R355" s="2"/>
      <c r="S355" s="2"/>
      <c r="T355" s="2"/>
      <c r="U355" s="2"/>
      <c r="V355" s="3"/>
      <c r="W355" s="3"/>
      <c r="X355" s="3"/>
      <c r="Y355" s="3"/>
      <c r="Z355" s="3"/>
    </row>
    <row r="356">
      <c r="A356" s="2"/>
      <c r="B356" s="2"/>
      <c r="C356" s="2"/>
      <c r="D356" s="2"/>
      <c r="E356" s="2"/>
      <c r="F356" s="2"/>
      <c r="G356" s="2"/>
      <c r="H356" s="2"/>
      <c r="I356" s="2"/>
      <c r="J356" s="2"/>
      <c r="K356" s="2"/>
      <c r="L356" s="2"/>
      <c r="M356" s="2"/>
      <c r="N356" s="2"/>
      <c r="O356" s="2"/>
      <c r="P356" s="2"/>
      <c r="Q356" s="2"/>
      <c r="R356" s="2"/>
      <c r="S356" s="2"/>
      <c r="T356" s="2"/>
      <c r="U356" s="2"/>
      <c r="V356" s="3"/>
      <c r="W356" s="3"/>
      <c r="X356" s="3"/>
      <c r="Y356" s="3"/>
      <c r="Z356" s="3"/>
    </row>
    <row r="357">
      <c r="A357" s="2"/>
      <c r="B357" s="2"/>
      <c r="C357" s="2"/>
      <c r="D357" s="2"/>
      <c r="E357" s="2"/>
      <c r="F357" s="2"/>
      <c r="G357" s="2"/>
      <c r="H357" s="2"/>
      <c r="I357" s="2"/>
      <c r="J357" s="2"/>
      <c r="K357" s="2"/>
      <c r="L357" s="2"/>
      <c r="M357" s="2"/>
      <c r="N357" s="2"/>
      <c r="O357" s="2"/>
      <c r="P357" s="2"/>
      <c r="Q357" s="2"/>
      <c r="R357" s="2"/>
      <c r="S357" s="2"/>
      <c r="T357" s="2"/>
      <c r="U357" s="2"/>
      <c r="V357" s="3"/>
      <c r="W357" s="3"/>
      <c r="X357" s="3"/>
      <c r="Y357" s="3"/>
      <c r="Z357" s="3"/>
    </row>
    <row r="358">
      <c r="A358" s="2"/>
      <c r="B358" s="2"/>
      <c r="C358" s="2"/>
      <c r="D358" s="2"/>
      <c r="E358" s="2"/>
      <c r="F358" s="2"/>
      <c r="G358" s="2"/>
      <c r="H358" s="2"/>
      <c r="I358" s="2"/>
      <c r="J358" s="2"/>
      <c r="K358" s="2"/>
      <c r="L358" s="2"/>
      <c r="M358" s="2"/>
      <c r="N358" s="2"/>
      <c r="O358" s="2"/>
      <c r="P358" s="2"/>
      <c r="Q358" s="2"/>
      <c r="R358" s="2"/>
      <c r="S358" s="2"/>
      <c r="T358" s="2"/>
      <c r="U358" s="2"/>
      <c r="V358" s="3"/>
      <c r="W358" s="3"/>
      <c r="X358" s="3"/>
      <c r="Y358" s="3"/>
      <c r="Z358" s="3"/>
    </row>
    <row r="359">
      <c r="A359" s="2"/>
      <c r="B359" s="2"/>
      <c r="C359" s="2"/>
      <c r="D359" s="2"/>
      <c r="E359" s="2"/>
      <c r="F359" s="2"/>
      <c r="G359" s="2"/>
      <c r="H359" s="2"/>
      <c r="I359" s="2"/>
      <c r="J359" s="2"/>
      <c r="K359" s="2"/>
      <c r="L359" s="2"/>
      <c r="M359" s="2"/>
      <c r="N359" s="2"/>
      <c r="O359" s="2"/>
      <c r="P359" s="2"/>
      <c r="Q359" s="2"/>
      <c r="R359" s="2"/>
      <c r="S359" s="2"/>
      <c r="T359" s="2"/>
      <c r="U359" s="2"/>
      <c r="V359" s="3"/>
      <c r="W359" s="3"/>
      <c r="X359" s="3"/>
      <c r="Y359" s="3"/>
      <c r="Z359" s="3"/>
    </row>
    <row r="360">
      <c r="A360" s="2"/>
      <c r="B360" s="2"/>
      <c r="C360" s="2"/>
      <c r="D360" s="2"/>
      <c r="E360" s="2"/>
      <c r="F360" s="2"/>
      <c r="G360" s="2"/>
      <c r="H360" s="2"/>
      <c r="I360" s="2"/>
      <c r="J360" s="2"/>
      <c r="K360" s="2"/>
      <c r="L360" s="2"/>
      <c r="M360" s="2"/>
      <c r="N360" s="2"/>
      <c r="O360" s="2"/>
      <c r="P360" s="2"/>
      <c r="Q360" s="2"/>
      <c r="R360" s="2"/>
      <c r="S360" s="2"/>
      <c r="T360" s="2"/>
      <c r="U360" s="2"/>
      <c r="V360" s="3"/>
      <c r="W360" s="3"/>
      <c r="X360" s="3"/>
      <c r="Y360" s="3"/>
      <c r="Z360" s="3"/>
    </row>
    <row r="361">
      <c r="A361" s="2"/>
      <c r="B361" s="2"/>
      <c r="C361" s="2"/>
      <c r="D361" s="2"/>
      <c r="E361" s="2"/>
      <c r="F361" s="2"/>
      <c r="G361" s="2"/>
      <c r="H361" s="2"/>
      <c r="I361" s="2"/>
      <c r="J361" s="2"/>
      <c r="K361" s="2"/>
      <c r="L361" s="2"/>
      <c r="M361" s="2"/>
      <c r="N361" s="2"/>
      <c r="O361" s="2"/>
      <c r="P361" s="2"/>
      <c r="Q361" s="2"/>
      <c r="R361" s="2"/>
      <c r="S361" s="2"/>
      <c r="T361" s="2"/>
      <c r="U361" s="2"/>
      <c r="V361" s="3"/>
      <c r="W361" s="3"/>
      <c r="X361" s="3"/>
      <c r="Y361" s="3"/>
      <c r="Z361" s="3"/>
    </row>
    <row r="362">
      <c r="A362" s="2"/>
      <c r="B362" s="2"/>
      <c r="C362" s="2"/>
      <c r="D362" s="2"/>
      <c r="E362" s="2"/>
      <c r="F362" s="2"/>
      <c r="G362" s="2"/>
      <c r="H362" s="2"/>
      <c r="I362" s="2"/>
      <c r="J362" s="2"/>
      <c r="K362" s="2"/>
      <c r="L362" s="2"/>
      <c r="M362" s="2"/>
      <c r="N362" s="2"/>
      <c r="O362" s="2"/>
      <c r="P362" s="2"/>
      <c r="Q362" s="2"/>
      <c r="R362" s="2"/>
      <c r="S362" s="2"/>
      <c r="T362" s="2"/>
      <c r="U362" s="2"/>
      <c r="V362" s="3"/>
      <c r="W362" s="3"/>
      <c r="X362" s="3"/>
      <c r="Y362" s="3"/>
      <c r="Z362" s="3"/>
    </row>
    <row r="363">
      <c r="A363" s="2"/>
      <c r="B363" s="2"/>
      <c r="C363" s="2"/>
      <c r="D363" s="2"/>
      <c r="E363" s="2"/>
      <c r="F363" s="2"/>
      <c r="G363" s="2"/>
      <c r="H363" s="2"/>
      <c r="I363" s="2"/>
      <c r="J363" s="2"/>
      <c r="K363" s="2"/>
      <c r="L363" s="2"/>
      <c r="M363" s="2"/>
      <c r="N363" s="2"/>
      <c r="O363" s="2"/>
      <c r="P363" s="2"/>
      <c r="Q363" s="2"/>
      <c r="R363" s="2"/>
      <c r="S363" s="2"/>
      <c r="T363" s="2"/>
      <c r="U363" s="2"/>
      <c r="V363" s="3"/>
      <c r="W363" s="3"/>
      <c r="X363" s="3"/>
      <c r="Y363" s="3"/>
      <c r="Z363" s="3"/>
    </row>
    <row r="364">
      <c r="A364" s="2"/>
      <c r="B364" s="2"/>
      <c r="C364" s="2"/>
      <c r="D364" s="2"/>
      <c r="E364" s="2"/>
      <c r="F364" s="2"/>
      <c r="G364" s="2"/>
      <c r="H364" s="2"/>
      <c r="I364" s="2"/>
      <c r="J364" s="2"/>
      <c r="K364" s="2"/>
      <c r="L364" s="2"/>
      <c r="M364" s="2"/>
      <c r="N364" s="2"/>
      <c r="O364" s="2"/>
      <c r="P364" s="2"/>
      <c r="Q364" s="2"/>
      <c r="R364" s="2"/>
      <c r="S364" s="2"/>
      <c r="T364" s="2"/>
      <c r="U364" s="2"/>
      <c r="V364" s="3"/>
      <c r="W364" s="3"/>
      <c r="X364" s="3"/>
      <c r="Y364" s="3"/>
      <c r="Z364" s="3"/>
    </row>
    <row r="365">
      <c r="A365" s="2"/>
      <c r="B365" s="2"/>
      <c r="C365" s="2"/>
      <c r="D365" s="2"/>
      <c r="E365" s="2"/>
      <c r="F365" s="2"/>
      <c r="G365" s="2"/>
      <c r="H365" s="2"/>
      <c r="I365" s="2"/>
      <c r="J365" s="2"/>
      <c r="K365" s="2"/>
      <c r="L365" s="2"/>
      <c r="M365" s="2"/>
      <c r="N365" s="2"/>
      <c r="O365" s="2"/>
      <c r="P365" s="2"/>
      <c r="Q365" s="2"/>
      <c r="R365" s="2"/>
      <c r="S365" s="2"/>
      <c r="T365" s="2"/>
      <c r="U365" s="2"/>
      <c r="V365" s="3"/>
      <c r="W365" s="3"/>
      <c r="X365" s="3"/>
      <c r="Y365" s="3"/>
      <c r="Z365" s="3"/>
    </row>
    <row r="366">
      <c r="A366" s="2"/>
      <c r="B366" s="2"/>
      <c r="C366" s="2"/>
      <c r="D366" s="2"/>
      <c r="E366" s="2"/>
      <c r="F366" s="2"/>
      <c r="G366" s="2"/>
      <c r="H366" s="2"/>
      <c r="I366" s="2"/>
      <c r="J366" s="2"/>
      <c r="K366" s="2"/>
      <c r="L366" s="2"/>
      <c r="M366" s="2"/>
      <c r="N366" s="2"/>
      <c r="O366" s="2"/>
      <c r="P366" s="2"/>
      <c r="Q366" s="2"/>
      <c r="R366" s="2"/>
      <c r="S366" s="2"/>
      <c r="T366" s="2"/>
      <c r="U366" s="2"/>
      <c r="V366" s="3"/>
      <c r="W366" s="3"/>
      <c r="X366" s="3"/>
      <c r="Y366" s="3"/>
      <c r="Z366" s="3"/>
    </row>
    <row r="367">
      <c r="A367" s="2"/>
      <c r="B367" s="2"/>
      <c r="C367" s="2"/>
      <c r="D367" s="2"/>
      <c r="E367" s="2"/>
      <c r="F367" s="2"/>
      <c r="G367" s="2"/>
      <c r="H367" s="2"/>
      <c r="I367" s="2"/>
      <c r="J367" s="2"/>
      <c r="K367" s="2"/>
      <c r="L367" s="2"/>
      <c r="M367" s="2"/>
      <c r="N367" s="2"/>
      <c r="O367" s="2"/>
      <c r="P367" s="2"/>
      <c r="Q367" s="2"/>
      <c r="R367" s="2"/>
      <c r="S367" s="2"/>
      <c r="T367" s="2"/>
      <c r="U367" s="2"/>
      <c r="V367" s="3"/>
      <c r="W367" s="3"/>
      <c r="X367" s="3"/>
      <c r="Y367" s="3"/>
      <c r="Z367" s="3"/>
    </row>
    <row r="368">
      <c r="A368" s="2"/>
      <c r="B368" s="2"/>
      <c r="C368" s="2"/>
      <c r="D368" s="2"/>
      <c r="E368" s="2"/>
      <c r="F368" s="2"/>
      <c r="G368" s="2"/>
      <c r="H368" s="2"/>
      <c r="I368" s="2"/>
      <c r="J368" s="2"/>
      <c r="K368" s="2"/>
      <c r="L368" s="2"/>
      <c r="M368" s="2"/>
      <c r="N368" s="2"/>
      <c r="O368" s="2"/>
      <c r="P368" s="2"/>
      <c r="Q368" s="2"/>
      <c r="R368" s="2"/>
      <c r="S368" s="2"/>
      <c r="T368" s="2"/>
      <c r="U368" s="2"/>
      <c r="V368" s="3"/>
      <c r="W368" s="3"/>
      <c r="X368" s="3"/>
      <c r="Y368" s="3"/>
      <c r="Z368" s="3"/>
    </row>
    <row r="369">
      <c r="A369" s="2"/>
      <c r="B369" s="2"/>
      <c r="C369" s="2"/>
      <c r="D369" s="2"/>
      <c r="E369" s="2"/>
      <c r="F369" s="2"/>
      <c r="G369" s="2"/>
      <c r="H369" s="2"/>
      <c r="I369" s="2"/>
      <c r="J369" s="2"/>
      <c r="K369" s="2"/>
      <c r="L369" s="2"/>
      <c r="M369" s="2"/>
      <c r="N369" s="2"/>
      <c r="O369" s="2"/>
      <c r="P369" s="2"/>
      <c r="Q369" s="2"/>
      <c r="R369" s="2"/>
      <c r="S369" s="2"/>
      <c r="T369" s="2"/>
      <c r="U369" s="2"/>
      <c r="V369" s="3"/>
      <c r="W369" s="3"/>
      <c r="X369" s="3"/>
      <c r="Y369" s="3"/>
      <c r="Z369" s="3"/>
    </row>
    <row r="370">
      <c r="A370" s="2"/>
      <c r="B370" s="2"/>
      <c r="C370" s="2"/>
      <c r="D370" s="2"/>
      <c r="E370" s="2"/>
      <c r="F370" s="2"/>
      <c r="G370" s="2"/>
      <c r="H370" s="2"/>
      <c r="I370" s="2"/>
      <c r="J370" s="2"/>
      <c r="K370" s="2"/>
      <c r="L370" s="2"/>
      <c r="M370" s="2"/>
      <c r="N370" s="2"/>
      <c r="O370" s="2"/>
      <c r="P370" s="2"/>
      <c r="Q370" s="2"/>
      <c r="R370" s="2"/>
      <c r="S370" s="2"/>
      <c r="T370" s="2"/>
      <c r="U370" s="2"/>
      <c r="V370" s="3"/>
      <c r="W370" s="3"/>
      <c r="X370" s="3"/>
      <c r="Y370" s="3"/>
      <c r="Z370" s="3"/>
    </row>
    <row r="371">
      <c r="A371" s="2"/>
      <c r="B371" s="2"/>
      <c r="C371" s="2"/>
      <c r="D371" s="2"/>
      <c r="E371" s="2"/>
      <c r="F371" s="2"/>
      <c r="G371" s="2"/>
      <c r="H371" s="2"/>
      <c r="I371" s="2"/>
      <c r="J371" s="2"/>
      <c r="K371" s="2"/>
      <c r="L371" s="2"/>
      <c r="M371" s="2"/>
      <c r="N371" s="2"/>
      <c r="O371" s="2"/>
      <c r="P371" s="2"/>
      <c r="Q371" s="2"/>
      <c r="R371" s="2"/>
      <c r="S371" s="2"/>
      <c r="T371" s="2"/>
      <c r="U371" s="2"/>
      <c r="V371" s="3"/>
      <c r="W371" s="3"/>
      <c r="X371" s="3"/>
      <c r="Y371" s="3"/>
      <c r="Z371" s="3"/>
    </row>
    <row r="372">
      <c r="A372" s="2"/>
      <c r="B372" s="2"/>
      <c r="C372" s="2"/>
      <c r="D372" s="2"/>
      <c r="E372" s="2"/>
      <c r="F372" s="2"/>
      <c r="G372" s="2"/>
      <c r="H372" s="2"/>
      <c r="I372" s="2"/>
      <c r="J372" s="2"/>
      <c r="K372" s="2"/>
      <c r="L372" s="2"/>
      <c r="M372" s="2"/>
      <c r="N372" s="2"/>
      <c r="O372" s="2"/>
      <c r="P372" s="2"/>
      <c r="Q372" s="2"/>
      <c r="R372" s="2"/>
      <c r="S372" s="2"/>
      <c r="T372" s="2"/>
      <c r="U372" s="2"/>
      <c r="V372" s="3"/>
      <c r="W372" s="3"/>
      <c r="X372" s="3"/>
      <c r="Y372" s="3"/>
      <c r="Z372" s="3"/>
    </row>
    <row r="373">
      <c r="A373" s="2"/>
      <c r="B373" s="2"/>
      <c r="C373" s="2"/>
      <c r="D373" s="2"/>
      <c r="E373" s="2"/>
      <c r="F373" s="2"/>
      <c r="G373" s="2"/>
      <c r="H373" s="2"/>
      <c r="I373" s="2"/>
      <c r="J373" s="2"/>
      <c r="K373" s="2"/>
      <c r="L373" s="2"/>
      <c r="M373" s="2"/>
      <c r="N373" s="2"/>
      <c r="O373" s="2"/>
      <c r="P373" s="2"/>
      <c r="Q373" s="2"/>
      <c r="R373" s="2"/>
      <c r="S373" s="2"/>
      <c r="T373" s="2"/>
      <c r="U373" s="2"/>
      <c r="V373" s="3"/>
      <c r="W373" s="3"/>
      <c r="X373" s="3"/>
      <c r="Y373" s="3"/>
      <c r="Z373" s="3"/>
    </row>
    <row r="374">
      <c r="A374" s="2"/>
      <c r="B374" s="2"/>
      <c r="C374" s="2"/>
      <c r="D374" s="2"/>
      <c r="E374" s="2"/>
      <c r="F374" s="2"/>
      <c r="G374" s="2"/>
      <c r="H374" s="2"/>
      <c r="I374" s="2"/>
      <c r="J374" s="2"/>
      <c r="K374" s="2"/>
      <c r="L374" s="2"/>
      <c r="M374" s="2"/>
      <c r="N374" s="2"/>
      <c r="O374" s="2"/>
      <c r="P374" s="2"/>
      <c r="Q374" s="2"/>
      <c r="R374" s="2"/>
      <c r="S374" s="2"/>
      <c r="T374" s="2"/>
      <c r="U374" s="2"/>
      <c r="V374" s="3"/>
      <c r="W374" s="3"/>
      <c r="X374" s="3"/>
      <c r="Y374" s="3"/>
      <c r="Z374" s="3"/>
    </row>
    <row r="375">
      <c r="A375" s="2"/>
      <c r="B375" s="2"/>
      <c r="C375" s="2"/>
      <c r="D375" s="2"/>
      <c r="E375" s="2"/>
      <c r="F375" s="2"/>
      <c r="G375" s="2"/>
      <c r="H375" s="2"/>
      <c r="I375" s="2"/>
      <c r="J375" s="2"/>
      <c r="K375" s="2"/>
      <c r="L375" s="2"/>
      <c r="M375" s="2"/>
      <c r="N375" s="2"/>
      <c r="O375" s="2"/>
      <c r="P375" s="2"/>
      <c r="Q375" s="2"/>
      <c r="R375" s="2"/>
      <c r="S375" s="2"/>
      <c r="T375" s="2"/>
      <c r="U375" s="2"/>
      <c r="V375" s="3"/>
      <c r="W375" s="3"/>
      <c r="X375" s="3"/>
      <c r="Y375" s="3"/>
      <c r="Z375" s="3"/>
    </row>
    <row r="376">
      <c r="A376" s="2"/>
      <c r="B376" s="2"/>
      <c r="C376" s="2"/>
      <c r="D376" s="2"/>
      <c r="E376" s="2"/>
      <c r="F376" s="2"/>
      <c r="G376" s="2"/>
      <c r="H376" s="2"/>
      <c r="I376" s="2"/>
      <c r="J376" s="2"/>
      <c r="K376" s="2"/>
      <c r="L376" s="2"/>
      <c r="M376" s="2"/>
      <c r="N376" s="2"/>
      <c r="O376" s="2"/>
      <c r="P376" s="2"/>
      <c r="Q376" s="2"/>
      <c r="R376" s="2"/>
      <c r="S376" s="2"/>
      <c r="T376" s="2"/>
      <c r="U376" s="2"/>
      <c r="V376" s="3"/>
      <c r="W376" s="3"/>
      <c r="X376" s="3"/>
      <c r="Y376" s="3"/>
      <c r="Z376" s="3"/>
    </row>
    <row r="377">
      <c r="A377" s="2"/>
      <c r="B377" s="2"/>
      <c r="C377" s="2"/>
      <c r="D377" s="2"/>
      <c r="E377" s="2"/>
      <c r="F377" s="2"/>
      <c r="G377" s="2"/>
      <c r="H377" s="2"/>
      <c r="I377" s="2"/>
      <c r="J377" s="2"/>
      <c r="K377" s="2"/>
      <c r="L377" s="2"/>
      <c r="M377" s="2"/>
      <c r="N377" s="2"/>
      <c r="O377" s="2"/>
      <c r="P377" s="2"/>
      <c r="Q377" s="2"/>
      <c r="R377" s="2"/>
      <c r="S377" s="2"/>
      <c r="T377" s="2"/>
      <c r="U377" s="2"/>
      <c r="V377" s="3"/>
      <c r="W377" s="3"/>
      <c r="X377" s="3"/>
      <c r="Y377" s="3"/>
      <c r="Z377" s="3"/>
    </row>
    <row r="378">
      <c r="A378" s="2"/>
      <c r="B378" s="2"/>
      <c r="C378" s="2"/>
      <c r="D378" s="2"/>
      <c r="E378" s="2"/>
      <c r="F378" s="2"/>
      <c r="G378" s="2"/>
      <c r="H378" s="2"/>
      <c r="I378" s="2"/>
      <c r="J378" s="2"/>
      <c r="K378" s="2"/>
      <c r="L378" s="2"/>
      <c r="M378" s="2"/>
      <c r="N378" s="2"/>
      <c r="O378" s="2"/>
      <c r="P378" s="2"/>
      <c r="Q378" s="2"/>
      <c r="R378" s="2"/>
      <c r="S378" s="2"/>
      <c r="T378" s="2"/>
      <c r="U378" s="2"/>
      <c r="V378" s="3"/>
      <c r="W378" s="3"/>
      <c r="X378" s="3"/>
      <c r="Y378" s="3"/>
      <c r="Z378" s="3"/>
    </row>
    <row r="379">
      <c r="A379" s="2"/>
      <c r="B379" s="2"/>
      <c r="C379" s="2"/>
      <c r="D379" s="2"/>
      <c r="E379" s="2"/>
      <c r="F379" s="2"/>
      <c r="G379" s="2"/>
      <c r="H379" s="2"/>
      <c r="I379" s="2"/>
      <c r="J379" s="2"/>
      <c r="K379" s="2"/>
      <c r="L379" s="2"/>
      <c r="M379" s="2"/>
      <c r="N379" s="2"/>
      <c r="O379" s="2"/>
      <c r="P379" s="2"/>
      <c r="Q379" s="2"/>
      <c r="R379" s="2"/>
      <c r="S379" s="2"/>
      <c r="T379" s="2"/>
      <c r="U379" s="2"/>
      <c r="V379" s="3"/>
      <c r="W379" s="3"/>
      <c r="X379" s="3"/>
      <c r="Y379" s="3"/>
      <c r="Z379" s="3"/>
    </row>
    <row r="380">
      <c r="A380" s="2"/>
      <c r="B380" s="2"/>
      <c r="C380" s="2"/>
      <c r="D380" s="2"/>
      <c r="E380" s="2"/>
      <c r="F380" s="2"/>
      <c r="G380" s="2"/>
      <c r="H380" s="2"/>
      <c r="I380" s="2"/>
      <c r="J380" s="2"/>
      <c r="K380" s="2"/>
      <c r="L380" s="2"/>
      <c r="M380" s="2"/>
      <c r="N380" s="2"/>
      <c r="O380" s="2"/>
      <c r="P380" s="2"/>
      <c r="Q380" s="2"/>
      <c r="R380" s="2"/>
      <c r="S380" s="2"/>
      <c r="T380" s="2"/>
      <c r="U380" s="2"/>
      <c r="V380" s="3"/>
      <c r="W380" s="3"/>
      <c r="X380" s="3"/>
      <c r="Y380" s="3"/>
      <c r="Z380" s="3"/>
    </row>
    <row r="381">
      <c r="A381" s="2"/>
      <c r="B381" s="2"/>
      <c r="C381" s="2"/>
      <c r="D381" s="2"/>
      <c r="E381" s="2"/>
      <c r="F381" s="2"/>
      <c r="G381" s="2"/>
      <c r="H381" s="2"/>
      <c r="I381" s="2"/>
      <c r="J381" s="2"/>
      <c r="K381" s="2"/>
      <c r="L381" s="2"/>
      <c r="M381" s="2"/>
      <c r="N381" s="2"/>
      <c r="O381" s="2"/>
      <c r="P381" s="2"/>
      <c r="Q381" s="2"/>
      <c r="R381" s="2"/>
      <c r="S381" s="2"/>
      <c r="T381" s="2"/>
      <c r="U381" s="2"/>
      <c r="V381" s="3"/>
      <c r="W381" s="3"/>
      <c r="X381" s="3"/>
      <c r="Y381" s="3"/>
      <c r="Z381" s="3"/>
    </row>
    <row r="382">
      <c r="A382" s="2"/>
      <c r="B382" s="2"/>
      <c r="C382" s="2"/>
      <c r="D382" s="2"/>
      <c r="E382" s="2"/>
      <c r="F382" s="2"/>
      <c r="G382" s="2"/>
      <c r="H382" s="2"/>
      <c r="I382" s="2"/>
      <c r="J382" s="2"/>
      <c r="K382" s="2"/>
      <c r="L382" s="2"/>
      <c r="M382" s="2"/>
      <c r="N382" s="2"/>
      <c r="O382" s="2"/>
      <c r="P382" s="2"/>
      <c r="Q382" s="2"/>
      <c r="R382" s="2"/>
      <c r="S382" s="2"/>
      <c r="T382" s="2"/>
      <c r="U382" s="2"/>
      <c r="V382" s="3"/>
      <c r="W382" s="3"/>
      <c r="X382" s="3"/>
      <c r="Y382" s="3"/>
      <c r="Z382" s="3"/>
    </row>
    <row r="383">
      <c r="A383" s="2"/>
      <c r="B383" s="2"/>
      <c r="C383" s="2"/>
      <c r="D383" s="2"/>
      <c r="E383" s="2"/>
      <c r="F383" s="2"/>
      <c r="G383" s="2"/>
      <c r="H383" s="2"/>
      <c r="I383" s="2"/>
      <c r="J383" s="2"/>
      <c r="K383" s="2"/>
      <c r="L383" s="2"/>
      <c r="M383" s="2"/>
      <c r="N383" s="2"/>
      <c r="O383" s="2"/>
      <c r="P383" s="2"/>
      <c r="Q383" s="2"/>
      <c r="R383" s="2"/>
      <c r="S383" s="2"/>
      <c r="T383" s="2"/>
      <c r="U383" s="2"/>
      <c r="V383" s="3"/>
      <c r="W383" s="3"/>
      <c r="X383" s="3"/>
      <c r="Y383" s="3"/>
      <c r="Z383" s="3"/>
    </row>
    <row r="384">
      <c r="A384" s="2"/>
      <c r="B384" s="2"/>
      <c r="C384" s="2"/>
      <c r="D384" s="2"/>
      <c r="E384" s="2"/>
      <c r="F384" s="2"/>
      <c r="G384" s="2"/>
      <c r="H384" s="2"/>
      <c r="I384" s="2"/>
      <c r="J384" s="2"/>
      <c r="K384" s="2"/>
      <c r="L384" s="2"/>
      <c r="M384" s="2"/>
      <c r="N384" s="2"/>
      <c r="O384" s="2"/>
      <c r="P384" s="2"/>
      <c r="Q384" s="2"/>
      <c r="R384" s="2"/>
      <c r="S384" s="2"/>
      <c r="T384" s="2"/>
      <c r="U384" s="2"/>
      <c r="V384" s="3"/>
      <c r="W384" s="3"/>
      <c r="X384" s="3"/>
      <c r="Y384" s="3"/>
      <c r="Z384" s="3"/>
    </row>
    <row r="385">
      <c r="A385" s="2"/>
      <c r="B385" s="2"/>
      <c r="C385" s="2"/>
      <c r="D385" s="2"/>
      <c r="E385" s="2"/>
      <c r="F385" s="2"/>
      <c r="G385" s="2"/>
      <c r="H385" s="2"/>
      <c r="I385" s="2"/>
      <c r="J385" s="2"/>
      <c r="K385" s="2"/>
      <c r="L385" s="2"/>
      <c r="M385" s="2"/>
      <c r="N385" s="2"/>
      <c r="O385" s="2"/>
      <c r="P385" s="2"/>
      <c r="Q385" s="2"/>
      <c r="R385" s="2"/>
      <c r="S385" s="2"/>
      <c r="T385" s="2"/>
      <c r="U385" s="2"/>
      <c r="V385" s="3"/>
      <c r="W385" s="3"/>
      <c r="X385" s="3"/>
      <c r="Y385" s="3"/>
      <c r="Z385" s="3"/>
    </row>
    <row r="386">
      <c r="A386" s="2"/>
      <c r="B386" s="2"/>
      <c r="C386" s="2"/>
      <c r="D386" s="2"/>
      <c r="E386" s="2"/>
      <c r="F386" s="2"/>
      <c r="G386" s="2"/>
      <c r="H386" s="2"/>
      <c r="I386" s="2"/>
      <c r="J386" s="2"/>
      <c r="K386" s="2"/>
      <c r="L386" s="2"/>
      <c r="M386" s="2"/>
      <c r="N386" s="2"/>
      <c r="O386" s="2"/>
      <c r="P386" s="2"/>
      <c r="Q386" s="2"/>
      <c r="R386" s="2"/>
      <c r="S386" s="2"/>
      <c r="T386" s="2"/>
      <c r="U386" s="2"/>
      <c r="V386" s="3"/>
      <c r="W386" s="3"/>
      <c r="X386" s="3"/>
      <c r="Y386" s="3"/>
      <c r="Z386" s="3"/>
    </row>
    <row r="387">
      <c r="A387" s="2"/>
      <c r="B387" s="2"/>
      <c r="C387" s="2"/>
      <c r="D387" s="2"/>
      <c r="E387" s="2"/>
      <c r="F387" s="2"/>
      <c r="G387" s="2"/>
      <c r="H387" s="2"/>
      <c r="I387" s="2"/>
      <c r="J387" s="2"/>
      <c r="K387" s="2"/>
      <c r="L387" s="2"/>
      <c r="M387" s="2"/>
      <c r="N387" s="2"/>
      <c r="O387" s="2"/>
      <c r="P387" s="2"/>
      <c r="Q387" s="2"/>
      <c r="R387" s="2"/>
      <c r="S387" s="2"/>
      <c r="T387" s="2"/>
      <c r="U387" s="2"/>
      <c r="V387" s="3"/>
      <c r="W387" s="3"/>
      <c r="X387" s="3"/>
      <c r="Y387" s="3"/>
      <c r="Z387" s="3"/>
    </row>
    <row r="388">
      <c r="A388" s="2"/>
      <c r="B388" s="2"/>
      <c r="C388" s="2"/>
      <c r="D388" s="2"/>
      <c r="E388" s="2"/>
      <c r="F388" s="2"/>
      <c r="G388" s="2"/>
      <c r="H388" s="2"/>
      <c r="I388" s="2"/>
      <c r="J388" s="2"/>
      <c r="K388" s="2"/>
      <c r="L388" s="2"/>
      <c r="M388" s="2"/>
      <c r="N388" s="2"/>
      <c r="O388" s="2"/>
      <c r="P388" s="2"/>
      <c r="Q388" s="2"/>
      <c r="R388" s="2"/>
      <c r="S388" s="2"/>
      <c r="T388" s="2"/>
      <c r="U388" s="2"/>
      <c r="V388" s="3"/>
      <c r="W388" s="3"/>
      <c r="X388" s="3"/>
      <c r="Y388" s="3"/>
      <c r="Z388" s="3"/>
    </row>
    <row r="389">
      <c r="A389" s="2"/>
      <c r="B389" s="2"/>
      <c r="C389" s="2"/>
      <c r="D389" s="2"/>
      <c r="E389" s="2"/>
      <c r="F389" s="2"/>
      <c r="G389" s="2"/>
      <c r="H389" s="2"/>
      <c r="I389" s="2"/>
      <c r="J389" s="2"/>
      <c r="K389" s="2"/>
      <c r="L389" s="2"/>
      <c r="M389" s="2"/>
      <c r="N389" s="2"/>
      <c r="O389" s="2"/>
      <c r="P389" s="2"/>
      <c r="Q389" s="2"/>
      <c r="R389" s="2"/>
      <c r="S389" s="2"/>
      <c r="T389" s="2"/>
      <c r="U389" s="2"/>
      <c r="V389" s="3"/>
      <c r="W389" s="3"/>
      <c r="X389" s="3"/>
      <c r="Y389" s="3"/>
      <c r="Z389" s="3"/>
    </row>
    <row r="390">
      <c r="A390" s="2"/>
      <c r="B390" s="2"/>
      <c r="C390" s="2"/>
      <c r="D390" s="2"/>
      <c r="E390" s="2"/>
      <c r="F390" s="2"/>
      <c r="G390" s="2"/>
      <c r="H390" s="2"/>
      <c r="I390" s="2"/>
      <c r="J390" s="2"/>
      <c r="K390" s="2"/>
      <c r="L390" s="2"/>
      <c r="M390" s="2"/>
      <c r="N390" s="2"/>
      <c r="O390" s="2"/>
      <c r="P390" s="2"/>
      <c r="Q390" s="2"/>
      <c r="R390" s="2"/>
      <c r="S390" s="2"/>
      <c r="T390" s="2"/>
      <c r="U390" s="2"/>
      <c r="V390" s="3"/>
      <c r="W390" s="3"/>
      <c r="X390" s="3"/>
      <c r="Y390" s="3"/>
      <c r="Z390" s="3"/>
    </row>
    <row r="391">
      <c r="A391" s="2"/>
      <c r="B391" s="2"/>
      <c r="C391" s="2"/>
      <c r="D391" s="2"/>
      <c r="E391" s="2"/>
      <c r="F391" s="2"/>
      <c r="G391" s="2"/>
      <c r="H391" s="2"/>
      <c r="I391" s="2"/>
      <c r="J391" s="2"/>
      <c r="K391" s="2"/>
      <c r="L391" s="2"/>
      <c r="M391" s="2"/>
      <c r="N391" s="2"/>
      <c r="O391" s="2"/>
      <c r="P391" s="2"/>
      <c r="Q391" s="2"/>
      <c r="R391" s="2"/>
      <c r="S391" s="2"/>
      <c r="T391" s="2"/>
      <c r="U391" s="2"/>
      <c r="V391" s="3"/>
      <c r="W391" s="3"/>
      <c r="X391" s="3"/>
      <c r="Y391" s="3"/>
      <c r="Z391" s="3"/>
    </row>
    <row r="392">
      <c r="A392" s="2"/>
      <c r="B392" s="2"/>
      <c r="C392" s="2"/>
      <c r="D392" s="2"/>
      <c r="E392" s="2"/>
      <c r="F392" s="2"/>
      <c r="G392" s="2"/>
      <c r="H392" s="2"/>
      <c r="I392" s="2"/>
      <c r="J392" s="2"/>
      <c r="K392" s="2"/>
      <c r="L392" s="2"/>
      <c r="M392" s="2"/>
      <c r="N392" s="2"/>
      <c r="O392" s="2"/>
      <c r="P392" s="2"/>
      <c r="Q392" s="2"/>
      <c r="R392" s="2"/>
      <c r="S392" s="2"/>
      <c r="T392" s="2"/>
      <c r="U392" s="2"/>
      <c r="V392" s="3"/>
      <c r="W392" s="3"/>
      <c r="X392" s="3"/>
      <c r="Y392" s="3"/>
      <c r="Z392" s="3"/>
    </row>
    <row r="393">
      <c r="A393" s="2"/>
      <c r="B393" s="2"/>
      <c r="C393" s="2"/>
      <c r="D393" s="2"/>
      <c r="E393" s="2"/>
      <c r="F393" s="2"/>
      <c r="G393" s="2"/>
      <c r="H393" s="2"/>
      <c r="I393" s="2"/>
      <c r="J393" s="2"/>
      <c r="K393" s="2"/>
      <c r="L393" s="2"/>
      <c r="M393" s="2"/>
      <c r="N393" s="2"/>
      <c r="O393" s="2"/>
      <c r="P393" s="2"/>
      <c r="Q393" s="2"/>
      <c r="R393" s="2"/>
      <c r="S393" s="2"/>
      <c r="T393" s="2"/>
      <c r="U393" s="2"/>
      <c r="V393" s="3"/>
      <c r="W393" s="3"/>
      <c r="X393" s="3"/>
      <c r="Y393" s="3"/>
      <c r="Z393" s="3"/>
    </row>
    <row r="394">
      <c r="A394" s="2"/>
      <c r="B394" s="2"/>
      <c r="C394" s="2"/>
      <c r="D394" s="2"/>
      <c r="E394" s="2"/>
      <c r="F394" s="2"/>
      <c r="G394" s="2"/>
      <c r="H394" s="2"/>
      <c r="I394" s="2"/>
      <c r="J394" s="2"/>
      <c r="K394" s="2"/>
      <c r="L394" s="2"/>
      <c r="M394" s="2"/>
      <c r="N394" s="2"/>
      <c r="O394" s="2"/>
      <c r="P394" s="2"/>
      <c r="Q394" s="2"/>
      <c r="R394" s="2"/>
      <c r="S394" s="2"/>
      <c r="T394" s="2"/>
      <c r="U394" s="2"/>
      <c r="V394" s="3"/>
      <c r="W394" s="3"/>
      <c r="X394" s="3"/>
      <c r="Y394" s="3"/>
      <c r="Z394" s="3"/>
    </row>
    <row r="395">
      <c r="A395" s="2"/>
      <c r="B395" s="2"/>
      <c r="C395" s="2"/>
      <c r="D395" s="2"/>
      <c r="E395" s="2"/>
      <c r="F395" s="2"/>
      <c r="G395" s="2"/>
      <c r="H395" s="2"/>
      <c r="I395" s="2"/>
      <c r="J395" s="2"/>
      <c r="K395" s="2"/>
      <c r="L395" s="2"/>
      <c r="M395" s="2"/>
      <c r="N395" s="2"/>
      <c r="O395" s="2"/>
      <c r="P395" s="2"/>
      <c r="Q395" s="2"/>
      <c r="R395" s="2"/>
      <c r="S395" s="2"/>
      <c r="T395" s="2"/>
      <c r="U395" s="2"/>
      <c r="V395" s="3"/>
      <c r="W395" s="3"/>
      <c r="X395" s="3"/>
      <c r="Y395" s="3"/>
      <c r="Z395" s="3"/>
    </row>
    <row r="396">
      <c r="A396" s="2"/>
      <c r="B396" s="2"/>
      <c r="C396" s="2"/>
      <c r="D396" s="2"/>
      <c r="E396" s="2"/>
      <c r="F396" s="2"/>
      <c r="G396" s="2"/>
      <c r="H396" s="2"/>
      <c r="I396" s="2"/>
      <c r="J396" s="2"/>
      <c r="K396" s="2"/>
      <c r="L396" s="2"/>
      <c r="M396" s="2"/>
      <c r="N396" s="2"/>
      <c r="O396" s="2"/>
      <c r="P396" s="2"/>
      <c r="Q396" s="2"/>
      <c r="R396" s="2"/>
      <c r="S396" s="2"/>
      <c r="T396" s="2"/>
      <c r="U396" s="2"/>
      <c r="V396" s="3"/>
      <c r="W396" s="3"/>
      <c r="X396" s="3"/>
      <c r="Y396" s="3"/>
      <c r="Z396" s="3"/>
    </row>
    <row r="397">
      <c r="A397" s="2"/>
      <c r="B397" s="2"/>
      <c r="C397" s="2"/>
      <c r="D397" s="2"/>
      <c r="E397" s="2"/>
      <c r="F397" s="2"/>
      <c r="G397" s="2"/>
      <c r="H397" s="2"/>
      <c r="I397" s="2"/>
      <c r="J397" s="2"/>
      <c r="K397" s="2"/>
      <c r="L397" s="2"/>
      <c r="M397" s="2"/>
      <c r="N397" s="2"/>
      <c r="O397" s="2"/>
      <c r="P397" s="2"/>
      <c r="Q397" s="2"/>
      <c r="R397" s="2"/>
      <c r="S397" s="2"/>
      <c r="T397" s="2"/>
      <c r="U397" s="2"/>
      <c r="V397" s="3"/>
      <c r="W397" s="3"/>
      <c r="X397" s="3"/>
      <c r="Y397" s="3"/>
      <c r="Z397" s="3"/>
    </row>
    <row r="398">
      <c r="A398" s="2"/>
      <c r="B398" s="2"/>
      <c r="C398" s="2"/>
      <c r="D398" s="2"/>
      <c r="E398" s="2"/>
      <c r="F398" s="2"/>
      <c r="G398" s="2"/>
      <c r="H398" s="2"/>
      <c r="I398" s="2"/>
      <c r="J398" s="2"/>
      <c r="K398" s="2"/>
      <c r="L398" s="2"/>
      <c r="M398" s="2"/>
      <c r="N398" s="2"/>
      <c r="O398" s="2"/>
      <c r="P398" s="2"/>
      <c r="Q398" s="2"/>
      <c r="R398" s="2"/>
      <c r="S398" s="2"/>
      <c r="T398" s="2"/>
      <c r="U398" s="2"/>
      <c r="V398" s="3"/>
      <c r="W398" s="3"/>
      <c r="X398" s="3"/>
      <c r="Y398" s="3"/>
      <c r="Z398" s="3"/>
    </row>
    <row r="399">
      <c r="A399" s="2"/>
      <c r="B399" s="2"/>
      <c r="C399" s="2"/>
      <c r="D399" s="2"/>
      <c r="E399" s="2"/>
      <c r="F399" s="2"/>
      <c r="G399" s="2"/>
      <c r="H399" s="2"/>
      <c r="I399" s="2"/>
      <c r="J399" s="2"/>
      <c r="K399" s="2"/>
      <c r="L399" s="2"/>
      <c r="M399" s="2"/>
      <c r="N399" s="2"/>
      <c r="O399" s="2"/>
      <c r="P399" s="2"/>
      <c r="Q399" s="2"/>
      <c r="R399" s="2"/>
      <c r="S399" s="2"/>
      <c r="T399" s="2"/>
      <c r="U399" s="2"/>
      <c r="V399" s="3"/>
      <c r="W399" s="3"/>
      <c r="X399" s="3"/>
      <c r="Y399" s="3"/>
      <c r="Z399" s="3"/>
    </row>
    <row r="400">
      <c r="A400" s="2"/>
      <c r="B400" s="2"/>
      <c r="C400" s="2"/>
      <c r="D400" s="2"/>
      <c r="E400" s="2"/>
      <c r="F400" s="2"/>
      <c r="G400" s="2"/>
      <c r="H400" s="2"/>
      <c r="I400" s="2"/>
      <c r="J400" s="2"/>
      <c r="K400" s="2"/>
      <c r="L400" s="2"/>
      <c r="M400" s="2"/>
      <c r="N400" s="2"/>
      <c r="O400" s="2"/>
      <c r="P400" s="2"/>
      <c r="Q400" s="2"/>
      <c r="R400" s="2"/>
      <c r="S400" s="2"/>
      <c r="T400" s="2"/>
      <c r="U400" s="2"/>
      <c r="V400" s="3"/>
      <c r="W400" s="3"/>
      <c r="X400" s="3"/>
      <c r="Y400" s="3"/>
      <c r="Z400" s="3"/>
    </row>
    <row r="401">
      <c r="A401" s="2"/>
      <c r="B401" s="2"/>
      <c r="C401" s="2"/>
      <c r="D401" s="2"/>
      <c r="E401" s="2"/>
      <c r="F401" s="2"/>
      <c r="G401" s="2"/>
      <c r="H401" s="2"/>
      <c r="I401" s="2"/>
      <c r="J401" s="2"/>
      <c r="K401" s="2"/>
      <c r="L401" s="2"/>
      <c r="M401" s="2"/>
      <c r="N401" s="2"/>
      <c r="O401" s="2"/>
      <c r="P401" s="2"/>
      <c r="Q401" s="2"/>
      <c r="R401" s="2"/>
      <c r="S401" s="2"/>
      <c r="T401" s="2"/>
      <c r="U401" s="2"/>
      <c r="V401" s="3"/>
      <c r="W401" s="3"/>
      <c r="X401" s="3"/>
      <c r="Y401" s="3"/>
      <c r="Z401" s="3"/>
    </row>
    <row r="402">
      <c r="A402" s="2"/>
      <c r="B402" s="2"/>
      <c r="C402" s="2"/>
      <c r="D402" s="2"/>
      <c r="E402" s="2"/>
      <c r="F402" s="2"/>
      <c r="G402" s="2"/>
      <c r="H402" s="2"/>
      <c r="I402" s="2"/>
      <c r="J402" s="2"/>
      <c r="K402" s="2"/>
      <c r="L402" s="2"/>
      <c r="M402" s="2"/>
      <c r="N402" s="2"/>
      <c r="O402" s="2"/>
      <c r="P402" s="2"/>
      <c r="Q402" s="2"/>
      <c r="R402" s="2"/>
      <c r="S402" s="2"/>
      <c r="T402" s="2"/>
      <c r="U402" s="2"/>
      <c r="V402" s="3"/>
      <c r="W402" s="3"/>
      <c r="X402" s="3"/>
      <c r="Y402" s="3"/>
      <c r="Z402" s="3"/>
    </row>
    <row r="403">
      <c r="A403" s="2"/>
      <c r="B403" s="2"/>
      <c r="C403" s="2"/>
      <c r="D403" s="2"/>
      <c r="E403" s="2"/>
      <c r="F403" s="2"/>
      <c r="G403" s="2"/>
      <c r="H403" s="2"/>
      <c r="I403" s="2"/>
      <c r="J403" s="2"/>
      <c r="K403" s="2"/>
      <c r="L403" s="2"/>
      <c r="M403" s="2"/>
      <c r="N403" s="2"/>
      <c r="O403" s="2"/>
      <c r="P403" s="2"/>
      <c r="Q403" s="2"/>
      <c r="R403" s="2"/>
      <c r="S403" s="2"/>
      <c r="T403" s="2"/>
      <c r="U403" s="2"/>
      <c r="V403" s="3"/>
      <c r="W403" s="3"/>
      <c r="X403" s="3"/>
      <c r="Y403" s="3"/>
      <c r="Z403" s="3"/>
    </row>
    <row r="404">
      <c r="A404" s="2"/>
      <c r="B404" s="2"/>
      <c r="C404" s="2"/>
      <c r="D404" s="2"/>
      <c r="E404" s="2"/>
      <c r="F404" s="2"/>
      <c r="G404" s="2"/>
      <c r="H404" s="2"/>
      <c r="I404" s="2"/>
      <c r="J404" s="2"/>
      <c r="K404" s="2"/>
      <c r="L404" s="2"/>
      <c r="M404" s="2"/>
      <c r="N404" s="2"/>
      <c r="O404" s="2"/>
      <c r="P404" s="2"/>
      <c r="Q404" s="2"/>
      <c r="R404" s="2"/>
      <c r="S404" s="2"/>
      <c r="T404" s="2"/>
      <c r="U404" s="2"/>
      <c r="V404" s="3"/>
      <c r="W404" s="3"/>
      <c r="X404" s="3"/>
      <c r="Y404" s="3"/>
      <c r="Z404" s="3"/>
    </row>
    <row r="405">
      <c r="A405" s="2"/>
      <c r="B405" s="2"/>
      <c r="C405" s="2"/>
      <c r="D405" s="2"/>
      <c r="E405" s="2"/>
      <c r="F405" s="2"/>
      <c r="G405" s="2"/>
      <c r="H405" s="2"/>
      <c r="I405" s="2"/>
      <c r="J405" s="2"/>
      <c r="K405" s="2"/>
      <c r="L405" s="2"/>
      <c r="M405" s="2"/>
      <c r="N405" s="2"/>
      <c r="O405" s="2"/>
      <c r="P405" s="2"/>
      <c r="Q405" s="2"/>
      <c r="R405" s="2"/>
      <c r="S405" s="2"/>
      <c r="T405" s="2"/>
      <c r="U405" s="2"/>
      <c r="V405" s="3"/>
      <c r="W405" s="3"/>
      <c r="X405" s="3"/>
      <c r="Y405" s="3"/>
      <c r="Z405" s="3"/>
    </row>
    <row r="406">
      <c r="A406" s="2"/>
      <c r="B406" s="2"/>
      <c r="C406" s="2"/>
      <c r="D406" s="2"/>
      <c r="E406" s="2"/>
      <c r="F406" s="2"/>
      <c r="G406" s="2"/>
      <c r="H406" s="2"/>
      <c r="I406" s="2"/>
      <c r="J406" s="2"/>
      <c r="K406" s="2"/>
      <c r="L406" s="2"/>
      <c r="M406" s="2"/>
      <c r="N406" s="2"/>
      <c r="O406" s="2"/>
      <c r="P406" s="2"/>
      <c r="Q406" s="2"/>
      <c r="R406" s="2"/>
      <c r="S406" s="2"/>
      <c r="T406" s="2"/>
      <c r="U406" s="2"/>
      <c r="V406" s="3"/>
      <c r="W406" s="3"/>
      <c r="X406" s="3"/>
      <c r="Y406" s="3"/>
      <c r="Z406" s="3"/>
    </row>
    <row r="407">
      <c r="A407" s="2"/>
      <c r="B407" s="2"/>
      <c r="C407" s="2"/>
      <c r="D407" s="2"/>
      <c r="E407" s="2"/>
      <c r="F407" s="2"/>
      <c r="G407" s="2"/>
      <c r="H407" s="2"/>
      <c r="I407" s="2"/>
      <c r="J407" s="2"/>
      <c r="K407" s="2"/>
      <c r="L407" s="2"/>
      <c r="M407" s="2"/>
      <c r="N407" s="2"/>
      <c r="O407" s="2"/>
      <c r="P407" s="2"/>
      <c r="Q407" s="2"/>
      <c r="R407" s="2"/>
      <c r="S407" s="2"/>
      <c r="T407" s="2"/>
      <c r="U407" s="2"/>
      <c r="V407" s="3"/>
      <c r="W407" s="3"/>
      <c r="X407" s="3"/>
      <c r="Y407" s="3"/>
      <c r="Z407" s="3"/>
    </row>
    <row r="408">
      <c r="A408" s="2"/>
      <c r="B408" s="2"/>
      <c r="C408" s="2"/>
      <c r="D408" s="2"/>
      <c r="E408" s="2"/>
      <c r="F408" s="2"/>
      <c r="G408" s="2"/>
      <c r="H408" s="2"/>
      <c r="I408" s="2"/>
      <c r="J408" s="2"/>
      <c r="K408" s="2"/>
      <c r="L408" s="2"/>
      <c r="M408" s="2"/>
      <c r="N408" s="2"/>
      <c r="O408" s="2"/>
      <c r="P408" s="2"/>
      <c r="Q408" s="2"/>
      <c r="R408" s="2"/>
      <c r="S408" s="2"/>
      <c r="T408" s="2"/>
      <c r="U408" s="2"/>
      <c r="V408" s="3"/>
      <c r="W408" s="3"/>
      <c r="X408" s="3"/>
      <c r="Y408" s="3"/>
      <c r="Z408" s="3"/>
    </row>
    <row r="409">
      <c r="A409" s="2"/>
      <c r="B409" s="2"/>
      <c r="C409" s="2"/>
      <c r="D409" s="2"/>
      <c r="E409" s="2"/>
      <c r="F409" s="2"/>
      <c r="G409" s="2"/>
      <c r="H409" s="2"/>
      <c r="I409" s="2"/>
      <c r="J409" s="2"/>
      <c r="K409" s="2"/>
      <c r="L409" s="2"/>
      <c r="M409" s="2"/>
      <c r="N409" s="2"/>
      <c r="O409" s="2"/>
      <c r="P409" s="2"/>
      <c r="Q409" s="2"/>
      <c r="R409" s="2"/>
      <c r="S409" s="2"/>
      <c r="T409" s="2"/>
      <c r="U409" s="2"/>
      <c r="V409" s="3"/>
      <c r="W409" s="3"/>
      <c r="X409" s="3"/>
      <c r="Y409" s="3"/>
      <c r="Z409" s="3"/>
    </row>
    <row r="410">
      <c r="A410" s="2"/>
      <c r="B410" s="2"/>
      <c r="C410" s="2"/>
      <c r="D410" s="2"/>
      <c r="E410" s="2"/>
      <c r="F410" s="2"/>
      <c r="G410" s="2"/>
      <c r="H410" s="2"/>
      <c r="I410" s="2"/>
      <c r="J410" s="2"/>
      <c r="K410" s="2"/>
      <c r="L410" s="2"/>
      <c r="M410" s="2"/>
      <c r="N410" s="2"/>
      <c r="O410" s="2"/>
      <c r="P410" s="2"/>
      <c r="Q410" s="2"/>
      <c r="R410" s="2"/>
      <c r="S410" s="2"/>
      <c r="T410" s="2"/>
      <c r="U410" s="2"/>
      <c r="V410" s="3"/>
      <c r="W410" s="3"/>
      <c r="X410" s="3"/>
      <c r="Y410" s="3"/>
      <c r="Z410" s="3"/>
    </row>
    <row r="411">
      <c r="A411" s="2"/>
      <c r="B411" s="2"/>
      <c r="C411" s="2"/>
      <c r="D411" s="2"/>
      <c r="E411" s="2"/>
      <c r="F411" s="2"/>
      <c r="G411" s="2"/>
      <c r="H411" s="2"/>
      <c r="I411" s="2"/>
      <c r="J411" s="2"/>
      <c r="K411" s="2"/>
      <c r="L411" s="2"/>
      <c r="M411" s="2"/>
      <c r="N411" s="2"/>
      <c r="O411" s="2"/>
      <c r="P411" s="2"/>
      <c r="Q411" s="2"/>
      <c r="R411" s="2"/>
      <c r="S411" s="2"/>
      <c r="T411" s="2"/>
      <c r="U411" s="2"/>
      <c r="V411" s="3"/>
      <c r="W411" s="3"/>
      <c r="X411" s="3"/>
      <c r="Y411" s="3"/>
      <c r="Z411" s="3"/>
    </row>
    <row r="412">
      <c r="A412" s="2"/>
      <c r="B412" s="2"/>
      <c r="C412" s="2"/>
      <c r="D412" s="2"/>
      <c r="E412" s="2"/>
      <c r="F412" s="2"/>
      <c r="G412" s="2"/>
      <c r="H412" s="2"/>
      <c r="I412" s="2"/>
      <c r="J412" s="2"/>
      <c r="K412" s="2"/>
      <c r="L412" s="2"/>
      <c r="M412" s="2"/>
      <c r="N412" s="2"/>
      <c r="O412" s="2"/>
      <c r="P412" s="2"/>
      <c r="Q412" s="2"/>
      <c r="R412" s="2"/>
      <c r="S412" s="2"/>
      <c r="T412" s="2"/>
      <c r="U412" s="2"/>
      <c r="V412" s="3"/>
      <c r="W412" s="3"/>
      <c r="X412" s="3"/>
      <c r="Y412" s="3"/>
      <c r="Z412" s="3"/>
    </row>
    <row r="413">
      <c r="A413" s="2"/>
      <c r="B413" s="2"/>
      <c r="C413" s="2"/>
      <c r="D413" s="2"/>
      <c r="E413" s="2"/>
      <c r="F413" s="2"/>
      <c r="G413" s="2"/>
      <c r="H413" s="2"/>
      <c r="I413" s="2"/>
      <c r="J413" s="2"/>
      <c r="K413" s="2"/>
      <c r="L413" s="2"/>
      <c r="M413" s="2"/>
      <c r="N413" s="2"/>
      <c r="O413" s="2"/>
      <c r="P413" s="2"/>
      <c r="Q413" s="2"/>
      <c r="R413" s="2"/>
      <c r="S413" s="2"/>
      <c r="T413" s="2"/>
      <c r="U413" s="2"/>
      <c r="V413" s="3"/>
      <c r="W413" s="3"/>
      <c r="X413" s="3"/>
      <c r="Y413" s="3"/>
      <c r="Z413" s="3"/>
    </row>
    <row r="414">
      <c r="A414" s="2"/>
      <c r="B414" s="2"/>
      <c r="C414" s="2"/>
      <c r="D414" s="2"/>
      <c r="E414" s="2"/>
      <c r="F414" s="2"/>
      <c r="G414" s="2"/>
      <c r="H414" s="2"/>
      <c r="I414" s="2"/>
      <c r="J414" s="2"/>
      <c r="K414" s="2"/>
      <c r="L414" s="2"/>
      <c r="M414" s="2"/>
      <c r="N414" s="2"/>
      <c r="O414" s="2"/>
      <c r="P414" s="2"/>
      <c r="Q414" s="2"/>
      <c r="R414" s="2"/>
      <c r="S414" s="2"/>
      <c r="T414" s="2"/>
      <c r="U414" s="2"/>
      <c r="V414" s="3"/>
      <c r="W414" s="3"/>
      <c r="X414" s="3"/>
      <c r="Y414" s="3"/>
      <c r="Z414" s="3"/>
    </row>
    <row r="415">
      <c r="A415" s="2"/>
      <c r="B415" s="2"/>
      <c r="C415" s="2"/>
      <c r="D415" s="2"/>
      <c r="E415" s="2"/>
      <c r="F415" s="2"/>
      <c r="G415" s="2"/>
      <c r="H415" s="2"/>
      <c r="I415" s="2"/>
      <c r="J415" s="2"/>
      <c r="K415" s="2"/>
      <c r="L415" s="2"/>
      <c r="M415" s="2"/>
      <c r="N415" s="2"/>
      <c r="O415" s="2"/>
      <c r="P415" s="2"/>
      <c r="Q415" s="2"/>
      <c r="R415" s="2"/>
      <c r="S415" s="2"/>
      <c r="T415" s="2"/>
      <c r="U415" s="2"/>
      <c r="V415" s="3"/>
      <c r="W415" s="3"/>
      <c r="X415" s="3"/>
      <c r="Y415" s="3"/>
      <c r="Z415" s="3"/>
    </row>
    <row r="416">
      <c r="A416" s="2"/>
      <c r="B416" s="2"/>
      <c r="C416" s="2"/>
      <c r="D416" s="2"/>
      <c r="E416" s="2"/>
      <c r="F416" s="2"/>
      <c r="G416" s="2"/>
      <c r="H416" s="2"/>
      <c r="I416" s="2"/>
      <c r="J416" s="2"/>
      <c r="K416" s="2"/>
      <c r="L416" s="2"/>
      <c r="M416" s="2"/>
      <c r="N416" s="2"/>
      <c r="O416" s="2"/>
      <c r="P416" s="2"/>
      <c r="Q416" s="2"/>
      <c r="R416" s="2"/>
      <c r="S416" s="2"/>
      <c r="T416" s="2"/>
      <c r="U416" s="2"/>
      <c r="V416" s="3"/>
      <c r="W416" s="3"/>
      <c r="X416" s="3"/>
      <c r="Y416" s="3"/>
      <c r="Z416" s="3"/>
    </row>
    <row r="417">
      <c r="A417" s="2"/>
      <c r="B417" s="2"/>
      <c r="C417" s="2"/>
      <c r="D417" s="2"/>
      <c r="E417" s="2"/>
      <c r="F417" s="2"/>
      <c r="G417" s="2"/>
      <c r="H417" s="2"/>
      <c r="I417" s="2"/>
      <c r="J417" s="2"/>
      <c r="K417" s="2"/>
      <c r="L417" s="2"/>
      <c r="M417" s="2"/>
      <c r="N417" s="2"/>
      <c r="O417" s="2"/>
      <c r="P417" s="2"/>
      <c r="Q417" s="2"/>
      <c r="R417" s="2"/>
      <c r="S417" s="2"/>
      <c r="T417" s="2"/>
      <c r="U417" s="2"/>
      <c r="V417" s="3"/>
      <c r="W417" s="3"/>
      <c r="X417" s="3"/>
      <c r="Y417" s="3"/>
      <c r="Z417" s="3"/>
    </row>
    <row r="418">
      <c r="A418" s="2"/>
      <c r="B418" s="2"/>
      <c r="C418" s="2"/>
      <c r="D418" s="2"/>
      <c r="E418" s="2"/>
      <c r="F418" s="2"/>
      <c r="G418" s="2"/>
      <c r="H418" s="2"/>
      <c r="I418" s="2"/>
      <c r="J418" s="2"/>
      <c r="K418" s="2"/>
      <c r="L418" s="2"/>
      <c r="M418" s="2"/>
      <c r="N418" s="2"/>
      <c r="O418" s="2"/>
      <c r="P418" s="2"/>
      <c r="Q418" s="2"/>
      <c r="R418" s="2"/>
      <c r="S418" s="2"/>
      <c r="T418" s="2"/>
      <c r="U418" s="2"/>
      <c r="V418" s="3"/>
      <c r="W418" s="3"/>
      <c r="X418" s="3"/>
      <c r="Y418" s="3"/>
      <c r="Z418" s="3"/>
    </row>
    <row r="419">
      <c r="A419" s="2"/>
      <c r="B419" s="2"/>
      <c r="C419" s="2"/>
      <c r="D419" s="2"/>
      <c r="E419" s="2"/>
      <c r="F419" s="2"/>
      <c r="G419" s="2"/>
      <c r="H419" s="2"/>
      <c r="I419" s="2"/>
      <c r="J419" s="2"/>
      <c r="K419" s="2"/>
      <c r="L419" s="2"/>
      <c r="M419" s="2"/>
      <c r="N419" s="2"/>
      <c r="O419" s="2"/>
      <c r="P419" s="2"/>
      <c r="Q419" s="2"/>
      <c r="R419" s="2"/>
      <c r="S419" s="2"/>
      <c r="T419" s="2"/>
      <c r="U419" s="2"/>
      <c r="V419" s="3"/>
      <c r="W419" s="3"/>
      <c r="X419" s="3"/>
      <c r="Y419" s="3"/>
      <c r="Z419" s="3"/>
    </row>
    <row r="420">
      <c r="A420" s="2"/>
      <c r="B420" s="2"/>
      <c r="C420" s="2"/>
      <c r="D420" s="2"/>
      <c r="E420" s="2"/>
      <c r="F420" s="2"/>
      <c r="G420" s="2"/>
      <c r="H420" s="2"/>
      <c r="I420" s="2"/>
      <c r="J420" s="2"/>
      <c r="K420" s="2"/>
      <c r="L420" s="2"/>
      <c r="M420" s="2"/>
      <c r="N420" s="2"/>
      <c r="O420" s="2"/>
      <c r="P420" s="2"/>
      <c r="Q420" s="2"/>
      <c r="R420" s="2"/>
      <c r="S420" s="2"/>
      <c r="T420" s="2"/>
      <c r="U420" s="2"/>
      <c r="V420" s="3"/>
      <c r="W420" s="3"/>
      <c r="X420" s="3"/>
      <c r="Y420" s="3"/>
      <c r="Z420" s="3"/>
    </row>
    <row r="421">
      <c r="A421" s="2"/>
      <c r="B421" s="2"/>
      <c r="C421" s="2"/>
      <c r="D421" s="2"/>
      <c r="E421" s="2"/>
      <c r="F421" s="2"/>
      <c r="G421" s="2"/>
      <c r="H421" s="2"/>
      <c r="I421" s="2"/>
      <c r="J421" s="2"/>
      <c r="K421" s="2"/>
      <c r="L421" s="2"/>
      <c r="M421" s="2"/>
      <c r="N421" s="2"/>
      <c r="O421" s="2"/>
      <c r="P421" s="2"/>
      <c r="Q421" s="2"/>
      <c r="R421" s="2"/>
      <c r="S421" s="2"/>
      <c r="T421" s="2"/>
      <c r="U421" s="2"/>
      <c r="V421" s="3"/>
      <c r="W421" s="3"/>
      <c r="X421" s="3"/>
      <c r="Y421" s="3"/>
      <c r="Z421" s="3"/>
    </row>
    <row r="422">
      <c r="A422" s="2"/>
      <c r="B422" s="2"/>
      <c r="C422" s="2"/>
      <c r="D422" s="2"/>
      <c r="E422" s="2"/>
      <c r="F422" s="2"/>
      <c r="G422" s="2"/>
      <c r="H422" s="2"/>
      <c r="I422" s="2"/>
      <c r="J422" s="2"/>
      <c r="K422" s="2"/>
      <c r="L422" s="2"/>
      <c r="M422" s="2"/>
      <c r="N422" s="2"/>
      <c r="O422" s="2"/>
      <c r="P422" s="2"/>
      <c r="Q422" s="2"/>
      <c r="R422" s="2"/>
      <c r="S422" s="2"/>
      <c r="T422" s="2"/>
      <c r="U422" s="2"/>
      <c r="V422" s="3"/>
      <c r="W422" s="3"/>
      <c r="X422" s="3"/>
      <c r="Y422" s="3"/>
      <c r="Z422" s="3"/>
    </row>
    <row r="423">
      <c r="A423" s="2"/>
      <c r="B423" s="2"/>
      <c r="C423" s="2"/>
      <c r="D423" s="2"/>
      <c r="E423" s="2"/>
      <c r="F423" s="2"/>
      <c r="G423" s="2"/>
      <c r="H423" s="2"/>
      <c r="I423" s="2"/>
      <c r="J423" s="2"/>
      <c r="K423" s="2"/>
      <c r="L423" s="2"/>
      <c r="M423" s="2"/>
      <c r="N423" s="2"/>
      <c r="O423" s="2"/>
      <c r="P423" s="2"/>
      <c r="Q423" s="2"/>
      <c r="R423" s="2"/>
      <c r="S423" s="2"/>
      <c r="T423" s="2"/>
      <c r="U423" s="2"/>
      <c r="V423" s="3"/>
      <c r="W423" s="3"/>
      <c r="X423" s="3"/>
      <c r="Y423" s="3"/>
      <c r="Z423" s="3"/>
    </row>
    <row r="424">
      <c r="A424" s="2"/>
      <c r="B424" s="2"/>
      <c r="C424" s="2"/>
      <c r="D424" s="2"/>
      <c r="E424" s="2"/>
      <c r="F424" s="2"/>
      <c r="G424" s="2"/>
      <c r="H424" s="2"/>
      <c r="I424" s="2"/>
      <c r="J424" s="2"/>
      <c r="K424" s="2"/>
      <c r="L424" s="2"/>
      <c r="M424" s="2"/>
      <c r="N424" s="2"/>
      <c r="O424" s="2"/>
      <c r="P424" s="2"/>
      <c r="Q424" s="2"/>
      <c r="R424" s="2"/>
      <c r="S424" s="2"/>
      <c r="T424" s="2"/>
      <c r="U424" s="2"/>
      <c r="V424" s="3"/>
      <c r="W424" s="3"/>
      <c r="X424" s="3"/>
      <c r="Y424" s="3"/>
      <c r="Z424" s="3"/>
    </row>
    <row r="425">
      <c r="A425" s="2"/>
      <c r="B425" s="2"/>
      <c r="C425" s="2"/>
      <c r="D425" s="2"/>
      <c r="E425" s="2"/>
      <c r="F425" s="2"/>
      <c r="G425" s="2"/>
      <c r="H425" s="2"/>
      <c r="I425" s="2"/>
      <c r="J425" s="2"/>
      <c r="K425" s="2"/>
      <c r="L425" s="2"/>
      <c r="M425" s="2"/>
      <c r="N425" s="2"/>
      <c r="O425" s="2"/>
      <c r="P425" s="2"/>
      <c r="Q425" s="2"/>
      <c r="R425" s="2"/>
      <c r="S425" s="2"/>
      <c r="T425" s="2"/>
      <c r="U425" s="2"/>
      <c r="V425" s="3"/>
      <c r="W425" s="3"/>
      <c r="X425" s="3"/>
      <c r="Y425" s="3"/>
      <c r="Z425" s="3"/>
    </row>
    <row r="426">
      <c r="A426" s="2"/>
      <c r="B426" s="2"/>
      <c r="C426" s="2"/>
      <c r="D426" s="2"/>
      <c r="E426" s="2"/>
      <c r="F426" s="2"/>
      <c r="G426" s="2"/>
      <c r="H426" s="2"/>
      <c r="I426" s="2"/>
      <c r="J426" s="2"/>
      <c r="K426" s="2"/>
      <c r="L426" s="2"/>
      <c r="M426" s="2"/>
      <c r="N426" s="2"/>
      <c r="O426" s="2"/>
      <c r="P426" s="2"/>
      <c r="Q426" s="2"/>
      <c r="R426" s="2"/>
      <c r="S426" s="2"/>
      <c r="T426" s="2"/>
      <c r="U426" s="2"/>
      <c r="V426" s="3"/>
      <c r="W426" s="3"/>
      <c r="X426" s="3"/>
      <c r="Y426" s="3"/>
      <c r="Z426" s="3"/>
    </row>
    <row r="427">
      <c r="A427" s="2"/>
      <c r="B427" s="2"/>
      <c r="C427" s="2"/>
      <c r="D427" s="2"/>
      <c r="E427" s="2"/>
      <c r="F427" s="2"/>
      <c r="G427" s="2"/>
      <c r="H427" s="2"/>
      <c r="I427" s="2"/>
      <c r="J427" s="2"/>
      <c r="K427" s="2"/>
      <c r="L427" s="2"/>
      <c r="M427" s="2"/>
      <c r="N427" s="2"/>
      <c r="O427" s="2"/>
      <c r="P427" s="2"/>
      <c r="Q427" s="2"/>
      <c r="R427" s="2"/>
      <c r="S427" s="2"/>
      <c r="T427" s="2"/>
      <c r="U427" s="2"/>
      <c r="V427" s="3"/>
      <c r="W427" s="3"/>
      <c r="X427" s="3"/>
      <c r="Y427" s="3"/>
      <c r="Z427" s="3"/>
    </row>
    <row r="428">
      <c r="A428" s="2"/>
      <c r="B428" s="2"/>
      <c r="C428" s="2"/>
      <c r="D428" s="2"/>
      <c r="E428" s="2"/>
      <c r="F428" s="2"/>
      <c r="G428" s="2"/>
      <c r="H428" s="2"/>
      <c r="I428" s="2"/>
      <c r="J428" s="2"/>
      <c r="K428" s="2"/>
      <c r="L428" s="2"/>
      <c r="M428" s="2"/>
      <c r="N428" s="2"/>
      <c r="O428" s="2"/>
      <c r="P428" s="2"/>
      <c r="Q428" s="2"/>
      <c r="R428" s="2"/>
      <c r="S428" s="2"/>
      <c r="T428" s="2"/>
      <c r="U428" s="2"/>
      <c r="V428" s="3"/>
      <c r="W428" s="3"/>
      <c r="X428" s="3"/>
      <c r="Y428" s="3"/>
      <c r="Z428" s="3"/>
    </row>
    <row r="429">
      <c r="A429" s="2"/>
      <c r="B429" s="2"/>
      <c r="C429" s="2"/>
      <c r="D429" s="2"/>
      <c r="E429" s="2"/>
      <c r="F429" s="2"/>
      <c r="G429" s="2"/>
      <c r="H429" s="2"/>
      <c r="I429" s="2"/>
      <c r="J429" s="2"/>
      <c r="K429" s="2"/>
      <c r="L429" s="2"/>
      <c r="M429" s="2"/>
      <c r="N429" s="2"/>
      <c r="O429" s="2"/>
      <c r="P429" s="2"/>
      <c r="Q429" s="2"/>
      <c r="R429" s="2"/>
      <c r="S429" s="2"/>
      <c r="T429" s="2"/>
      <c r="U429" s="2"/>
      <c r="V429" s="3"/>
      <c r="W429" s="3"/>
      <c r="X429" s="3"/>
      <c r="Y429" s="3"/>
      <c r="Z429" s="3"/>
    </row>
    <row r="430">
      <c r="A430" s="2"/>
      <c r="B430" s="2"/>
      <c r="C430" s="2"/>
      <c r="D430" s="2"/>
      <c r="E430" s="2"/>
      <c r="F430" s="2"/>
      <c r="G430" s="2"/>
      <c r="H430" s="2"/>
      <c r="I430" s="2"/>
      <c r="J430" s="2"/>
      <c r="K430" s="2"/>
      <c r="L430" s="2"/>
      <c r="M430" s="2"/>
      <c r="N430" s="2"/>
      <c r="O430" s="2"/>
      <c r="P430" s="2"/>
      <c r="Q430" s="2"/>
      <c r="R430" s="2"/>
      <c r="S430" s="2"/>
      <c r="T430" s="2"/>
      <c r="U430" s="2"/>
      <c r="V430" s="3"/>
      <c r="W430" s="3"/>
      <c r="X430" s="3"/>
      <c r="Y430" s="3"/>
      <c r="Z430" s="3"/>
    </row>
    <row r="431">
      <c r="A431" s="2"/>
      <c r="B431" s="2"/>
      <c r="C431" s="2"/>
      <c r="D431" s="2"/>
      <c r="E431" s="2"/>
      <c r="F431" s="2"/>
      <c r="G431" s="2"/>
      <c r="H431" s="2"/>
      <c r="I431" s="2"/>
      <c r="J431" s="2"/>
      <c r="K431" s="2"/>
      <c r="L431" s="2"/>
      <c r="M431" s="2"/>
      <c r="N431" s="2"/>
      <c r="O431" s="2"/>
      <c r="P431" s="2"/>
      <c r="Q431" s="2"/>
      <c r="R431" s="2"/>
      <c r="S431" s="2"/>
      <c r="T431" s="2"/>
      <c r="U431" s="2"/>
      <c r="V431" s="3"/>
      <c r="W431" s="3"/>
      <c r="X431" s="3"/>
      <c r="Y431" s="3"/>
      <c r="Z431" s="3"/>
    </row>
    <row r="432">
      <c r="A432" s="2"/>
      <c r="B432" s="2"/>
      <c r="C432" s="2"/>
      <c r="D432" s="2"/>
      <c r="E432" s="2"/>
      <c r="F432" s="2"/>
      <c r="G432" s="2"/>
      <c r="H432" s="2"/>
      <c r="I432" s="2"/>
      <c r="J432" s="2"/>
      <c r="K432" s="2"/>
      <c r="L432" s="2"/>
      <c r="M432" s="2"/>
      <c r="N432" s="2"/>
      <c r="O432" s="2"/>
      <c r="P432" s="2"/>
      <c r="Q432" s="2"/>
      <c r="R432" s="2"/>
      <c r="S432" s="2"/>
      <c r="T432" s="2"/>
      <c r="U432" s="2"/>
      <c r="V432" s="3"/>
      <c r="W432" s="3"/>
      <c r="X432" s="3"/>
      <c r="Y432" s="3"/>
      <c r="Z432" s="3"/>
    </row>
    <row r="433">
      <c r="A433" s="2"/>
      <c r="B433" s="2"/>
      <c r="C433" s="2"/>
      <c r="D433" s="2"/>
      <c r="E433" s="2"/>
      <c r="F433" s="2"/>
      <c r="G433" s="2"/>
      <c r="H433" s="2"/>
      <c r="I433" s="2"/>
      <c r="J433" s="2"/>
      <c r="K433" s="2"/>
      <c r="L433" s="2"/>
      <c r="M433" s="2"/>
      <c r="N433" s="2"/>
      <c r="O433" s="2"/>
      <c r="P433" s="2"/>
      <c r="Q433" s="2"/>
      <c r="R433" s="2"/>
      <c r="S433" s="2"/>
      <c r="T433" s="2"/>
      <c r="U433" s="2"/>
      <c r="V433" s="3"/>
      <c r="W433" s="3"/>
      <c r="X433" s="3"/>
      <c r="Y433" s="3"/>
      <c r="Z433" s="3"/>
    </row>
    <row r="434">
      <c r="A434" s="2"/>
      <c r="B434" s="2"/>
      <c r="C434" s="2"/>
      <c r="D434" s="2"/>
      <c r="E434" s="2"/>
      <c r="F434" s="2"/>
      <c r="G434" s="2"/>
      <c r="H434" s="2"/>
      <c r="I434" s="2"/>
      <c r="J434" s="2"/>
      <c r="K434" s="2"/>
      <c r="L434" s="2"/>
      <c r="M434" s="2"/>
      <c r="N434" s="2"/>
      <c r="O434" s="2"/>
      <c r="P434" s="2"/>
      <c r="Q434" s="2"/>
      <c r="R434" s="2"/>
      <c r="S434" s="2"/>
      <c r="T434" s="2"/>
      <c r="U434" s="2"/>
      <c r="V434" s="3"/>
      <c r="W434" s="3"/>
      <c r="X434" s="3"/>
      <c r="Y434" s="3"/>
      <c r="Z434" s="3"/>
    </row>
    <row r="435">
      <c r="A435" s="2"/>
      <c r="B435" s="2"/>
      <c r="C435" s="2"/>
      <c r="D435" s="2"/>
      <c r="E435" s="2"/>
      <c r="F435" s="2"/>
      <c r="G435" s="2"/>
      <c r="H435" s="2"/>
      <c r="I435" s="2"/>
      <c r="J435" s="2"/>
      <c r="K435" s="2"/>
      <c r="L435" s="2"/>
      <c r="M435" s="2"/>
      <c r="N435" s="2"/>
      <c r="O435" s="2"/>
      <c r="P435" s="2"/>
      <c r="Q435" s="2"/>
      <c r="R435" s="2"/>
      <c r="S435" s="2"/>
      <c r="T435" s="2"/>
      <c r="U435" s="2"/>
      <c r="V435" s="3"/>
      <c r="W435" s="3"/>
      <c r="X435" s="3"/>
      <c r="Y435" s="3"/>
      <c r="Z435" s="3"/>
    </row>
    <row r="436">
      <c r="A436" s="2"/>
      <c r="B436" s="2"/>
      <c r="C436" s="2"/>
      <c r="D436" s="2"/>
      <c r="E436" s="2"/>
      <c r="F436" s="2"/>
      <c r="G436" s="2"/>
      <c r="H436" s="2"/>
      <c r="I436" s="2"/>
      <c r="J436" s="2"/>
      <c r="K436" s="2"/>
      <c r="L436" s="2"/>
      <c r="M436" s="2"/>
      <c r="N436" s="2"/>
      <c r="O436" s="2"/>
      <c r="P436" s="2"/>
      <c r="Q436" s="2"/>
      <c r="R436" s="2"/>
      <c r="S436" s="2"/>
      <c r="T436" s="2"/>
      <c r="U436" s="2"/>
      <c r="V436" s="3"/>
      <c r="W436" s="3"/>
      <c r="X436" s="3"/>
      <c r="Y436" s="3"/>
      <c r="Z436" s="3"/>
    </row>
    <row r="437">
      <c r="A437" s="2"/>
      <c r="B437" s="2"/>
      <c r="C437" s="2"/>
      <c r="D437" s="2"/>
      <c r="E437" s="2"/>
      <c r="F437" s="2"/>
      <c r="G437" s="2"/>
      <c r="H437" s="2"/>
      <c r="I437" s="2"/>
      <c r="J437" s="2"/>
      <c r="K437" s="2"/>
      <c r="L437" s="2"/>
      <c r="M437" s="2"/>
      <c r="N437" s="2"/>
      <c r="O437" s="2"/>
      <c r="P437" s="2"/>
      <c r="Q437" s="2"/>
      <c r="R437" s="2"/>
      <c r="S437" s="2"/>
      <c r="T437" s="2"/>
      <c r="U437" s="2"/>
      <c r="V437" s="3"/>
      <c r="W437" s="3"/>
      <c r="X437" s="3"/>
      <c r="Y437" s="3"/>
      <c r="Z437" s="3"/>
    </row>
    <row r="438">
      <c r="A438" s="2"/>
      <c r="B438" s="2"/>
      <c r="C438" s="2"/>
      <c r="D438" s="2"/>
      <c r="E438" s="2"/>
      <c r="F438" s="2"/>
      <c r="G438" s="2"/>
      <c r="H438" s="2"/>
      <c r="I438" s="2"/>
      <c r="J438" s="2"/>
      <c r="K438" s="2"/>
      <c r="L438" s="2"/>
      <c r="M438" s="2"/>
      <c r="N438" s="2"/>
      <c r="O438" s="2"/>
      <c r="P438" s="2"/>
      <c r="Q438" s="2"/>
      <c r="R438" s="2"/>
      <c r="S438" s="2"/>
      <c r="T438" s="2"/>
      <c r="U438" s="2"/>
      <c r="V438" s="3"/>
      <c r="W438" s="3"/>
      <c r="X438" s="3"/>
      <c r="Y438" s="3"/>
      <c r="Z438" s="3"/>
    </row>
    <row r="439">
      <c r="A439" s="2"/>
      <c r="B439" s="2"/>
      <c r="C439" s="2"/>
      <c r="D439" s="2"/>
      <c r="E439" s="2"/>
      <c r="F439" s="2"/>
      <c r="G439" s="2"/>
      <c r="H439" s="2"/>
      <c r="I439" s="2"/>
      <c r="J439" s="2"/>
      <c r="K439" s="2"/>
      <c r="L439" s="2"/>
      <c r="M439" s="2"/>
      <c r="N439" s="2"/>
      <c r="O439" s="2"/>
      <c r="P439" s="2"/>
      <c r="Q439" s="2"/>
      <c r="R439" s="2"/>
      <c r="S439" s="2"/>
      <c r="T439" s="2"/>
      <c r="U439" s="2"/>
      <c r="V439" s="3"/>
      <c r="W439" s="3"/>
      <c r="X439" s="3"/>
      <c r="Y439" s="3"/>
      <c r="Z439" s="3"/>
    </row>
    <row r="440">
      <c r="A440" s="2"/>
      <c r="B440" s="2"/>
      <c r="C440" s="2"/>
      <c r="D440" s="2"/>
      <c r="E440" s="2"/>
      <c r="F440" s="2"/>
      <c r="G440" s="2"/>
      <c r="H440" s="2"/>
      <c r="I440" s="2"/>
      <c r="J440" s="2"/>
      <c r="K440" s="2"/>
      <c r="L440" s="2"/>
      <c r="M440" s="2"/>
      <c r="N440" s="2"/>
      <c r="O440" s="2"/>
      <c r="P440" s="2"/>
      <c r="Q440" s="2"/>
      <c r="R440" s="2"/>
      <c r="S440" s="2"/>
      <c r="T440" s="2"/>
      <c r="U440" s="2"/>
      <c r="V440" s="3"/>
      <c r="W440" s="3"/>
      <c r="X440" s="3"/>
      <c r="Y440" s="3"/>
      <c r="Z440" s="3"/>
    </row>
    <row r="441">
      <c r="A441" s="2"/>
      <c r="B441" s="2"/>
      <c r="C441" s="2"/>
      <c r="D441" s="2"/>
      <c r="E441" s="2"/>
      <c r="F441" s="2"/>
      <c r="G441" s="2"/>
      <c r="H441" s="2"/>
      <c r="I441" s="2"/>
      <c r="J441" s="2"/>
      <c r="K441" s="2"/>
      <c r="L441" s="2"/>
      <c r="M441" s="2"/>
      <c r="N441" s="2"/>
      <c r="O441" s="2"/>
      <c r="P441" s="2"/>
      <c r="Q441" s="2"/>
      <c r="R441" s="2"/>
      <c r="S441" s="2"/>
      <c r="T441" s="2"/>
      <c r="U441" s="2"/>
      <c r="V441" s="3"/>
      <c r="W441" s="3"/>
      <c r="X441" s="3"/>
      <c r="Y441" s="3"/>
      <c r="Z441" s="3"/>
    </row>
    <row r="442">
      <c r="A442" s="2"/>
      <c r="B442" s="2"/>
      <c r="C442" s="2"/>
      <c r="D442" s="2"/>
      <c r="E442" s="2"/>
      <c r="F442" s="2"/>
      <c r="G442" s="2"/>
      <c r="H442" s="2"/>
      <c r="I442" s="2"/>
      <c r="J442" s="2"/>
      <c r="K442" s="2"/>
      <c r="L442" s="2"/>
      <c r="M442" s="2"/>
      <c r="N442" s="2"/>
      <c r="O442" s="2"/>
      <c r="P442" s="2"/>
      <c r="Q442" s="2"/>
      <c r="R442" s="2"/>
      <c r="S442" s="2"/>
      <c r="T442" s="2"/>
      <c r="U442" s="2"/>
      <c r="V442" s="3"/>
      <c r="W442" s="3"/>
      <c r="X442" s="3"/>
      <c r="Y442" s="3"/>
      <c r="Z442" s="3"/>
    </row>
    <row r="443">
      <c r="A443" s="2"/>
      <c r="B443" s="2"/>
      <c r="C443" s="2"/>
      <c r="D443" s="2"/>
      <c r="E443" s="2"/>
      <c r="F443" s="2"/>
      <c r="G443" s="2"/>
      <c r="H443" s="2"/>
      <c r="I443" s="2"/>
      <c r="J443" s="2"/>
      <c r="K443" s="2"/>
      <c r="L443" s="2"/>
      <c r="M443" s="2"/>
      <c r="N443" s="2"/>
      <c r="O443" s="2"/>
      <c r="P443" s="2"/>
      <c r="Q443" s="2"/>
      <c r="R443" s="2"/>
      <c r="S443" s="2"/>
      <c r="T443" s="2"/>
      <c r="U443" s="2"/>
      <c r="V443" s="3"/>
      <c r="W443" s="3"/>
      <c r="X443" s="3"/>
      <c r="Y443" s="3"/>
      <c r="Z443" s="3"/>
    </row>
    <row r="444">
      <c r="A444" s="2"/>
      <c r="B444" s="2"/>
      <c r="C444" s="2"/>
      <c r="D444" s="2"/>
      <c r="E444" s="2"/>
      <c r="F444" s="2"/>
      <c r="G444" s="2"/>
      <c r="H444" s="2"/>
      <c r="I444" s="2"/>
      <c r="J444" s="2"/>
      <c r="K444" s="2"/>
      <c r="L444" s="2"/>
      <c r="M444" s="2"/>
      <c r="N444" s="2"/>
      <c r="O444" s="2"/>
      <c r="P444" s="2"/>
      <c r="Q444" s="2"/>
      <c r="R444" s="2"/>
      <c r="S444" s="2"/>
      <c r="T444" s="2"/>
      <c r="U444" s="2"/>
      <c r="V444" s="3"/>
      <c r="W444" s="3"/>
      <c r="X444" s="3"/>
      <c r="Y444" s="3"/>
      <c r="Z444" s="3"/>
    </row>
    <row r="445">
      <c r="A445" s="2"/>
      <c r="B445" s="2"/>
      <c r="C445" s="2"/>
      <c r="D445" s="2"/>
      <c r="E445" s="2"/>
      <c r="F445" s="2"/>
      <c r="G445" s="2"/>
      <c r="H445" s="2"/>
      <c r="I445" s="2"/>
      <c r="J445" s="2"/>
      <c r="K445" s="2"/>
      <c r="L445" s="2"/>
      <c r="M445" s="2"/>
      <c r="N445" s="2"/>
      <c r="O445" s="2"/>
      <c r="P445" s="2"/>
      <c r="Q445" s="2"/>
      <c r="R445" s="2"/>
      <c r="S445" s="2"/>
      <c r="T445" s="2"/>
      <c r="U445" s="2"/>
      <c r="V445" s="3"/>
      <c r="W445" s="3"/>
      <c r="X445" s="3"/>
      <c r="Y445" s="3"/>
      <c r="Z445" s="3"/>
    </row>
    <row r="446">
      <c r="A446" s="2"/>
      <c r="B446" s="2"/>
      <c r="C446" s="2"/>
      <c r="D446" s="2"/>
      <c r="E446" s="2"/>
      <c r="F446" s="2"/>
      <c r="G446" s="2"/>
      <c r="H446" s="2"/>
      <c r="I446" s="2"/>
      <c r="J446" s="2"/>
      <c r="K446" s="2"/>
      <c r="L446" s="2"/>
      <c r="M446" s="2"/>
      <c r="N446" s="2"/>
      <c r="O446" s="2"/>
      <c r="P446" s="2"/>
      <c r="Q446" s="2"/>
      <c r="R446" s="2"/>
      <c r="S446" s="2"/>
      <c r="T446" s="2"/>
      <c r="U446" s="2"/>
      <c r="V446" s="3"/>
      <c r="W446" s="3"/>
      <c r="X446" s="3"/>
      <c r="Y446" s="3"/>
      <c r="Z446" s="3"/>
    </row>
    <row r="447">
      <c r="A447" s="2"/>
      <c r="B447" s="2"/>
      <c r="C447" s="2"/>
      <c r="D447" s="2"/>
      <c r="E447" s="2"/>
      <c r="F447" s="2"/>
      <c r="G447" s="2"/>
      <c r="H447" s="2"/>
      <c r="I447" s="2"/>
      <c r="J447" s="2"/>
      <c r="K447" s="2"/>
      <c r="L447" s="2"/>
      <c r="M447" s="2"/>
      <c r="N447" s="2"/>
      <c r="O447" s="2"/>
      <c r="P447" s="2"/>
      <c r="Q447" s="2"/>
      <c r="R447" s="2"/>
      <c r="S447" s="2"/>
      <c r="T447" s="2"/>
      <c r="U447" s="2"/>
      <c r="V447" s="3"/>
      <c r="W447" s="3"/>
      <c r="X447" s="3"/>
      <c r="Y447" s="3"/>
      <c r="Z447" s="3"/>
    </row>
    <row r="448">
      <c r="A448" s="2"/>
      <c r="B448" s="2"/>
      <c r="C448" s="2"/>
      <c r="D448" s="2"/>
      <c r="E448" s="2"/>
      <c r="F448" s="2"/>
      <c r="G448" s="2"/>
      <c r="H448" s="2"/>
      <c r="I448" s="2"/>
      <c r="J448" s="2"/>
      <c r="K448" s="2"/>
      <c r="L448" s="2"/>
      <c r="M448" s="2"/>
      <c r="N448" s="2"/>
      <c r="O448" s="2"/>
      <c r="P448" s="2"/>
      <c r="Q448" s="2"/>
      <c r="R448" s="2"/>
      <c r="S448" s="2"/>
      <c r="T448" s="2"/>
      <c r="U448" s="2"/>
      <c r="V448" s="3"/>
      <c r="W448" s="3"/>
      <c r="X448" s="3"/>
      <c r="Y448" s="3"/>
      <c r="Z448" s="3"/>
    </row>
    <row r="449">
      <c r="A449" s="2"/>
      <c r="B449" s="2"/>
      <c r="C449" s="2"/>
      <c r="D449" s="2"/>
      <c r="E449" s="2"/>
      <c r="F449" s="2"/>
      <c r="G449" s="2"/>
      <c r="H449" s="2"/>
      <c r="I449" s="2"/>
      <c r="J449" s="2"/>
      <c r="K449" s="2"/>
      <c r="L449" s="2"/>
      <c r="M449" s="2"/>
      <c r="N449" s="2"/>
      <c r="O449" s="2"/>
      <c r="P449" s="2"/>
      <c r="Q449" s="2"/>
      <c r="R449" s="2"/>
      <c r="S449" s="2"/>
      <c r="T449" s="2"/>
      <c r="U449" s="2"/>
      <c r="V449" s="3"/>
      <c r="W449" s="3"/>
      <c r="X449" s="3"/>
      <c r="Y449" s="3"/>
      <c r="Z449" s="3"/>
    </row>
    <row r="450">
      <c r="A450" s="2"/>
      <c r="B450" s="2"/>
      <c r="C450" s="2"/>
      <c r="D450" s="2"/>
      <c r="E450" s="2"/>
      <c r="F450" s="2"/>
      <c r="G450" s="2"/>
      <c r="H450" s="2"/>
      <c r="I450" s="2"/>
      <c r="J450" s="2"/>
      <c r="K450" s="2"/>
      <c r="L450" s="2"/>
      <c r="M450" s="2"/>
      <c r="N450" s="2"/>
      <c r="O450" s="2"/>
      <c r="P450" s="2"/>
      <c r="Q450" s="2"/>
      <c r="R450" s="2"/>
      <c r="S450" s="2"/>
      <c r="T450" s="2"/>
      <c r="U450" s="2"/>
      <c r="V450" s="3"/>
      <c r="W450" s="3"/>
      <c r="X450" s="3"/>
      <c r="Y450" s="3"/>
      <c r="Z450" s="3"/>
    </row>
    <row r="451">
      <c r="A451" s="2"/>
      <c r="B451" s="2"/>
      <c r="C451" s="2"/>
      <c r="D451" s="2"/>
      <c r="E451" s="2"/>
      <c r="F451" s="2"/>
      <c r="G451" s="2"/>
      <c r="H451" s="2"/>
      <c r="I451" s="2"/>
      <c r="J451" s="2"/>
      <c r="K451" s="2"/>
      <c r="L451" s="2"/>
      <c r="M451" s="2"/>
      <c r="N451" s="2"/>
      <c r="O451" s="2"/>
      <c r="P451" s="2"/>
      <c r="Q451" s="2"/>
      <c r="R451" s="2"/>
      <c r="S451" s="2"/>
      <c r="T451" s="2"/>
      <c r="U451" s="2"/>
      <c r="V451" s="3"/>
      <c r="W451" s="3"/>
      <c r="X451" s="3"/>
      <c r="Y451" s="3"/>
      <c r="Z451" s="3"/>
    </row>
    <row r="452">
      <c r="A452" s="2"/>
      <c r="B452" s="2"/>
      <c r="C452" s="2"/>
      <c r="D452" s="2"/>
      <c r="E452" s="2"/>
      <c r="F452" s="2"/>
      <c r="G452" s="2"/>
      <c r="H452" s="2"/>
      <c r="I452" s="2"/>
      <c r="J452" s="2"/>
      <c r="K452" s="2"/>
      <c r="L452" s="2"/>
      <c r="M452" s="2"/>
      <c r="N452" s="2"/>
      <c r="O452" s="2"/>
      <c r="P452" s="2"/>
      <c r="Q452" s="2"/>
      <c r="R452" s="2"/>
      <c r="S452" s="2"/>
      <c r="T452" s="2"/>
      <c r="U452" s="2"/>
      <c r="V452" s="3"/>
      <c r="W452" s="3"/>
      <c r="X452" s="3"/>
      <c r="Y452" s="3"/>
      <c r="Z452" s="3"/>
    </row>
    <row r="453">
      <c r="A453" s="2"/>
      <c r="B453" s="2"/>
      <c r="C453" s="2"/>
      <c r="D453" s="2"/>
      <c r="E453" s="2"/>
      <c r="F453" s="2"/>
      <c r="G453" s="2"/>
      <c r="H453" s="2"/>
      <c r="I453" s="2"/>
      <c r="J453" s="2"/>
      <c r="K453" s="2"/>
      <c r="L453" s="2"/>
      <c r="M453" s="2"/>
      <c r="N453" s="2"/>
      <c r="O453" s="2"/>
      <c r="P453" s="2"/>
      <c r="Q453" s="2"/>
      <c r="R453" s="2"/>
      <c r="S453" s="2"/>
      <c r="T453" s="2"/>
      <c r="U453" s="2"/>
      <c r="V453" s="3"/>
      <c r="W453" s="3"/>
      <c r="X453" s="3"/>
      <c r="Y453" s="3"/>
      <c r="Z453" s="3"/>
    </row>
    <row r="454">
      <c r="A454" s="2"/>
      <c r="B454" s="2"/>
      <c r="C454" s="2"/>
      <c r="D454" s="2"/>
      <c r="E454" s="2"/>
      <c r="F454" s="2"/>
      <c r="G454" s="2"/>
      <c r="H454" s="2"/>
      <c r="I454" s="2"/>
      <c r="J454" s="2"/>
      <c r="K454" s="2"/>
      <c r="L454" s="2"/>
      <c r="M454" s="2"/>
      <c r="N454" s="2"/>
      <c r="O454" s="2"/>
      <c r="P454" s="2"/>
      <c r="Q454" s="2"/>
      <c r="R454" s="2"/>
      <c r="S454" s="2"/>
      <c r="T454" s="2"/>
      <c r="U454" s="2"/>
      <c r="V454" s="3"/>
      <c r="W454" s="3"/>
      <c r="X454" s="3"/>
      <c r="Y454" s="3"/>
      <c r="Z454" s="3"/>
    </row>
    <row r="455">
      <c r="A455" s="2"/>
      <c r="B455" s="2"/>
      <c r="C455" s="2"/>
      <c r="D455" s="2"/>
      <c r="E455" s="2"/>
      <c r="F455" s="2"/>
      <c r="G455" s="2"/>
      <c r="H455" s="2"/>
      <c r="I455" s="2"/>
      <c r="J455" s="2"/>
      <c r="K455" s="2"/>
      <c r="L455" s="2"/>
      <c r="M455" s="2"/>
      <c r="N455" s="2"/>
      <c r="O455" s="2"/>
      <c r="P455" s="2"/>
      <c r="Q455" s="2"/>
      <c r="R455" s="2"/>
      <c r="S455" s="2"/>
      <c r="T455" s="2"/>
      <c r="U455" s="2"/>
      <c r="V455" s="3"/>
      <c r="W455" s="3"/>
      <c r="X455" s="3"/>
      <c r="Y455" s="3"/>
      <c r="Z455" s="3"/>
    </row>
    <row r="456">
      <c r="A456" s="2"/>
      <c r="B456" s="2"/>
      <c r="C456" s="2"/>
      <c r="D456" s="2"/>
      <c r="E456" s="2"/>
      <c r="F456" s="2"/>
      <c r="G456" s="2"/>
      <c r="H456" s="2"/>
      <c r="I456" s="2"/>
      <c r="J456" s="2"/>
      <c r="K456" s="2"/>
      <c r="L456" s="2"/>
      <c r="M456" s="2"/>
      <c r="N456" s="2"/>
      <c r="O456" s="2"/>
      <c r="P456" s="2"/>
      <c r="Q456" s="2"/>
      <c r="R456" s="2"/>
      <c r="S456" s="2"/>
      <c r="T456" s="2"/>
      <c r="U456" s="2"/>
      <c r="V456" s="3"/>
      <c r="W456" s="3"/>
      <c r="X456" s="3"/>
      <c r="Y456" s="3"/>
      <c r="Z456" s="3"/>
    </row>
    <row r="457">
      <c r="A457" s="2"/>
      <c r="B457" s="2"/>
      <c r="C457" s="2"/>
      <c r="D457" s="2"/>
      <c r="E457" s="2"/>
      <c r="F457" s="2"/>
      <c r="G457" s="2"/>
      <c r="H457" s="2"/>
      <c r="I457" s="2"/>
      <c r="J457" s="2"/>
      <c r="K457" s="2"/>
      <c r="L457" s="2"/>
      <c r="M457" s="2"/>
      <c r="N457" s="2"/>
      <c r="O457" s="2"/>
      <c r="P457" s="2"/>
      <c r="Q457" s="2"/>
      <c r="R457" s="2"/>
      <c r="S457" s="2"/>
      <c r="T457" s="2"/>
      <c r="U457" s="2"/>
      <c r="V457" s="3"/>
      <c r="W457" s="3"/>
      <c r="X457" s="3"/>
      <c r="Y457" s="3"/>
      <c r="Z457" s="3"/>
    </row>
    <row r="458">
      <c r="A458" s="2"/>
      <c r="B458" s="2"/>
      <c r="C458" s="2"/>
      <c r="D458" s="2"/>
      <c r="E458" s="2"/>
      <c r="F458" s="2"/>
      <c r="G458" s="2"/>
      <c r="H458" s="2"/>
      <c r="I458" s="2"/>
      <c r="J458" s="2"/>
      <c r="K458" s="2"/>
      <c r="L458" s="2"/>
      <c r="M458" s="2"/>
      <c r="N458" s="2"/>
      <c r="O458" s="2"/>
      <c r="P458" s="2"/>
      <c r="Q458" s="2"/>
      <c r="R458" s="2"/>
      <c r="S458" s="2"/>
      <c r="T458" s="2"/>
      <c r="U458" s="2"/>
      <c r="V458" s="3"/>
      <c r="W458" s="3"/>
      <c r="X458" s="3"/>
      <c r="Y458" s="3"/>
      <c r="Z458" s="3"/>
    </row>
    <row r="459">
      <c r="A459" s="2"/>
      <c r="B459" s="2"/>
      <c r="C459" s="2"/>
      <c r="D459" s="2"/>
      <c r="E459" s="2"/>
      <c r="F459" s="2"/>
      <c r="G459" s="2"/>
      <c r="H459" s="2"/>
      <c r="I459" s="2"/>
      <c r="J459" s="2"/>
      <c r="K459" s="2"/>
      <c r="L459" s="2"/>
      <c r="M459" s="2"/>
      <c r="N459" s="2"/>
      <c r="O459" s="2"/>
      <c r="P459" s="2"/>
      <c r="Q459" s="2"/>
      <c r="R459" s="2"/>
      <c r="S459" s="2"/>
      <c r="T459" s="2"/>
      <c r="U459" s="2"/>
      <c r="V459" s="3"/>
      <c r="W459" s="3"/>
      <c r="X459" s="3"/>
      <c r="Y459" s="3"/>
      <c r="Z459" s="3"/>
    </row>
    <row r="460">
      <c r="A460" s="2"/>
      <c r="B460" s="2"/>
      <c r="C460" s="2"/>
      <c r="D460" s="2"/>
      <c r="E460" s="2"/>
      <c r="F460" s="2"/>
      <c r="G460" s="2"/>
      <c r="H460" s="2"/>
      <c r="I460" s="2"/>
      <c r="J460" s="2"/>
      <c r="K460" s="2"/>
      <c r="L460" s="2"/>
      <c r="M460" s="2"/>
      <c r="N460" s="2"/>
      <c r="O460" s="2"/>
      <c r="P460" s="2"/>
      <c r="Q460" s="2"/>
      <c r="R460" s="2"/>
      <c r="S460" s="2"/>
      <c r="T460" s="2"/>
      <c r="U460" s="2"/>
      <c r="V460" s="3"/>
      <c r="W460" s="3"/>
      <c r="X460" s="3"/>
      <c r="Y460" s="3"/>
      <c r="Z460" s="3"/>
    </row>
    <row r="461">
      <c r="A461" s="2"/>
      <c r="B461" s="2"/>
      <c r="C461" s="2"/>
      <c r="D461" s="2"/>
      <c r="E461" s="2"/>
      <c r="F461" s="2"/>
      <c r="G461" s="2"/>
      <c r="H461" s="2"/>
      <c r="I461" s="2"/>
      <c r="J461" s="2"/>
      <c r="K461" s="2"/>
      <c r="L461" s="2"/>
      <c r="M461" s="2"/>
      <c r="N461" s="2"/>
      <c r="O461" s="2"/>
      <c r="P461" s="2"/>
      <c r="Q461" s="2"/>
      <c r="R461" s="2"/>
      <c r="S461" s="2"/>
      <c r="T461" s="2"/>
      <c r="U461" s="2"/>
      <c r="V461" s="3"/>
      <c r="W461" s="3"/>
      <c r="X461" s="3"/>
      <c r="Y461" s="3"/>
      <c r="Z461" s="3"/>
    </row>
    <row r="462">
      <c r="A462" s="2"/>
      <c r="B462" s="2"/>
      <c r="C462" s="2"/>
      <c r="D462" s="2"/>
      <c r="E462" s="2"/>
      <c r="F462" s="2"/>
      <c r="G462" s="2"/>
      <c r="H462" s="2"/>
      <c r="I462" s="2"/>
      <c r="J462" s="2"/>
      <c r="K462" s="2"/>
      <c r="L462" s="2"/>
      <c r="M462" s="2"/>
      <c r="N462" s="2"/>
      <c r="O462" s="2"/>
      <c r="P462" s="2"/>
      <c r="Q462" s="2"/>
      <c r="R462" s="2"/>
      <c r="S462" s="2"/>
      <c r="T462" s="2"/>
      <c r="U462" s="2"/>
      <c r="V462" s="3"/>
      <c r="W462" s="3"/>
      <c r="X462" s="3"/>
      <c r="Y462" s="3"/>
      <c r="Z462" s="3"/>
    </row>
    <row r="463">
      <c r="A463" s="2"/>
      <c r="B463" s="2"/>
      <c r="C463" s="2"/>
      <c r="D463" s="2"/>
      <c r="E463" s="2"/>
      <c r="F463" s="2"/>
      <c r="G463" s="2"/>
      <c r="H463" s="2"/>
      <c r="I463" s="2"/>
      <c r="J463" s="2"/>
      <c r="K463" s="2"/>
      <c r="L463" s="2"/>
      <c r="M463" s="2"/>
      <c r="N463" s="2"/>
      <c r="O463" s="2"/>
      <c r="P463" s="2"/>
      <c r="Q463" s="2"/>
      <c r="R463" s="2"/>
      <c r="S463" s="2"/>
      <c r="T463" s="2"/>
      <c r="U463" s="2"/>
      <c r="V463" s="3"/>
      <c r="W463" s="3"/>
      <c r="X463" s="3"/>
      <c r="Y463" s="3"/>
      <c r="Z463" s="3"/>
    </row>
    <row r="464">
      <c r="A464" s="2"/>
      <c r="B464" s="2"/>
      <c r="C464" s="2"/>
      <c r="D464" s="2"/>
      <c r="E464" s="2"/>
      <c r="F464" s="2"/>
      <c r="G464" s="2"/>
      <c r="H464" s="2"/>
      <c r="I464" s="2"/>
      <c r="J464" s="2"/>
      <c r="K464" s="2"/>
      <c r="L464" s="2"/>
      <c r="M464" s="2"/>
      <c r="N464" s="2"/>
      <c r="O464" s="2"/>
      <c r="P464" s="2"/>
      <c r="Q464" s="2"/>
      <c r="R464" s="2"/>
      <c r="S464" s="2"/>
      <c r="T464" s="2"/>
      <c r="U464" s="2"/>
      <c r="V464" s="3"/>
      <c r="W464" s="3"/>
      <c r="X464" s="3"/>
      <c r="Y464" s="3"/>
      <c r="Z464" s="3"/>
    </row>
    <row r="465">
      <c r="A465" s="2"/>
      <c r="B465" s="2"/>
      <c r="C465" s="2"/>
      <c r="D465" s="2"/>
      <c r="E465" s="2"/>
      <c r="F465" s="2"/>
      <c r="G465" s="2"/>
      <c r="H465" s="2"/>
      <c r="I465" s="2"/>
      <c r="J465" s="2"/>
      <c r="K465" s="2"/>
      <c r="L465" s="2"/>
      <c r="M465" s="2"/>
      <c r="N465" s="2"/>
      <c r="O465" s="2"/>
      <c r="P465" s="2"/>
      <c r="Q465" s="2"/>
      <c r="R465" s="2"/>
      <c r="S465" s="2"/>
      <c r="T465" s="2"/>
      <c r="U465" s="2"/>
      <c r="V465" s="3"/>
      <c r="W465" s="3"/>
      <c r="X465" s="3"/>
      <c r="Y465" s="3"/>
      <c r="Z465" s="3"/>
    </row>
    <row r="466">
      <c r="A466" s="2"/>
      <c r="B466" s="2"/>
      <c r="C466" s="2"/>
      <c r="D466" s="2"/>
      <c r="E466" s="2"/>
      <c r="F466" s="2"/>
      <c r="G466" s="2"/>
      <c r="H466" s="2"/>
      <c r="I466" s="2"/>
      <c r="J466" s="2"/>
      <c r="K466" s="2"/>
      <c r="L466" s="2"/>
      <c r="M466" s="2"/>
      <c r="N466" s="2"/>
      <c r="O466" s="2"/>
      <c r="P466" s="2"/>
      <c r="Q466" s="2"/>
      <c r="R466" s="2"/>
      <c r="S466" s="2"/>
      <c r="T466" s="2"/>
      <c r="U466" s="2"/>
      <c r="V466" s="3"/>
      <c r="W466" s="3"/>
      <c r="X466" s="3"/>
      <c r="Y466" s="3"/>
      <c r="Z466" s="3"/>
    </row>
    <row r="467">
      <c r="A467" s="2"/>
      <c r="B467" s="2"/>
      <c r="C467" s="2"/>
      <c r="D467" s="2"/>
      <c r="E467" s="2"/>
      <c r="F467" s="2"/>
      <c r="G467" s="2"/>
      <c r="H467" s="2"/>
      <c r="I467" s="2"/>
      <c r="J467" s="2"/>
      <c r="K467" s="2"/>
      <c r="L467" s="2"/>
      <c r="M467" s="2"/>
      <c r="N467" s="2"/>
      <c r="O467" s="2"/>
      <c r="P467" s="2"/>
      <c r="Q467" s="2"/>
      <c r="R467" s="2"/>
      <c r="S467" s="2"/>
      <c r="T467" s="2"/>
      <c r="U467" s="2"/>
      <c r="V467" s="3"/>
      <c r="W467" s="3"/>
      <c r="X467" s="3"/>
      <c r="Y467" s="3"/>
      <c r="Z467" s="3"/>
    </row>
    <row r="468">
      <c r="A468" s="2"/>
      <c r="B468" s="2"/>
      <c r="C468" s="2"/>
      <c r="D468" s="2"/>
      <c r="E468" s="2"/>
      <c r="F468" s="2"/>
      <c r="G468" s="2"/>
      <c r="H468" s="2"/>
      <c r="I468" s="2"/>
      <c r="J468" s="2"/>
      <c r="K468" s="2"/>
      <c r="L468" s="2"/>
      <c r="M468" s="2"/>
      <c r="N468" s="2"/>
      <c r="O468" s="2"/>
      <c r="P468" s="2"/>
      <c r="Q468" s="2"/>
      <c r="R468" s="2"/>
      <c r="S468" s="2"/>
      <c r="T468" s="2"/>
      <c r="U468" s="2"/>
      <c r="V468" s="3"/>
      <c r="W468" s="3"/>
      <c r="X468" s="3"/>
      <c r="Y468" s="3"/>
      <c r="Z468" s="3"/>
    </row>
    <row r="469">
      <c r="A469" s="2"/>
      <c r="B469" s="2"/>
      <c r="C469" s="2"/>
      <c r="D469" s="2"/>
      <c r="E469" s="2"/>
      <c r="F469" s="2"/>
      <c r="G469" s="2"/>
      <c r="H469" s="2"/>
      <c r="I469" s="2"/>
      <c r="J469" s="2"/>
      <c r="K469" s="2"/>
      <c r="L469" s="2"/>
      <c r="M469" s="2"/>
      <c r="N469" s="2"/>
      <c r="O469" s="2"/>
      <c r="P469" s="2"/>
      <c r="Q469" s="2"/>
      <c r="R469" s="2"/>
      <c r="S469" s="2"/>
      <c r="T469" s="2"/>
      <c r="U469" s="2"/>
      <c r="V469" s="3"/>
      <c r="W469" s="3"/>
      <c r="X469" s="3"/>
      <c r="Y469" s="3"/>
      <c r="Z469" s="3"/>
    </row>
    <row r="470">
      <c r="A470" s="2"/>
      <c r="B470" s="2"/>
      <c r="C470" s="2"/>
      <c r="D470" s="2"/>
      <c r="E470" s="2"/>
      <c r="F470" s="2"/>
      <c r="G470" s="2"/>
      <c r="H470" s="2"/>
      <c r="I470" s="2"/>
      <c r="J470" s="2"/>
      <c r="K470" s="2"/>
      <c r="L470" s="2"/>
      <c r="M470" s="2"/>
      <c r="N470" s="2"/>
      <c r="O470" s="2"/>
      <c r="P470" s="2"/>
      <c r="Q470" s="2"/>
      <c r="R470" s="2"/>
      <c r="S470" s="2"/>
      <c r="T470" s="2"/>
      <c r="U470" s="2"/>
      <c r="V470" s="3"/>
      <c r="W470" s="3"/>
      <c r="X470" s="3"/>
      <c r="Y470" s="3"/>
      <c r="Z470" s="3"/>
    </row>
    <row r="471">
      <c r="A471" s="2"/>
      <c r="B471" s="2"/>
      <c r="C471" s="2"/>
      <c r="D471" s="2"/>
      <c r="E471" s="2"/>
      <c r="F471" s="2"/>
      <c r="G471" s="2"/>
      <c r="H471" s="2"/>
      <c r="I471" s="2"/>
      <c r="J471" s="2"/>
      <c r="K471" s="2"/>
      <c r="L471" s="2"/>
      <c r="M471" s="2"/>
      <c r="N471" s="2"/>
      <c r="O471" s="2"/>
      <c r="P471" s="2"/>
      <c r="Q471" s="2"/>
      <c r="R471" s="2"/>
      <c r="S471" s="2"/>
      <c r="T471" s="2"/>
      <c r="U471" s="2"/>
      <c r="V471" s="3"/>
      <c r="W471" s="3"/>
      <c r="X471" s="3"/>
      <c r="Y471" s="3"/>
      <c r="Z471" s="3"/>
    </row>
    <row r="472">
      <c r="A472" s="2"/>
      <c r="B472" s="2"/>
      <c r="C472" s="2"/>
      <c r="D472" s="2"/>
      <c r="E472" s="2"/>
      <c r="F472" s="2"/>
      <c r="G472" s="2"/>
      <c r="H472" s="2"/>
      <c r="I472" s="2"/>
      <c r="J472" s="2"/>
      <c r="K472" s="2"/>
      <c r="L472" s="2"/>
      <c r="M472" s="2"/>
      <c r="N472" s="2"/>
      <c r="O472" s="2"/>
      <c r="P472" s="2"/>
      <c r="Q472" s="2"/>
      <c r="R472" s="2"/>
      <c r="S472" s="2"/>
      <c r="T472" s="2"/>
      <c r="U472" s="2"/>
      <c r="V472" s="3"/>
      <c r="W472" s="3"/>
      <c r="X472" s="3"/>
      <c r="Y472" s="3"/>
      <c r="Z472" s="3"/>
    </row>
    <row r="473">
      <c r="A473" s="2"/>
      <c r="B473" s="2"/>
      <c r="C473" s="2"/>
      <c r="D473" s="2"/>
      <c r="E473" s="2"/>
      <c r="F473" s="2"/>
      <c r="G473" s="2"/>
      <c r="H473" s="2"/>
      <c r="I473" s="2"/>
      <c r="J473" s="2"/>
      <c r="K473" s="2"/>
      <c r="L473" s="2"/>
      <c r="M473" s="2"/>
      <c r="N473" s="2"/>
      <c r="O473" s="2"/>
      <c r="P473" s="2"/>
      <c r="Q473" s="2"/>
      <c r="R473" s="2"/>
      <c r="S473" s="2"/>
      <c r="T473" s="2"/>
      <c r="U473" s="2"/>
      <c r="V473" s="3"/>
      <c r="W473" s="3"/>
      <c r="X473" s="3"/>
      <c r="Y473" s="3"/>
      <c r="Z473" s="3"/>
    </row>
    <row r="474">
      <c r="A474" s="2"/>
      <c r="B474" s="2"/>
      <c r="C474" s="2"/>
      <c r="D474" s="2"/>
      <c r="E474" s="2"/>
      <c r="F474" s="2"/>
      <c r="G474" s="2"/>
      <c r="H474" s="2"/>
      <c r="I474" s="2"/>
      <c r="J474" s="2"/>
      <c r="K474" s="2"/>
      <c r="L474" s="2"/>
      <c r="M474" s="2"/>
      <c r="N474" s="2"/>
      <c r="O474" s="2"/>
      <c r="P474" s="2"/>
      <c r="Q474" s="2"/>
      <c r="R474" s="2"/>
      <c r="S474" s="2"/>
      <c r="T474" s="2"/>
      <c r="U474" s="2"/>
      <c r="V474" s="3"/>
      <c r="W474" s="3"/>
      <c r="X474" s="3"/>
      <c r="Y474" s="3"/>
      <c r="Z474" s="3"/>
    </row>
    <row r="475">
      <c r="A475" s="2"/>
      <c r="B475" s="2"/>
      <c r="C475" s="2"/>
      <c r="D475" s="2"/>
      <c r="E475" s="2"/>
      <c r="F475" s="2"/>
      <c r="G475" s="2"/>
      <c r="H475" s="2"/>
      <c r="I475" s="2"/>
      <c r="J475" s="2"/>
      <c r="K475" s="2"/>
      <c r="L475" s="2"/>
      <c r="M475" s="2"/>
      <c r="N475" s="2"/>
      <c r="O475" s="2"/>
      <c r="P475" s="2"/>
      <c r="Q475" s="2"/>
      <c r="R475" s="2"/>
      <c r="S475" s="2"/>
      <c r="T475" s="2"/>
      <c r="U475" s="2"/>
      <c r="V475" s="3"/>
      <c r="W475" s="3"/>
      <c r="X475" s="3"/>
      <c r="Y475" s="3"/>
      <c r="Z475" s="3"/>
    </row>
    <row r="476">
      <c r="A476" s="2"/>
      <c r="B476" s="2"/>
      <c r="C476" s="2"/>
      <c r="D476" s="2"/>
      <c r="E476" s="2"/>
      <c r="F476" s="2"/>
      <c r="G476" s="2"/>
      <c r="H476" s="2"/>
      <c r="I476" s="2"/>
      <c r="J476" s="2"/>
      <c r="K476" s="2"/>
      <c r="L476" s="2"/>
      <c r="M476" s="2"/>
      <c r="N476" s="2"/>
      <c r="O476" s="2"/>
      <c r="P476" s="2"/>
      <c r="Q476" s="2"/>
      <c r="R476" s="2"/>
      <c r="S476" s="2"/>
      <c r="T476" s="2"/>
      <c r="U476" s="2"/>
      <c r="V476" s="3"/>
      <c r="W476" s="3"/>
      <c r="X476" s="3"/>
      <c r="Y476" s="3"/>
      <c r="Z476" s="3"/>
    </row>
    <row r="477">
      <c r="A477" s="2"/>
      <c r="B477" s="2"/>
      <c r="C477" s="2"/>
      <c r="D477" s="2"/>
      <c r="E477" s="2"/>
      <c r="F477" s="2"/>
      <c r="G477" s="2"/>
      <c r="H477" s="2"/>
      <c r="I477" s="2"/>
      <c r="J477" s="2"/>
      <c r="K477" s="2"/>
      <c r="L477" s="2"/>
      <c r="M477" s="2"/>
      <c r="N477" s="2"/>
      <c r="O477" s="2"/>
      <c r="P477" s="2"/>
      <c r="Q477" s="2"/>
      <c r="R477" s="2"/>
      <c r="S477" s="2"/>
      <c r="T477" s="2"/>
      <c r="U477" s="2"/>
      <c r="V477" s="3"/>
      <c r="W477" s="3"/>
      <c r="X477" s="3"/>
      <c r="Y477" s="3"/>
      <c r="Z477" s="3"/>
    </row>
    <row r="478">
      <c r="A478" s="2"/>
      <c r="B478" s="2"/>
      <c r="C478" s="2"/>
      <c r="D478" s="2"/>
      <c r="E478" s="2"/>
      <c r="F478" s="2"/>
      <c r="G478" s="2"/>
      <c r="H478" s="2"/>
      <c r="I478" s="2"/>
      <c r="J478" s="2"/>
      <c r="K478" s="2"/>
      <c r="L478" s="2"/>
      <c r="M478" s="2"/>
      <c r="N478" s="2"/>
      <c r="O478" s="2"/>
      <c r="P478" s="2"/>
      <c r="Q478" s="2"/>
      <c r="R478" s="2"/>
      <c r="S478" s="2"/>
      <c r="T478" s="2"/>
      <c r="U478" s="2"/>
      <c r="V478" s="3"/>
      <c r="W478" s="3"/>
      <c r="X478" s="3"/>
      <c r="Y478" s="3"/>
      <c r="Z478" s="3"/>
    </row>
    <row r="479">
      <c r="A479" s="2"/>
      <c r="B479" s="2"/>
      <c r="C479" s="2"/>
      <c r="D479" s="2"/>
      <c r="E479" s="2"/>
      <c r="F479" s="2"/>
      <c r="G479" s="2"/>
      <c r="H479" s="2"/>
      <c r="I479" s="2"/>
      <c r="J479" s="2"/>
      <c r="K479" s="2"/>
      <c r="L479" s="2"/>
      <c r="M479" s="2"/>
      <c r="N479" s="2"/>
      <c r="O479" s="2"/>
      <c r="P479" s="2"/>
      <c r="Q479" s="2"/>
      <c r="R479" s="2"/>
      <c r="S479" s="2"/>
      <c r="T479" s="2"/>
      <c r="U479" s="2"/>
      <c r="V479" s="3"/>
      <c r="W479" s="3"/>
      <c r="X479" s="3"/>
      <c r="Y479" s="3"/>
      <c r="Z479" s="3"/>
    </row>
    <row r="480">
      <c r="A480" s="2"/>
      <c r="B480" s="2"/>
      <c r="C480" s="2"/>
      <c r="D480" s="2"/>
      <c r="E480" s="2"/>
      <c r="F480" s="2"/>
      <c r="G480" s="2"/>
      <c r="H480" s="2"/>
      <c r="I480" s="2"/>
      <c r="J480" s="2"/>
      <c r="K480" s="2"/>
      <c r="L480" s="2"/>
      <c r="M480" s="2"/>
      <c r="N480" s="2"/>
      <c r="O480" s="2"/>
      <c r="P480" s="2"/>
      <c r="Q480" s="2"/>
      <c r="R480" s="2"/>
      <c r="S480" s="2"/>
      <c r="T480" s="2"/>
      <c r="U480" s="2"/>
      <c r="V480" s="3"/>
      <c r="W480" s="3"/>
      <c r="X480" s="3"/>
      <c r="Y480" s="3"/>
      <c r="Z480" s="3"/>
    </row>
    <row r="481">
      <c r="A481" s="2"/>
      <c r="B481" s="2"/>
      <c r="C481" s="2"/>
      <c r="D481" s="2"/>
      <c r="E481" s="2"/>
      <c r="F481" s="2"/>
      <c r="G481" s="2"/>
      <c r="H481" s="2"/>
      <c r="I481" s="2"/>
      <c r="J481" s="2"/>
      <c r="K481" s="2"/>
      <c r="L481" s="2"/>
      <c r="M481" s="2"/>
      <c r="N481" s="2"/>
      <c r="O481" s="2"/>
      <c r="P481" s="2"/>
      <c r="Q481" s="2"/>
      <c r="R481" s="2"/>
      <c r="S481" s="2"/>
      <c r="T481" s="2"/>
      <c r="U481" s="2"/>
      <c r="V481" s="3"/>
      <c r="W481" s="3"/>
      <c r="X481" s="3"/>
      <c r="Y481" s="3"/>
      <c r="Z481" s="3"/>
    </row>
    <row r="482">
      <c r="A482" s="2"/>
      <c r="B482" s="2"/>
      <c r="C482" s="2"/>
      <c r="D482" s="2"/>
      <c r="E482" s="2"/>
      <c r="F482" s="2"/>
      <c r="G482" s="2"/>
      <c r="H482" s="2"/>
      <c r="I482" s="2"/>
      <c r="J482" s="2"/>
      <c r="K482" s="2"/>
      <c r="L482" s="2"/>
      <c r="M482" s="2"/>
      <c r="N482" s="2"/>
      <c r="O482" s="2"/>
      <c r="P482" s="2"/>
      <c r="Q482" s="2"/>
      <c r="R482" s="2"/>
      <c r="S482" s="2"/>
      <c r="T482" s="2"/>
      <c r="U482" s="2"/>
      <c r="V482" s="3"/>
      <c r="W482" s="3"/>
      <c r="X482" s="3"/>
      <c r="Y482" s="3"/>
      <c r="Z482" s="3"/>
    </row>
    <row r="483">
      <c r="A483" s="2"/>
      <c r="B483" s="2"/>
      <c r="C483" s="2"/>
      <c r="D483" s="2"/>
      <c r="E483" s="2"/>
      <c r="F483" s="2"/>
      <c r="G483" s="2"/>
      <c r="H483" s="2"/>
      <c r="I483" s="2"/>
      <c r="J483" s="2"/>
      <c r="K483" s="2"/>
      <c r="L483" s="2"/>
      <c r="M483" s="2"/>
      <c r="N483" s="2"/>
      <c r="O483" s="2"/>
      <c r="P483" s="2"/>
      <c r="Q483" s="2"/>
      <c r="R483" s="2"/>
      <c r="S483" s="2"/>
      <c r="T483" s="2"/>
      <c r="U483" s="2"/>
      <c r="V483" s="3"/>
      <c r="W483" s="3"/>
      <c r="X483" s="3"/>
      <c r="Y483" s="3"/>
      <c r="Z483" s="3"/>
    </row>
    <row r="484">
      <c r="A484" s="2"/>
      <c r="B484" s="2"/>
      <c r="C484" s="2"/>
      <c r="D484" s="2"/>
      <c r="E484" s="2"/>
      <c r="F484" s="2"/>
      <c r="G484" s="2"/>
      <c r="H484" s="2"/>
      <c r="I484" s="2"/>
      <c r="J484" s="2"/>
      <c r="K484" s="2"/>
      <c r="L484" s="2"/>
      <c r="M484" s="2"/>
      <c r="N484" s="2"/>
      <c r="O484" s="2"/>
      <c r="P484" s="2"/>
      <c r="Q484" s="2"/>
      <c r="R484" s="2"/>
      <c r="S484" s="2"/>
      <c r="T484" s="2"/>
      <c r="U484" s="2"/>
      <c r="V484" s="3"/>
      <c r="W484" s="3"/>
      <c r="X484" s="3"/>
      <c r="Y484" s="3"/>
      <c r="Z484" s="3"/>
    </row>
    <row r="485">
      <c r="A485" s="2"/>
      <c r="B485" s="2"/>
      <c r="C485" s="2"/>
      <c r="D485" s="2"/>
      <c r="E485" s="2"/>
      <c r="F485" s="2"/>
      <c r="G485" s="2"/>
      <c r="H485" s="2"/>
      <c r="I485" s="2"/>
      <c r="J485" s="2"/>
      <c r="K485" s="2"/>
      <c r="L485" s="2"/>
      <c r="M485" s="2"/>
      <c r="N485" s="2"/>
      <c r="O485" s="2"/>
      <c r="P485" s="2"/>
      <c r="Q485" s="2"/>
      <c r="R485" s="2"/>
      <c r="S485" s="2"/>
      <c r="T485" s="2"/>
      <c r="U485" s="2"/>
      <c r="V485" s="3"/>
      <c r="W485" s="3"/>
      <c r="X485" s="3"/>
      <c r="Y485" s="3"/>
      <c r="Z485" s="3"/>
    </row>
    <row r="486">
      <c r="A486" s="2"/>
      <c r="B486" s="2"/>
      <c r="C486" s="2"/>
      <c r="D486" s="2"/>
      <c r="E486" s="2"/>
      <c r="F486" s="2"/>
      <c r="G486" s="2"/>
      <c r="H486" s="2"/>
      <c r="I486" s="2"/>
      <c r="J486" s="2"/>
      <c r="K486" s="2"/>
      <c r="L486" s="2"/>
      <c r="M486" s="2"/>
      <c r="N486" s="2"/>
      <c r="O486" s="2"/>
      <c r="P486" s="2"/>
      <c r="Q486" s="2"/>
      <c r="R486" s="2"/>
      <c r="S486" s="2"/>
      <c r="T486" s="2"/>
      <c r="U486" s="2"/>
      <c r="V486" s="3"/>
      <c r="W486" s="3"/>
      <c r="X486" s="3"/>
      <c r="Y486" s="3"/>
      <c r="Z486" s="3"/>
    </row>
    <row r="487">
      <c r="A487" s="2"/>
      <c r="B487" s="2"/>
      <c r="C487" s="2"/>
      <c r="D487" s="2"/>
      <c r="E487" s="2"/>
      <c r="F487" s="2"/>
      <c r="G487" s="2"/>
      <c r="H487" s="2"/>
      <c r="I487" s="2"/>
      <c r="J487" s="2"/>
      <c r="K487" s="2"/>
      <c r="L487" s="2"/>
      <c r="M487" s="2"/>
      <c r="N487" s="2"/>
      <c r="O487" s="2"/>
      <c r="P487" s="2"/>
      <c r="Q487" s="2"/>
      <c r="R487" s="2"/>
      <c r="S487" s="2"/>
      <c r="T487" s="2"/>
      <c r="U487" s="2"/>
      <c r="V487" s="3"/>
      <c r="W487" s="3"/>
      <c r="X487" s="3"/>
      <c r="Y487" s="3"/>
      <c r="Z487" s="3"/>
    </row>
    <row r="488">
      <c r="A488" s="2"/>
      <c r="B488" s="2"/>
      <c r="C488" s="2"/>
      <c r="D488" s="2"/>
      <c r="E488" s="2"/>
      <c r="F488" s="2"/>
      <c r="G488" s="2"/>
      <c r="H488" s="2"/>
      <c r="I488" s="2"/>
      <c r="J488" s="2"/>
      <c r="K488" s="2"/>
      <c r="L488" s="2"/>
      <c r="M488" s="2"/>
      <c r="N488" s="2"/>
      <c r="O488" s="2"/>
      <c r="P488" s="2"/>
      <c r="Q488" s="2"/>
      <c r="R488" s="2"/>
      <c r="S488" s="2"/>
      <c r="T488" s="2"/>
      <c r="U488" s="2"/>
      <c r="V488" s="3"/>
      <c r="W488" s="3"/>
      <c r="X488" s="3"/>
      <c r="Y488" s="3"/>
      <c r="Z488" s="3"/>
    </row>
    <row r="489">
      <c r="A489" s="2"/>
      <c r="B489" s="2"/>
      <c r="C489" s="2"/>
      <c r="D489" s="2"/>
      <c r="E489" s="2"/>
      <c r="F489" s="2"/>
      <c r="G489" s="2"/>
      <c r="H489" s="2"/>
      <c r="I489" s="2"/>
      <c r="J489" s="2"/>
      <c r="K489" s="2"/>
      <c r="L489" s="2"/>
      <c r="M489" s="2"/>
      <c r="N489" s="2"/>
      <c r="O489" s="2"/>
      <c r="P489" s="2"/>
      <c r="Q489" s="2"/>
      <c r="R489" s="2"/>
      <c r="S489" s="2"/>
      <c r="T489" s="2"/>
      <c r="U489" s="2"/>
      <c r="V489" s="3"/>
      <c r="W489" s="3"/>
      <c r="X489" s="3"/>
      <c r="Y489" s="3"/>
      <c r="Z489" s="3"/>
    </row>
    <row r="490">
      <c r="A490" s="2"/>
      <c r="B490" s="2"/>
      <c r="C490" s="2"/>
      <c r="D490" s="2"/>
      <c r="E490" s="2"/>
      <c r="F490" s="2"/>
      <c r="G490" s="2"/>
      <c r="H490" s="2"/>
      <c r="I490" s="2"/>
      <c r="J490" s="2"/>
      <c r="K490" s="2"/>
      <c r="L490" s="2"/>
      <c r="M490" s="2"/>
      <c r="N490" s="2"/>
      <c r="O490" s="2"/>
      <c r="P490" s="2"/>
      <c r="Q490" s="2"/>
      <c r="R490" s="2"/>
      <c r="S490" s="2"/>
      <c r="T490" s="2"/>
      <c r="U490" s="2"/>
      <c r="V490" s="3"/>
      <c r="W490" s="3"/>
      <c r="X490" s="3"/>
      <c r="Y490" s="3"/>
      <c r="Z490" s="3"/>
    </row>
    <row r="491">
      <c r="A491" s="2"/>
      <c r="B491" s="2"/>
      <c r="C491" s="2"/>
      <c r="D491" s="2"/>
      <c r="E491" s="2"/>
      <c r="F491" s="2"/>
      <c r="G491" s="2"/>
      <c r="H491" s="2"/>
      <c r="I491" s="2"/>
      <c r="J491" s="2"/>
      <c r="K491" s="2"/>
      <c r="L491" s="2"/>
      <c r="M491" s="2"/>
      <c r="N491" s="2"/>
      <c r="O491" s="2"/>
      <c r="P491" s="2"/>
      <c r="Q491" s="2"/>
      <c r="R491" s="2"/>
      <c r="S491" s="2"/>
      <c r="T491" s="2"/>
      <c r="U491" s="2"/>
      <c r="V491" s="3"/>
      <c r="W491" s="3"/>
      <c r="X491" s="3"/>
      <c r="Y491" s="3"/>
      <c r="Z491" s="3"/>
    </row>
    <row r="492">
      <c r="A492" s="2"/>
      <c r="B492" s="2"/>
      <c r="C492" s="2"/>
      <c r="D492" s="2"/>
      <c r="E492" s="2"/>
      <c r="F492" s="2"/>
      <c r="G492" s="2"/>
      <c r="H492" s="2"/>
      <c r="I492" s="2"/>
      <c r="J492" s="2"/>
      <c r="K492" s="2"/>
      <c r="L492" s="2"/>
      <c r="M492" s="2"/>
      <c r="N492" s="2"/>
      <c r="O492" s="2"/>
      <c r="P492" s="2"/>
      <c r="Q492" s="2"/>
      <c r="R492" s="2"/>
      <c r="S492" s="2"/>
      <c r="T492" s="2"/>
      <c r="U492" s="2"/>
      <c r="V492" s="3"/>
      <c r="W492" s="3"/>
      <c r="X492" s="3"/>
      <c r="Y492" s="3"/>
      <c r="Z492" s="3"/>
    </row>
    <row r="493">
      <c r="A493" s="2"/>
      <c r="B493" s="2"/>
      <c r="C493" s="2"/>
      <c r="D493" s="2"/>
      <c r="E493" s="2"/>
      <c r="F493" s="2"/>
      <c r="G493" s="2"/>
      <c r="H493" s="2"/>
      <c r="I493" s="2"/>
      <c r="J493" s="2"/>
      <c r="K493" s="2"/>
      <c r="L493" s="2"/>
      <c r="M493" s="2"/>
      <c r="N493" s="2"/>
      <c r="O493" s="2"/>
      <c r="P493" s="2"/>
      <c r="Q493" s="2"/>
      <c r="R493" s="2"/>
      <c r="S493" s="2"/>
      <c r="T493" s="2"/>
      <c r="U493" s="2"/>
      <c r="V493" s="3"/>
      <c r="W493" s="3"/>
      <c r="X493" s="3"/>
      <c r="Y493" s="3"/>
      <c r="Z493" s="3"/>
    </row>
    <row r="494">
      <c r="A494" s="2"/>
      <c r="B494" s="2"/>
      <c r="C494" s="2"/>
      <c r="D494" s="2"/>
      <c r="E494" s="2"/>
      <c r="F494" s="2"/>
      <c r="G494" s="2"/>
      <c r="H494" s="2"/>
      <c r="I494" s="2"/>
      <c r="J494" s="2"/>
      <c r="K494" s="2"/>
      <c r="L494" s="2"/>
      <c r="M494" s="2"/>
      <c r="N494" s="2"/>
      <c r="O494" s="2"/>
      <c r="P494" s="2"/>
      <c r="Q494" s="2"/>
      <c r="R494" s="2"/>
      <c r="S494" s="2"/>
      <c r="T494" s="2"/>
      <c r="U494" s="2"/>
      <c r="V494" s="3"/>
      <c r="W494" s="3"/>
      <c r="X494" s="3"/>
      <c r="Y494" s="3"/>
      <c r="Z494" s="3"/>
    </row>
    <row r="495">
      <c r="A495" s="2"/>
      <c r="B495" s="2"/>
      <c r="C495" s="2"/>
      <c r="D495" s="2"/>
      <c r="E495" s="2"/>
      <c r="F495" s="2"/>
      <c r="G495" s="2"/>
      <c r="H495" s="2"/>
      <c r="I495" s="2"/>
      <c r="J495" s="2"/>
      <c r="K495" s="2"/>
      <c r="L495" s="2"/>
      <c r="M495" s="2"/>
      <c r="N495" s="2"/>
      <c r="O495" s="2"/>
      <c r="P495" s="2"/>
      <c r="Q495" s="2"/>
      <c r="R495" s="2"/>
      <c r="S495" s="2"/>
      <c r="T495" s="2"/>
      <c r="U495" s="2"/>
      <c r="V495" s="3"/>
      <c r="W495" s="3"/>
      <c r="X495" s="3"/>
      <c r="Y495" s="3"/>
      <c r="Z495" s="3"/>
    </row>
    <row r="496">
      <c r="A496" s="2"/>
      <c r="B496" s="2"/>
      <c r="C496" s="2"/>
      <c r="D496" s="2"/>
      <c r="E496" s="2"/>
      <c r="F496" s="2"/>
      <c r="G496" s="2"/>
      <c r="H496" s="2"/>
      <c r="I496" s="2"/>
      <c r="J496" s="2"/>
      <c r="K496" s="2"/>
      <c r="L496" s="2"/>
      <c r="M496" s="2"/>
      <c r="N496" s="2"/>
      <c r="O496" s="2"/>
      <c r="P496" s="2"/>
      <c r="Q496" s="2"/>
      <c r="R496" s="2"/>
      <c r="S496" s="2"/>
      <c r="T496" s="2"/>
      <c r="U496" s="2"/>
      <c r="V496" s="3"/>
      <c r="W496" s="3"/>
      <c r="X496" s="3"/>
      <c r="Y496" s="3"/>
      <c r="Z496" s="3"/>
    </row>
    <row r="497">
      <c r="A497" s="2"/>
      <c r="B497" s="2"/>
      <c r="C497" s="2"/>
      <c r="D497" s="2"/>
      <c r="E497" s="2"/>
      <c r="F497" s="2"/>
      <c r="G497" s="2"/>
      <c r="H497" s="2"/>
      <c r="I497" s="2"/>
      <c r="J497" s="2"/>
      <c r="K497" s="2"/>
      <c r="L497" s="2"/>
      <c r="M497" s="2"/>
      <c r="N497" s="2"/>
      <c r="O497" s="2"/>
      <c r="P497" s="2"/>
      <c r="Q497" s="2"/>
      <c r="R497" s="2"/>
      <c r="S497" s="2"/>
      <c r="T497" s="2"/>
      <c r="U497" s="2"/>
      <c r="V497" s="3"/>
      <c r="W497" s="3"/>
      <c r="X497" s="3"/>
      <c r="Y497" s="3"/>
      <c r="Z497" s="3"/>
    </row>
    <row r="498">
      <c r="A498" s="2"/>
      <c r="B498" s="2"/>
      <c r="C498" s="2"/>
      <c r="D498" s="2"/>
      <c r="E498" s="2"/>
      <c r="F498" s="2"/>
      <c r="G498" s="2"/>
      <c r="H498" s="2"/>
      <c r="I498" s="2"/>
      <c r="J498" s="2"/>
      <c r="K498" s="2"/>
      <c r="L498" s="2"/>
      <c r="M498" s="2"/>
      <c r="N498" s="2"/>
      <c r="O498" s="2"/>
      <c r="P498" s="2"/>
      <c r="Q498" s="2"/>
      <c r="R498" s="2"/>
      <c r="S498" s="2"/>
      <c r="T498" s="2"/>
      <c r="U498" s="2"/>
      <c r="V498" s="3"/>
      <c r="W498" s="3"/>
      <c r="X498" s="3"/>
      <c r="Y498" s="3"/>
      <c r="Z498" s="3"/>
    </row>
    <row r="499">
      <c r="A499" s="2"/>
      <c r="B499" s="2"/>
      <c r="C499" s="2"/>
      <c r="D499" s="2"/>
      <c r="E499" s="2"/>
      <c r="F499" s="2"/>
      <c r="G499" s="2"/>
      <c r="H499" s="2"/>
      <c r="I499" s="2"/>
      <c r="J499" s="2"/>
      <c r="K499" s="2"/>
      <c r="L499" s="2"/>
      <c r="M499" s="2"/>
      <c r="N499" s="2"/>
      <c r="O499" s="2"/>
      <c r="P499" s="2"/>
      <c r="Q499" s="2"/>
      <c r="R499" s="2"/>
      <c r="S499" s="2"/>
      <c r="T499" s="2"/>
      <c r="U499" s="2"/>
      <c r="V499" s="3"/>
      <c r="W499" s="3"/>
      <c r="X499" s="3"/>
      <c r="Y499" s="3"/>
      <c r="Z499" s="3"/>
    </row>
    <row r="500">
      <c r="A500" s="2"/>
      <c r="B500" s="2"/>
      <c r="C500" s="2"/>
      <c r="D500" s="2"/>
      <c r="E500" s="2"/>
      <c r="F500" s="2"/>
      <c r="G500" s="2"/>
      <c r="H500" s="2"/>
      <c r="I500" s="2"/>
      <c r="J500" s="2"/>
      <c r="K500" s="2"/>
      <c r="L500" s="2"/>
      <c r="M500" s="2"/>
      <c r="N500" s="2"/>
      <c r="O500" s="2"/>
      <c r="P500" s="2"/>
      <c r="Q500" s="2"/>
      <c r="R500" s="2"/>
      <c r="S500" s="2"/>
      <c r="T500" s="2"/>
      <c r="U500" s="2"/>
      <c r="V500" s="3"/>
      <c r="W500" s="3"/>
      <c r="X500" s="3"/>
      <c r="Y500" s="3"/>
      <c r="Z500" s="3"/>
    </row>
    <row r="501">
      <c r="A501" s="2"/>
      <c r="B501" s="2"/>
      <c r="C501" s="2"/>
      <c r="D501" s="2"/>
      <c r="E501" s="2"/>
      <c r="F501" s="2"/>
      <c r="G501" s="2"/>
      <c r="H501" s="2"/>
      <c r="I501" s="2"/>
      <c r="J501" s="2"/>
      <c r="K501" s="2"/>
      <c r="L501" s="2"/>
      <c r="M501" s="2"/>
      <c r="N501" s="2"/>
      <c r="O501" s="2"/>
      <c r="P501" s="2"/>
      <c r="Q501" s="2"/>
      <c r="R501" s="2"/>
      <c r="S501" s="2"/>
      <c r="T501" s="2"/>
      <c r="U501" s="2"/>
      <c r="V501" s="3"/>
      <c r="W501" s="3"/>
      <c r="X501" s="3"/>
      <c r="Y501" s="3"/>
      <c r="Z501" s="3"/>
    </row>
    <row r="502">
      <c r="A502" s="2"/>
      <c r="B502" s="2"/>
      <c r="C502" s="2"/>
      <c r="D502" s="2"/>
      <c r="E502" s="2"/>
      <c r="F502" s="2"/>
      <c r="G502" s="2"/>
      <c r="H502" s="2"/>
      <c r="I502" s="2"/>
      <c r="J502" s="2"/>
      <c r="K502" s="2"/>
      <c r="L502" s="2"/>
      <c r="M502" s="2"/>
      <c r="N502" s="2"/>
      <c r="O502" s="2"/>
      <c r="P502" s="2"/>
      <c r="Q502" s="2"/>
      <c r="R502" s="2"/>
      <c r="S502" s="2"/>
      <c r="T502" s="2"/>
      <c r="U502" s="2"/>
      <c r="V502" s="3"/>
      <c r="W502" s="3"/>
      <c r="X502" s="3"/>
      <c r="Y502" s="3"/>
      <c r="Z502" s="3"/>
    </row>
    <row r="503">
      <c r="A503" s="2"/>
      <c r="B503" s="2"/>
      <c r="C503" s="2"/>
      <c r="D503" s="2"/>
      <c r="E503" s="2"/>
      <c r="F503" s="2"/>
      <c r="G503" s="2"/>
      <c r="H503" s="2"/>
      <c r="I503" s="2"/>
      <c r="J503" s="2"/>
      <c r="K503" s="2"/>
      <c r="L503" s="2"/>
      <c r="M503" s="2"/>
      <c r="N503" s="2"/>
      <c r="O503" s="2"/>
      <c r="P503" s="2"/>
      <c r="Q503" s="2"/>
      <c r="R503" s="2"/>
      <c r="S503" s="2"/>
      <c r="T503" s="2"/>
      <c r="U503" s="2"/>
      <c r="V503" s="3"/>
      <c r="W503" s="3"/>
      <c r="X503" s="3"/>
      <c r="Y503" s="3"/>
      <c r="Z503" s="3"/>
    </row>
    <row r="504">
      <c r="A504" s="2"/>
      <c r="B504" s="2"/>
      <c r="C504" s="2"/>
      <c r="D504" s="2"/>
      <c r="E504" s="2"/>
      <c r="F504" s="2"/>
      <c r="G504" s="2"/>
      <c r="H504" s="2"/>
      <c r="I504" s="2"/>
      <c r="J504" s="2"/>
      <c r="K504" s="2"/>
      <c r="L504" s="2"/>
      <c r="M504" s="2"/>
      <c r="N504" s="2"/>
      <c r="O504" s="2"/>
      <c r="P504" s="2"/>
      <c r="Q504" s="2"/>
      <c r="R504" s="2"/>
      <c r="S504" s="2"/>
      <c r="T504" s="2"/>
      <c r="U504" s="2"/>
      <c r="V504" s="3"/>
      <c r="W504" s="3"/>
      <c r="X504" s="3"/>
      <c r="Y504" s="3"/>
      <c r="Z504" s="3"/>
    </row>
    <row r="505">
      <c r="A505" s="2"/>
      <c r="B505" s="2"/>
      <c r="C505" s="2"/>
      <c r="D505" s="2"/>
      <c r="E505" s="2"/>
      <c r="F505" s="2"/>
      <c r="G505" s="2"/>
      <c r="H505" s="2"/>
      <c r="I505" s="2"/>
      <c r="J505" s="2"/>
      <c r="K505" s="2"/>
      <c r="L505" s="2"/>
      <c r="M505" s="2"/>
      <c r="N505" s="2"/>
      <c r="O505" s="2"/>
      <c r="P505" s="2"/>
      <c r="Q505" s="2"/>
      <c r="R505" s="2"/>
      <c r="S505" s="2"/>
      <c r="T505" s="2"/>
      <c r="U505" s="2"/>
      <c r="V505" s="3"/>
      <c r="W505" s="3"/>
      <c r="X505" s="3"/>
      <c r="Y505" s="3"/>
      <c r="Z505" s="3"/>
    </row>
    <row r="506">
      <c r="A506" s="2"/>
      <c r="B506" s="2"/>
      <c r="C506" s="2"/>
      <c r="D506" s="2"/>
      <c r="E506" s="2"/>
      <c r="F506" s="2"/>
      <c r="G506" s="2"/>
      <c r="H506" s="2"/>
      <c r="I506" s="2"/>
      <c r="J506" s="2"/>
      <c r="K506" s="2"/>
      <c r="L506" s="2"/>
      <c r="M506" s="2"/>
      <c r="N506" s="2"/>
      <c r="O506" s="2"/>
      <c r="P506" s="2"/>
      <c r="Q506" s="2"/>
      <c r="R506" s="2"/>
      <c r="S506" s="2"/>
      <c r="T506" s="2"/>
      <c r="U506" s="2"/>
      <c r="V506" s="3"/>
      <c r="W506" s="3"/>
      <c r="X506" s="3"/>
      <c r="Y506" s="3"/>
      <c r="Z506" s="3"/>
    </row>
    <row r="507">
      <c r="A507" s="2"/>
      <c r="B507" s="2"/>
      <c r="C507" s="2"/>
      <c r="D507" s="2"/>
      <c r="E507" s="2"/>
      <c r="F507" s="2"/>
      <c r="G507" s="2"/>
      <c r="H507" s="2"/>
      <c r="I507" s="2"/>
      <c r="J507" s="2"/>
      <c r="K507" s="2"/>
      <c r="L507" s="2"/>
      <c r="M507" s="2"/>
      <c r="N507" s="2"/>
      <c r="O507" s="2"/>
      <c r="P507" s="2"/>
      <c r="Q507" s="2"/>
      <c r="R507" s="2"/>
      <c r="S507" s="2"/>
      <c r="T507" s="2"/>
      <c r="U507" s="2"/>
      <c r="V507" s="3"/>
      <c r="W507" s="3"/>
      <c r="X507" s="3"/>
      <c r="Y507" s="3"/>
      <c r="Z507" s="3"/>
    </row>
    <row r="508">
      <c r="A508" s="2"/>
      <c r="B508" s="2"/>
      <c r="C508" s="2"/>
      <c r="D508" s="2"/>
      <c r="E508" s="2"/>
      <c r="F508" s="2"/>
      <c r="G508" s="2"/>
      <c r="H508" s="2"/>
      <c r="I508" s="2"/>
      <c r="J508" s="2"/>
      <c r="K508" s="2"/>
      <c r="L508" s="2"/>
      <c r="M508" s="2"/>
      <c r="N508" s="2"/>
      <c r="O508" s="2"/>
      <c r="P508" s="2"/>
      <c r="Q508" s="2"/>
      <c r="R508" s="2"/>
      <c r="S508" s="2"/>
      <c r="T508" s="2"/>
      <c r="U508" s="2"/>
      <c r="V508" s="3"/>
      <c r="W508" s="3"/>
      <c r="X508" s="3"/>
      <c r="Y508" s="3"/>
      <c r="Z508" s="3"/>
    </row>
    <row r="509">
      <c r="A509" s="2"/>
      <c r="B509" s="2"/>
      <c r="C509" s="2"/>
      <c r="D509" s="2"/>
      <c r="E509" s="2"/>
      <c r="F509" s="2"/>
      <c r="G509" s="2"/>
      <c r="H509" s="2"/>
      <c r="I509" s="2"/>
      <c r="J509" s="2"/>
      <c r="K509" s="2"/>
      <c r="L509" s="2"/>
      <c r="M509" s="2"/>
      <c r="N509" s="2"/>
      <c r="O509" s="2"/>
      <c r="P509" s="2"/>
      <c r="Q509" s="2"/>
      <c r="R509" s="2"/>
      <c r="S509" s="2"/>
      <c r="T509" s="2"/>
      <c r="U509" s="2"/>
      <c r="V509" s="3"/>
      <c r="W509" s="3"/>
      <c r="X509" s="3"/>
      <c r="Y509" s="3"/>
      <c r="Z509" s="3"/>
    </row>
    <row r="510">
      <c r="A510" s="2"/>
      <c r="B510" s="2"/>
      <c r="C510" s="2"/>
      <c r="D510" s="2"/>
      <c r="E510" s="2"/>
      <c r="F510" s="2"/>
      <c r="G510" s="2"/>
      <c r="H510" s="2"/>
      <c r="I510" s="2"/>
      <c r="J510" s="2"/>
      <c r="K510" s="2"/>
      <c r="L510" s="2"/>
      <c r="M510" s="2"/>
      <c r="N510" s="2"/>
      <c r="O510" s="2"/>
      <c r="P510" s="2"/>
      <c r="Q510" s="2"/>
      <c r="R510" s="2"/>
      <c r="S510" s="2"/>
      <c r="T510" s="2"/>
      <c r="U510" s="2"/>
      <c r="V510" s="3"/>
      <c r="W510" s="3"/>
      <c r="X510" s="3"/>
      <c r="Y510" s="3"/>
      <c r="Z510" s="3"/>
    </row>
    <row r="511">
      <c r="A511" s="2"/>
      <c r="B511" s="2"/>
      <c r="C511" s="2"/>
      <c r="D511" s="2"/>
      <c r="E511" s="2"/>
      <c r="F511" s="2"/>
      <c r="G511" s="2"/>
      <c r="H511" s="2"/>
      <c r="I511" s="2"/>
      <c r="J511" s="2"/>
      <c r="K511" s="2"/>
      <c r="L511" s="2"/>
      <c r="M511" s="2"/>
      <c r="N511" s="2"/>
      <c r="O511" s="2"/>
      <c r="P511" s="2"/>
      <c r="Q511" s="2"/>
      <c r="R511" s="2"/>
      <c r="S511" s="2"/>
      <c r="T511" s="2"/>
      <c r="U511" s="2"/>
      <c r="V511" s="3"/>
      <c r="W511" s="3"/>
      <c r="X511" s="3"/>
      <c r="Y511" s="3"/>
      <c r="Z511" s="3"/>
    </row>
    <row r="512">
      <c r="A512" s="2"/>
      <c r="B512" s="2"/>
      <c r="C512" s="2"/>
      <c r="D512" s="2"/>
      <c r="E512" s="2"/>
      <c r="F512" s="2"/>
      <c r="G512" s="2"/>
      <c r="H512" s="2"/>
      <c r="I512" s="2"/>
      <c r="J512" s="2"/>
      <c r="K512" s="2"/>
      <c r="L512" s="2"/>
      <c r="M512" s="2"/>
      <c r="N512" s="2"/>
      <c r="O512" s="2"/>
      <c r="P512" s="2"/>
      <c r="Q512" s="2"/>
      <c r="R512" s="2"/>
      <c r="S512" s="2"/>
      <c r="T512" s="2"/>
      <c r="U512" s="2"/>
      <c r="V512" s="3"/>
      <c r="W512" s="3"/>
      <c r="X512" s="3"/>
      <c r="Y512" s="3"/>
      <c r="Z512" s="3"/>
    </row>
    <row r="513">
      <c r="A513" s="2"/>
      <c r="B513" s="2"/>
      <c r="C513" s="2"/>
      <c r="D513" s="2"/>
      <c r="E513" s="2"/>
      <c r="F513" s="2"/>
      <c r="G513" s="2"/>
      <c r="H513" s="2"/>
      <c r="I513" s="2"/>
      <c r="J513" s="2"/>
      <c r="K513" s="2"/>
      <c r="L513" s="2"/>
      <c r="M513" s="2"/>
      <c r="N513" s="2"/>
      <c r="O513" s="2"/>
      <c r="P513" s="2"/>
      <c r="Q513" s="2"/>
      <c r="R513" s="2"/>
      <c r="S513" s="2"/>
      <c r="T513" s="2"/>
      <c r="U513" s="2"/>
      <c r="V513" s="3"/>
      <c r="W513" s="3"/>
      <c r="X513" s="3"/>
      <c r="Y513" s="3"/>
      <c r="Z513" s="3"/>
    </row>
    <row r="514">
      <c r="A514" s="2"/>
      <c r="B514" s="2"/>
      <c r="C514" s="2"/>
      <c r="D514" s="2"/>
      <c r="E514" s="2"/>
      <c r="F514" s="2"/>
      <c r="G514" s="2"/>
      <c r="H514" s="2"/>
      <c r="I514" s="2"/>
      <c r="J514" s="2"/>
      <c r="K514" s="2"/>
      <c r="L514" s="2"/>
      <c r="M514" s="2"/>
      <c r="N514" s="2"/>
      <c r="O514" s="2"/>
      <c r="P514" s="2"/>
      <c r="Q514" s="2"/>
      <c r="R514" s="2"/>
      <c r="S514" s="2"/>
      <c r="T514" s="2"/>
      <c r="U514" s="2"/>
      <c r="V514" s="3"/>
      <c r="W514" s="3"/>
      <c r="X514" s="3"/>
      <c r="Y514" s="3"/>
      <c r="Z514" s="3"/>
    </row>
    <row r="515">
      <c r="A515" s="2"/>
      <c r="B515" s="2"/>
      <c r="C515" s="2"/>
      <c r="D515" s="2"/>
      <c r="E515" s="2"/>
      <c r="F515" s="2"/>
      <c r="G515" s="2"/>
      <c r="H515" s="2"/>
      <c r="I515" s="2"/>
      <c r="J515" s="2"/>
      <c r="K515" s="2"/>
      <c r="L515" s="2"/>
      <c r="M515" s="2"/>
      <c r="N515" s="2"/>
      <c r="O515" s="2"/>
      <c r="P515" s="2"/>
      <c r="Q515" s="2"/>
      <c r="R515" s="2"/>
      <c r="S515" s="2"/>
      <c r="T515" s="2"/>
      <c r="U515" s="2"/>
      <c r="V515" s="3"/>
      <c r="W515" s="3"/>
      <c r="X515" s="3"/>
      <c r="Y515" s="3"/>
      <c r="Z515" s="3"/>
    </row>
    <row r="516">
      <c r="A516" s="2"/>
      <c r="B516" s="2"/>
      <c r="C516" s="2"/>
      <c r="D516" s="2"/>
      <c r="E516" s="2"/>
      <c r="F516" s="2"/>
      <c r="G516" s="2"/>
      <c r="H516" s="2"/>
      <c r="I516" s="2"/>
      <c r="J516" s="2"/>
      <c r="K516" s="2"/>
      <c r="L516" s="2"/>
      <c r="M516" s="2"/>
      <c r="N516" s="2"/>
      <c r="O516" s="2"/>
      <c r="P516" s="2"/>
      <c r="Q516" s="2"/>
      <c r="R516" s="2"/>
      <c r="S516" s="2"/>
      <c r="T516" s="2"/>
      <c r="U516" s="2"/>
      <c r="V516" s="3"/>
      <c r="W516" s="3"/>
      <c r="X516" s="3"/>
      <c r="Y516" s="3"/>
      <c r="Z516" s="3"/>
    </row>
    <row r="517">
      <c r="A517" s="2"/>
      <c r="B517" s="2"/>
      <c r="C517" s="2"/>
      <c r="D517" s="2"/>
      <c r="E517" s="2"/>
      <c r="F517" s="2"/>
      <c r="G517" s="2"/>
      <c r="H517" s="2"/>
      <c r="I517" s="2"/>
      <c r="J517" s="2"/>
      <c r="K517" s="2"/>
      <c r="L517" s="2"/>
      <c r="M517" s="2"/>
      <c r="N517" s="2"/>
      <c r="O517" s="2"/>
      <c r="P517" s="2"/>
      <c r="Q517" s="2"/>
      <c r="R517" s="2"/>
      <c r="S517" s="2"/>
      <c r="T517" s="2"/>
      <c r="U517" s="2"/>
      <c r="V517" s="3"/>
      <c r="W517" s="3"/>
      <c r="X517" s="3"/>
      <c r="Y517" s="3"/>
      <c r="Z517" s="3"/>
    </row>
    <row r="518">
      <c r="A518" s="2"/>
      <c r="B518" s="2"/>
      <c r="C518" s="2"/>
      <c r="D518" s="2"/>
      <c r="E518" s="2"/>
      <c r="F518" s="2"/>
      <c r="G518" s="2"/>
      <c r="H518" s="2"/>
      <c r="I518" s="2"/>
      <c r="J518" s="2"/>
      <c r="K518" s="2"/>
      <c r="L518" s="2"/>
      <c r="M518" s="2"/>
      <c r="N518" s="2"/>
      <c r="O518" s="2"/>
      <c r="P518" s="2"/>
      <c r="Q518" s="2"/>
      <c r="R518" s="2"/>
      <c r="S518" s="2"/>
      <c r="T518" s="2"/>
      <c r="U518" s="2"/>
      <c r="V518" s="3"/>
      <c r="W518" s="3"/>
      <c r="X518" s="3"/>
      <c r="Y518" s="3"/>
      <c r="Z518" s="3"/>
    </row>
    <row r="519">
      <c r="A519" s="2"/>
      <c r="B519" s="2"/>
      <c r="C519" s="2"/>
      <c r="D519" s="2"/>
      <c r="E519" s="2"/>
      <c r="F519" s="2"/>
      <c r="G519" s="2"/>
      <c r="H519" s="2"/>
      <c r="I519" s="2"/>
      <c r="J519" s="2"/>
      <c r="K519" s="2"/>
      <c r="L519" s="2"/>
      <c r="M519" s="2"/>
      <c r="N519" s="2"/>
      <c r="O519" s="2"/>
      <c r="P519" s="2"/>
      <c r="Q519" s="2"/>
      <c r="R519" s="2"/>
      <c r="S519" s="2"/>
      <c r="T519" s="2"/>
      <c r="U519" s="2"/>
      <c r="V519" s="3"/>
      <c r="W519" s="3"/>
      <c r="X519" s="3"/>
      <c r="Y519" s="3"/>
      <c r="Z519" s="3"/>
    </row>
    <row r="520">
      <c r="A520" s="2"/>
      <c r="B520" s="2"/>
      <c r="C520" s="2"/>
      <c r="D520" s="2"/>
      <c r="E520" s="2"/>
      <c r="F520" s="2"/>
      <c r="G520" s="2"/>
      <c r="H520" s="2"/>
      <c r="I520" s="2"/>
      <c r="J520" s="2"/>
      <c r="K520" s="2"/>
      <c r="L520" s="2"/>
      <c r="M520" s="2"/>
      <c r="N520" s="2"/>
      <c r="O520" s="2"/>
      <c r="P520" s="2"/>
      <c r="Q520" s="2"/>
      <c r="R520" s="2"/>
      <c r="S520" s="2"/>
      <c r="T520" s="2"/>
      <c r="U520" s="2"/>
      <c r="V520" s="3"/>
      <c r="W520" s="3"/>
      <c r="X520" s="3"/>
      <c r="Y520" s="3"/>
      <c r="Z520" s="3"/>
    </row>
    <row r="521">
      <c r="A521" s="2"/>
      <c r="B521" s="2"/>
      <c r="C521" s="2"/>
      <c r="D521" s="2"/>
      <c r="E521" s="2"/>
      <c r="F521" s="2"/>
      <c r="G521" s="2"/>
      <c r="H521" s="2"/>
      <c r="I521" s="2"/>
      <c r="J521" s="2"/>
      <c r="K521" s="2"/>
      <c r="L521" s="2"/>
      <c r="M521" s="2"/>
      <c r="N521" s="2"/>
      <c r="O521" s="2"/>
      <c r="P521" s="2"/>
      <c r="Q521" s="2"/>
      <c r="R521" s="2"/>
      <c r="S521" s="2"/>
      <c r="T521" s="2"/>
      <c r="U521" s="2"/>
      <c r="V521" s="3"/>
      <c r="W521" s="3"/>
      <c r="X521" s="3"/>
      <c r="Y521" s="3"/>
      <c r="Z521" s="3"/>
    </row>
    <row r="522">
      <c r="A522" s="2"/>
      <c r="B522" s="2"/>
      <c r="C522" s="2"/>
      <c r="D522" s="2"/>
      <c r="E522" s="2"/>
      <c r="F522" s="2"/>
      <c r="G522" s="2"/>
      <c r="H522" s="2"/>
      <c r="I522" s="2"/>
      <c r="J522" s="2"/>
      <c r="K522" s="2"/>
      <c r="L522" s="2"/>
      <c r="M522" s="2"/>
      <c r="N522" s="2"/>
      <c r="O522" s="2"/>
      <c r="P522" s="2"/>
      <c r="Q522" s="2"/>
      <c r="R522" s="2"/>
      <c r="S522" s="2"/>
      <c r="T522" s="2"/>
      <c r="U522" s="2"/>
      <c r="V522" s="3"/>
      <c r="W522" s="3"/>
      <c r="X522" s="3"/>
      <c r="Y522" s="3"/>
      <c r="Z522" s="3"/>
    </row>
    <row r="523">
      <c r="A523" s="2"/>
      <c r="B523" s="2"/>
      <c r="C523" s="2"/>
      <c r="D523" s="2"/>
      <c r="E523" s="2"/>
      <c r="F523" s="2"/>
      <c r="G523" s="2"/>
      <c r="H523" s="2"/>
      <c r="I523" s="2"/>
      <c r="J523" s="2"/>
      <c r="K523" s="2"/>
      <c r="L523" s="2"/>
      <c r="M523" s="2"/>
      <c r="N523" s="2"/>
      <c r="O523" s="2"/>
      <c r="P523" s="2"/>
      <c r="Q523" s="2"/>
      <c r="R523" s="2"/>
      <c r="S523" s="2"/>
      <c r="T523" s="2"/>
      <c r="U523" s="2"/>
      <c r="V523" s="3"/>
      <c r="W523" s="3"/>
      <c r="X523" s="3"/>
      <c r="Y523" s="3"/>
      <c r="Z523" s="3"/>
    </row>
    <row r="524">
      <c r="A524" s="2"/>
      <c r="B524" s="2"/>
      <c r="C524" s="2"/>
      <c r="D524" s="2"/>
      <c r="E524" s="2"/>
      <c r="F524" s="2"/>
      <c r="G524" s="2"/>
      <c r="H524" s="2"/>
      <c r="I524" s="2"/>
      <c r="J524" s="2"/>
      <c r="K524" s="2"/>
      <c r="L524" s="2"/>
      <c r="M524" s="2"/>
      <c r="N524" s="2"/>
      <c r="O524" s="2"/>
      <c r="P524" s="2"/>
      <c r="Q524" s="2"/>
      <c r="R524" s="2"/>
      <c r="S524" s="2"/>
      <c r="T524" s="2"/>
      <c r="U524" s="2"/>
      <c r="V524" s="3"/>
      <c r="W524" s="3"/>
      <c r="X524" s="3"/>
      <c r="Y524" s="3"/>
      <c r="Z524" s="3"/>
    </row>
    <row r="525">
      <c r="A525" s="2"/>
      <c r="B525" s="2"/>
      <c r="C525" s="2"/>
      <c r="D525" s="2"/>
      <c r="E525" s="2"/>
      <c r="F525" s="2"/>
      <c r="G525" s="2"/>
      <c r="H525" s="2"/>
      <c r="I525" s="2"/>
      <c r="J525" s="2"/>
      <c r="K525" s="2"/>
      <c r="L525" s="2"/>
      <c r="M525" s="2"/>
      <c r="N525" s="2"/>
      <c r="O525" s="2"/>
      <c r="P525" s="2"/>
      <c r="Q525" s="2"/>
      <c r="R525" s="2"/>
      <c r="S525" s="2"/>
      <c r="T525" s="2"/>
      <c r="U525" s="2"/>
      <c r="V525" s="3"/>
      <c r="W525" s="3"/>
      <c r="X525" s="3"/>
      <c r="Y525" s="3"/>
      <c r="Z525" s="3"/>
    </row>
    <row r="526">
      <c r="A526" s="2"/>
      <c r="B526" s="2"/>
      <c r="C526" s="2"/>
      <c r="D526" s="2"/>
      <c r="E526" s="2"/>
      <c r="F526" s="2"/>
      <c r="G526" s="2"/>
      <c r="H526" s="2"/>
      <c r="I526" s="2"/>
      <c r="J526" s="2"/>
      <c r="K526" s="2"/>
      <c r="L526" s="2"/>
      <c r="M526" s="2"/>
      <c r="N526" s="2"/>
      <c r="O526" s="2"/>
      <c r="P526" s="2"/>
      <c r="Q526" s="2"/>
      <c r="R526" s="2"/>
      <c r="S526" s="2"/>
      <c r="T526" s="2"/>
      <c r="U526" s="2"/>
      <c r="V526" s="3"/>
      <c r="W526" s="3"/>
      <c r="X526" s="3"/>
      <c r="Y526" s="3"/>
      <c r="Z526" s="3"/>
    </row>
    <row r="527">
      <c r="A527" s="2"/>
      <c r="B527" s="2"/>
      <c r="C527" s="2"/>
      <c r="D527" s="2"/>
      <c r="E527" s="2"/>
      <c r="F527" s="2"/>
      <c r="G527" s="2"/>
      <c r="H527" s="2"/>
      <c r="I527" s="2"/>
      <c r="J527" s="2"/>
      <c r="K527" s="2"/>
      <c r="L527" s="2"/>
      <c r="M527" s="2"/>
      <c r="N527" s="2"/>
      <c r="O527" s="2"/>
      <c r="P527" s="2"/>
      <c r="Q527" s="2"/>
      <c r="R527" s="2"/>
      <c r="S527" s="2"/>
      <c r="T527" s="2"/>
      <c r="U527" s="2"/>
      <c r="V527" s="3"/>
      <c r="W527" s="3"/>
      <c r="X527" s="3"/>
      <c r="Y527" s="3"/>
      <c r="Z527" s="3"/>
    </row>
    <row r="528">
      <c r="A528" s="2"/>
      <c r="B528" s="2"/>
      <c r="C528" s="2"/>
      <c r="D528" s="2"/>
      <c r="E528" s="2"/>
      <c r="F528" s="2"/>
      <c r="G528" s="2"/>
      <c r="H528" s="2"/>
      <c r="I528" s="2"/>
      <c r="J528" s="2"/>
      <c r="K528" s="2"/>
      <c r="L528" s="2"/>
      <c r="M528" s="2"/>
      <c r="N528" s="2"/>
      <c r="O528" s="2"/>
      <c r="P528" s="2"/>
      <c r="Q528" s="2"/>
      <c r="R528" s="2"/>
      <c r="S528" s="2"/>
      <c r="T528" s="2"/>
      <c r="U528" s="2"/>
      <c r="V528" s="3"/>
      <c r="W528" s="3"/>
      <c r="X528" s="3"/>
      <c r="Y528" s="3"/>
      <c r="Z528" s="3"/>
    </row>
    <row r="529">
      <c r="A529" s="2"/>
      <c r="B529" s="2"/>
      <c r="C529" s="2"/>
      <c r="D529" s="2"/>
      <c r="E529" s="2"/>
      <c r="F529" s="2"/>
      <c r="G529" s="2"/>
      <c r="H529" s="2"/>
      <c r="I529" s="2"/>
      <c r="J529" s="2"/>
      <c r="K529" s="2"/>
      <c r="L529" s="2"/>
      <c r="M529" s="2"/>
      <c r="N529" s="2"/>
      <c r="O529" s="2"/>
      <c r="P529" s="2"/>
      <c r="Q529" s="2"/>
      <c r="R529" s="2"/>
      <c r="S529" s="2"/>
      <c r="T529" s="2"/>
      <c r="U529" s="2"/>
      <c r="V529" s="3"/>
      <c r="W529" s="3"/>
      <c r="X529" s="3"/>
      <c r="Y529" s="3"/>
      <c r="Z529" s="3"/>
    </row>
    <row r="530">
      <c r="A530" s="2"/>
      <c r="B530" s="2"/>
      <c r="C530" s="2"/>
      <c r="D530" s="2"/>
      <c r="E530" s="2"/>
      <c r="F530" s="2"/>
      <c r="G530" s="2"/>
      <c r="H530" s="2"/>
      <c r="I530" s="2"/>
      <c r="J530" s="2"/>
      <c r="K530" s="2"/>
      <c r="L530" s="2"/>
      <c r="M530" s="2"/>
      <c r="N530" s="2"/>
      <c r="O530" s="2"/>
      <c r="P530" s="2"/>
      <c r="Q530" s="2"/>
      <c r="R530" s="2"/>
      <c r="S530" s="2"/>
      <c r="T530" s="2"/>
      <c r="U530" s="2"/>
      <c r="V530" s="3"/>
      <c r="W530" s="3"/>
      <c r="X530" s="3"/>
      <c r="Y530" s="3"/>
      <c r="Z530" s="3"/>
    </row>
    <row r="531">
      <c r="A531" s="2"/>
      <c r="B531" s="2"/>
      <c r="C531" s="2"/>
      <c r="D531" s="2"/>
      <c r="E531" s="2"/>
      <c r="F531" s="2"/>
      <c r="G531" s="2"/>
      <c r="H531" s="2"/>
      <c r="I531" s="2"/>
      <c r="J531" s="2"/>
      <c r="K531" s="2"/>
      <c r="L531" s="2"/>
      <c r="M531" s="2"/>
      <c r="N531" s="2"/>
      <c r="O531" s="2"/>
      <c r="P531" s="2"/>
      <c r="Q531" s="2"/>
      <c r="R531" s="2"/>
      <c r="S531" s="2"/>
      <c r="T531" s="2"/>
      <c r="U531" s="2"/>
      <c r="V531" s="3"/>
      <c r="W531" s="3"/>
      <c r="X531" s="3"/>
      <c r="Y531" s="3"/>
      <c r="Z531" s="3"/>
    </row>
    <row r="532">
      <c r="A532" s="2"/>
      <c r="B532" s="2"/>
      <c r="C532" s="2"/>
      <c r="D532" s="2"/>
      <c r="E532" s="2"/>
      <c r="F532" s="2"/>
      <c r="G532" s="2"/>
      <c r="H532" s="2"/>
      <c r="I532" s="2"/>
      <c r="J532" s="2"/>
      <c r="K532" s="2"/>
      <c r="L532" s="2"/>
      <c r="M532" s="2"/>
      <c r="N532" s="2"/>
      <c r="O532" s="2"/>
      <c r="P532" s="2"/>
      <c r="Q532" s="2"/>
      <c r="R532" s="2"/>
      <c r="S532" s="2"/>
      <c r="T532" s="2"/>
      <c r="U532" s="2"/>
      <c r="V532" s="3"/>
      <c r="W532" s="3"/>
      <c r="X532" s="3"/>
      <c r="Y532" s="3"/>
      <c r="Z532" s="3"/>
    </row>
    <row r="533">
      <c r="A533" s="2"/>
      <c r="B533" s="2"/>
      <c r="C533" s="2"/>
      <c r="D533" s="2"/>
      <c r="E533" s="2"/>
      <c r="F533" s="2"/>
      <c r="G533" s="2"/>
      <c r="H533" s="2"/>
      <c r="I533" s="2"/>
      <c r="J533" s="2"/>
      <c r="K533" s="2"/>
      <c r="L533" s="2"/>
      <c r="M533" s="2"/>
      <c r="N533" s="2"/>
      <c r="O533" s="2"/>
      <c r="P533" s="2"/>
      <c r="Q533" s="2"/>
      <c r="R533" s="2"/>
      <c r="S533" s="2"/>
      <c r="T533" s="2"/>
      <c r="U533" s="2"/>
      <c r="V533" s="3"/>
      <c r="W533" s="3"/>
      <c r="X533" s="3"/>
      <c r="Y533" s="3"/>
      <c r="Z533" s="3"/>
    </row>
    <row r="534">
      <c r="A534" s="2"/>
      <c r="B534" s="2"/>
      <c r="C534" s="2"/>
      <c r="D534" s="2"/>
      <c r="E534" s="2"/>
      <c r="F534" s="2"/>
      <c r="G534" s="2"/>
      <c r="H534" s="2"/>
      <c r="I534" s="2"/>
      <c r="J534" s="2"/>
      <c r="K534" s="2"/>
      <c r="L534" s="2"/>
      <c r="M534" s="2"/>
      <c r="N534" s="2"/>
      <c r="O534" s="2"/>
      <c r="P534" s="2"/>
      <c r="Q534" s="2"/>
      <c r="R534" s="2"/>
      <c r="S534" s="2"/>
      <c r="T534" s="2"/>
      <c r="U534" s="2"/>
      <c r="V534" s="3"/>
      <c r="W534" s="3"/>
      <c r="X534" s="3"/>
      <c r="Y534" s="3"/>
      <c r="Z534" s="3"/>
    </row>
    <row r="535">
      <c r="A535" s="2"/>
      <c r="B535" s="2"/>
      <c r="C535" s="2"/>
      <c r="D535" s="2"/>
      <c r="E535" s="2"/>
      <c r="F535" s="2"/>
      <c r="G535" s="2"/>
      <c r="H535" s="2"/>
      <c r="I535" s="2"/>
      <c r="J535" s="2"/>
      <c r="K535" s="2"/>
      <c r="L535" s="2"/>
      <c r="M535" s="2"/>
      <c r="N535" s="2"/>
      <c r="O535" s="2"/>
      <c r="P535" s="2"/>
      <c r="Q535" s="2"/>
      <c r="R535" s="2"/>
      <c r="S535" s="2"/>
      <c r="T535" s="2"/>
      <c r="U535" s="2"/>
      <c r="V535" s="3"/>
      <c r="W535" s="3"/>
      <c r="X535" s="3"/>
      <c r="Y535" s="3"/>
      <c r="Z535" s="3"/>
    </row>
    <row r="536">
      <c r="A536" s="2"/>
      <c r="B536" s="2"/>
      <c r="C536" s="2"/>
      <c r="D536" s="2"/>
      <c r="E536" s="2"/>
      <c r="F536" s="2"/>
      <c r="G536" s="2"/>
      <c r="H536" s="2"/>
      <c r="I536" s="2"/>
      <c r="J536" s="2"/>
      <c r="K536" s="2"/>
      <c r="L536" s="2"/>
      <c r="M536" s="2"/>
      <c r="N536" s="2"/>
      <c r="O536" s="2"/>
      <c r="P536" s="2"/>
      <c r="Q536" s="2"/>
      <c r="R536" s="2"/>
      <c r="S536" s="2"/>
      <c r="T536" s="2"/>
      <c r="U536" s="2"/>
      <c r="V536" s="3"/>
      <c r="W536" s="3"/>
      <c r="X536" s="3"/>
      <c r="Y536" s="3"/>
      <c r="Z536" s="3"/>
    </row>
    <row r="537">
      <c r="A537" s="2"/>
      <c r="B537" s="2"/>
      <c r="C537" s="2"/>
      <c r="D537" s="2"/>
      <c r="E537" s="2"/>
      <c r="F537" s="2"/>
      <c r="G537" s="2"/>
      <c r="H537" s="2"/>
      <c r="I537" s="2"/>
      <c r="J537" s="2"/>
      <c r="K537" s="2"/>
      <c r="L537" s="2"/>
      <c r="M537" s="2"/>
      <c r="N537" s="2"/>
      <c r="O537" s="2"/>
      <c r="P537" s="2"/>
      <c r="Q537" s="2"/>
      <c r="R537" s="2"/>
      <c r="S537" s="2"/>
      <c r="T537" s="2"/>
      <c r="U537" s="2"/>
      <c r="V537" s="3"/>
      <c r="W537" s="3"/>
      <c r="X537" s="3"/>
      <c r="Y537" s="3"/>
      <c r="Z537" s="3"/>
    </row>
    <row r="538">
      <c r="A538" s="2"/>
      <c r="B538" s="2"/>
      <c r="C538" s="2"/>
      <c r="D538" s="2"/>
      <c r="E538" s="2"/>
      <c r="F538" s="2"/>
      <c r="G538" s="2"/>
      <c r="H538" s="2"/>
      <c r="I538" s="2"/>
      <c r="J538" s="2"/>
      <c r="K538" s="2"/>
      <c r="L538" s="2"/>
      <c r="M538" s="2"/>
      <c r="N538" s="2"/>
      <c r="O538" s="2"/>
      <c r="P538" s="2"/>
      <c r="Q538" s="2"/>
      <c r="R538" s="2"/>
      <c r="S538" s="2"/>
      <c r="T538" s="2"/>
      <c r="U538" s="2"/>
      <c r="V538" s="3"/>
      <c r="W538" s="3"/>
      <c r="X538" s="3"/>
      <c r="Y538" s="3"/>
      <c r="Z538" s="3"/>
    </row>
    <row r="539">
      <c r="A539" s="2"/>
      <c r="B539" s="2"/>
      <c r="C539" s="2"/>
      <c r="D539" s="2"/>
      <c r="E539" s="2"/>
      <c r="F539" s="2"/>
      <c r="G539" s="2"/>
      <c r="H539" s="2"/>
      <c r="I539" s="2"/>
      <c r="J539" s="2"/>
      <c r="K539" s="2"/>
      <c r="L539" s="2"/>
      <c r="M539" s="2"/>
      <c r="N539" s="2"/>
      <c r="O539" s="2"/>
      <c r="P539" s="2"/>
      <c r="Q539" s="2"/>
      <c r="R539" s="2"/>
      <c r="S539" s="2"/>
      <c r="T539" s="2"/>
      <c r="U539" s="2"/>
      <c r="V539" s="3"/>
      <c r="W539" s="3"/>
      <c r="X539" s="3"/>
      <c r="Y539" s="3"/>
      <c r="Z539" s="3"/>
    </row>
    <row r="540">
      <c r="A540" s="2"/>
      <c r="B540" s="2"/>
      <c r="C540" s="2"/>
      <c r="D540" s="2"/>
      <c r="E540" s="2"/>
      <c r="F540" s="2"/>
      <c r="G540" s="2"/>
      <c r="H540" s="2"/>
      <c r="I540" s="2"/>
      <c r="J540" s="2"/>
      <c r="K540" s="2"/>
      <c r="L540" s="2"/>
      <c r="M540" s="2"/>
      <c r="N540" s="2"/>
      <c r="O540" s="2"/>
      <c r="P540" s="2"/>
      <c r="Q540" s="2"/>
      <c r="R540" s="2"/>
      <c r="S540" s="2"/>
      <c r="T540" s="2"/>
      <c r="U540" s="2"/>
      <c r="V540" s="3"/>
      <c r="W540" s="3"/>
      <c r="X540" s="3"/>
      <c r="Y540" s="3"/>
      <c r="Z540" s="3"/>
    </row>
    <row r="541">
      <c r="A541" s="2"/>
      <c r="B541" s="2"/>
      <c r="C541" s="2"/>
      <c r="D541" s="2"/>
      <c r="E541" s="2"/>
      <c r="F541" s="2"/>
      <c r="G541" s="2"/>
      <c r="H541" s="2"/>
      <c r="I541" s="2"/>
      <c r="J541" s="2"/>
      <c r="K541" s="2"/>
      <c r="L541" s="2"/>
      <c r="M541" s="2"/>
      <c r="N541" s="2"/>
      <c r="O541" s="2"/>
      <c r="P541" s="2"/>
      <c r="Q541" s="2"/>
      <c r="R541" s="2"/>
      <c r="S541" s="2"/>
      <c r="T541" s="2"/>
      <c r="U541" s="2"/>
      <c r="V541" s="3"/>
      <c r="W541" s="3"/>
      <c r="X541" s="3"/>
      <c r="Y541" s="3"/>
      <c r="Z541" s="3"/>
    </row>
    <row r="542">
      <c r="A542" s="2"/>
      <c r="B542" s="2"/>
      <c r="C542" s="2"/>
      <c r="D542" s="2"/>
      <c r="E542" s="2"/>
      <c r="F542" s="2"/>
      <c r="G542" s="2"/>
      <c r="H542" s="2"/>
      <c r="I542" s="2"/>
      <c r="J542" s="2"/>
      <c r="K542" s="2"/>
      <c r="L542" s="2"/>
      <c r="M542" s="2"/>
      <c r="N542" s="2"/>
      <c r="O542" s="2"/>
      <c r="P542" s="2"/>
      <c r="Q542" s="2"/>
      <c r="R542" s="2"/>
      <c r="S542" s="2"/>
      <c r="T542" s="2"/>
      <c r="U542" s="2"/>
      <c r="V542" s="3"/>
      <c r="W542" s="3"/>
      <c r="X542" s="3"/>
      <c r="Y542" s="3"/>
      <c r="Z542" s="3"/>
    </row>
    <row r="543">
      <c r="A543" s="2"/>
      <c r="B543" s="2"/>
      <c r="C543" s="2"/>
      <c r="D543" s="2"/>
      <c r="E543" s="2"/>
      <c r="F543" s="2"/>
      <c r="G543" s="2"/>
      <c r="H543" s="2"/>
      <c r="I543" s="2"/>
      <c r="J543" s="2"/>
      <c r="K543" s="2"/>
      <c r="L543" s="2"/>
      <c r="M543" s="2"/>
      <c r="N543" s="2"/>
      <c r="O543" s="2"/>
      <c r="P543" s="2"/>
      <c r="Q543" s="2"/>
      <c r="R543" s="2"/>
      <c r="S543" s="2"/>
      <c r="T543" s="2"/>
      <c r="U543" s="2"/>
      <c r="V543" s="3"/>
      <c r="W543" s="3"/>
      <c r="X543" s="3"/>
      <c r="Y543" s="3"/>
      <c r="Z543" s="3"/>
    </row>
    <row r="544">
      <c r="A544" s="2"/>
      <c r="B544" s="2"/>
      <c r="C544" s="2"/>
      <c r="D544" s="2"/>
      <c r="E544" s="2"/>
      <c r="F544" s="2"/>
      <c r="G544" s="2"/>
      <c r="H544" s="2"/>
      <c r="I544" s="2"/>
      <c r="J544" s="2"/>
      <c r="K544" s="2"/>
      <c r="L544" s="2"/>
      <c r="M544" s="2"/>
      <c r="N544" s="2"/>
      <c r="O544" s="2"/>
      <c r="P544" s="2"/>
      <c r="Q544" s="2"/>
      <c r="R544" s="2"/>
      <c r="S544" s="2"/>
      <c r="T544" s="2"/>
      <c r="U544" s="2"/>
      <c r="V544" s="3"/>
      <c r="W544" s="3"/>
      <c r="X544" s="3"/>
      <c r="Y544" s="3"/>
      <c r="Z544" s="3"/>
    </row>
    <row r="545">
      <c r="A545" s="2"/>
      <c r="B545" s="2"/>
      <c r="C545" s="2"/>
      <c r="D545" s="2"/>
      <c r="E545" s="2"/>
      <c r="F545" s="2"/>
      <c r="G545" s="2"/>
      <c r="H545" s="2"/>
      <c r="I545" s="2"/>
      <c r="J545" s="2"/>
      <c r="K545" s="2"/>
      <c r="L545" s="2"/>
      <c r="M545" s="2"/>
      <c r="N545" s="2"/>
      <c r="O545" s="2"/>
      <c r="P545" s="2"/>
      <c r="Q545" s="2"/>
      <c r="R545" s="2"/>
      <c r="S545" s="2"/>
      <c r="T545" s="2"/>
      <c r="U545" s="2"/>
      <c r="V545" s="3"/>
      <c r="W545" s="3"/>
      <c r="X545" s="3"/>
      <c r="Y545" s="3"/>
      <c r="Z545" s="3"/>
    </row>
    <row r="546">
      <c r="A546" s="2"/>
      <c r="B546" s="2"/>
      <c r="C546" s="2"/>
      <c r="D546" s="2"/>
      <c r="E546" s="2"/>
      <c r="F546" s="2"/>
      <c r="G546" s="2"/>
      <c r="H546" s="2"/>
      <c r="I546" s="2"/>
      <c r="J546" s="2"/>
      <c r="K546" s="2"/>
      <c r="L546" s="2"/>
      <c r="M546" s="2"/>
      <c r="N546" s="2"/>
      <c r="O546" s="2"/>
      <c r="P546" s="2"/>
      <c r="Q546" s="2"/>
      <c r="R546" s="2"/>
      <c r="S546" s="2"/>
      <c r="T546" s="2"/>
      <c r="U546" s="2"/>
      <c r="V546" s="3"/>
      <c r="W546" s="3"/>
      <c r="X546" s="3"/>
      <c r="Y546" s="3"/>
      <c r="Z546" s="3"/>
    </row>
    <row r="547">
      <c r="A547" s="2"/>
      <c r="B547" s="2"/>
      <c r="C547" s="2"/>
      <c r="D547" s="2"/>
      <c r="E547" s="2"/>
      <c r="F547" s="2"/>
      <c r="G547" s="2"/>
      <c r="H547" s="2"/>
      <c r="I547" s="2"/>
      <c r="J547" s="2"/>
      <c r="K547" s="2"/>
      <c r="L547" s="2"/>
      <c r="M547" s="2"/>
      <c r="N547" s="2"/>
      <c r="O547" s="2"/>
      <c r="P547" s="2"/>
      <c r="Q547" s="2"/>
      <c r="R547" s="2"/>
      <c r="S547" s="2"/>
      <c r="T547" s="2"/>
      <c r="U547" s="2"/>
      <c r="V547" s="3"/>
      <c r="W547" s="3"/>
      <c r="X547" s="3"/>
      <c r="Y547" s="3"/>
      <c r="Z547" s="3"/>
    </row>
    <row r="548">
      <c r="A548" s="2"/>
      <c r="B548" s="2"/>
      <c r="C548" s="2"/>
      <c r="D548" s="2"/>
      <c r="E548" s="2"/>
      <c r="F548" s="2"/>
      <c r="G548" s="2"/>
      <c r="H548" s="2"/>
      <c r="I548" s="2"/>
      <c r="J548" s="2"/>
      <c r="K548" s="2"/>
      <c r="L548" s="2"/>
      <c r="M548" s="2"/>
      <c r="N548" s="2"/>
      <c r="O548" s="2"/>
      <c r="P548" s="2"/>
      <c r="Q548" s="2"/>
      <c r="R548" s="2"/>
      <c r="S548" s="2"/>
      <c r="T548" s="2"/>
      <c r="U548" s="2"/>
      <c r="V548" s="3"/>
      <c r="W548" s="3"/>
      <c r="X548" s="3"/>
      <c r="Y548" s="3"/>
      <c r="Z548" s="3"/>
    </row>
    <row r="549">
      <c r="A549" s="2"/>
      <c r="B549" s="2"/>
      <c r="C549" s="2"/>
      <c r="D549" s="2"/>
      <c r="E549" s="2"/>
      <c r="F549" s="2"/>
      <c r="G549" s="2"/>
      <c r="H549" s="2"/>
      <c r="I549" s="2"/>
      <c r="J549" s="2"/>
      <c r="K549" s="2"/>
      <c r="L549" s="2"/>
      <c r="M549" s="2"/>
      <c r="N549" s="2"/>
      <c r="O549" s="2"/>
      <c r="P549" s="2"/>
      <c r="Q549" s="2"/>
      <c r="R549" s="2"/>
      <c r="S549" s="2"/>
      <c r="T549" s="2"/>
      <c r="U549" s="2"/>
      <c r="V549" s="3"/>
      <c r="W549" s="3"/>
      <c r="X549" s="3"/>
      <c r="Y549" s="3"/>
      <c r="Z549" s="3"/>
    </row>
    <row r="550">
      <c r="A550" s="2"/>
      <c r="B550" s="2"/>
      <c r="C550" s="2"/>
      <c r="D550" s="2"/>
      <c r="E550" s="2"/>
      <c r="F550" s="2"/>
      <c r="G550" s="2"/>
      <c r="H550" s="2"/>
      <c r="I550" s="2"/>
      <c r="J550" s="2"/>
      <c r="K550" s="2"/>
      <c r="L550" s="2"/>
      <c r="M550" s="2"/>
      <c r="N550" s="2"/>
      <c r="O550" s="2"/>
      <c r="P550" s="2"/>
      <c r="Q550" s="2"/>
      <c r="R550" s="2"/>
      <c r="S550" s="2"/>
      <c r="T550" s="2"/>
      <c r="U550" s="2"/>
      <c r="V550" s="3"/>
      <c r="W550" s="3"/>
      <c r="X550" s="3"/>
      <c r="Y550" s="3"/>
      <c r="Z550" s="3"/>
    </row>
    <row r="551">
      <c r="A551" s="2"/>
      <c r="B551" s="2"/>
      <c r="C551" s="2"/>
      <c r="D551" s="2"/>
      <c r="E551" s="2"/>
      <c r="F551" s="2"/>
      <c r="G551" s="2"/>
      <c r="H551" s="2"/>
      <c r="I551" s="2"/>
      <c r="J551" s="2"/>
      <c r="K551" s="2"/>
      <c r="L551" s="2"/>
      <c r="M551" s="2"/>
      <c r="N551" s="2"/>
      <c r="O551" s="2"/>
      <c r="P551" s="2"/>
      <c r="Q551" s="2"/>
      <c r="R551" s="2"/>
      <c r="S551" s="2"/>
      <c r="T551" s="2"/>
      <c r="U551" s="2"/>
      <c r="V551" s="3"/>
      <c r="W551" s="3"/>
      <c r="X551" s="3"/>
      <c r="Y551" s="3"/>
      <c r="Z551" s="3"/>
    </row>
    <row r="552">
      <c r="A552" s="2"/>
      <c r="B552" s="2"/>
      <c r="C552" s="2"/>
      <c r="D552" s="2"/>
      <c r="E552" s="2"/>
      <c r="F552" s="2"/>
      <c r="G552" s="2"/>
      <c r="H552" s="2"/>
      <c r="I552" s="2"/>
      <c r="J552" s="2"/>
      <c r="K552" s="2"/>
      <c r="L552" s="2"/>
      <c r="M552" s="2"/>
      <c r="N552" s="2"/>
      <c r="O552" s="2"/>
      <c r="P552" s="2"/>
      <c r="Q552" s="2"/>
      <c r="R552" s="2"/>
      <c r="S552" s="2"/>
      <c r="T552" s="2"/>
      <c r="U552" s="2"/>
      <c r="V552" s="3"/>
      <c r="W552" s="3"/>
      <c r="X552" s="3"/>
      <c r="Y552" s="3"/>
      <c r="Z552" s="3"/>
    </row>
    <row r="553">
      <c r="A553" s="2"/>
      <c r="B553" s="2"/>
      <c r="C553" s="2"/>
      <c r="D553" s="2"/>
      <c r="E553" s="2"/>
      <c r="F553" s="2"/>
      <c r="G553" s="2"/>
      <c r="H553" s="2"/>
      <c r="I553" s="2"/>
      <c r="J553" s="2"/>
      <c r="K553" s="2"/>
      <c r="L553" s="2"/>
      <c r="M553" s="2"/>
      <c r="N553" s="2"/>
      <c r="O553" s="2"/>
      <c r="P553" s="2"/>
      <c r="Q553" s="2"/>
      <c r="R553" s="2"/>
      <c r="S553" s="2"/>
      <c r="T553" s="2"/>
      <c r="U553" s="2"/>
      <c r="V553" s="3"/>
      <c r="W553" s="3"/>
      <c r="X553" s="3"/>
      <c r="Y553" s="3"/>
      <c r="Z553" s="3"/>
    </row>
    <row r="554">
      <c r="A554" s="2"/>
      <c r="B554" s="2"/>
      <c r="C554" s="2"/>
      <c r="D554" s="2"/>
      <c r="E554" s="2"/>
      <c r="F554" s="2"/>
      <c r="G554" s="2"/>
      <c r="H554" s="2"/>
      <c r="I554" s="2"/>
      <c r="J554" s="2"/>
      <c r="K554" s="2"/>
      <c r="L554" s="2"/>
      <c r="M554" s="2"/>
      <c r="N554" s="2"/>
      <c r="O554" s="2"/>
      <c r="P554" s="2"/>
      <c r="Q554" s="2"/>
      <c r="R554" s="2"/>
      <c r="S554" s="2"/>
      <c r="T554" s="2"/>
      <c r="U554" s="2"/>
      <c r="V554" s="3"/>
      <c r="W554" s="3"/>
      <c r="X554" s="3"/>
      <c r="Y554" s="3"/>
      <c r="Z554" s="3"/>
    </row>
    <row r="555">
      <c r="A555" s="2"/>
      <c r="B555" s="2"/>
      <c r="C555" s="2"/>
      <c r="D555" s="2"/>
      <c r="E555" s="2"/>
      <c r="F555" s="2"/>
      <c r="G555" s="2"/>
      <c r="H555" s="2"/>
      <c r="I555" s="2"/>
      <c r="J555" s="2"/>
      <c r="K555" s="2"/>
      <c r="L555" s="2"/>
      <c r="M555" s="2"/>
      <c r="N555" s="2"/>
      <c r="O555" s="2"/>
      <c r="P555" s="2"/>
      <c r="Q555" s="2"/>
      <c r="R555" s="2"/>
      <c r="S555" s="2"/>
      <c r="T555" s="2"/>
      <c r="U555" s="2"/>
      <c r="V555" s="3"/>
      <c r="W555" s="3"/>
      <c r="X555" s="3"/>
      <c r="Y555" s="3"/>
      <c r="Z555" s="3"/>
    </row>
    <row r="556">
      <c r="A556" s="2"/>
      <c r="B556" s="2"/>
      <c r="C556" s="2"/>
      <c r="D556" s="2"/>
      <c r="E556" s="2"/>
      <c r="F556" s="2"/>
      <c r="G556" s="2"/>
      <c r="H556" s="2"/>
      <c r="I556" s="2"/>
      <c r="J556" s="2"/>
      <c r="K556" s="2"/>
      <c r="L556" s="2"/>
      <c r="M556" s="2"/>
      <c r="N556" s="2"/>
      <c r="O556" s="2"/>
      <c r="P556" s="2"/>
      <c r="Q556" s="2"/>
      <c r="R556" s="2"/>
      <c r="S556" s="2"/>
      <c r="T556" s="2"/>
      <c r="U556" s="2"/>
      <c r="V556" s="3"/>
      <c r="W556" s="3"/>
      <c r="X556" s="3"/>
      <c r="Y556" s="3"/>
      <c r="Z556" s="3"/>
    </row>
    <row r="557">
      <c r="A557" s="2"/>
      <c r="B557" s="2"/>
      <c r="C557" s="2"/>
      <c r="D557" s="2"/>
      <c r="E557" s="2"/>
      <c r="F557" s="2"/>
      <c r="G557" s="2"/>
      <c r="H557" s="2"/>
      <c r="I557" s="2"/>
      <c r="J557" s="2"/>
      <c r="K557" s="2"/>
      <c r="L557" s="2"/>
      <c r="M557" s="2"/>
      <c r="N557" s="2"/>
      <c r="O557" s="2"/>
      <c r="P557" s="2"/>
      <c r="Q557" s="2"/>
      <c r="R557" s="2"/>
      <c r="S557" s="2"/>
      <c r="T557" s="2"/>
      <c r="U557" s="2"/>
      <c r="V557" s="3"/>
      <c r="W557" s="3"/>
      <c r="X557" s="3"/>
      <c r="Y557" s="3"/>
      <c r="Z557" s="3"/>
    </row>
    <row r="558">
      <c r="A558" s="2"/>
      <c r="B558" s="2"/>
      <c r="C558" s="2"/>
      <c r="D558" s="2"/>
      <c r="E558" s="2"/>
      <c r="F558" s="2"/>
      <c r="G558" s="2"/>
      <c r="H558" s="2"/>
      <c r="I558" s="2"/>
      <c r="J558" s="2"/>
      <c r="K558" s="2"/>
      <c r="L558" s="2"/>
      <c r="M558" s="2"/>
      <c r="N558" s="2"/>
      <c r="O558" s="2"/>
      <c r="P558" s="2"/>
      <c r="Q558" s="2"/>
      <c r="R558" s="2"/>
      <c r="S558" s="2"/>
      <c r="T558" s="2"/>
      <c r="U558" s="2"/>
      <c r="V558" s="3"/>
      <c r="W558" s="3"/>
      <c r="X558" s="3"/>
      <c r="Y558" s="3"/>
      <c r="Z558" s="3"/>
    </row>
    <row r="559">
      <c r="A559" s="2"/>
      <c r="B559" s="2"/>
      <c r="C559" s="2"/>
      <c r="D559" s="2"/>
      <c r="E559" s="2"/>
      <c r="F559" s="2"/>
      <c r="G559" s="2"/>
      <c r="H559" s="2"/>
      <c r="I559" s="2"/>
      <c r="J559" s="2"/>
      <c r="K559" s="2"/>
      <c r="L559" s="2"/>
      <c r="M559" s="2"/>
      <c r="N559" s="2"/>
      <c r="O559" s="2"/>
      <c r="P559" s="2"/>
      <c r="Q559" s="2"/>
      <c r="R559" s="2"/>
      <c r="S559" s="2"/>
      <c r="T559" s="2"/>
      <c r="U559" s="2"/>
      <c r="V559" s="3"/>
      <c r="W559" s="3"/>
      <c r="X559" s="3"/>
      <c r="Y559" s="3"/>
      <c r="Z559" s="3"/>
    </row>
    <row r="560">
      <c r="A560" s="2"/>
      <c r="B560" s="2"/>
      <c r="C560" s="2"/>
      <c r="D560" s="2"/>
      <c r="E560" s="2"/>
      <c r="F560" s="2"/>
      <c r="G560" s="2"/>
      <c r="H560" s="2"/>
      <c r="I560" s="2"/>
      <c r="J560" s="2"/>
      <c r="K560" s="2"/>
      <c r="L560" s="2"/>
      <c r="M560" s="2"/>
      <c r="N560" s="2"/>
      <c r="O560" s="2"/>
      <c r="P560" s="2"/>
      <c r="Q560" s="2"/>
      <c r="R560" s="2"/>
      <c r="S560" s="2"/>
      <c r="T560" s="2"/>
      <c r="U560" s="2"/>
      <c r="V560" s="3"/>
      <c r="W560" s="3"/>
      <c r="X560" s="3"/>
      <c r="Y560" s="3"/>
      <c r="Z560" s="3"/>
    </row>
    <row r="561">
      <c r="A561" s="2"/>
      <c r="B561" s="2"/>
      <c r="C561" s="2"/>
      <c r="D561" s="2"/>
      <c r="E561" s="2"/>
      <c r="F561" s="2"/>
      <c r="G561" s="2"/>
      <c r="H561" s="2"/>
      <c r="I561" s="2"/>
      <c r="J561" s="2"/>
      <c r="K561" s="2"/>
      <c r="L561" s="2"/>
      <c r="M561" s="2"/>
      <c r="N561" s="2"/>
      <c r="O561" s="2"/>
      <c r="P561" s="2"/>
      <c r="Q561" s="2"/>
      <c r="R561" s="2"/>
      <c r="S561" s="2"/>
      <c r="T561" s="2"/>
      <c r="U561" s="2"/>
      <c r="V561" s="3"/>
      <c r="W561" s="3"/>
      <c r="X561" s="3"/>
      <c r="Y561" s="3"/>
      <c r="Z561" s="3"/>
    </row>
    <row r="562">
      <c r="A562" s="2"/>
      <c r="B562" s="2"/>
      <c r="C562" s="2"/>
      <c r="D562" s="2"/>
      <c r="E562" s="2"/>
      <c r="F562" s="2"/>
      <c r="G562" s="2"/>
      <c r="H562" s="2"/>
      <c r="I562" s="2"/>
      <c r="J562" s="2"/>
      <c r="K562" s="2"/>
      <c r="L562" s="2"/>
      <c r="M562" s="2"/>
      <c r="N562" s="2"/>
      <c r="O562" s="2"/>
      <c r="P562" s="2"/>
      <c r="Q562" s="2"/>
      <c r="R562" s="2"/>
      <c r="S562" s="2"/>
      <c r="T562" s="2"/>
      <c r="U562" s="2"/>
      <c r="V562" s="3"/>
      <c r="W562" s="3"/>
      <c r="X562" s="3"/>
      <c r="Y562" s="3"/>
      <c r="Z562" s="3"/>
    </row>
    <row r="563">
      <c r="A563" s="2"/>
      <c r="B563" s="2"/>
      <c r="C563" s="2"/>
      <c r="D563" s="2"/>
      <c r="E563" s="2"/>
      <c r="F563" s="2"/>
      <c r="G563" s="2"/>
      <c r="H563" s="2"/>
      <c r="I563" s="2"/>
      <c r="J563" s="2"/>
      <c r="K563" s="2"/>
      <c r="L563" s="2"/>
      <c r="M563" s="2"/>
      <c r="N563" s="2"/>
      <c r="O563" s="2"/>
      <c r="P563" s="2"/>
      <c r="Q563" s="2"/>
      <c r="R563" s="2"/>
      <c r="S563" s="2"/>
      <c r="T563" s="2"/>
      <c r="U563" s="2"/>
      <c r="V563" s="3"/>
      <c r="W563" s="3"/>
      <c r="X563" s="3"/>
      <c r="Y563" s="3"/>
      <c r="Z563" s="3"/>
    </row>
    <row r="564">
      <c r="A564" s="2"/>
      <c r="B564" s="2"/>
      <c r="C564" s="2"/>
      <c r="D564" s="2"/>
      <c r="E564" s="2"/>
      <c r="F564" s="2"/>
      <c r="G564" s="2"/>
      <c r="H564" s="2"/>
      <c r="I564" s="2"/>
      <c r="J564" s="2"/>
      <c r="K564" s="2"/>
      <c r="L564" s="2"/>
      <c r="M564" s="2"/>
      <c r="N564" s="2"/>
      <c r="O564" s="2"/>
      <c r="P564" s="2"/>
      <c r="Q564" s="2"/>
      <c r="R564" s="2"/>
      <c r="S564" s="2"/>
      <c r="T564" s="2"/>
      <c r="U564" s="2"/>
      <c r="V564" s="3"/>
      <c r="W564" s="3"/>
      <c r="X564" s="3"/>
      <c r="Y564" s="3"/>
      <c r="Z564" s="3"/>
    </row>
    <row r="565">
      <c r="A565" s="2"/>
      <c r="B565" s="2"/>
      <c r="C565" s="2"/>
      <c r="D565" s="2"/>
      <c r="E565" s="2"/>
      <c r="F565" s="2"/>
      <c r="G565" s="2"/>
      <c r="H565" s="2"/>
      <c r="I565" s="2"/>
      <c r="J565" s="2"/>
      <c r="K565" s="2"/>
      <c r="L565" s="2"/>
      <c r="M565" s="2"/>
      <c r="N565" s="2"/>
      <c r="O565" s="2"/>
      <c r="P565" s="2"/>
      <c r="Q565" s="2"/>
      <c r="R565" s="2"/>
      <c r="S565" s="2"/>
      <c r="T565" s="2"/>
      <c r="U565" s="2"/>
      <c r="V565" s="3"/>
      <c r="W565" s="3"/>
      <c r="X565" s="3"/>
      <c r="Y565" s="3"/>
      <c r="Z565" s="3"/>
    </row>
    <row r="566">
      <c r="A566" s="2"/>
      <c r="B566" s="2"/>
      <c r="C566" s="2"/>
      <c r="D566" s="2"/>
      <c r="E566" s="2"/>
      <c r="F566" s="2"/>
      <c r="G566" s="2"/>
      <c r="H566" s="2"/>
      <c r="I566" s="2"/>
      <c r="J566" s="2"/>
      <c r="K566" s="2"/>
      <c r="L566" s="2"/>
      <c r="M566" s="2"/>
      <c r="N566" s="2"/>
      <c r="O566" s="2"/>
      <c r="P566" s="2"/>
      <c r="Q566" s="2"/>
      <c r="R566" s="2"/>
      <c r="S566" s="2"/>
      <c r="T566" s="2"/>
      <c r="U566" s="2"/>
      <c r="V566" s="3"/>
      <c r="W566" s="3"/>
      <c r="X566" s="3"/>
      <c r="Y566" s="3"/>
      <c r="Z566" s="3"/>
    </row>
    <row r="567">
      <c r="A567" s="2"/>
      <c r="B567" s="2"/>
      <c r="C567" s="2"/>
      <c r="D567" s="2"/>
      <c r="E567" s="2"/>
      <c r="F567" s="2"/>
      <c r="G567" s="2"/>
      <c r="H567" s="2"/>
      <c r="I567" s="2"/>
      <c r="J567" s="2"/>
      <c r="K567" s="2"/>
      <c r="L567" s="2"/>
      <c r="M567" s="2"/>
      <c r="N567" s="2"/>
      <c r="O567" s="2"/>
      <c r="P567" s="2"/>
      <c r="Q567" s="2"/>
      <c r="R567" s="2"/>
      <c r="S567" s="2"/>
      <c r="T567" s="2"/>
      <c r="U567" s="2"/>
      <c r="V567" s="3"/>
      <c r="W567" s="3"/>
      <c r="X567" s="3"/>
      <c r="Y567" s="3"/>
      <c r="Z567" s="3"/>
    </row>
    <row r="568">
      <c r="A568" s="2"/>
      <c r="B568" s="2"/>
      <c r="C568" s="2"/>
      <c r="D568" s="2"/>
      <c r="E568" s="2"/>
      <c r="F568" s="2"/>
      <c r="G568" s="2"/>
      <c r="H568" s="2"/>
      <c r="I568" s="2"/>
      <c r="J568" s="2"/>
      <c r="K568" s="2"/>
      <c r="L568" s="2"/>
      <c r="M568" s="2"/>
      <c r="N568" s="2"/>
      <c r="O568" s="2"/>
      <c r="P568" s="2"/>
      <c r="Q568" s="2"/>
      <c r="R568" s="2"/>
      <c r="S568" s="2"/>
      <c r="T568" s="2"/>
      <c r="U568" s="2"/>
      <c r="V568" s="3"/>
      <c r="W568" s="3"/>
      <c r="X568" s="3"/>
      <c r="Y568" s="3"/>
      <c r="Z568" s="3"/>
    </row>
    <row r="569">
      <c r="A569" s="2"/>
      <c r="B569" s="2"/>
      <c r="C569" s="2"/>
      <c r="D569" s="2"/>
      <c r="E569" s="2"/>
      <c r="F569" s="2"/>
      <c r="G569" s="2"/>
      <c r="H569" s="2"/>
      <c r="I569" s="2"/>
      <c r="J569" s="2"/>
      <c r="K569" s="2"/>
      <c r="L569" s="2"/>
      <c r="M569" s="2"/>
      <c r="N569" s="2"/>
      <c r="O569" s="2"/>
      <c r="P569" s="2"/>
      <c r="Q569" s="2"/>
      <c r="R569" s="2"/>
      <c r="S569" s="2"/>
      <c r="T569" s="2"/>
      <c r="U569" s="2"/>
      <c r="V569" s="3"/>
      <c r="W569" s="3"/>
      <c r="X569" s="3"/>
      <c r="Y569" s="3"/>
      <c r="Z569" s="3"/>
    </row>
    <row r="570">
      <c r="A570" s="2"/>
      <c r="B570" s="2"/>
      <c r="C570" s="2"/>
      <c r="D570" s="2"/>
      <c r="E570" s="2"/>
      <c r="F570" s="2"/>
      <c r="G570" s="2"/>
      <c r="H570" s="2"/>
      <c r="I570" s="2"/>
      <c r="J570" s="2"/>
      <c r="K570" s="2"/>
      <c r="L570" s="2"/>
      <c r="M570" s="2"/>
      <c r="N570" s="2"/>
      <c r="O570" s="2"/>
      <c r="P570" s="2"/>
      <c r="Q570" s="2"/>
      <c r="R570" s="2"/>
      <c r="S570" s="2"/>
      <c r="T570" s="2"/>
      <c r="U570" s="2"/>
      <c r="V570" s="3"/>
      <c r="W570" s="3"/>
      <c r="X570" s="3"/>
      <c r="Y570" s="3"/>
      <c r="Z570" s="3"/>
    </row>
    <row r="571">
      <c r="A571" s="2"/>
      <c r="B571" s="2"/>
      <c r="C571" s="2"/>
      <c r="D571" s="2"/>
      <c r="E571" s="2"/>
      <c r="F571" s="2"/>
      <c r="G571" s="2"/>
      <c r="H571" s="2"/>
      <c r="I571" s="2"/>
      <c r="J571" s="2"/>
      <c r="K571" s="2"/>
      <c r="L571" s="2"/>
      <c r="M571" s="2"/>
      <c r="N571" s="2"/>
      <c r="O571" s="2"/>
      <c r="P571" s="2"/>
      <c r="Q571" s="2"/>
      <c r="R571" s="2"/>
      <c r="S571" s="2"/>
      <c r="T571" s="2"/>
      <c r="U571" s="2"/>
      <c r="V571" s="3"/>
      <c r="W571" s="3"/>
      <c r="X571" s="3"/>
      <c r="Y571" s="3"/>
      <c r="Z571" s="3"/>
    </row>
    <row r="572">
      <c r="A572" s="2"/>
      <c r="B572" s="2"/>
      <c r="C572" s="2"/>
      <c r="D572" s="2"/>
      <c r="E572" s="2"/>
      <c r="F572" s="2"/>
      <c r="G572" s="2"/>
      <c r="H572" s="2"/>
      <c r="I572" s="2"/>
      <c r="J572" s="2"/>
      <c r="K572" s="2"/>
      <c r="L572" s="2"/>
      <c r="M572" s="2"/>
      <c r="N572" s="2"/>
      <c r="O572" s="2"/>
      <c r="P572" s="2"/>
      <c r="Q572" s="2"/>
      <c r="R572" s="2"/>
      <c r="S572" s="2"/>
      <c r="T572" s="2"/>
      <c r="U572" s="2"/>
      <c r="V572" s="3"/>
      <c r="W572" s="3"/>
      <c r="X572" s="3"/>
      <c r="Y572" s="3"/>
      <c r="Z572" s="3"/>
    </row>
    <row r="573">
      <c r="A573" s="2"/>
      <c r="B573" s="2"/>
      <c r="C573" s="2"/>
      <c r="D573" s="2"/>
      <c r="E573" s="2"/>
      <c r="F573" s="2"/>
      <c r="G573" s="2"/>
      <c r="H573" s="2"/>
      <c r="I573" s="2"/>
      <c r="J573" s="2"/>
      <c r="K573" s="2"/>
      <c r="L573" s="2"/>
      <c r="M573" s="2"/>
      <c r="N573" s="2"/>
      <c r="O573" s="2"/>
      <c r="P573" s="2"/>
      <c r="Q573" s="2"/>
      <c r="R573" s="2"/>
      <c r="S573" s="2"/>
      <c r="T573" s="2"/>
      <c r="U573" s="2"/>
      <c r="V573" s="3"/>
      <c r="W573" s="3"/>
      <c r="X573" s="3"/>
      <c r="Y573" s="3"/>
      <c r="Z573" s="3"/>
    </row>
    <row r="574">
      <c r="A574" s="2"/>
      <c r="B574" s="2"/>
      <c r="C574" s="2"/>
      <c r="D574" s="2"/>
      <c r="E574" s="2"/>
      <c r="F574" s="2"/>
      <c r="G574" s="2"/>
      <c r="H574" s="2"/>
      <c r="I574" s="2"/>
      <c r="J574" s="2"/>
      <c r="K574" s="2"/>
      <c r="L574" s="2"/>
      <c r="M574" s="2"/>
      <c r="N574" s="2"/>
      <c r="O574" s="2"/>
      <c r="P574" s="2"/>
      <c r="Q574" s="2"/>
      <c r="R574" s="2"/>
      <c r="S574" s="2"/>
      <c r="T574" s="2"/>
      <c r="U574" s="2"/>
      <c r="V574" s="3"/>
      <c r="W574" s="3"/>
      <c r="X574" s="3"/>
      <c r="Y574" s="3"/>
      <c r="Z574" s="3"/>
    </row>
    <row r="575">
      <c r="A575" s="2"/>
      <c r="B575" s="2"/>
      <c r="C575" s="2"/>
      <c r="D575" s="2"/>
      <c r="E575" s="2"/>
      <c r="F575" s="2"/>
      <c r="G575" s="2"/>
      <c r="H575" s="2"/>
      <c r="I575" s="2"/>
      <c r="J575" s="2"/>
      <c r="K575" s="2"/>
      <c r="L575" s="2"/>
      <c r="M575" s="2"/>
      <c r="N575" s="2"/>
      <c r="O575" s="2"/>
      <c r="P575" s="2"/>
      <c r="Q575" s="2"/>
      <c r="R575" s="2"/>
      <c r="S575" s="2"/>
      <c r="T575" s="2"/>
      <c r="U575" s="2"/>
      <c r="V575" s="3"/>
      <c r="W575" s="3"/>
      <c r="X575" s="3"/>
      <c r="Y575" s="3"/>
      <c r="Z575" s="3"/>
    </row>
    <row r="576">
      <c r="A576" s="2"/>
      <c r="B576" s="2"/>
      <c r="C576" s="2"/>
      <c r="D576" s="2"/>
      <c r="E576" s="2"/>
      <c r="F576" s="2"/>
      <c r="G576" s="2"/>
      <c r="H576" s="2"/>
      <c r="I576" s="2"/>
      <c r="J576" s="2"/>
      <c r="K576" s="2"/>
      <c r="L576" s="2"/>
      <c r="M576" s="2"/>
      <c r="N576" s="2"/>
      <c r="O576" s="2"/>
      <c r="P576" s="2"/>
      <c r="Q576" s="2"/>
      <c r="R576" s="2"/>
      <c r="S576" s="2"/>
      <c r="T576" s="2"/>
      <c r="U576" s="2"/>
      <c r="V576" s="3"/>
      <c r="W576" s="3"/>
      <c r="X576" s="3"/>
      <c r="Y576" s="3"/>
      <c r="Z576" s="3"/>
    </row>
    <row r="577">
      <c r="A577" s="2"/>
      <c r="B577" s="2"/>
      <c r="C577" s="2"/>
      <c r="D577" s="2"/>
      <c r="E577" s="2"/>
      <c r="F577" s="2"/>
      <c r="G577" s="2"/>
      <c r="H577" s="2"/>
      <c r="I577" s="2"/>
      <c r="J577" s="2"/>
      <c r="K577" s="2"/>
      <c r="L577" s="2"/>
      <c r="M577" s="2"/>
      <c r="N577" s="2"/>
      <c r="O577" s="2"/>
      <c r="P577" s="2"/>
      <c r="Q577" s="2"/>
      <c r="R577" s="2"/>
      <c r="S577" s="2"/>
      <c r="T577" s="2"/>
      <c r="U577" s="2"/>
      <c r="V577" s="3"/>
      <c r="W577" s="3"/>
      <c r="X577" s="3"/>
      <c r="Y577" s="3"/>
      <c r="Z577" s="3"/>
    </row>
    <row r="578">
      <c r="A578" s="2"/>
      <c r="B578" s="2"/>
      <c r="C578" s="2"/>
      <c r="D578" s="2"/>
      <c r="E578" s="2"/>
      <c r="F578" s="2"/>
      <c r="G578" s="2"/>
      <c r="H578" s="2"/>
      <c r="I578" s="2"/>
      <c r="J578" s="2"/>
      <c r="K578" s="2"/>
      <c r="L578" s="2"/>
      <c r="M578" s="2"/>
      <c r="N578" s="2"/>
      <c r="O578" s="2"/>
      <c r="P578" s="2"/>
      <c r="Q578" s="2"/>
      <c r="R578" s="2"/>
      <c r="S578" s="2"/>
      <c r="T578" s="2"/>
      <c r="U578" s="2"/>
      <c r="V578" s="3"/>
      <c r="W578" s="3"/>
      <c r="X578" s="3"/>
      <c r="Y578" s="3"/>
      <c r="Z578" s="3"/>
    </row>
    <row r="579">
      <c r="A579" s="2"/>
      <c r="B579" s="2"/>
      <c r="C579" s="2"/>
      <c r="D579" s="2"/>
      <c r="E579" s="2"/>
      <c r="F579" s="2"/>
      <c r="G579" s="2"/>
      <c r="H579" s="2"/>
      <c r="I579" s="2"/>
      <c r="J579" s="2"/>
      <c r="K579" s="2"/>
      <c r="L579" s="2"/>
      <c r="M579" s="2"/>
      <c r="N579" s="2"/>
      <c r="O579" s="2"/>
      <c r="P579" s="2"/>
      <c r="Q579" s="2"/>
      <c r="R579" s="2"/>
      <c r="S579" s="2"/>
      <c r="T579" s="2"/>
      <c r="U579" s="2"/>
      <c r="V579" s="3"/>
      <c r="W579" s="3"/>
      <c r="X579" s="3"/>
      <c r="Y579" s="3"/>
      <c r="Z579" s="3"/>
    </row>
    <row r="580">
      <c r="A580" s="2"/>
      <c r="B580" s="2"/>
      <c r="C580" s="2"/>
      <c r="D580" s="2"/>
      <c r="E580" s="2"/>
      <c r="F580" s="2"/>
      <c r="G580" s="2"/>
      <c r="H580" s="2"/>
      <c r="I580" s="2"/>
      <c r="J580" s="2"/>
      <c r="K580" s="2"/>
      <c r="L580" s="2"/>
      <c r="M580" s="2"/>
      <c r="N580" s="2"/>
      <c r="O580" s="2"/>
      <c r="P580" s="2"/>
      <c r="Q580" s="2"/>
      <c r="R580" s="2"/>
      <c r="S580" s="2"/>
      <c r="T580" s="2"/>
      <c r="U580" s="2"/>
      <c r="V580" s="3"/>
      <c r="W580" s="3"/>
      <c r="X580" s="3"/>
      <c r="Y580" s="3"/>
      <c r="Z580" s="3"/>
    </row>
    <row r="581">
      <c r="A581" s="2"/>
      <c r="B581" s="2"/>
      <c r="C581" s="2"/>
      <c r="D581" s="2"/>
      <c r="E581" s="2"/>
      <c r="F581" s="2"/>
      <c r="G581" s="2"/>
      <c r="H581" s="2"/>
      <c r="I581" s="2"/>
      <c r="J581" s="2"/>
      <c r="K581" s="2"/>
      <c r="L581" s="2"/>
      <c r="M581" s="2"/>
      <c r="N581" s="2"/>
      <c r="O581" s="2"/>
      <c r="P581" s="2"/>
      <c r="Q581" s="2"/>
      <c r="R581" s="2"/>
      <c r="S581" s="2"/>
      <c r="T581" s="2"/>
      <c r="U581" s="2"/>
      <c r="V581" s="3"/>
      <c r="W581" s="3"/>
      <c r="X581" s="3"/>
      <c r="Y581" s="3"/>
      <c r="Z581" s="3"/>
    </row>
    <row r="582">
      <c r="A582" s="2"/>
      <c r="B582" s="2"/>
      <c r="C582" s="2"/>
      <c r="D582" s="2"/>
      <c r="E582" s="2"/>
      <c r="F582" s="2"/>
      <c r="G582" s="2"/>
      <c r="H582" s="2"/>
      <c r="I582" s="2"/>
      <c r="J582" s="2"/>
      <c r="K582" s="2"/>
      <c r="L582" s="2"/>
      <c r="M582" s="2"/>
      <c r="N582" s="2"/>
      <c r="O582" s="2"/>
      <c r="P582" s="2"/>
      <c r="Q582" s="2"/>
      <c r="R582" s="2"/>
      <c r="S582" s="2"/>
      <c r="T582" s="2"/>
      <c r="U582" s="2"/>
      <c r="V582" s="3"/>
      <c r="W582" s="3"/>
      <c r="X582" s="3"/>
      <c r="Y582" s="3"/>
      <c r="Z582" s="3"/>
    </row>
    <row r="583">
      <c r="A583" s="2"/>
      <c r="B583" s="2"/>
      <c r="C583" s="2"/>
      <c r="D583" s="2"/>
      <c r="E583" s="2"/>
      <c r="F583" s="2"/>
      <c r="G583" s="2"/>
      <c r="H583" s="2"/>
      <c r="I583" s="2"/>
      <c r="J583" s="2"/>
      <c r="K583" s="2"/>
      <c r="L583" s="2"/>
      <c r="M583" s="2"/>
      <c r="N583" s="2"/>
      <c r="O583" s="2"/>
      <c r="P583" s="2"/>
      <c r="Q583" s="2"/>
      <c r="R583" s="2"/>
      <c r="S583" s="2"/>
      <c r="T583" s="2"/>
      <c r="U583" s="2"/>
      <c r="V583" s="3"/>
      <c r="W583" s="3"/>
      <c r="X583" s="3"/>
      <c r="Y583" s="3"/>
      <c r="Z583" s="3"/>
    </row>
    <row r="584">
      <c r="A584" s="2"/>
      <c r="B584" s="2"/>
      <c r="C584" s="2"/>
      <c r="D584" s="2"/>
      <c r="E584" s="2"/>
      <c r="F584" s="2"/>
      <c r="G584" s="2"/>
      <c r="H584" s="2"/>
      <c r="I584" s="2"/>
      <c r="J584" s="2"/>
      <c r="K584" s="2"/>
      <c r="L584" s="2"/>
      <c r="M584" s="2"/>
      <c r="N584" s="2"/>
      <c r="O584" s="2"/>
      <c r="P584" s="2"/>
      <c r="Q584" s="2"/>
      <c r="R584" s="2"/>
      <c r="S584" s="2"/>
      <c r="T584" s="2"/>
      <c r="U584" s="2"/>
      <c r="V584" s="3"/>
      <c r="W584" s="3"/>
      <c r="X584" s="3"/>
      <c r="Y584" s="3"/>
      <c r="Z584" s="3"/>
    </row>
    <row r="585">
      <c r="A585" s="2"/>
      <c r="B585" s="2"/>
      <c r="C585" s="2"/>
      <c r="D585" s="2"/>
      <c r="E585" s="2"/>
      <c r="F585" s="2"/>
      <c r="G585" s="2"/>
      <c r="H585" s="2"/>
      <c r="I585" s="2"/>
      <c r="J585" s="2"/>
      <c r="K585" s="2"/>
      <c r="L585" s="2"/>
      <c r="M585" s="2"/>
      <c r="N585" s="2"/>
      <c r="O585" s="2"/>
      <c r="P585" s="2"/>
      <c r="Q585" s="2"/>
      <c r="R585" s="2"/>
      <c r="S585" s="2"/>
      <c r="T585" s="2"/>
      <c r="U585" s="2"/>
      <c r="V585" s="3"/>
      <c r="W585" s="3"/>
      <c r="X585" s="3"/>
      <c r="Y585" s="3"/>
      <c r="Z585" s="3"/>
    </row>
    <row r="586">
      <c r="A586" s="2"/>
      <c r="B586" s="2"/>
      <c r="C586" s="2"/>
      <c r="D586" s="2"/>
      <c r="E586" s="2"/>
      <c r="F586" s="2"/>
      <c r="G586" s="2"/>
      <c r="H586" s="2"/>
      <c r="I586" s="2"/>
      <c r="J586" s="2"/>
      <c r="K586" s="2"/>
      <c r="L586" s="2"/>
      <c r="M586" s="2"/>
      <c r="N586" s="2"/>
      <c r="O586" s="2"/>
      <c r="P586" s="2"/>
      <c r="Q586" s="2"/>
      <c r="R586" s="2"/>
      <c r="S586" s="2"/>
      <c r="T586" s="2"/>
      <c r="U586" s="2"/>
      <c r="V586" s="3"/>
      <c r="W586" s="3"/>
      <c r="X586" s="3"/>
      <c r="Y586" s="3"/>
      <c r="Z586" s="3"/>
    </row>
    <row r="587">
      <c r="A587" s="2"/>
      <c r="B587" s="2"/>
      <c r="C587" s="2"/>
      <c r="D587" s="2"/>
      <c r="E587" s="2"/>
      <c r="F587" s="2"/>
      <c r="G587" s="2"/>
      <c r="H587" s="2"/>
      <c r="I587" s="2"/>
      <c r="J587" s="2"/>
      <c r="K587" s="2"/>
      <c r="L587" s="2"/>
      <c r="M587" s="2"/>
      <c r="N587" s="2"/>
      <c r="O587" s="2"/>
      <c r="P587" s="2"/>
      <c r="Q587" s="2"/>
      <c r="R587" s="2"/>
      <c r="S587" s="2"/>
      <c r="T587" s="2"/>
      <c r="U587" s="2"/>
      <c r="V587" s="3"/>
      <c r="W587" s="3"/>
      <c r="X587" s="3"/>
      <c r="Y587" s="3"/>
      <c r="Z587" s="3"/>
    </row>
    <row r="588">
      <c r="A588" s="2"/>
      <c r="B588" s="2"/>
      <c r="C588" s="2"/>
      <c r="D588" s="2"/>
      <c r="E588" s="2"/>
      <c r="F588" s="2"/>
      <c r="G588" s="2"/>
      <c r="H588" s="2"/>
      <c r="I588" s="2"/>
      <c r="J588" s="2"/>
      <c r="K588" s="2"/>
      <c r="L588" s="2"/>
      <c r="M588" s="2"/>
      <c r="N588" s="2"/>
      <c r="O588" s="2"/>
      <c r="P588" s="2"/>
      <c r="Q588" s="2"/>
      <c r="R588" s="2"/>
      <c r="S588" s="2"/>
      <c r="T588" s="2"/>
      <c r="U588" s="2"/>
      <c r="V588" s="3"/>
      <c r="W588" s="3"/>
      <c r="X588" s="3"/>
      <c r="Y588" s="3"/>
      <c r="Z588" s="3"/>
    </row>
    <row r="589">
      <c r="A589" s="2"/>
      <c r="B589" s="2"/>
      <c r="C589" s="2"/>
      <c r="D589" s="2"/>
      <c r="E589" s="2"/>
      <c r="F589" s="2"/>
      <c r="G589" s="2"/>
      <c r="H589" s="2"/>
      <c r="I589" s="2"/>
      <c r="J589" s="2"/>
      <c r="K589" s="2"/>
      <c r="L589" s="2"/>
      <c r="M589" s="2"/>
      <c r="N589" s="2"/>
      <c r="O589" s="2"/>
      <c r="P589" s="2"/>
      <c r="Q589" s="2"/>
      <c r="R589" s="2"/>
      <c r="S589" s="2"/>
      <c r="T589" s="2"/>
      <c r="U589" s="2"/>
      <c r="V589" s="3"/>
      <c r="W589" s="3"/>
      <c r="X589" s="3"/>
      <c r="Y589" s="3"/>
      <c r="Z589" s="3"/>
    </row>
    <row r="590">
      <c r="A590" s="2"/>
      <c r="B590" s="2"/>
      <c r="C590" s="2"/>
      <c r="D590" s="2"/>
      <c r="E590" s="2"/>
      <c r="F590" s="2"/>
      <c r="G590" s="2"/>
      <c r="H590" s="2"/>
      <c r="I590" s="2"/>
      <c r="J590" s="2"/>
      <c r="K590" s="2"/>
      <c r="L590" s="2"/>
      <c r="M590" s="2"/>
      <c r="N590" s="2"/>
      <c r="O590" s="2"/>
      <c r="P590" s="2"/>
      <c r="Q590" s="2"/>
      <c r="R590" s="2"/>
      <c r="S590" s="2"/>
      <c r="T590" s="2"/>
      <c r="U590" s="2"/>
      <c r="V590" s="3"/>
      <c r="W590" s="3"/>
      <c r="X590" s="3"/>
      <c r="Y590" s="3"/>
      <c r="Z590" s="3"/>
    </row>
    <row r="591">
      <c r="A591" s="2"/>
      <c r="B591" s="2"/>
      <c r="C591" s="2"/>
      <c r="D591" s="2"/>
      <c r="E591" s="2"/>
      <c r="F591" s="2"/>
      <c r="G591" s="2"/>
      <c r="H591" s="2"/>
      <c r="I591" s="2"/>
      <c r="J591" s="2"/>
      <c r="K591" s="2"/>
      <c r="L591" s="2"/>
      <c r="M591" s="2"/>
      <c r="N591" s="2"/>
      <c r="O591" s="2"/>
      <c r="P591" s="2"/>
      <c r="Q591" s="2"/>
      <c r="R591" s="2"/>
      <c r="S591" s="2"/>
      <c r="T591" s="2"/>
      <c r="U591" s="2"/>
      <c r="V591" s="3"/>
      <c r="W591" s="3"/>
      <c r="X591" s="3"/>
      <c r="Y591" s="3"/>
      <c r="Z591" s="3"/>
    </row>
    <row r="592">
      <c r="A592" s="2"/>
      <c r="B592" s="2"/>
      <c r="C592" s="2"/>
      <c r="D592" s="2"/>
      <c r="E592" s="2"/>
      <c r="F592" s="2"/>
      <c r="G592" s="2"/>
      <c r="H592" s="2"/>
      <c r="I592" s="2"/>
      <c r="J592" s="2"/>
      <c r="K592" s="2"/>
      <c r="L592" s="2"/>
      <c r="M592" s="2"/>
      <c r="N592" s="2"/>
      <c r="O592" s="2"/>
      <c r="P592" s="2"/>
      <c r="Q592" s="2"/>
      <c r="R592" s="2"/>
      <c r="S592" s="2"/>
      <c r="T592" s="2"/>
      <c r="U592" s="2"/>
      <c r="V592" s="3"/>
      <c r="W592" s="3"/>
      <c r="X592" s="3"/>
      <c r="Y592" s="3"/>
      <c r="Z592" s="3"/>
    </row>
    <row r="593">
      <c r="A593" s="2"/>
      <c r="B593" s="2"/>
      <c r="C593" s="2"/>
      <c r="D593" s="2"/>
      <c r="E593" s="2"/>
      <c r="F593" s="2"/>
      <c r="G593" s="2"/>
      <c r="H593" s="2"/>
      <c r="I593" s="2"/>
      <c r="J593" s="2"/>
      <c r="K593" s="2"/>
      <c r="L593" s="2"/>
      <c r="M593" s="2"/>
      <c r="N593" s="2"/>
      <c r="O593" s="2"/>
      <c r="P593" s="2"/>
      <c r="Q593" s="2"/>
      <c r="R593" s="2"/>
      <c r="S593" s="2"/>
      <c r="T593" s="2"/>
      <c r="U593" s="2"/>
      <c r="V593" s="3"/>
      <c r="W593" s="3"/>
      <c r="X593" s="3"/>
      <c r="Y593" s="3"/>
      <c r="Z593" s="3"/>
    </row>
    <row r="594">
      <c r="A594" s="2"/>
      <c r="B594" s="2"/>
      <c r="C594" s="2"/>
      <c r="D594" s="2"/>
      <c r="E594" s="2"/>
      <c r="F594" s="2"/>
      <c r="G594" s="2"/>
      <c r="H594" s="2"/>
      <c r="I594" s="2"/>
      <c r="J594" s="2"/>
      <c r="K594" s="2"/>
      <c r="L594" s="2"/>
      <c r="M594" s="2"/>
      <c r="N594" s="2"/>
      <c r="O594" s="2"/>
      <c r="P594" s="2"/>
      <c r="Q594" s="2"/>
      <c r="R594" s="2"/>
      <c r="S594" s="2"/>
      <c r="T594" s="2"/>
      <c r="U594" s="2"/>
      <c r="V594" s="3"/>
      <c r="W594" s="3"/>
      <c r="X594" s="3"/>
      <c r="Y594" s="3"/>
      <c r="Z594" s="3"/>
    </row>
    <row r="595">
      <c r="A595" s="2"/>
      <c r="B595" s="2"/>
      <c r="C595" s="2"/>
      <c r="D595" s="2"/>
      <c r="E595" s="2"/>
      <c r="F595" s="2"/>
      <c r="G595" s="2"/>
      <c r="H595" s="2"/>
      <c r="I595" s="2"/>
      <c r="J595" s="2"/>
      <c r="K595" s="2"/>
      <c r="L595" s="2"/>
      <c r="M595" s="2"/>
      <c r="N595" s="2"/>
      <c r="O595" s="2"/>
      <c r="P595" s="2"/>
      <c r="Q595" s="2"/>
      <c r="R595" s="2"/>
      <c r="S595" s="2"/>
      <c r="T595" s="2"/>
      <c r="U595" s="2"/>
      <c r="V595" s="3"/>
      <c r="W595" s="3"/>
      <c r="X595" s="3"/>
      <c r="Y595" s="3"/>
      <c r="Z595" s="3"/>
    </row>
    <row r="596">
      <c r="A596" s="2"/>
      <c r="B596" s="2"/>
      <c r="C596" s="2"/>
      <c r="D596" s="2"/>
      <c r="E596" s="2"/>
      <c r="F596" s="2"/>
      <c r="G596" s="2"/>
      <c r="H596" s="2"/>
      <c r="I596" s="2"/>
      <c r="J596" s="2"/>
      <c r="K596" s="2"/>
      <c r="L596" s="2"/>
      <c r="M596" s="2"/>
      <c r="N596" s="2"/>
      <c r="O596" s="2"/>
      <c r="P596" s="2"/>
      <c r="Q596" s="2"/>
      <c r="R596" s="2"/>
      <c r="S596" s="2"/>
      <c r="T596" s="2"/>
      <c r="U596" s="2"/>
      <c r="V596" s="3"/>
      <c r="W596" s="3"/>
      <c r="X596" s="3"/>
      <c r="Y596" s="3"/>
      <c r="Z596" s="3"/>
    </row>
    <row r="597">
      <c r="A597" s="2"/>
      <c r="B597" s="2"/>
      <c r="C597" s="2"/>
      <c r="D597" s="2"/>
      <c r="E597" s="2"/>
      <c r="F597" s="2"/>
      <c r="G597" s="2"/>
      <c r="H597" s="2"/>
      <c r="I597" s="2"/>
      <c r="J597" s="2"/>
      <c r="K597" s="2"/>
      <c r="L597" s="2"/>
      <c r="M597" s="2"/>
      <c r="N597" s="2"/>
      <c r="O597" s="2"/>
      <c r="P597" s="2"/>
      <c r="Q597" s="2"/>
      <c r="R597" s="2"/>
      <c r="S597" s="2"/>
      <c r="T597" s="2"/>
      <c r="U597" s="2"/>
      <c r="V597" s="3"/>
      <c r="W597" s="3"/>
      <c r="X597" s="3"/>
      <c r="Y597" s="3"/>
      <c r="Z597" s="3"/>
    </row>
    <row r="598">
      <c r="A598" s="2"/>
      <c r="B598" s="2"/>
      <c r="C598" s="2"/>
      <c r="D598" s="2"/>
      <c r="E598" s="2"/>
      <c r="F598" s="2"/>
      <c r="G598" s="2"/>
      <c r="H598" s="2"/>
      <c r="I598" s="2"/>
      <c r="J598" s="2"/>
      <c r="K598" s="2"/>
      <c r="L598" s="2"/>
      <c r="M598" s="2"/>
      <c r="N598" s="2"/>
      <c r="O598" s="2"/>
      <c r="P598" s="2"/>
      <c r="Q598" s="2"/>
      <c r="R598" s="2"/>
      <c r="S598" s="2"/>
      <c r="T598" s="2"/>
      <c r="U598" s="2"/>
      <c r="V598" s="3"/>
      <c r="W598" s="3"/>
      <c r="X598" s="3"/>
      <c r="Y598" s="3"/>
      <c r="Z598" s="3"/>
    </row>
    <row r="599">
      <c r="A599" s="2"/>
      <c r="B599" s="2"/>
      <c r="C599" s="2"/>
      <c r="D599" s="2"/>
      <c r="E599" s="2"/>
      <c r="F599" s="2"/>
      <c r="G599" s="2"/>
      <c r="H599" s="2"/>
      <c r="I599" s="2"/>
      <c r="J599" s="2"/>
      <c r="K599" s="2"/>
      <c r="L599" s="2"/>
      <c r="M599" s="2"/>
      <c r="N599" s="2"/>
      <c r="O599" s="2"/>
      <c r="P599" s="2"/>
      <c r="Q599" s="2"/>
      <c r="R599" s="2"/>
      <c r="S599" s="2"/>
      <c r="T599" s="2"/>
      <c r="U599" s="2"/>
      <c r="V599" s="3"/>
      <c r="W599" s="3"/>
      <c r="X599" s="3"/>
      <c r="Y599" s="3"/>
      <c r="Z599" s="3"/>
    </row>
    <row r="600">
      <c r="A600" s="2"/>
      <c r="B600" s="2"/>
      <c r="C600" s="2"/>
      <c r="D600" s="2"/>
      <c r="E600" s="2"/>
      <c r="F600" s="2"/>
      <c r="G600" s="2"/>
      <c r="H600" s="2"/>
      <c r="I600" s="2"/>
      <c r="J600" s="2"/>
      <c r="K600" s="2"/>
      <c r="L600" s="2"/>
      <c r="M600" s="2"/>
      <c r="N600" s="2"/>
      <c r="O600" s="2"/>
      <c r="P600" s="2"/>
      <c r="Q600" s="2"/>
      <c r="R600" s="2"/>
      <c r="S600" s="2"/>
      <c r="T600" s="2"/>
      <c r="U600" s="2"/>
      <c r="V600" s="3"/>
      <c r="W600" s="3"/>
      <c r="X600" s="3"/>
      <c r="Y600" s="3"/>
      <c r="Z600" s="3"/>
    </row>
    <row r="601">
      <c r="A601" s="2"/>
      <c r="B601" s="2"/>
      <c r="C601" s="2"/>
      <c r="D601" s="2"/>
      <c r="E601" s="2"/>
      <c r="F601" s="2"/>
      <c r="G601" s="2"/>
      <c r="H601" s="2"/>
      <c r="I601" s="2"/>
      <c r="J601" s="2"/>
      <c r="K601" s="2"/>
      <c r="L601" s="2"/>
      <c r="M601" s="2"/>
      <c r="N601" s="2"/>
      <c r="O601" s="2"/>
      <c r="P601" s="2"/>
      <c r="Q601" s="2"/>
      <c r="R601" s="2"/>
      <c r="S601" s="2"/>
      <c r="T601" s="2"/>
      <c r="U601" s="2"/>
      <c r="V601" s="3"/>
      <c r="W601" s="3"/>
      <c r="X601" s="3"/>
      <c r="Y601" s="3"/>
      <c r="Z601" s="3"/>
    </row>
    <row r="602">
      <c r="A602" s="2"/>
      <c r="B602" s="2"/>
      <c r="C602" s="2"/>
      <c r="D602" s="2"/>
      <c r="E602" s="2"/>
      <c r="F602" s="2"/>
      <c r="G602" s="2"/>
      <c r="H602" s="2"/>
      <c r="I602" s="2"/>
      <c r="J602" s="2"/>
      <c r="K602" s="2"/>
      <c r="L602" s="2"/>
      <c r="M602" s="2"/>
      <c r="N602" s="2"/>
      <c r="O602" s="2"/>
      <c r="P602" s="2"/>
      <c r="Q602" s="2"/>
      <c r="R602" s="2"/>
      <c r="S602" s="2"/>
      <c r="T602" s="2"/>
      <c r="U602" s="2"/>
      <c r="V602" s="3"/>
      <c r="W602" s="3"/>
      <c r="X602" s="3"/>
      <c r="Y602" s="3"/>
      <c r="Z602" s="3"/>
    </row>
    <row r="603">
      <c r="A603" s="2"/>
      <c r="B603" s="2"/>
      <c r="C603" s="2"/>
      <c r="D603" s="2"/>
      <c r="E603" s="2"/>
      <c r="F603" s="2"/>
      <c r="G603" s="2"/>
      <c r="H603" s="2"/>
      <c r="I603" s="2"/>
      <c r="J603" s="2"/>
      <c r="K603" s="2"/>
      <c r="L603" s="2"/>
      <c r="M603" s="2"/>
      <c r="N603" s="2"/>
      <c r="O603" s="2"/>
      <c r="P603" s="2"/>
      <c r="Q603" s="2"/>
      <c r="R603" s="2"/>
      <c r="S603" s="2"/>
      <c r="T603" s="2"/>
      <c r="U603" s="2"/>
      <c r="V603" s="3"/>
      <c r="W603" s="3"/>
      <c r="X603" s="3"/>
      <c r="Y603" s="3"/>
      <c r="Z603" s="3"/>
    </row>
    <row r="604">
      <c r="A604" s="2"/>
      <c r="B604" s="2"/>
      <c r="C604" s="2"/>
      <c r="D604" s="2"/>
      <c r="E604" s="2"/>
      <c r="F604" s="2"/>
      <c r="G604" s="2"/>
      <c r="H604" s="2"/>
      <c r="I604" s="2"/>
      <c r="J604" s="2"/>
      <c r="K604" s="2"/>
      <c r="L604" s="2"/>
      <c r="M604" s="2"/>
      <c r="N604" s="2"/>
      <c r="O604" s="2"/>
      <c r="P604" s="2"/>
      <c r="Q604" s="2"/>
      <c r="R604" s="2"/>
      <c r="S604" s="2"/>
      <c r="T604" s="2"/>
      <c r="U604" s="2"/>
      <c r="V604" s="3"/>
      <c r="W604" s="3"/>
      <c r="X604" s="3"/>
      <c r="Y604" s="3"/>
      <c r="Z604" s="3"/>
    </row>
    <row r="605">
      <c r="A605" s="2"/>
      <c r="B605" s="2"/>
      <c r="C605" s="2"/>
      <c r="D605" s="2"/>
      <c r="E605" s="2"/>
      <c r="F605" s="2"/>
      <c r="G605" s="2"/>
      <c r="H605" s="2"/>
      <c r="I605" s="2"/>
      <c r="J605" s="2"/>
      <c r="K605" s="2"/>
      <c r="L605" s="2"/>
      <c r="M605" s="2"/>
      <c r="N605" s="2"/>
      <c r="O605" s="2"/>
      <c r="P605" s="2"/>
      <c r="Q605" s="2"/>
      <c r="R605" s="2"/>
      <c r="S605" s="2"/>
      <c r="T605" s="2"/>
      <c r="U605" s="2"/>
      <c r="V605" s="3"/>
      <c r="W605" s="3"/>
      <c r="X605" s="3"/>
      <c r="Y605" s="3"/>
      <c r="Z605" s="3"/>
    </row>
    <row r="606">
      <c r="A606" s="2"/>
      <c r="B606" s="2"/>
      <c r="C606" s="2"/>
      <c r="D606" s="2"/>
      <c r="E606" s="2"/>
      <c r="F606" s="2"/>
      <c r="G606" s="2"/>
      <c r="H606" s="2"/>
      <c r="I606" s="2"/>
      <c r="J606" s="2"/>
      <c r="K606" s="2"/>
      <c r="L606" s="2"/>
      <c r="M606" s="2"/>
      <c r="N606" s="2"/>
      <c r="O606" s="2"/>
      <c r="P606" s="2"/>
      <c r="Q606" s="2"/>
      <c r="R606" s="2"/>
      <c r="S606" s="2"/>
      <c r="T606" s="2"/>
      <c r="U606" s="2"/>
      <c r="V606" s="3"/>
      <c r="W606" s="3"/>
      <c r="X606" s="3"/>
      <c r="Y606" s="3"/>
      <c r="Z606" s="3"/>
    </row>
    <row r="607">
      <c r="A607" s="2"/>
      <c r="B607" s="2"/>
      <c r="C607" s="2"/>
      <c r="D607" s="2"/>
      <c r="E607" s="2"/>
      <c r="F607" s="2"/>
      <c r="G607" s="2"/>
      <c r="H607" s="2"/>
      <c r="I607" s="2"/>
      <c r="J607" s="2"/>
      <c r="K607" s="2"/>
      <c r="L607" s="2"/>
      <c r="M607" s="2"/>
      <c r="N607" s="2"/>
      <c r="O607" s="2"/>
      <c r="P607" s="2"/>
      <c r="Q607" s="2"/>
      <c r="R607" s="2"/>
      <c r="S607" s="2"/>
      <c r="T607" s="2"/>
      <c r="U607" s="2"/>
      <c r="V607" s="3"/>
      <c r="W607" s="3"/>
      <c r="X607" s="3"/>
      <c r="Y607" s="3"/>
      <c r="Z607" s="3"/>
    </row>
    <row r="608">
      <c r="A608" s="2"/>
      <c r="B608" s="2"/>
      <c r="C608" s="2"/>
      <c r="D608" s="2"/>
      <c r="E608" s="2"/>
      <c r="F608" s="2"/>
      <c r="G608" s="2"/>
      <c r="H608" s="2"/>
      <c r="I608" s="2"/>
      <c r="J608" s="2"/>
      <c r="K608" s="2"/>
      <c r="L608" s="2"/>
      <c r="M608" s="2"/>
      <c r="N608" s="2"/>
      <c r="O608" s="2"/>
      <c r="P608" s="2"/>
      <c r="Q608" s="2"/>
      <c r="R608" s="2"/>
      <c r="S608" s="2"/>
      <c r="T608" s="2"/>
      <c r="U608" s="2"/>
      <c r="V608" s="3"/>
      <c r="W608" s="3"/>
      <c r="X608" s="3"/>
      <c r="Y608" s="3"/>
      <c r="Z608" s="3"/>
    </row>
    <row r="609">
      <c r="A609" s="2"/>
      <c r="B609" s="2"/>
      <c r="C609" s="2"/>
      <c r="D609" s="2"/>
      <c r="E609" s="2"/>
      <c r="F609" s="2"/>
      <c r="G609" s="2"/>
      <c r="H609" s="2"/>
      <c r="I609" s="2"/>
      <c r="J609" s="2"/>
      <c r="K609" s="2"/>
      <c r="L609" s="2"/>
      <c r="M609" s="2"/>
      <c r="N609" s="2"/>
      <c r="O609" s="2"/>
      <c r="P609" s="2"/>
      <c r="Q609" s="2"/>
      <c r="R609" s="2"/>
      <c r="S609" s="2"/>
      <c r="T609" s="2"/>
      <c r="U609" s="2"/>
      <c r="V609" s="3"/>
      <c r="W609" s="3"/>
      <c r="X609" s="3"/>
      <c r="Y609" s="3"/>
      <c r="Z609" s="3"/>
    </row>
    <row r="610">
      <c r="A610" s="2"/>
      <c r="B610" s="2"/>
      <c r="C610" s="2"/>
      <c r="D610" s="2"/>
      <c r="E610" s="2"/>
      <c r="F610" s="2"/>
      <c r="G610" s="2"/>
      <c r="H610" s="2"/>
      <c r="I610" s="2"/>
      <c r="J610" s="2"/>
      <c r="K610" s="2"/>
      <c r="L610" s="2"/>
      <c r="M610" s="2"/>
      <c r="N610" s="2"/>
      <c r="O610" s="2"/>
      <c r="P610" s="2"/>
      <c r="Q610" s="2"/>
      <c r="R610" s="2"/>
      <c r="S610" s="2"/>
      <c r="T610" s="2"/>
      <c r="U610" s="2"/>
      <c r="V610" s="3"/>
      <c r="W610" s="3"/>
      <c r="X610" s="3"/>
      <c r="Y610" s="3"/>
      <c r="Z610" s="3"/>
    </row>
    <row r="611">
      <c r="A611" s="2"/>
      <c r="B611" s="2"/>
      <c r="C611" s="2"/>
      <c r="D611" s="2"/>
      <c r="E611" s="2"/>
      <c r="F611" s="2"/>
      <c r="G611" s="2"/>
      <c r="H611" s="2"/>
      <c r="I611" s="2"/>
      <c r="J611" s="2"/>
      <c r="K611" s="2"/>
      <c r="L611" s="2"/>
      <c r="M611" s="2"/>
      <c r="N611" s="2"/>
      <c r="O611" s="2"/>
      <c r="P611" s="2"/>
      <c r="Q611" s="2"/>
      <c r="R611" s="2"/>
      <c r="S611" s="2"/>
      <c r="T611" s="2"/>
      <c r="U611" s="2"/>
      <c r="V611" s="3"/>
      <c r="W611" s="3"/>
      <c r="X611" s="3"/>
      <c r="Y611" s="3"/>
      <c r="Z611" s="3"/>
    </row>
    <row r="612">
      <c r="A612" s="2"/>
      <c r="B612" s="2"/>
      <c r="C612" s="2"/>
      <c r="D612" s="2"/>
      <c r="E612" s="2"/>
      <c r="F612" s="2"/>
      <c r="G612" s="2"/>
      <c r="H612" s="2"/>
      <c r="I612" s="2"/>
      <c r="J612" s="2"/>
      <c r="K612" s="2"/>
      <c r="L612" s="2"/>
      <c r="M612" s="2"/>
      <c r="N612" s="2"/>
      <c r="O612" s="2"/>
      <c r="P612" s="2"/>
      <c r="Q612" s="2"/>
      <c r="R612" s="2"/>
      <c r="S612" s="2"/>
      <c r="T612" s="2"/>
      <c r="U612" s="2"/>
      <c r="V612" s="3"/>
      <c r="W612" s="3"/>
      <c r="X612" s="3"/>
      <c r="Y612" s="3"/>
      <c r="Z612" s="3"/>
    </row>
    <row r="613">
      <c r="A613" s="2"/>
      <c r="B613" s="2"/>
      <c r="C613" s="2"/>
      <c r="D613" s="2"/>
      <c r="E613" s="2"/>
      <c r="F613" s="2"/>
      <c r="G613" s="2"/>
      <c r="H613" s="2"/>
      <c r="I613" s="2"/>
      <c r="J613" s="2"/>
      <c r="K613" s="2"/>
      <c r="L613" s="2"/>
      <c r="M613" s="2"/>
      <c r="N613" s="2"/>
      <c r="O613" s="2"/>
      <c r="P613" s="2"/>
      <c r="Q613" s="2"/>
      <c r="R613" s="2"/>
      <c r="S613" s="2"/>
      <c r="T613" s="2"/>
      <c r="U613" s="2"/>
      <c r="V613" s="3"/>
      <c r="W613" s="3"/>
      <c r="X613" s="3"/>
      <c r="Y613" s="3"/>
      <c r="Z613" s="3"/>
    </row>
    <row r="614">
      <c r="A614" s="2"/>
      <c r="B614" s="2"/>
      <c r="C614" s="2"/>
      <c r="D614" s="2"/>
      <c r="E614" s="2"/>
      <c r="F614" s="2"/>
      <c r="G614" s="2"/>
      <c r="H614" s="2"/>
      <c r="I614" s="2"/>
      <c r="J614" s="2"/>
      <c r="K614" s="2"/>
      <c r="L614" s="2"/>
      <c r="M614" s="2"/>
      <c r="N614" s="2"/>
      <c r="O614" s="2"/>
      <c r="P614" s="2"/>
      <c r="Q614" s="2"/>
      <c r="R614" s="2"/>
      <c r="S614" s="2"/>
      <c r="T614" s="2"/>
      <c r="U614" s="2"/>
      <c r="V614" s="3"/>
      <c r="W614" s="3"/>
      <c r="X614" s="3"/>
      <c r="Y614" s="3"/>
      <c r="Z614" s="3"/>
    </row>
    <row r="615">
      <c r="A615" s="2"/>
      <c r="B615" s="2"/>
      <c r="C615" s="2"/>
      <c r="D615" s="2"/>
      <c r="E615" s="2"/>
      <c r="F615" s="2"/>
      <c r="G615" s="2"/>
      <c r="H615" s="2"/>
      <c r="I615" s="2"/>
      <c r="J615" s="2"/>
      <c r="K615" s="2"/>
      <c r="L615" s="2"/>
      <c r="M615" s="2"/>
      <c r="N615" s="2"/>
      <c r="O615" s="2"/>
      <c r="P615" s="2"/>
      <c r="Q615" s="2"/>
      <c r="R615" s="2"/>
      <c r="S615" s="2"/>
      <c r="T615" s="2"/>
      <c r="U615" s="2"/>
      <c r="V615" s="3"/>
      <c r="W615" s="3"/>
      <c r="X615" s="3"/>
      <c r="Y615" s="3"/>
      <c r="Z615" s="3"/>
    </row>
    <row r="616">
      <c r="A616" s="2"/>
      <c r="B616" s="2"/>
      <c r="C616" s="2"/>
      <c r="D616" s="2"/>
      <c r="E616" s="2"/>
      <c r="F616" s="2"/>
      <c r="G616" s="2"/>
      <c r="H616" s="2"/>
      <c r="I616" s="2"/>
      <c r="J616" s="2"/>
      <c r="K616" s="2"/>
      <c r="L616" s="2"/>
      <c r="M616" s="2"/>
      <c r="N616" s="2"/>
      <c r="O616" s="2"/>
      <c r="P616" s="2"/>
      <c r="Q616" s="2"/>
      <c r="R616" s="2"/>
      <c r="S616" s="2"/>
      <c r="T616" s="2"/>
      <c r="U616" s="2"/>
      <c r="V616" s="3"/>
      <c r="W616" s="3"/>
      <c r="X616" s="3"/>
      <c r="Y616" s="3"/>
      <c r="Z616" s="3"/>
    </row>
    <row r="617">
      <c r="A617" s="2"/>
      <c r="B617" s="2"/>
      <c r="C617" s="2"/>
      <c r="D617" s="2"/>
      <c r="E617" s="2"/>
      <c r="F617" s="2"/>
      <c r="G617" s="2"/>
      <c r="H617" s="2"/>
      <c r="I617" s="2"/>
      <c r="J617" s="2"/>
      <c r="K617" s="2"/>
      <c r="L617" s="2"/>
      <c r="M617" s="2"/>
      <c r="N617" s="2"/>
      <c r="O617" s="2"/>
      <c r="P617" s="2"/>
      <c r="Q617" s="2"/>
      <c r="R617" s="2"/>
      <c r="S617" s="2"/>
      <c r="T617" s="2"/>
      <c r="U617" s="2"/>
      <c r="V617" s="3"/>
      <c r="W617" s="3"/>
      <c r="X617" s="3"/>
      <c r="Y617" s="3"/>
      <c r="Z617" s="3"/>
    </row>
    <row r="618">
      <c r="A618" s="2"/>
      <c r="B618" s="2"/>
      <c r="C618" s="2"/>
      <c r="D618" s="2"/>
      <c r="E618" s="2"/>
      <c r="F618" s="2"/>
      <c r="G618" s="2"/>
      <c r="H618" s="2"/>
      <c r="I618" s="2"/>
      <c r="J618" s="2"/>
      <c r="K618" s="2"/>
      <c r="L618" s="2"/>
      <c r="M618" s="2"/>
      <c r="N618" s="2"/>
      <c r="O618" s="2"/>
      <c r="P618" s="2"/>
      <c r="Q618" s="2"/>
      <c r="R618" s="2"/>
      <c r="S618" s="2"/>
      <c r="T618" s="2"/>
      <c r="U618" s="2"/>
      <c r="V618" s="3"/>
      <c r="W618" s="3"/>
      <c r="X618" s="3"/>
      <c r="Y618" s="3"/>
      <c r="Z618" s="3"/>
    </row>
    <row r="619">
      <c r="A619" s="2"/>
      <c r="B619" s="2"/>
      <c r="C619" s="2"/>
      <c r="D619" s="2"/>
      <c r="E619" s="2"/>
      <c r="F619" s="2"/>
      <c r="G619" s="2"/>
      <c r="H619" s="2"/>
      <c r="I619" s="2"/>
      <c r="J619" s="2"/>
      <c r="K619" s="2"/>
      <c r="L619" s="2"/>
      <c r="M619" s="2"/>
      <c r="N619" s="2"/>
      <c r="O619" s="2"/>
      <c r="P619" s="2"/>
      <c r="Q619" s="2"/>
      <c r="R619" s="2"/>
      <c r="S619" s="2"/>
      <c r="T619" s="2"/>
      <c r="U619" s="2"/>
      <c r="V619" s="3"/>
      <c r="W619" s="3"/>
      <c r="X619" s="3"/>
      <c r="Y619" s="3"/>
      <c r="Z619" s="3"/>
    </row>
    <row r="620">
      <c r="A620" s="2"/>
      <c r="B620" s="2"/>
      <c r="C620" s="2"/>
      <c r="D620" s="2"/>
      <c r="E620" s="2"/>
      <c r="F620" s="2"/>
      <c r="G620" s="2"/>
      <c r="H620" s="2"/>
      <c r="I620" s="2"/>
      <c r="J620" s="2"/>
      <c r="K620" s="2"/>
      <c r="L620" s="2"/>
      <c r="M620" s="2"/>
      <c r="N620" s="2"/>
      <c r="O620" s="2"/>
      <c r="P620" s="2"/>
      <c r="Q620" s="2"/>
      <c r="R620" s="2"/>
      <c r="S620" s="2"/>
      <c r="T620" s="2"/>
      <c r="U620" s="2"/>
      <c r="V620" s="3"/>
      <c r="W620" s="3"/>
      <c r="X620" s="3"/>
      <c r="Y620" s="3"/>
      <c r="Z620" s="3"/>
    </row>
    <row r="621">
      <c r="A621" s="2"/>
      <c r="B621" s="2"/>
      <c r="C621" s="2"/>
      <c r="D621" s="2"/>
      <c r="E621" s="2"/>
      <c r="F621" s="2"/>
      <c r="G621" s="2"/>
      <c r="H621" s="2"/>
      <c r="I621" s="2"/>
      <c r="J621" s="2"/>
      <c r="K621" s="2"/>
      <c r="L621" s="2"/>
      <c r="M621" s="2"/>
      <c r="N621" s="2"/>
      <c r="O621" s="2"/>
      <c r="P621" s="2"/>
      <c r="Q621" s="2"/>
      <c r="R621" s="2"/>
      <c r="S621" s="2"/>
      <c r="T621" s="2"/>
      <c r="U621" s="2"/>
      <c r="V621" s="3"/>
      <c r="W621" s="3"/>
      <c r="X621" s="3"/>
      <c r="Y621" s="3"/>
      <c r="Z621" s="3"/>
    </row>
    <row r="622">
      <c r="A622" s="2"/>
      <c r="B622" s="2"/>
      <c r="C622" s="2"/>
      <c r="D622" s="2"/>
      <c r="E622" s="2"/>
      <c r="F622" s="2"/>
      <c r="G622" s="2"/>
      <c r="H622" s="2"/>
      <c r="I622" s="2"/>
      <c r="J622" s="2"/>
      <c r="K622" s="2"/>
      <c r="L622" s="2"/>
      <c r="M622" s="2"/>
      <c r="N622" s="2"/>
      <c r="O622" s="2"/>
      <c r="P622" s="2"/>
      <c r="Q622" s="2"/>
      <c r="R622" s="2"/>
      <c r="S622" s="2"/>
      <c r="T622" s="2"/>
      <c r="U622" s="2"/>
      <c r="V622" s="3"/>
      <c r="W622" s="3"/>
      <c r="X622" s="3"/>
      <c r="Y622" s="3"/>
      <c r="Z622" s="3"/>
    </row>
    <row r="623">
      <c r="A623" s="2"/>
      <c r="B623" s="2"/>
      <c r="C623" s="2"/>
      <c r="D623" s="2"/>
      <c r="E623" s="2"/>
      <c r="F623" s="2"/>
      <c r="G623" s="2"/>
      <c r="H623" s="2"/>
      <c r="I623" s="2"/>
      <c r="J623" s="2"/>
      <c r="K623" s="2"/>
      <c r="L623" s="2"/>
      <c r="M623" s="2"/>
      <c r="N623" s="2"/>
      <c r="O623" s="2"/>
      <c r="P623" s="2"/>
      <c r="Q623" s="2"/>
      <c r="R623" s="2"/>
      <c r="S623" s="2"/>
      <c r="T623" s="2"/>
      <c r="U623" s="2"/>
      <c r="V623" s="3"/>
      <c r="W623" s="3"/>
      <c r="X623" s="3"/>
      <c r="Y623" s="3"/>
      <c r="Z623" s="3"/>
    </row>
    <row r="624">
      <c r="A624" s="2"/>
      <c r="B624" s="2"/>
      <c r="C624" s="2"/>
      <c r="D624" s="2"/>
      <c r="E624" s="2"/>
      <c r="F624" s="2"/>
      <c r="G624" s="2"/>
      <c r="H624" s="2"/>
      <c r="I624" s="2"/>
      <c r="J624" s="2"/>
      <c r="K624" s="2"/>
      <c r="L624" s="2"/>
      <c r="M624" s="2"/>
      <c r="N624" s="2"/>
      <c r="O624" s="2"/>
      <c r="P624" s="2"/>
      <c r="Q624" s="2"/>
      <c r="R624" s="2"/>
      <c r="S624" s="2"/>
      <c r="T624" s="2"/>
      <c r="U624" s="2"/>
      <c r="V624" s="3"/>
      <c r="W624" s="3"/>
      <c r="X624" s="3"/>
      <c r="Y624" s="3"/>
      <c r="Z624" s="3"/>
    </row>
    <row r="625">
      <c r="A625" s="2"/>
      <c r="B625" s="2"/>
      <c r="C625" s="2"/>
      <c r="D625" s="2"/>
      <c r="E625" s="2"/>
      <c r="F625" s="2"/>
      <c r="G625" s="2"/>
      <c r="H625" s="2"/>
      <c r="I625" s="2"/>
      <c r="J625" s="2"/>
      <c r="K625" s="2"/>
      <c r="L625" s="2"/>
      <c r="M625" s="2"/>
      <c r="N625" s="2"/>
      <c r="O625" s="2"/>
      <c r="P625" s="2"/>
      <c r="Q625" s="2"/>
      <c r="R625" s="2"/>
      <c r="S625" s="2"/>
      <c r="T625" s="2"/>
      <c r="U625" s="2"/>
      <c r="V625" s="3"/>
      <c r="W625" s="3"/>
      <c r="X625" s="3"/>
      <c r="Y625" s="3"/>
      <c r="Z625" s="3"/>
    </row>
    <row r="626">
      <c r="A626" s="2"/>
      <c r="B626" s="2"/>
      <c r="C626" s="2"/>
      <c r="D626" s="2"/>
      <c r="E626" s="2"/>
      <c r="F626" s="2"/>
      <c r="G626" s="2"/>
      <c r="H626" s="2"/>
      <c r="I626" s="2"/>
      <c r="J626" s="2"/>
      <c r="K626" s="2"/>
      <c r="L626" s="2"/>
      <c r="M626" s="2"/>
      <c r="N626" s="2"/>
      <c r="O626" s="2"/>
      <c r="P626" s="2"/>
      <c r="Q626" s="2"/>
      <c r="R626" s="2"/>
      <c r="S626" s="2"/>
      <c r="T626" s="2"/>
      <c r="U626" s="2"/>
      <c r="V626" s="3"/>
      <c r="W626" s="3"/>
      <c r="X626" s="3"/>
      <c r="Y626" s="3"/>
      <c r="Z626" s="3"/>
    </row>
    <row r="627">
      <c r="A627" s="2"/>
      <c r="B627" s="2"/>
      <c r="C627" s="2"/>
      <c r="D627" s="2"/>
      <c r="E627" s="2"/>
      <c r="F627" s="2"/>
      <c r="G627" s="2"/>
      <c r="H627" s="2"/>
      <c r="I627" s="2"/>
      <c r="J627" s="2"/>
      <c r="K627" s="2"/>
      <c r="L627" s="2"/>
      <c r="M627" s="2"/>
      <c r="N627" s="2"/>
      <c r="O627" s="2"/>
      <c r="P627" s="2"/>
      <c r="Q627" s="2"/>
      <c r="R627" s="2"/>
      <c r="S627" s="2"/>
      <c r="T627" s="2"/>
      <c r="U627" s="2"/>
      <c r="V627" s="3"/>
      <c r="W627" s="3"/>
      <c r="X627" s="3"/>
      <c r="Y627" s="3"/>
      <c r="Z627" s="3"/>
    </row>
    <row r="628">
      <c r="A628" s="2"/>
      <c r="B628" s="2"/>
      <c r="C628" s="2"/>
      <c r="D628" s="2"/>
      <c r="E628" s="2"/>
      <c r="F628" s="2"/>
      <c r="G628" s="2"/>
      <c r="H628" s="2"/>
      <c r="I628" s="2"/>
      <c r="J628" s="2"/>
      <c r="K628" s="2"/>
      <c r="L628" s="2"/>
      <c r="M628" s="2"/>
      <c r="N628" s="2"/>
      <c r="O628" s="2"/>
      <c r="P628" s="2"/>
      <c r="Q628" s="2"/>
      <c r="R628" s="2"/>
      <c r="S628" s="2"/>
      <c r="T628" s="2"/>
      <c r="U628" s="2"/>
      <c r="V628" s="3"/>
      <c r="W628" s="3"/>
      <c r="X628" s="3"/>
      <c r="Y628" s="3"/>
      <c r="Z628" s="3"/>
    </row>
    <row r="629">
      <c r="A629" s="2"/>
      <c r="B629" s="2"/>
      <c r="C629" s="2"/>
      <c r="D629" s="2"/>
      <c r="E629" s="2"/>
      <c r="F629" s="2"/>
      <c r="G629" s="2"/>
      <c r="H629" s="2"/>
      <c r="I629" s="2"/>
      <c r="J629" s="2"/>
      <c r="K629" s="2"/>
      <c r="L629" s="2"/>
      <c r="M629" s="2"/>
      <c r="N629" s="2"/>
      <c r="O629" s="2"/>
      <c r="P629" s="2"/>
      <c r="Q629" s="2"/>
      <c r="R629" s="2"/>
      <c r="S629" s="2"/>
      <c r="T629" s="2"/>
      <c r="U629" s="2"/>
      <c r="V629" s="3"/>
      <c r="W629" s="3"/>
      <c r="X629" s="3"/>
      <c r="Y629" s="3"/>
      <c r="Z629" s="3"/>
    </row>
    <row r="630">
      <c r="A630" s="2"/>
      <c r="B630" s="2"/>
      <c r="C630" s="2"/>
      <c r="D630" s="2"/>
      <c r="E630" s="2"/>
      <c r="F630" s="2"/>
      <c r="G630" s="2"/>
      <c r="H630" s="2"/>
      <c r="I630" s="2"/>
      <c r="J630" s="2"/>
      <c r="K630" s="2"/>
      <c r="L630" s="2"/>
      <c r="M630" s="2"/>
      <c r="N630" s="2"/>
      <c r="O630" s="2"/>
      <c r="P630" s="2"/>
      <c r="Q630" s="2"/>
      <c r="R630" s="2"/>
      <c r="S630" s="2"/>
      <c r="T630" s="2"/>
      <c r="U630" s="2"/>
      <c r="V630" s="3"/>
      <c r="W630" s="3"/>
      <c r="X630" s="3"/>
      <c r="Y630" s="3"/>
      <c r="Z630" s="3"/>
    </row>
    <row r="631">
      <c r="A631" s="2"/>
      <c r="B631" s="2"/>
      <c r="C631" s="2"/>
      <c r="D631" s="2"/>
      <c r="E631" s="2"/>
      <c r="F631" s="2"/>
      <c r="G631" s="2"/>
      <c r="H631" s="2"/>
      <c r="I631" s="2"/>
      <c r="J631" s="2"/>
      <c r="K631" s="2"/>
      <c r="L631" s="2"/>
      <c r="M631" s="2"/>
      <c r="N631" s="2"/>
      <c r="O631" s="2"/>
      <c r="P631" s="2"/>
      <c r="Q631" s="2"/>
      <c r="R631" s="2"/>
      <c r="S631" s="2"/>
      <c r="T631" s="2"/>
      <c r="U631" s="2"/>
      <c r="V631" s="3"/>
      <c r="W631" s="3"/>
      <c r="X631" s="3"/>
      <c r="Y631" s="3"/>
      <c r="Z631" s="3"/>
    </row>
    <row r="632">
      <c r="A632" s="2"/>
      <c r="B632" s="2"/>
      <c r="C632" s="2"/>
      <c r="D632" s="2"/>
      <c r="E632" s="2"/>
      <c r="F632" s="2"/>
      <c r="G632" s="2"/>
      <c r="H632" s="2"/>
      <c r="I632" s="2"/>
      <c r="J632" s="2"/>
      <c r="K632" s="2"/>
      <c r="L632" s="2"/>
      <c r="M632" s="2"/>
      <c r="N632" s="2"/>
      <c r="O632" s="2"/>
      <c r="P632" s="2"/>
      <c r="Q632" s="2"/>
      <c r="R632" s="2"/>
      <c r="S632" s="2"/>
      <c r="T632" s="2"/>
      <c r="U632" s="2"/>
      <c r="V632" s="3"/>
      <c r="W632" s="3"/>
      <c r="X632" s="3"/>
      <c r="Y632" s="3"/>
      <c r="Z632" s="3"/>
    </row>
    <row r="633">
      <c r="A633" s="2"/>
      <c r="B633" s="2"/>
      <c r="C633" s="2"/>
      <c r="D633" s="2"/>
      <c r="E633" s="2"/>
      <c r="F633" s="2"/>
      <c r="G633" s="2"/>
      <c r="H633" s="2"/>
      <c r="I633" s="2"/>
      <c r="J633" s="2"/>
      <c r="K633" s="2"/>
      <c r="L633" s="2"/>
      <c r="M633" s="2"/>
      <c r="N633" s="2"/>
      <c r="O633" s="2"/>
      <c r="P633" s="2"/>
      <c r="Q633" s="2"/>
      <c r="R633" s="2"/>
      <c r="S633" s="2"/>
      <c r="T633" s="2"/>
      <c r="U633" s="2"/>
      <c r="V633" s="3"/>
      <c r="W633" s="3"/>
      <c r="X633" s="3"/>
      <c r="Y633" s="3"/>
      <c r="Z633" s="3"/>
    </row>
    <row r="634">
      <c r="A634" s="2"/>
      <c r="B634" s="2"/>
      <c r="C634" s="2"/>
      <c r="D634" s="2"/>
      <c r="E634" s="2"/>
      <c r="F634" s="2"/>
      <c r="G634" s="2"/>
      <c r="H634" s="2"/>
      <c r="I634" s="2"/>
      <c r="J634" s="2"/>
      <c r="K634" s="2"/>
      <c r="L634" s="2"/>
      <c r="M634" s="2"/>
      <c r="N634" s="2"/>
      <c r="O634" s="2"/>
      <c r="P634" s="2"/>
      <c r="Q634" s="2"/>
      <c r="R634" s="2"/>
      <c r="S634" s="2"/>
      <c r="T634" s="2"/>
      <c r="U634" s="2"/>
      <c r="V634" s="3"/>
      <c r="W634" s="3"/>
      <c r="X634" s="3"/>
      <c r="Y634" s="3"/>
      <c r="Z634" s="3"/>
    </row>
    <row r="635">
      <c r="A635" s="2"/>
      <c r="B635" s="2"/>
      <c r="C635" s="2"/>
      <c r="D635" s="2"/>
      <c r="E635" s="2"/>
      <c r="F635" s="2"/>
      <c r="G635" s="2"/>
      <c r="H635" s="2"/>
      <c r="I635" s="2"/>
      <c r="J635" s="2"/>
      <c r="K635" s="2"/>
      <c r="L635" s="2"/>
      <c r="M635" s="2"/>
      <c r="N635" s="2"/>
      <c r="O635" s="2"/>
      <c r="P635" s="2"/>
      <c r="Q635" s="2"/>
      <c r="R635" s="2"/>
      <c r="S635" s="2"/>
      <c r="T635" s="2"/>
      <c r="U635" s="2"/>
      <c r="V635" s="3"/>
      <c r="W635" s="3"/>
      <c r="X635" s="3"/>
      <c r="Y635" s="3"/>
      <c r="Z635" s="3"/>
    </row>
    <row r="636">
      <c r="A636" s="2"/>
      <c r="B636" s="2"/>
      <c r="C636" s="2"/>
      <c r="D636" s="2"/>
      <c r="E636" s="2"/>
      <c r="F636" s="2"/>
      <c r="G636" s="2"/>
      <c r="H636" s="2"/>
      <c r="I636" s="2"/>
      <c r="J636" s="2"/>
      <c r="K636" s="2"/>
      <c r="L636" s="2"/>
      <c r="M636" s="2"/>
      <c r="N636" s="2"/>
      <c r="O636" s="2"/>
      <c r="P636" s="2"/>
      <c r="Q636" s="2"/>
      <c r="R636" s="2"/>
      <c r="S636" s="2"/>
      <c r="T636" s="2"/>
      <c r="U636" s="2"/>
      <c r="V636" s="3"/>
      <c r="W636" s="3"/>
      <c r="X636" s="3"/>
      <c r="Y636" s="3"/>
      <c r="Z636" s="3"/>
    </row>
    <row r="637">
      <c r="A637" s="2"/>
      <c r="B637" s="2"/>
      <c r="C637" s="2"/>
      <c r="D637" s="2"/>
      <c r="E637" s="2"/>
      <c r="F637" s="2"/>
      <c r="G637" s="2"/>
      <c r="H637" s="2"/>
      <c r="I637" s="2"/>
      <c r="J637" s="2"/>
      <c r="K637" s="2"/>
      <c r="L637" s="2"/>
      <c r="M637" s="2"/>
      <c r="N637" s="2"/>
      <c r="O637" s="2"/>
      <c r="P637" s="2"/>
      <c r="Q637" s="2"/>
      <c r="R637" s="2"/>
      <c r="S637" s="2"/>
      <c r="T637" s="2"/>
      <c r="U637" s="2"/>
      <c r="V637" s="3"/>
      <c r="W637" s="3"/>
      <c r="X637" s="3"/>
      <c r="Y637" s="3"/>
      <c r="Z637" s="3"/>
    </row>
    <row r="638">
      <c r="A638" s="2"/>
      <c r="B638" s="2"/>
      <c r="C638" s="2"/>
      <c r="D638" s="2"/>
      <c r="E638" s="2"/>
      <c r="F638" s="2"/>
      <c r="G638" s="2"/>
      <c r="H638" s="2"/>
      <c r="I638" s="2"/>
      <c r="J638" s="2"/>
      <c r="K638" s="2"/>
      <c r="L638" s="2"/>
      <c r="M638" s="2"/>
      <c r="N638" s="2"/>
      <c r="O638" s="2"/>
      <c r="P638" s="2"/>
      <c r="Q638" s="2"/>
      <c r="R638" s="2"/>
      <c r="S638" s="2"/>
      <c r="T638" s="2"/>
      <c r="U638" s="2"/>
      <c r="V638" s="3"/>
      <c r="W638" s="3"/>
      <c r="X638" s="3"/>
      <c r="Y638" s="3"/>
      <c r="Z638" s="3"/>
    </row>
    <row r="639">
      <c r="A639" s="2"/>
      <c r="B639" s="2"/>
      <c r="C639" s="2"/>
      <c r="D639" s="2"/>
      <c r="E639" s="2"/>
      <c r="F639" s="2"/>
      <c r="G639" s="2"/>
      <c r="H639" s="2"/>
      <c r="I639" s="2"/>
      <c r="J639" s="2"/>
      <c r="K639" s="2"/>
      <c r="L639" s="2"/>
      <c r="M639" s="2"/>
      <c r="N639" s="2"/>
      <c r="O639" s="2"/>
      <c r="P639" s="2"/>
      <c r="Q639" s="2"/>
      <c r="R639" s="2"/>
      <c r="S639" s="2"/>
      <c r="T639" s="2"/>
      <c r="U639" s="2"/>
      <c r="V639" s="3"/>
      <c r="W639" s="3"/>
      <c r="X639" s="3"/>
      <c r="Y639" s="3"/>
      <c r="Z639" s="3"/>
    </row>
    <row r="640">
      <c r="A640" s="2"/>
      <c r="B640" s="2"/>
      <c r="C640" s="2"/>
      <c r="D640" s="2"/>
      <c r="E640" s="2"/>
      <c r="F640" s="2"/>
      <c r="G640" s="2"/>
      <c r="H640" s="2"/>
      <c r="I640" s="2"/>
      <c r="J640" s="2"/>
      <c r="K640" s="2"/>
      <c r="L640" s="2"/>
      <c r="M640" s="2"/>
      <c r="N640" s="2"/>
      <c r="O640" s="2"/>
      <c r="P640" s="2"/>
      <c r="Q640" s="2"/>
      <c r="R640" s="2"/>
      <c r="S640" s="2"/>
      <c r="T640" s="2"/>
      <c r="U640" s="2"/>
      <c r="V640" s="3"/>
      <c r="W640" s="3"/>
      <c r="X640" s="3"/>
      <c r="Y640" s="3"/>
      <c r="Z640" s="3"/>
    </row>
    <row r="641">
      <c r="A641" s="2"/>
      <c r="B641" s="2"/>
      <c r="C641" s="2"/>
      <c r="D641" s="2"/>
      <c r="E641" s="2"/>
      <c r="F641" s="2"/>
      <c r="G641" s="2"/>
      <c r="H641" s="2"/>
      <c r="I641" s="2"/>
      <c r="J641" s="2"/>
      <c r="K641" s="2"/>
      <c r="L641" s="2"/>
      <c r="M641" s="2"/>
      <c r="N641" s="2"/>
      <c r="O641" s="2"/>
      <c r="P641" s="2"/>
      <c r="Q641" s="2"/>
      <c r="R641" s="2"/>
      <c r="S641" s="2"/>
      <c r="T641" s="2"/>
      <c r="U641" s="2"/>
      <c r="V641" s="3"/>
      <c r="W641" s="3"/>
      <c r="X641" s="3"/>
      <c r="Y641" s="3"/>
      <c r="Z641" s="3"/>
    </row>
    <row r="642">
      <c r="A642" s="2"/>
      <c r="B642" s="2"/>
      <c r="C642" s="2"/>
      <c r="D642" s="2"/>
      <c r="E642" s="2"/>
      <c r="F642" s="2"/>
      <c r="G642" s="2"/>
      <c r="H642" s="2"/>
      <c r="I642" s="2"/>
      <c r="J642" s="2"/>
      <c r="K642" s="2"/>
      <c r="L642" s="2"/>
      <c r="M642" s="2"/>
      <c r="N642" s="2"/>
      <c r="O642" s="2"/>
      <c r="P642" s="2"/>
      <c r="Q642" s="2"/>
      <c r="R642" s="2"/>
      <c r="S642" s="2"/>
      <c r="T642" s="2"/>
      <c r="U642" s="2"/>
      <c r="V642" s="3"/>
      <c r="W642" s="3"/>
      <c r="X642" s="3"/>
      <c r="Y642" s="3"/>
      <c r="Z642" s="3"/>
    </row>
    <row r="643">
      <c r="A643" s="2"/>
      <c r="B643" s="2"/>
      <c r="C643" s="2"/>
      <c r="D643" s="2"/>
      <c r="E643" s="2"/>
      <c r="F643" s="2"/>
      <c r="G643" s="2"/>
      <c r="H643" s="2"/>
      <c r="I643" s="2"/>
      <c r="J643" s="2"/>
      <c r="K643" s="2"/>
      <c r="L643" s="2"/>
      <c r="M643" s="2"/>
      <c r="N643" s="2"/>
      <c r="O643" s="2"/>
      <c r="P643" s="2"/>
      <c r="Q643" s="2"/>
      <c r="R643" s="2"/>
      <c r="S643" s="2"/>
      <c r="T643" s="2"/>
      <c r="U643" s="2"/>
      <c r="V643" s="3"/>
      <c r="W643" s="3"/>
      <c r="X643" s="3"/>
      <c r="Y643" s="3"/>
      <c r="Z643" s="3"/>
    </row>
    <row r="644">
      <c r="A644" s="2"/>
      <c r="B644" s="2"/>
      <c r="C644" s="2"/>
      <c r="D644" s="2"/>
      <c r="E644" s="2"/>
      <c r="F644" s="2"/>
      <c r="G644" s="2"/>
      <c r="H644" s="2"/>
      <c r="I644" s="2"/>
      <c r="J644" s="2"/>
      <c r="K644" s="2"/>
      <c r="L644" s="2"/>
      <c r="M644" s="2"/>
      <c r="N644" s="2"/>
      <c r="O644" s="2"/>
      <c r="P644" s="2"/>
      <c r="Q644" s="2"/>
      <c r="R644" s="2"/>
      <c r="S644" s="2"/>
      <c r="T644" s="2"/>
      <c r="U644" s="2"/>
      <c r="V644" s="3"/>
      <c r="W644" s="3"/>
      <c r="X644" s="3"/>
      <c r="Y644" s="3"/>
      <c r="Z644" s="3"/>
    </row>
    <row r="645">
      <c r="A645" s="2"/>
      <c r="B645" s="2"/>
      <c r="C645" s="2"/>
      <c r="D645" s="2"/>
      <c r="E645" s="2"/>
      <c r="F645" s="2"/>
      <c r="G645" s="2"/>
      <c r="H645" s="2"/>
      <c r="I645" s="2"/>
      <c r="J645" s="2"/>
      <c r="K645" s="2"/>
      <c r="L645" s="2"/>
      <c r="M645" s="2"/>
      <c r="N645" s="2"/>
      <c r="O645" s="2"/>
      <c r="P645" s="2"/>
      <c r="Q645" s="2"/>
      <c r="R645" s="2"/>
      <c r="S645" s="2"/>
      <c r="T645" s="2"/>
      <c r="U645" s="2"/>
      <c r="V645" s="3"/>
      <c r="W645" s="3"/>
      <c r="X645" s="3"/>
      <c r="Y645" s="3"/>
      <c r="Z645" s="3"/>
    </row>
    <row r="646">
      <c r="A646" s="2"/>
      <c r="B646" s="2"/>
      <c r="C646" s="2"/>
      <c r="D646" s="2"/>
      <c r="E646" s="2"/>
      <c r="F646" s="2"/>
      <c r="G646" s="2"/>
      <c r="H646" s="2"/>
      <c r="I646" s="2"/>
      <c r="J646" s="2"/>
      <c r="K646" s="2"/>
      <c r="L646" s="2"/>
      <c r="M646" s="2"/>
      <c r="N646" s="2"/>
      <c r="O646" s="2"/>
      <c r="P646" s="2"/>
      <c r="Q646" s="2"/>
      <c r="R646" s="2"/>
      <c r="S646" s="2"/>
      <c r="T646" s="2"/>
      <c r="U646" s="2"/>
      <c r="V646" s="3"/>
      <c r="W646" s="3"/>
      <c r="X646" s="3"/>
      <c r="Y646" s="3"/>
      <c r="Z646" s="3"/>
    </row>
    <row r="647">
      <c r="A647" s="2"/>
      <c r="B647" s="2"/>
      <c r="C647" s="2"/>
      <c r="D647" s="2"/>
      <c r="E647" s="2"/>
      <c r="F647" s="2"/>
      <c r="G647" s="2"/>
      <c r="H647" s="2"/>
      <c r="I647" s="2"/>
      <c r="J647" s="2"/>
      <c r="K647" s="2"/>
      <c r="L647" s="2"/>
      <c r="M647" s="2"/>
      <c r="N647" s="2"/>
      <c r="O647" s="2"/>
      <c r="P647" s="2"/>
      <c r="Q647" s="2"/>
      <c r="R647" s="2"/>
      <c r="S647" s="2"/>
      <c r="T647" s="2"/>
      <c r="U647" s="2"/>
      <c r="V647" s="3"/>
      <c r="W647" s="3"/>
      <c r="X647" s="3"/>
      <c r="Y647" s="3"/>
      <c r="Z647" s="3"/>
    </row>
    <row r="648">
      <c r="A648" s="2"/>
      <c r="B648" s="2"/>
      <c r="C648" s="2"/>
      <c r="D648" s="2"/>
      <c r="E648" s="2"/>
      <c r="F648" s="2"/>
      <c r="G648" s="2"/>
      <c r="H648" s="2"/>
      <c r="I648" s="2"/>
      <c r="J648" s="2"/>
      <c r="K648" s="2"/>
      <c r="L648" s="2"/>
      <c r="M648" s="2"/>
      <c r="N648" s="2"/>
      <c r="O648" s="2"/>
      <c r="P648" s="2"/>
      <c r="Q648" s="2"/>
      <c r="R648" s="2"/>
      <c r="S648" s="2"/>
      <c r="T648" s="2"/>
      <c r="U648" s="2"/>
      <c r="V648" s="3"/>
      <c r="W648" s="3"/>
      <c r="X648" s="3"/>
      <c r="Y648" s="3"/>
      <c r="Z648" s="3"/>
    </row>
    <row r="649">
      <c r="A649" s="2"/>
      <c r="B649" s="2"/>
      <c r="C649" s="2"/>
      <c r="D649" s="2"/>
      <c r="E649" s="2"/>
      <c r="F649" s="2"/>
      <c r="G649" s="2"/>
      <c r="H649" s="2"/>
      <c r="I649" s="2"/>
      <c r="J649" s="2"/>
      <c r="K649" s="2"/>
      <c r="L649" s="2"/>
      <c r="M649" s="2"/>
      <c r="N649" s="2"/>
      <c r="O649" s="2"/>
      <c r="P649" s="2"/>
      <c r="Q649" s="2"/>
      <c r="R649" s="2"/>
      <c r="S649" s="2"/>
      <c r="T649" s="2"/>
      <c r="U649" s="2"/>
      <c r="V649" s="3"/>
      <c r="W649" s="3"/>
      <c r="X649" s="3"/>
      <c r="Y649" s="3"/>
      <c r="Z649" s="3"/>
    </row>
    <row r="650">
      <c r="A650" s="2"/>
      <c r="B650" s="2"/>
      <c r="C650" s="2"/>
      <c r="D650" s="2"/>
      <c r="E650" s="2"/>
      <c r="F650" s="2"/>
      <c r="G650" s="2"/>
      <c r="H650" s="2"/>
      <c r="I650" s="2"/>
      <c r="J650" s="2"/>
      <c r="K650" s="2"/>
      <c r="L650" s="2"/>
      <c r="M650" s="2"/>
      <c r="N650" s="2"/>
      <c r="O650" s="2"/>
      <c r="P650" s="2"/>
      <c r="Q650" s="2"/>
      <c r="R650" s="2"/>
      <c r="S650" s="2"/>
      <c r="T650" s="2"/>
      <c r="U650" s="2"/>
      <c r="V650" s="3"/>
      <c r="W650" s="3"/>
      <c r="X650" s="3"/>
      <c r="Y650" s="3"/>
      <c r="Z650" s="3"/>
    </row>
    <row r="651">
      <c r="A651" s="2"/>
      <c r="B651" s="2"/>
      <c r="C651" s="2"/>
      <c r="D651" s="2"/>
      <c r="E651" s="2"/>
      <c r="F651" s="2"/>
      <c r="G651" s="2"/>
      <c r="H651" s="2"/>
      <c r="I651" s="2"/>
      <c r="J651" s="2"/>
      <c r="K651" s="2"/>
      <c r="L651" s="2"/>
      <c r="M651" s="2"/>
      <c r="N651" s="2"/>
      <c r="O651" s="2"/>
      <c r="P651" s="2"/>
      <c r="Q651" s="2"/>
      <c r="R651" s="2"/>
      <c r="S651" s="2"/>
      <c r="T651" s="2"/>
      <c r="U651" s="2"/>
      <c r="V651" s="3"/>
      <c r="W651" s="3"/>
      <c r="X651" s="3"/>
      <c r="Y651" s="3"/>
      <c r="Z651" s="3"/>
    </row>
    <row r="652">
      <c r="A652" s="2"/>
      <c r="B652" s="2"/>
      <c r="C652" s="2"/>
      <c r="D652" s="2"/>
      <c r="E652" s="2"/>
      <c r="F652" s="2"/>
      <c r="G652" s="2"/>
      <c r="H652" s="2"/>
      <c r="I652" s="2"/>
      <c r="J652" s="2"/>
      <c r="K652" s="2"/>
      <c r="L652" s="2"/>
      <c r="M652" s="2"/>
      <c r="N652" s="2"/>
      <c r="O652" s="2"/>
      <c r="P652" s="2"/>
      <c r="Q652" s="2"/>
      <c r="R652" s="2"/>
      <c r="S652" s="2"/>
      <c r="T652" s="2"/>
      <c r="U652" s="2"/>
      <c r="V652" s="3"/>
      <c r="W652" s="3"/>
      <c r="X652" s="3"/>
      <c r="Y652" s="3"/>
      <c r="Z652" s="3"/>
    </row>
    <row r="653">
      <c r="A653" s="2"/>
      <c r="B653" s="2"/>
      <c r="C653" s="2"/>
      <c r="D653" s="2"/>
      <c r="E653" s="2"/>
      <c r="F653" s="2"/>
      <c r="G653" s="2"/>
      <c r="H653" s="2"/>
      <c r="I653" s="2"/>
      <c r="J653" s="2"/>
      <c r="K653" s="2"/>
      <c r="L653" s="2"/>
      <c r="M653" s="2"/>
      <c r="N653" s="2"/>
      <c r="O653" s="2"/>
      <c r="P653" s="2"/>
      <c r="Q653" s="2"/>
      <c r="R653" s="2"/>
      <c r="S653" s="2"/>
      <c r="T653" s="2"/>
      <c r="U653" s="2"/>
      <c r="V653" s="3"/>
      <c r="W653" s="3"/>
      <c r="X653" s="3"/>
      <c r="Y653" s="3"/>
      <c r="Z653" s="3"/>
    </row>
    <row r="654">
      <c r="A654" s="2"/>
      <c r="B654" s="2"/>
      <c r="C654" s="2"/>
      <c r="D654" s="2"/>
      <c r="E654" s="2"/>
      <c r="F654" s="2"/>
      <c r="G654" s="2"/>
      <c r="H654" s="2"/>
      <c r="I654" s="2"/>
      <c r="J654" s="2"/>
      <c r="K654" s="2"/>
      <c r="L654" s="2"/>
      <c r="M654" s="2"/>
      <c r="N654" s="2"/>
      <c r="O654" s="2"/>
      <c r="P654" s="2"/>
      <c r="Q654" s="2"/>
      <c r="R654" s="2"/>
      <c r="S654" s="2"/>
      <c r="T654" s="2"/>
      <c r="U654" s="2"/>
      <c r="V654" s="3"/>
      <c r="W654" s="3"/>
      <c r="X654" s="3"/>
      <c r="Y654" s="3"/>
      <c r="Z654" s="3"/>
    </row>
    <row r="655">
      <c r="A655" s="2"/>
      <c r="B655" s="2"/>
      <c r="C655" s="2"/>
      <c r="D655" s="2"/>
      <c r="E655" s="2"/>
      <c r="F655" s="2"/>
      <c r="G655" s="2"/>
      <c r="H655" s="2"/>
      <c r="I655" s="2"/>
      <c r="J655" s="2"/>
      <c r="K655" s="2"/>
      <c r="L655" s="2"/>
      <c r="M655" s="2"/>
      <c r="N655" s="2"/>
      <c r="O655" s="2"/>
      <c r="P655" s="2"/>
      <c r="Q655" s="2"/>
      <c r="R655" s="2"/>
      <c r="S655" s="2"/>
      <c r="T655" s="2"/>
      <c r="U655" s="2"/>
      <c r="V655" s="3"/>
      <c r="W655" s="3"/>
      <c r="X655" s="3"/>
      <c r="Y655" s="3"/>
      <c r="Z655" s="3"/>
    </row>
    <row r="656">
      <c r="A656" s="2"/>
      <c r="B656" s="2"/>
      <c r="C656" s="2"/>
      <c r="D656" s="2"/>
      <c r="E656" s="2"/>
      <c r="F656" s="2"/>
      <c r="G656" s="2"/>
      <c r="H656" s="2"/>
      <c r="I656" s="2"/>
      <c r="J656" s="2"/>
      <c r="K656" s="2"/>
      <c r="L656" s="2"/>
      <c r="M656" s="2"/>
      <c r="N656" s="2"/>
      <c r="O656" s="2"/>
      <c r="P656" s="2"/>
      <c r="Q656" s="2"/>
      <c r="R656" s="2"/>
      <c r="S656" s="2"/>
      <c r="T656" s="2"/>
      <c r="U656" s="2"/>
      <c r="V656" s="3"/>
      <c r="W656" s="3"/>
      <c r="X656" s="3"/>
      <c r="Y656" s="3"/>
      <c r="Z656" s="3"/>
    </row>
    <row r="657">
      <c r="A657" s="2"/>
      <c r="B657" s="2"/>
      <c r="C657" s="2"/>
      <c r="D657" s="2"/>
      <c r="E657" s="2"/>
      <c r="F657" s="2"/>
      <c r="G657" s="2"/>
      <c r="H657" s="2"/>
      <c r="I657" s="2"/>
      <c r="J657" s="2"/>
      <c r="K657" s="2"/>
      <c r="L657" s="2"/>
      <c r="M657" s="2"/>
      <c r="N657" s="2"/>
      <c r="O657" s="2"/>
      <c r="P657" s="2"/>
      <c r="Q657" s="2"/>
      <c r="R657" s="2"/>
      <c r="S657" s="2"/>
      <c r="T657" s="2"/>
      <c r="U657" s="2"/>
      <c r="V657" s="3"/>
      <c r="W657" s="3"/>
      <c r="X657" s="3"/>
      <c r="Y657" s="3"/>
      <c r="Z657" s="3"/>
    </row>
    <row r="658">
      <c r="A658" s="2"/>
      <c r="B658" s="2"/>
      <c r="C658" s="2"/>
      <c r="D658" s="2"/>
      <c r="E658" s="2"/>
      <c r="F658" s="2"/>
      <c r="G658" s="2"/>
      <c r="H658" s="2"/>
      <c r="I658" s="2"/>
      <c r="J658" s="2"/>
      <c r="K658" s="2"/>
      <c r="L658" s="2"/>
      <c r="M658" s="2"/>
      <c r="N658" s="2"/>
      <c r="O658" s="2"/>
      <c r="P658" s="2"/>
      <c r="Q658" s="2"/>
      <c r="R658" s="2"/>
      <c r="S658" s="2"/>
      <c r="T658" s="2"/>
      <c r="U658" s="2"/>
      <c r="V658" s="3"/>
      <c r="W658" s="3"/>
      <c r="X658" s="3"/>
      <c r="Y658" s="3"/>
      <c r="Z658" s="3"/>
    </row>
    <row r="659">
      <c r="A659" s="2"/>
      <c r="B659" s="2"/>
      <c r="C659" s="2"/>
      <c r="D659" s="2"/>
      <c r="E659" s="2"/>
      <c r="F659" s="2"/>
      <c r="G659" s="2"/>
      <c r="H659" s="2"/>
      <c r="I659" s="2"/>
      <c r="J659" s="2"/>
      <c r="K659" s="2"/>
      <c r="L659" s="2"/>
      <c r="M659" s="2"/>
      <c r="N659" s="2"/>
      <c r="O659" s="2"/>
      <c r="P659" s="2"/>
      <c r="Q659" s="2"/>
      <c r="R659" s="2"/>
      <c r="S659" s="2"/>
      <c r="T659" s="2"/>
      <c r="U659" s="2"/>
      <c r="V659" s="3"/>
      <c r="W659" s="3"/>
      <c r="X659" s="3"/>
      <c r="Y659" s="3"/>
      <c r="Z659" s="3"/>
    </row>
    <row r="660">
      <c r="A660" s="2"/>
      <c r="B660" s="2"/>
      <c r="C660" s="2"/>
      <c r="D660" s="2"/>
      <c r="E660" s="2"/>
      <c r="F660" s="2"/>
      <c r="G660" s="2"/>
      <c r="H660" s="2"/>
      <c r="I660" s="2"/>
      <c r="J660" s="2"/>
      <c r="K660" s="2"/>
      <c r="L660" s="2"/>
      <c r="M660" s="2"/>
      <c r="N660" s="2"/>
      <c r="O660" s="2"/>
      <c r="P660" s="2"/>
      <c r="Q660" s="2"/>
      <c r="R660" s="2"/>
      <c r="S660" s="2"/>
      <c r="T660" s="2"/>
      <c r="U660" s="2"/>
      <c r="V660" s="3"/>
      <c r="W660" s="3"/>
      <c r="X660" s="3"/>
      <c r="Y660" s="3"/>
      <c r="Z660" s="3"/>
    </row>
    <row r="661">
      <c r="A661" s="2"/>
      <c r="B661" s="2"/>
      <c r="C661" s="2"/>
      <c r="D661" s="2"/>
      <c r="E661" s="2"/>
      <c r="F661" s="2"/>
      <c r="G661" s="2"/>
      <c r="H661" s="2"/>
      <c r="I661" s="2"/>
      <c r="J661" s="2"/>
      <c r="K661" s="2"/>
      <c r="L661" s="2"/>
      <c r="M661" s="2"/>
      <c r="N661" s="2"/>
      <c r="O661" s="2"/>
      <c r="P661" s="2"/>
      <c r="Q661" s="2"/>
      <c r="R661" s="2"/>
      <c r="S661" s="2"/>
      <c r="T661" s="2"/>
      <c r="U661" s="2"/>
      <c r="V661" s="3"/>
      <c r="W661" s="3"/>
      <c r="X661" s="3"/>
      <c r="Y661" s="3"/>
      <c r="Z661" s="3"/>
    </row>
    <row r="662">
      <c r="A662" s="2"/>
      <c r="B662" s="2"/>
      <c r="C662" s="2"/>
      <c r="D662" s="2"/>
      <c r="E662" s="2"/>
      <c r="F662" s="2"/>
      <c r="G662" s="2"/>
      <c r="H662" s="2"/>
      <c r="I662" s="2"/>
      <c r="J662" s="2"/>
      <c r="K662" s="2"/>
      <c r="L662" s="2"/>
      <c r="M662" s="2"/>
      <c r="N662" s="2"/>
      <c r="O662" s="2"/>
      <c r="P662" s="2"/>
      <c r="Q662" s="2"/>
      <c r="R662" s="2"/>
      <c r="S662" s="2"/>
      <c r="T662" s="2"/>
      <c r="U662" s="2"/>
      <c r="V662" s="3"/>
      <c r="W662" s="3"/>
      <c r="X662" s="3"/>
      <c r="Y662" s="3"/>
      <c r="Z662" s="3"/>
    </row>
    <row r="663">
      <c r="A663" s="2"/>
      <c r="B663" s="2"/>
      <c r="C663" s="2"/>
      <c r="D663" s="2"/>
      <c r="E663" s="2"/>
      <c r="F663" s="2"/>
      <c r="G663" s="2"/>
      <c r="H663" s="2"/>
      <c r="I663" s="2"/>
      <c r="J663" s="2"/>
      <c r="K663" s="2"/>
      <c r="L663" s="2"/>
      <c r="M663" s="2"/>
      <c r="N663" s="2"/>
      <c r="O663" s="2"/>
      <c r="P663" s="2"/>
      <c r="Q663" s="2"/>
      <c r="R663" s="2"/>
      <c r="S663" s="2"/>
      <c r="T663" s="2"/>
      <c r="U663" s="2"/>
      <c r="V663" s="3"/>
      <c r="W663" s="3"/>
      <c r="X663" s="3"/>
      <c r="Y663" s="3"/>
      <c r="Z663" s="3"/>
    </row>
    <row r="664">
      <c r="A664" s="2"/>
      <c r="B664" s="2"/>
      <c r="C664" s="2"/>
      <c r="D664" s="2"/>
      <c r="E664" s="2"/>
      <c r="F664" s="2"/>
      <c r="G664" s="2"/>
      <c r="H664" s="2"/>
      <c r="I664" s="2"/>
      <c r="J664" s="2"/>
      <c r="K664" s="2"/>
      <c r="L664" s="2"/>
      <c r="M664" s="2"/>
      <c r="N664" s="2"/>
      <c r="O664" s="2"/>
      <c r="P664" s="2"/>
      <c r="Q664" s="2"/>
      <c r="R664" s="2"/>
      <c r="S664" s="2"/>
      <c r="T664" s="2"/>
      <c r="U664" s="2"/>
      <c r="V664" s="3"/>
      <c r="W664" s="3"/>
      <c r="X664" s="3"/>
      <c r="Y664" s="3"/>
      <c r="Z664" s="3"/>
    </row>
    <row r="665">
      <c r="A665" s="2"/>
      <c r="B665" s="2"/>
      <c r="C665" s="2"/>
      <c r="D665" s="2"/>
      <c r="E665" s="2"/>
      <c r="F665" s="2"/>
      <c r="G665" s="2"/>
      <c r="H665" s="2"/>
      <c r="I665" s="2"/>
      <c r="J665" s="2"/>
      <c r="K665" s="2"/>
      <c r="L665" s="2"/>
      <c r="M665" s="2"/>
      <c r="N665" s="2"/>
      <c r="O665" s="2"/>
      <c r="P665" s="2"/>
      <c r="Q665" s="2"/>
      <c r="R665" s="2"/>
      <c r="S665" s="2"/>
      <c r="T665" s="2"/>
      <c r="U665" s="2"/>
      <c r="V665" s="3"/>
      <c r="W665" s="3"/>
      <c r="X665" s="3"/>
      <c r="Y665" s="3"/>
      <c r="Z665" s="3"/>
    </row>
    <row r="666">
      <c r="A666" s="2"/>
      <c r="B666" s="2"/>
      <c r="C666" s="2"/>
      <c r="D666" s="2"/>
      <c r="E666" s="2"/>
      <c r="F666" s="2"/>
      <c r="G666" s="2"/>
      <c r="H666" s="2"/>
      <c r="I666" s="2"/>
      <c r="J666" s="2"/>
      <c r="K666" s="2"/>
      <c r="L666" s="2"/>
      <c r="M666" s="2"/>
      <c r="N666" s="2"/>
      <c r="O666" s="2"/>
      <c r="P666" s="2"/>
      <c r="Q666" s="2"/>
      <c r="R666" s="2"/>
      <c r="S666" s="2"/>
      <c r="T666" s="2"/>
      <c r="U666" s="2"/>
      <c r="V666" s="3"/>
      <c r="W666" s="3"/>
      <c r="X666" s="3"/>
      <c r="Y666" s="3"/>
      <c r="Z666" s="3"/>
    </row>
    <row r="667">
      <c r="A667" s="2"/>
      <c r="B667" s="2"/>
      <c r="C667" s="2"/>
      <c r="D667" s="2"/>
      <c r="E667" s="2"/>
      <c r="F667" s="2"/>
      <c r="G667" s="2"/>
      <c r="H667" s="2"/>
      <c r="I667" s="2"/>
      <c r="J667" s="2"/>
      <c r="K667" s="2"/>
      <c r="L667" s="2"/>
      <c r="M667" s="2"/>
      <c r="N667" s="2"/>
      <c r="O667" s="2"/>
      <c r="P667" s="2"/>
      <c r="Q667" s="2"/>
      <c r="R667" s="2"/>
      <c r="S667" s="2"/>
      <c r="T667" s="2"/>
      <c r="U667" s="2"/>
      <c r="V667" s="3"/>
      <c r="W667" s="3"/>
      <c r="X667" s="3"/>
      <c r="Y667" s="3"/>
      <c r="Z667" s="3"/>
    </row>
    <row r="668">
      <c r="A668" s="2"/>
      <c r="B668" s="2"/>
      <c r="C668" s="2"/>
      <c r="D668" s="2"/>
      <c r="E668" s="2"/>
      <c r="F668" s="2"/>
      <c r="G668" s="2"/>
      <c r="H668" s="2"/>
      <c r="I668" s="2"/>
      <c r="J668" s="2"/>
      <c r="K668" s="2"/>
      <c r="L668" s="2"/>
      <c r="M668" s="2"/>
      <c r="N668" s="2"/>
      <c r="O668" s="2"/>
      <c r="P668" s="2"/>
      <c r="Q668" s="2"/>
      <c r="R668" s="2"/>
      <c r="S668" s="2"/>
      <c r="T668" s="2"/>
      <c r="U668" s="2"/>
      <c r="V668" s="3"/>
      <c r="W668" s="3"/>
      <c r="X668" s="3"/>
      <c r="Y668" s="3"/>
      <c r="Z668" s="3"/>
    </row>
    <row r="669">
      <c r="A669" s="2"/>
      <c r="B669" s="2"/>
      <c r="C669" s="2"/>
      <c r="D669" s="2"/>
      <c r="E669" s="2"/>
      <c r="F669" s="2"/>
      <c r="G669" s="2"/>
      <c r="H669" s="2"/>
      <c r="I669" s="2"/>
      <c r="J669" s="2"/>
      <c r="K669" s="2"/>
      <c r="L669" s="2"/>
      <c r="M669" s="2"/>
      <c r="N669" s="2"/>
      <c r="O669" s="2"/>
      <c r="P669" s="2"/>
      <c r="Q669" s="2"/>
      <c r="R669" s="2"/>
      <c r="S669" s="2"/>
      <c r="T669" s="2"/>
      <c r="U669" s="2"/>
      <c r="V669" s="3"/>
      <c r="W669" s="3"/>
      <c r="X669" s="3"/>
      <c r="Y669" s="3"/>
      <c r="Z669" s="3"/>
    </row>
    <row r="670">
      <c r="A670" s="2"/>
      <c r="B670" s="2"/>
      <c r="C670" s="2"/>
      <c r="D670" s="2"/>
      <c r="E670" s="2"/>
      <c r="F670" s="2"/>
      <c r="G670" s="2"/>
      <c r="H670" s="2"/>
      <c r="I670" s="2"/>
      <c r="J670" s="2"/>
      <c r="K670" s="2"/>
      <c r="L670" s="2"/>
      <c r="M670" s="2"/>
      <c r="N670" s="2"/>
      <c r="O670" s="2"/>
      <c r="P670" s="2"/>
      <c r="Q670" s="2"/>
      <c r="R670" s="2"/>
      <c r="S670" s="2"/>
      <c r="T670" s="2"/>
      <c r="U670" s="2"/>
      <c r="V670" s="3"/>
      <c r="W670" s="3"/>
      <c r="X670" s="3"/>
      <c r="Y670" s="3"/>
      <c r="Z670" s="3"/>
    </row>
    <row r="671">
      <c r="A671" s="2"/>
      <c r="B671" s="2"/>
      <c r="C671" s="2"/>
      <c r="D671" s="2"/>
      <c r="E671" s="2"/>
      <c r="F671" s="2"/>
      <c r="G671" s="2"/>
      <c r="H671" s="2"/>
      <c r="I671" s="2"/>
      <c r="J671" s="2"/>
      <c r="K671" s="2"/>
      <c r="L671" s="2"/>
      <c r="M671" s="2"/>
      <c r="N671" s="2"/>
      <c r="O671" s="2"/>
      <c r="P671" s="2"/>
      <c r="Q671" s="2"/>
      <c r="R671" s="2"/>
      <c r="S671" s="2"/>
      <c r="T671" s="2"/>
      <c r="U671" s="2"/>
      <c r="V671" s="3"/>
      <c r="W671" s="3"/>
      <c r="X671" s="3"/>
      <c r="Y671" s="3"/>
      <c r="Z671" s="3"/>
    </row>
    <row r="672">
      <c r="A672" s="2"/>
      <c r="B672" s="2"/>
      <c r="C672" s="2"/>
      <c r="D672" s="2"/>
      <c r="E672" s="2"/>
      <c r="F672" s="2"/>
      <c r="G672" s="2"/>
      <c r="H672" s="2"/>
      <c r="I672" s="2"/>
      <c r="J672" s="2"/>
      <c r="K672" s="2"/>
      <c r="L672" s="2"/>
      <c r="M672" s="2"/>
      <c r="N672" s="2"/>
      <c r="O672" s="2"/>
      <c r="P672" s="2"/>
      <c r="Q672" s="2"/>
      <c r="R672" s="2"/>
      <c r="S672" s="2"/>
      <c r="T672" s="2"/>
      <c r="U672" s="2"/>
      <c r="V672" s="3"/>
      <c r="W672" s="3"/>
      <c r="X672" s="3"/>
      <c r="Y672" s="3"/>
      <c r="Z672" s="3"/>
    </row>
    <row r="673">
      <c r="A673" s="2"/>
      <c r="B673" s="2"/>
      <c r="C673" s="2"/>
      <c r="D673" s="2"/>
      <c r="E673" s="2"/>
      <c r="F673" s="2"/>
      <c r="G673" s="2"/>
      <c r="H673" s="2"/>
      <c r="I673" s="2"/>
      <c r="J673" s="2"/>
      <c r="K673" s="2"/>
      <c r="L673" s="2"/>
      <c r="M673" s="2"/>
      <c r="N673" s="2"/>
      <c r="O673" s="2"/>
      <c r="P673" s="2"/>
      <c r="Q673" s="2"/>
      <c r="R673" s="2"/>
      <c r="S673" s="2"/>
      <c r="T673" s="2"/>
      <c r="U673" s="2"/>
      <c r="V673" s="3"/>
      <c r="W673" s="3"/>
      <c r="X673" s="3"/>
      <c r="Y673" s="3"/>
      <c r="Z673" s="3"/>
    </row>
    <row r="674">
      <c r="A674" s="2"/>
      <c r="B674" s="2"/>
      <c r="C674" s="2"/>
      <c r="D674" s="2"/>
      <c r="E674" s="2"/>
      <c r="F674" s="2"/>
      <c r="G674" s="2"/>
      <c r="H674" s="2"/>
      <c r="I674" s="2"/>
      <c r="J674" s="2"/>
      <c r="K674" s="2"/>
      <c r="L674" s="2"/>
      <c r="M674" s="2"/>
      <c r="N674" s="2"/>
      <c r="O674" s="2"/>
      <c r="P674" s="2"/>
      <c r="Q674" s="2"/>
      <c r="R674" s="2"/>
      <c r="S674" s="2"/>
      <c r="T674" s="2"/>
      <c r="U674" s="2"/>
      <c r="V674" s="3"/>
      <c r="W674" s="3"/>
      <c r="X674" s="3"/>
      <c r="Y674" s="3"/>
      <c r="Z674" s="3"/>
    </row>
    <row r="675">
      <c r="A675" s="2"/>
      <c r="B675" s="2"/>
      <c r="C675" s="2"/>
      <c r="D675" s="2"/>
      <c r="E675" s="2"/>
      <c r="F675" s="2"/>
      <c r="G675" s="2"/>
      <c r="H675" s="2"/>
      <c r="I675" s="2"/>
      <c r="J675" s="2"/>
      <c r="K675" s="2"/>
      <c r="L675" s="2"/>
      <c r="M675" s="2"/>
      <c r="N675" s="2"/>
      <c r="O675" s="2"/>
      <c r="P675" s="2"/>
      <c r="Q675" s="2"/>
      <c r="R675" s="2"/>
      <c r="S675" s="2"/>
      <c r="T675" s="2"/>
      <c r="U675" s="2"/>
      <c r="V675" s="3"/>
      <c r="W675" s="3"/>
      <c r="X675" s="3"/>
      <c r="Y675" s="3"/>
      <c r="Z675" s="3"/>
    </row>
    <row r="676">
      <c r="A676" s="2"/>
      <c r="B676" s="2"/>
      <c r="C676" s="2"/>
      <c r="D676" s="2"/>
      <c r="E676" s="2"/>
      <c r="F676" s="2"/>
      <c r="G676" s="2"/>
      <c r="H676" s="2"/>
      <c r="I676" s="2"/>
      <c r="J676" s="2"/>
      <c r="K676" s="2"/>
      <c r="L676" s="2"/>
      <c r="M676" s="2"/>
      <c r="N676" s="2"/>
      <c r="O676" s="2"/>
      <c r="P676" s="2"/>
      <c r="Q676" s="2"/>
      <c r="R676" s="2"/>
      <c r="S676" s="2"/>
      <c r="T676" s="2"/>
      <c r="U676" s="2"/>
      <c r="V676" s="3"/>
      <c r="W676" s="3"/>
      <c r="X676" s="3"/>
      <c r="Y676" s="3"/>
      <c r="Z676" s="3"/>
    </row>
    <row r="677">
      <c r="A677" s="2"/>
      <c r="B677" s="2"/>
      <c r="C677" s="2"/>
      <c r="D677" s="2"/>
      <c r="E677" s="2"/>
      <c r="F677" s="2"/>
      <c r="G677" s="2"/>
      <c r="H677" s="2"/>
      <c r="I677" s="2"/>
      <c r="J677" s="2"/>
      <c r="K677" s="2"/>
      <c r="L677" s="2"/>
      <c r="M677" s="2"/>
      <c r="N677" s="2"/>
      <c r="O677" s="2"/>
      <c r="P677" s="2"/>
      <c r="Q677" s="2"/>
      <c r="R677" s="2"/>
      <c r="S677" s="2"/>
      <c r="T677" s="2"/>
      <c r="U677" s="2"/>
      <c r="V677" s="3"/>
      <c r="W677" s="3"/>
      <c r="X677" s="3"/>
      <c r="Y677" s="3"/>
      <c r="Z677" s="3"/>
    </row>
    <row r="678">
      <c r="A678" s="2"/>
      <c r="B678" s="2"/>
      <c r="C678" s="2"/>
      <c r="D678" s="2"/>
      <c r="E678" s="2"/>
      <c r="F678" s="2"/>
      <c r="G678" s="2"/>
      <c r="H678" s="2"/>
      <c r="I678" s="2"/>
      <c r="J678" s="2"/>
      <c r="K678" s="2"/>
      <c r="L678" s="2"/>
      <c r="M678" s="2"/>
      <c r="N678" s="2"/>
      <c r="O678" s="2"/>
      <c r="P678" s="2"/>
      <c r="Q678" s="2"/>
      <c r="R678" s="2"/>
      <c r="S678" s="2"/>
      <c r="T678" s="2"/>
      <c r="U678" s="2"/>
      <c r="V678" s="3"/>
      <c r="W678" s="3"/>
      <c r="X678" s="3"/>
      <c r="Y678" s="3"/>
      <c r="Z678" s="3"/>
    </row>
    <row r="679">
      <c r="A679" s="2"/>
      <c r="B679" s="2"/>
      <c r="C679" s="2"/>
      <c r="D679" s="2"/>
      <c r="E679" s="2"/>
      <c r="F679" s="2"/>
      <c r="G679" s="2"/>
      <c r="H679" s="2"/>
      <c r="I679" s="2"/>
      <c r="J679" s="2"/>
      <c r="K679" s="2"/>
      <c r="L679" s="2"/>
      <c r="M679" s="2"/>
      <c r="N679" s="2"/>
      <c r="O679" s="2"/>
      <c r="P679" s="2"/>
      <c r="Q679" s="2"/>
      <c r="R679" s="2"/>
      <c r="S679" s="2"/>
      <c r="T679" s="2"/>
      <c r="U679" s="2"/>
      <c r="V679" s="3"/>
      <c r="W679" s="3"/>
      <c r="X679" s="3"/>
      <c r="Y679" s="3"/>
      <c r="Z679" s="3"/>
    </row>
    <row r="680">
      <c r="A680" s="2"/>
      <c r="B680" s="2"/>
      <c r="C680" s="2"/>
      <c r="D680" s="2"/>
      <c r="E680" s="2"/>
      <c r="F680" s="2"/>
      <c r="G680" s="2"/>
      <c r="H680" s="2"/>
      <c r="I680" s="2"/>
      <c r="J680" s="2"/>
      <c r="K680" s="2"/>
      <c r="L680" s="2"/>
      <c r="M680" s="2"/>
      <c r="N680" s="2"/>
      <c r="O680" s="2"/>
      <c r="P680" s="2"/>
      <c r="Q680" s="2"/>
      <c r="R680" s="2"/>
      <c r="S680" s="2"/>
      <c r="T680" s="2"/>
      <c r="U680" s="2"/>
      <c r="V680" s="3"/>
      <c r="W680" s="3"/>
      <c r="X680" s="3"/>
      <c r="Y680" s="3"/>
      <c r="Z680" s="3"/>
    </row>
    <row r="681">
      <c r="A681" s="2"/>
      <c r="B681" s="2"/>
      <c r="C681" s="2"/>
      <c r="D681" s="2"/>
      <c r="E681" s="2"/>
      <c r="F681" s="2"/>
      <c r="G681" s="2"/>
      <c r="H681" s="2"/>
      <c r="I681" s="2"/>
      <c r="J681" s="2"/>
      <c r="K681" s="2"/>
      <c r="L681" s="2"/>
      <c r="M681" s="2"/>
      <c r="N681" s="2"/>
      <c r="O681" s="2"/>
      <c r="P681" s="2"/>
      <c r="Q681" s="2"/>
      <c r="R681" s="2"/>
      <c r="S681" s="2"/>
      <c r="T681" s="2"/>
      <c r="U681" s="2"/>
      <c r="V681" s="3"/>
      <c r="W681" s="3"/>
      <c r="X681" s="3"/>
      <c r="Y681" s="3"/>
      <c r="Z681" s="3"/>
    </row>
    <row r="682">
      <c r="A682" s="2"/>
      <c r="B682" s="2"/>
      <c r="C682" s="2"/>
      <c r="D682" s="2"/>
      <c r="E682" s="2"/>
      <c r="F682" s="2"/>
      <c r="G682" s="2"/>
      <c r="H682" s="2"/>
      <c r="I682" s="2"/>
      <c r="J682" s="2"/>
      <c r="K682" s="2"/>
      <c r="L682" s="2"/>
      <c r="M682" s="2"/>
      <c r="N682" s="2"/>
      <c r="O682" s="2"/>
      <c r="P682" s="2"/>
      <c r="Q682" s="2"/>
      <c r="R682" s="2"/>
      <c r="S682" s="2"/>
      <c r="T682" s="2"/>
      <c r="U682" s="2"/>
      <c r="V682" s="3"/>
      <c r="W682" s="3"/>
      <c r="X682" s="3"/>
      <c r="Y682" s="3"/>
      <c r="Z682" s="3"/>
    </row>
    <row r="683">
      <c r="A683" s="2"/>
      <c r="B683" s="2"/>
      <c r="C683" s="2"/>
      <c r="D683" s="2"/>
      <c r="E683" s="2"/>
      <c r="F683" s="2"/>
      <c r="G683" s="2"/>
      <c r="H683" s="2"/>
      <c r="I683" s="2"/>
      <c r="J683" s="2"/>
      <c r="K683" s="2"/>
      <c r="L683" s="2"/>
      <c r="M683" s="2"/>
      <c r="N683" s="2"/>
      <c r="O683" s="2"/>
      <c r="P683" s="2"/>
      <c r="Q683" s="2"/>
      <c r="R683" s="2"/>
      <c r="S683" s="2"/>
      <c r="T683" s="2"/>
      <c r="U683" s="2"/>
      <c r="V683" s="3"/>
      <c r="W683" s="3"/>
      <c r="X683" s="3"/>
      <c r="Y683" s="3"/>
      <c r="Z683" s="3"/>
    </row>
    <row r="684">
      <c r="A684" s="2"/>
      <c r="B684" s="2"/>
      <c r="C684" s="2"/>
      <c r="D684" s="2"/>
      <c r="E684" s="2"/>
      <c r="F684" s="2"/>
      <c r="G684" s="2"/>
      <c r="H684" s="2"/>
      <c r="I684" s="2"/>
      <c r="J684" s="2"/>
      <c r="K684" s="2"/>
      <c r="L684" s="2"/>
      <c r="M684" s="2"/>
      <c r="N684" s="2"/>
      <c r="O684" s="2"/>
      <c r="P684" s="2"/>
      <c r="Q684" s="2"/>
      <c r="R684" s="2"/>
      <c r="S684" s="2"/>
      <c r="T684" s="2"/>
      <c r="U684" s="2"/>
      <c r="V684" s="3"/>
      <c r="W684" s="3"/>
      <c r="X684" s="3"/>
      <c r="Y684" s="3"/>
      <c r="Z684" s="3"/>
    </row>
    <row r="685">
      <c r="A685" s="2"/>
      <c r="B685" s="2"/>
      <c r="C685" s="2"/>
      <c r="D685" s="2"/>
      <c r="E685" s="2"/>
      <c r="F685" s="2"/>
      <c r="G685" s="2"/>
      <c r="H685" s="2"/>
      <c r="I685" s="2"/>
      <c r="J685" s="2"/>
      <c r="K685" s="2"/>
      <c r="L685" s="2"/>
      <c r="M685" s="2"/>
      <c r="N685" s="2"/>
      <c r="O685" s="2"/>
      <c r="P685" s="2"/>
      <c r="Q685" s="2"/>
      <c r="R685" s="2"/>
      <c r="S685" s="2"/>
      <c r="T685" s="2"/>
      <c r="U685" s="2"/>
      <c r="V685" s="3"/>
      <c r="W685" s="3"/>
      <c r="X685" s="3"/>
      <c r="Y685" s="3"/>
      <c r="Z685" s="3"/>
    </row>
    <row r="686">
      <c r="A686" s="2"/>
      <c r="B686" s="2"/>
      <c r="C686" s="2"/>
      <c r="D686" s="2"/>
      <c r="E686" s="2"/>
      <c r="F686" s="2"/>
      <c r="G686" s="2"/>
      <c r="H686" s="2"/>
      <c r="I686" s="2"/>
      <c r="J686" s="2"/>
      <c r="K686" s="2"/>
      <c r="L686" s="2"/>
      <c r="M686" s="2"/>
      <c r="N686" s="2"/>
      <c r="O686" s="2"/>
      <c r="P686" s="2"/>
      <c r="Q686" s="2"/>
      <c r="R686" s="2"/>
      <c r="S686" s="2"/>
      <c r="T686" s="2"/>
      <c r="U686" s="2"/>
      <c r="V686" s="3"/>
      <c r="W686" s="3"/>
      <c r="X686" s="3"/>
      <c r="Y686" s="3"/>
      <c r="Z686" s="3"/>
    </row>
    <row r="687">
      <c r="A687" s="2"/>
      <c r="B687" s="2"/>
      <c r="C687" s="2"/>
      <c r="D687" s="2"/>
      <c r="E687" s="2"/>
      <c r="F687" s="2"/>
      <c r="G687" s="2"/>
      <c r="H687" s="2"/>
      <c r="I687" s="2"/>
      <c r="J687" s="2"/>
      <c r="K687" s="2"/>
      <c r="L687" s="2"/>
      <c r="M687" s="2"/>
      <c r="N687" s="2"/>
      <c r="O687" s="2"/>
      <c r="P687" s="2"/>
      <c r="Q687" s="2"/>
      <c r="R687" s="2"/>
      <c r="S687" s="2"/>
      <c r="T687" s="2"/>
      <c r="U687" s="2"/>
      <c r="V687" s="3"/>
      <c r="W687" s="3"/>
      <c r="X687" s="3"/>
      <c r="Y687" s="3"/>
      <c r="Z687" s="3"/>
    </row>
    <row r="688">
      <c r="A688" s="2"/>
      <c r="B688" s="2"/>
      <c r="C688" s="2"/>
      <c r="D688" s="2"/>
      <c r="E688" s="2"/>
      <c r="F688" s="2"/>
      <c r="G688" s="2"/>
      <c r="H688" s="2"/>
      <c r="I688" s="2"/>
      <c r="J688" s="2"/>
      <c r="K688" s="2"/>
      <c r="L688" s="2"/>
      <c r="M688" s="2"/>
      <c r="N688" s="2"/>
      <c r="O688" s="2"/>
      <c r="P688" s="2"/>
      <c r="Q688" s="2"/>
      <c r="R688" s="2"/>
      <c r="S688" s="2"/>
      <c r="T688" s="2"/>
      <c r="U688" s="2"/>
      <c r="V688" s="3"/>
      <c r="W688" s="3"/>
      <c r="X688" s="3"/>
      <c r="Y688" s="3"/>
      <c r="Z688" s="3"/>
    </row>
    <row r="689">
      <c r="A689" s="2"/>
      <c r="B689" s="2"/>
      <c r="C689" s="2"/>
      <c r="D689" s="2"/>
      <c r="E689" s="2"/>
      <c r="F689" s="2"/>
      <c r="G689" s="2"/>
      <c r="H689" s="2"/>
      <c r="I689" s="2"/>
      <c r="J689" s="2"/>
      <c r="K689" s="2"/>
      <c r="L689" s="2"/>
      <c r="M689" s="2"/>
      <c r="N689" s="2"/>
      <c r="O689" s="2"/>
      <c r="P689" s="2"/>
      <c r="Q689" s="2"/>
      <c r="R689" s="2"/>
      <c r="S689" s="2"/>
      <c r="T689" s="2"/>
      <c r="U689" s="2"/>
      <c r="V689" s="3"/>
      <c r="W689" s="3"/>
      <c r="X689" s="3"/>
      <c r="Y689" s="3"/>
      <c r="Z689" s="3"/>
    </row>
    <row r="690">
      <c r="A690" s="2"/>
      <c r="B690" s="2"/>
      <c r="C690" s="2"/>
      <c r="D690" s="2"/>
      <c r="E690" s="2"/>
      <c r="F690" s="2"/>
      <c r="G690" s="2"/>
      <c r="H690" s="2"/>
      <c r="I690" s="2"/>
      <c r="J690" s="2"/>
      <c r="K690" s="2"/>
      <c r="L690" s="2"/>
      <c r="M690" s="2"/>
      <c r="N690" s="2"/>
      <c r="O690" s="2"/>
      <c r="P690" s="2"/>
      <c r="Q690" s="2"/>
      <c r="R690" s="2"/>
      <c r="S690" s="2"/>
      <c r="T690" s="2"/>
      <c r="U690" s="2"/>
      <c r="V690" s="3"/>
      <c r="W690" s="3"/>
      <c r="X690" s="3"/>
      <c r="Y690" s="3"/>
      <c r="Z690" s="3"/>
    </row>
    <row r="691">
      <c r="A691" s="2"/>
      <c r="B691" s="2"/>
      <c r="C691" s="2"/>
      <c r="D691" s="2"/>
      <c r="E691" s="2"/>
      <c r="F691" s="2"/>
      <c r="G691" s="2"/>
      <c r="H691" s="2"/>
      <c r="I691" s="2"/>
      <c r="J691" s="2"/>
      <c r="K691" s="2"/>
      <c r="L691" s="2"/>
      <c r="M691" s="2"/>
      <c r="N691" s="2"/>
      <c r="O691" s="2"/>
      <c r="P691" s="2"/>
      <c r="Q691" s="2"/>
      <c r="R691" s="2"/>
      <c r="S691" s="2"/>
      <c r="T691" s="2"/>
      <c r="U691" s="2"/>
      <c r="V691" s="3"/>
      <c r="W691" s="3"/>
      <c r="X691" s="3"/>
      <c r="Y691" s="3"/>
      <c r="Z691" s="3"/>
    </row>
    <row r="692">
      <c r="A692" s="2"/>
      <c r="B692" s="2"/>
      <c r="C692" s="2"/>
      <c r="D692" s="2"/>
      <c r="E692" s="2"/>
      <c r="F692" s="2"/>
      <c r="G692" s="2"/>
      <c r="H692" s="2"/>
      <c r="I692" s="2"/>
      <c r="J692" s="2"/>
      <c r="K692" s="2"/>
      <c r="L692" s="2"/>
      <c r="M692" s="2"/>
      <c r="N692" s="2"/>
      <c r="O692" s="2"/>
      <c r="P692" s="2"/>
      <c r="Q692" s="2"/>
      <c r="R692" s="2"/>
      <c r="S692" s="2"/>
      <c r="T692" s="2"/>
      <c r="U692" s="2"/>
      <c r="V692" s="3"/>
      <c r="W692" s="3"/>
      <c r="X692" s="3"/>
      <c r="Y692" s="3"/>
      <c r="Z692" s="3"/>
    </row>
    <row r="693">
      <c r="A693" s="2"/>
      <c r="B693" s="2"/>
      <c r="C693" s="2"/>
      <c r="D693" s="2"/>
      <c r="E693" s="2"/>
      <c r="F693" s="2"/>
      <c r="G693" s="2"/>
      <c r="H693" s="2"/>
      <c r="I693" s="2"/>
      <c r="J693" s="2"/>
      <c r="K693" s="2"/>
      <c r="L693" s="2"/>
      <c r="M693" s="2"/>
      <c r="N693" s="2"/>
      <c r="O693" s="2"/>
      <c r="P693" s="2"/>
      <c r="Q693" s="2"/>
      <c r="R693" s="2"/>
      <c r="S693" s="2"/>
      <c r="T693" s="2"/>
      <c r="U693" s="2"/>
      <c r="V693" s="3"/>
      <c r="W693" s="3"/>
      <c r="X693" s="3"/>
      <c r="Y693" s="3"/>
      <c r="Z693" s="3"/>
    </row>
    <row r="694">
      <c r="A694" s="2"/>
      <c r="B694" s="2"/>
      <c r="C694" s="2"/>
      <c r="D694" s="2"/>
      <c r="E694" s="2"/>
      <c r="F694" s="2"/>
      <c r="G694" s="2"/>
      <c r="H694" s="2"/>
      <c r="I694" s="2"/>
      <c r="J694" s="2"/>
      <c r="K694" s="2"/>
      <c r="L694" s="2"/>
      <c r="M694" s="2"/>
      <c r="N694" s="2"/>
      <c r="O694" s="2"/>
      <c r="P694" s="2"/>
      <c r="Q694" s="2"/>
      <c r="R694" s="2"/>
      <c r="S694" s="2"/>
      <c r="T694" s="2"/>
      <c r="U694" s="2"/>
      <c r="V694" s="3"/>
      <c r="W694" s="3"/>
      <c r="X694" s="3"/>
      <c r="Y694" s="3"/>
      <c r="Z694" s="3"/>
    </row>
    <row r="695">
      <c r="A695" s="2"/>
      <c r="B695" s="2"/>
      <c r="C695" s="2"/>
      <c r="D695" s="2"/>
      <c r="E695" s="2"/>
      <c r="F695" s="2"/>
      <c r="G695" s="2"/>
      <c r="H695" s="2"/>
      <c r="I695" s="2"/>
      <c r="J695" s="2"/>
      <c r="K695" s="2"/>
      <c r="L695" s="2"/>
      <c r="M695" s="2"/>
      <c r="N695" s="2"/>
      <c r="O695" s="2"/>
      <c r="P695" s="2"/>
      <c r="Q695" s="2"/>
      <c r="R695" s="2"/>
      <c r="S695" s="2"/>
      <c r="T695" s="2"/>
      <c r="U695" s="2"/>
      <c r="V695" s="3"/>
      <c r="W695" s="3"/>
      <c r="X695" s="3"/>
      <c r="Y695" s="3"/>
      <c r="Z695" s="3"/>
    </row>
    <row r="696">
      <c r="A696" s="2"/>
      <c r="B696" s="2"/>
      <c r="C696" s="2"/>
      <c r="D696" s="2"/>
      <c r="E696" s="2"/>
      <c r="F696" s="2"/>
      <c r="G696" s="2"/>
      <c r="H696" s="2"/>
      <c r="I696" s="2"/>
      <c r="J696" s="2"/>
      <c r="K696" s="2"/>
      <c r="L696" s="2"/>
      <c r="M696" s="2"/>
      <c r="N696" s="2"/>
      <c r="O696" s="2"/>
      <c r="P696" s="2"/>
      <c r="Q696" s="2"/>
      <c r="R696" s="2"/>
      <c r="S696" s="2"/>
      <c r="T696" s="2"/>
      <c r="U696" s="2"/>
      <c r="V696" s="3"/>
      <c r="W696" s="3"/>
      <c r="X696" s="3"/>
      <c r="Y696" s="3"/>
      <c r="Z696" s="3"/>
    </row>
    <row r="697">
      <c r="A697" s="2"/>
      <c r="B697" s="2"/>
      <c r="C697" s="2"/>
      <c r="D697" s="2"/>
      <c r="E697" s="2"/>
      <c r="F697" s="2"/>
      <c r="G697" s="2"/>
      <c r="H697" s="2"/>
      <c r="I697" s="2"/>
      <c r="J697" s="2"/>
      <c r="K697" s="2"/>
      <c r="L697" s="2"/>
      <c r="M697" s="2"/>
      <c r="N697" s="2"/>
      <c r="O697" s="2"/>
      <c r="P697" s="2"/>
      <c r="Q697" s="2"/>
      <c r="R697" s="2"/>
      <c r="S697" s="2"/>
      <c r="T697" s="2"/>
      <c r="U697" s="2"/>
      <c r="V697" s="3"/>
      <c r="W697" s="3"/>
      <c r="X697" s="3"/>
      <c r="Y697" s="3"/>
      <c r="Z697" s="3"/>
    </row>
    <row r="698">
      <c r="A698" s="2"/>
      <c r="B698" s="2"/>
      <c r="C698" s="2"/>
      <c r="D698" s="2"/>
      <c r="E698" s="2"/>
      <c r="F698" s="2"/>
      <c r="G698" s="2"/>
      <c r="H698" s="2"/>
      <c r="I698" s="2"/>
      <c r="J698" s="2"/>
      <c r="K698" s="2"/>
      <c r="L698" s="2"/>
      <c r="M698" s="2"/>
      <c r="N698" s="2"/>
      <c r="O698" s="2"/>
      <c r="P698" s="2"/>
      <c r="Q698" s="2"/>
      <c r="R698" s="2"/>
      <c r="S698" s="2"/>
      <c r="T698" s="2"/>
      <c r="U698" s="2"/>
      <c r="V698" s="3"/>
      <c r="W698" s="3"/>
      <c r="X698" s="3"/>
      <c r="Y698" s="3"/>
      <c r="Z698" s="3"/>
    </row>
    <row r="699">
      <c r="A699" s="2"/>
      <c r="B699" s="2"/>
      <c r="C699" s="2"/>
      <c r="D699" s="2"/>
      <c r="E699" s="2"/>
      <c r="F699" s="2"/>
      <c r="G699" s="2"/>
      <c r="H699" s="2"/>
      <c r="I699" s="2"/>
      <c r="J699" s="2"/>
      <c r="K699" s="2"/>
      <c r="L699" s="2"/>
      <c r="M699" s="2"/>
      <c r="N699" s="2"/>
      <c r="O699" s="2"/>
      <c r="P699" s="2"/>
      <c r="Q699" s="2"/>
      <c r="R699" s="2"/>
      <c r="S699" s="2"/>
      <c r="T699" s="2"/>
      <c r="U699" s="2"/>
      <c r="V699" s="3"/>
      <c r="W699" s="3"/>
      <c r="X699" s="3"/>
      <c r="Y699" s="3"/>
      <c r="Z699" s="3"/>
    </row>
    <row r="700">
      <c r="A700" s="2"/>
      <c r="B700" s="2"/>
      <c r="C700" s="2"/>
      <c r="D700" s="2"/>
      <c r="E700" s="2"/>
      <c r="F700" s="2"/>
      <c r="G700" s="2"/>
      <c r="H700" s="2"/>
      <c r="I700" s="2"/>
      <c r="J700" s="2"/>
      <c r="K700" s="2"/>
      <c r="L700" s="2"/>
      <c r="M700" s="2"/>
      <c r="N700" s="2"/>
      <c r="O700" s="2"/>
      <c r="P700" s="2"/>
      <c r="Q700" s="2"/>
      <c r="R700" s="2"/>
      <c r="S700" s="2"/>
      <c r="T700" s="2"/>
      <c r="U700" s="2"/>
      <c r="V700" s="3"/>
      <c r="W700" s="3"/>
      <c r="X700" s="3"/>
      <c r="Y700" s="3"/>
      <c r="Z700" s="3"/>
    </row>
    <row r="701">
      <c r="A701" s="2"/>
      <c r="B701" s="2"/>
      <c r="C701" s="2"/>
      <c r="D701" s="2"/>
      <c r="E701" s="2"/>
      <c r="F701" s="2"/>
      <c r="G701" s="2"/>
      <c r="H701" s="2"/>
      <c r="I701" s="2"/>
      <c r="J701" s="2"/>
      <c r="K701" s="2"/>
      <c r="L701" s="2"/>
      <c r="M701" s="2"/>
      <c r="N701" s="2"/>
      <c r="O701" s="2"/>
      <c r="P701" s="2"/>
      <c r="Q701" s="2"/>
      <c r="R701" s="2"/>
      <c r="S701" s="2"/>
      <c r="T701" s="2"/>
      <c r="U701" s="2"/>
      <c r="V701" s="3"/>
      <c r="W701" s="3"/>
      <c r="X701" s="3"/>
      <c r="Y701" s="3"/>
      <c r="Z701" s="3"/>
    </row>
    <row r="702">
      <c r="A702" s="2"/>
      <c r="B702" s="2"/>
      <c r="C702" s="2"/>
      <c r="D702" s="2"/>
      <c r="E702" s="2"/>
      <c r="F702" s="2"/>
      <c r="G702" s="2"/>
      <c r="H702" s="2"/>
      <c r="I702" s="2"/>
      <c r="J702" s="2"/>
      <c r="K702" s="2"/>
      <c r="L702" s="2"/>
      <c r="M702" s="2"/>
      <c r="N702" s="2"/>
      <c r="O702" s="2"/>
      <c r="P702" s="2"/>
      <c r="Q702" s="2"/>
      <c r="R702" s="2"/>
      <c r="S702" s="2"/>
      <c r="T702" s="2"/>
      <c r="U702" s="2"/>
      <c r="V702" s="3"/>
      <c r="W702" s="3"/>
      <c r="X702" s="3"/>
      <c r="Y702" s="3"/>
      <c r="Z702" s="3"/>
    </row>
    <row r="703">
      <c r="A703" s="2"/>
      <c r="B703" s="2"/>
      <c r="C703" s="2"/>
      <c r="D703" s="2"/>
      <c r="E703" s="2"/>
      <c r="F703" s="2"/>
      <c r="G703" s="2"/>
      <c r="H703" s="2"/>
      <c r="I703" s="2"/>
      <c r="J703" s="2"/>
      <c r="K703" s="2"/>
      <c r="L703" s="2"/>
      <c r="M703" s="2"/>
      <c r="N703" s="2"/>
      <c r="O703" s="2"/>
      <c r="P703" s="2"/>
      <c r="Q703" s="2"/>
      <c r="R703" s="2"/>
      <c r="S703" s="2"/>
      <c r="T703" s="2"/>
      <c r="U703" s="2"/>
      <c r="V703" s="3"/>
      <c r="W703" s="3"/>
      <c r="X703" s="3"/>
      <c r="Y703" s="3"/>
      <c r="Z703" s="3"/>
    </row>
    <row r="704">
      <c r="A704" s="2"/>
      <c r="B704" s="2"/>
      <c r="C704" s="2"/>
      <c r="D704" s="2"/>
      <c r="E704" s="2"/>
      <c r="F704" s="2"/>
      <c r="G704" s="2"/>
      <c r="H704" s="2"/>
      <c r="I704" s="2"/>
      <c r="J704" s="2"/>
      <c r="K704" s="2"/>
      <c r="L704" s="2"/>
      <c r="M704" s="2"/>
      <c r="N704" s="2"/>
      <c r="O704" s="2"/>
      <c r="P704" s="2"/>
      <c r="Q704" s="2"/>
      <c r="R704" s="2"/>
      <c r="S704" s="2"/>
      <c r="T704" s="2"/>
      <c r="U704" s="2"/>
      <c r="V704" s="3"/>
      <c r="W704" s="3"/>
      <c r="X704" s="3"/>
      <c r="Y704" s="3"/>
      <c r="Z704" s="3"/>
    </row>
    <row r="705">
      <c r="A705" s="2"/>
      <c r="B705" s="2"/>
      <c r="C705" s="2"/>
      <c r="D705" s="2"/>
      <c r="E705" s="2"/>
      <c r="F705" s="2"/>
      <c r="G705" s="2"/>
      <c r="H705" s="2"/>
      <c r="I705" s="2"/>
      <c r="J705" s="2"/>
      <c r="K705" s="2"/>
      <c r="L705" s="2"/>
      <c r="M705" s="2"/>
      <c r="N705" s="2"/>
      <c r="O705" s="2"/>
      <c r="P705" s="2"/>
      <c r="Q705" s="2"/>
      <c r="R705" s="2"/>
      <c r="S705" s="2"/>
      <c r="T705" s="2"/>
      <c r="U705" s="2"/>
      <c r="V705" s="3"/>
      <c r="W705" s="3"/>
      <c r="X705" s="3"/>
      <c r="Y705" s="3"/>
      <c r="Z705" s="3"/>
    </row>
    <row r="706">
      <c r="A706" s="2"/>
      <c r="B706" s="2"/>
      <c r="C706" s="2"/>
      <c r="D706" s="2"/>
      <c r="E706" s="2"/>
      <c r="F706" s="2"/>
      <c r="G706" s="2"/>
      <c r="H706" s="2"/>
      <c r="I706" s="2"/>
      <c r="J706" s="2"/>
      <c r="K706" s="2"/>
      <c r="L706" s="2"/>
      <c r="M706" s="2"/>
      <c r="N706" s="2"/>
      <c r="O706" s="2"/>
      <c r="P706" s="2"/>
      <c r="Q706" s="2"/>
      <c r="R706" s="2"/>
      <c r="S706" s="2"/>
      <c r="T706" s="2"/>
      <c r="U706" s="2"/>
      <c r="V706" s="3"/>
      <c r="W706" s="3"/>
      <c r="X706" s="3"/>
      <c r="Y706" s="3"/>
      <c r="Z706" s="3"/>
    </row>
    <row r="707">
      <c r="A707" s="2"/>
      <c r="B707" s="2"/>
      <c r="C707" s="2"/>
      <c r="D707" s="2"/>
      <c r="E707" s="2"/>
      <c r="F707" s="2"/>
      <c r="G707" s="2"/>
      <c r="H707" s="2"/>
      <c r="I707" s="2"/>
      <c r="J707" s="2"/>
      <c r="K707" s="2"/>
      <c r="L707" s="2"/>
      <c r="M707" s="2"/>
      <c r="N707" s="2"/>
      <c r="O707" s="2"/>
      <c r="P707" s="2"/>
      <c r="Q707" s="2"/>
      <c r="R707" s="2"/>
      <c r="S707" s="2"/>
      <c r="T707" s="2"/>
      <c r="U707" s="2"/>
      <c r="V707" s="3"/>
      <c r="W707" s="3"/>
      <c r="X707" s="3"/>
      <c r="Y707" s="3"/>
      <c r="Z707" s="3"/>
    </row>
    <row r="708">
      <c r="A708" s="2"/>
      <c r="B708" s="2"/>
      <c r="C708" s="2"/>
      <c r="D708" s="2"/>
      <c r="E708" s="2"/>
      <c r="F708" s="2"/>
      <c r="G708" s="2"/>
      <c r="H708" s="2"/>
      <c r="I708" s="2"/>
      <c r="J708" s="2"/>
      <c r="K708" s="2"/>
      <c r="L708" s="2"/>
      <c r="M708" s="2"/>
      <c r="N708" s="2"/>
      <c r="O708" s="2"/>
      <c r="P708" s="2"/>
      <c r="Q708" s="2"/>
      <c r="R708" s="2"/>
      <c r="S708" s="2"/>
      <c r="T708" s="2"/>
      <c r="U708" s="2"/>
      <c r="V708" s="3"/>
      <c r="W708" s="3"/>
      <c r="X708" s="3"/>
      <c r="Y708" s="3"/>
      <c r="Z708" s="3"/>
    </row>
    <row r="709">
      <c r="A709" s="2"/>
      <c r="B709" s="2"/>
      <c r="C709" s="2"/>
      <c r="D709" s="2"/>
      <c r="E709" s="2"/>
      <c r="F709" s="2"/>
      <c r="G709" s="2"/>
      <c r="H709" s="2"/>
      <c r="I709" s="2"/>
      <c r="J709" s="2"/>
      <c r="K709" s="2"/>
      <c r="L709" s="2"/>
      <c r="M709" s="2"/>
      <c r="N709" s="2"/>
      <c r="O709" s="2"/>
      <c r="P709" s="2"/>
      <c r="Q709" s="2"/>
      <c r="R709" s="2"/>
      <c r="S709" s="2"/>
      <c r="T709" s="2"/>
      <c r="U709" s="2"/>
      <c r="V709" s="3"/>
      <c r="W709" s="3"/>
      <c r="X709" s="3"/>
      <c r="Y709" s="3"/>
      <c r="Z709" s="3"/>
    </row>
    <row r="710">
      <c r="A710" s="2"/>
      <c r="B710" s="2"/>
      <c r="C710" s="2"/>
      <c r="D710" s="2"/>
      <c r="E710" s="2"/>
      <c r="F710" s="2"/>
      <c r="G710" s="2"/>
      <c r="H710" s="2"/>
      <c r="I710" s="2"/>
      <c r="J710" s="2"/>
      <c r="K710" s="2"/>
      <c r="L710" s="2"/>
      <c r="M710" s="2"/>
      <c r="N710" s="2"/>
      <c r="O710" s="2"/>
      <c r="P710" s="2"/>
      <c r="Q710" s="2"/>
      <c r="R710" s="2"/>
      <c r="S710" s="2"/>
      <c r="T710" s="2"/>
      <c r="U710" s="2"/>
      <c r="V710" s="3"/>
      <c r="W710" s="3"/>
      <c r="X710" s="3"/>
      <c r="Y710" s="3"/>
      <c r="Z710" s="3"/>
    </row>
    <row r="711">
      <c r="A711" s="2"/>
      <c r="B711" s="2"/>
      <c r="C711" s="2"/>
      <c r="D711" s="2"/>
      <c r="E711" s="2"/>
      <c r="F711" s="2"/>
      <c r="G711" s="2"/>
      <c r="H711" s="2"/>
      <c r="I711" s="2"/>
      <c r="J711" s="2"/>
      <c r="K711" s="2"/>
      <c r="L711" s="2"/>
      <c r="M711" s="2"/>
      <c r="N711" s="2"/>
      <c r="O711" s="2"/>
      <c r="P711" s="2"/>
      <c r="Q711" s="2"/>
      <c r="R711" s="2"/>
      <c r="S711" s="2"/>
      <c r="T711" s="2"/>
      <c r="U711" s="2"/>
      <c r="V711" s="3"/>
      <c r="W711" s="3"/>
      <c r="X711" s="3"/>
      <c r="Y711" s="3"/>
      <c r="Z711" s="3"/>
    </row>
    <row r="712">
      <c r="A712" s="2"/>
      <c r="B712" s="2"/>
      <c r="C712" s="2"/>
      <c r="D712" s="2"/>
      <c r="E712" s="2"/>
      <c r="F712" s="2"/>
      <c r="G712" s="2"/>
      <c r="H712" s="2"/>
      <c r="I712" s="2"/>
      <c r="J712" s="2"/>
      <c r="K712" s="2"/>
      <c r="L712" s="2"/>
      <c r="M712" s="2"/>
      <c r="N712" s="2"/>
      <c r="O712" s="2"/>
      <c r="P712" s="2"/>
      <c r="Q712" s="2"/>
      <c r="R712" s="2"/>
      <c r="S712" s="2"/>
      <c r="T712" s="2"/>
      <c r="U712" s="2"/>
      <c r="V712" s="3"/>
      <c r="W712" s="3"/>
      <c r="X712" s="3"/>
      <c r="Y712" s="3"/>
      <c r="Z712" s="3"/>
    </row>
    <row r="713">
      <c r="A713" s="2"/>
      <c r="B713" s="2"/>
      <c r="C713" s="2"/>
      <c r="D713" s="2"/>
      <c r="E713" s="2"/>
      <c r="F713" s="2"/>
      <c r="G713" s="2"/>
      <c r="H713" s="2"/>
      <c r="I713" s="2"/>
      <c r="J713" s="2"/>
      <c r="K713" s="2"/>
      <c r="L713" s="2"/>
      <c r="M713" s="2"/>
      <c r="N713" s="2"/>
      <c r="O713" s="2"/>
      <c r="P713" s="2"/>
      <c r="Q713" s="2"/>
      <c r="R713" s="2"/>
      <c r="S713" s="2"/>
      <c r="T713" s="2"/>
      <c r="U713" s="2"/>
      <c r="V713" s="3"/>
      <c r="W713" s="3"/>
      <c r="X713" s="3"/>
      <c r="Y713" s="3"/>
      <c r="Z713" s="3"/>
    </row>
    <row r="714">
      <c r="A714" s="2"/>
      <c r="B714" s="2"/>
      <c r="C714" s="2"/>
      <c r="D714" s="2"/>
      <c r="E714" s="2"/>
      <c r="F714" s="2"/>
      <c r="G714" s="2"/>
      <c r="H714" s="2"/>
      <c r="I714" s="2"/>
      <c r="J714" s="2"/>
      <c r="K714" s="2"/>
      <c r="L714" s="2"/>
      <c r="M714" s="2"/>
      <c r="N714" s="2"/>
      <c r="O714" s="2"/>
      <c r="P714" s="2"/>
      <c r="Q714" s="2"/>
      <c r="R714" s="2"/>
      <c r="S714" s="2"/>
      <c r="T714" s="2"/>
      <c r="U714" s="2"/>
      <c r="V714" s="3"/>
      <c r="W714" s="3"/>
      <c r="X714" s="3"/>
      <c r="Y714" s="3"/>
      <c r="Z714" s="3"/>
    </row>
    <row r="715">
      <c r="A715" s="2"/>
      <c r="B715" s="2"/>
      <c r="C715" s="2"/>
      <c r="D715" s="2"/>
      <c r="E715" s="2"/>
      <c r="F715" s="2"/>
      <c r="G715" s="2"/>
      <c r="H715" s="2"/>
      <c r="I715" s="2"/>
      <c r="J715" s="2"/>
      <c r="K715" s="2"/>
      <c r="L715" s="2"/>
      <c r="M715" s="2"/>
      <c r="N715" s="2"/>
      <c r="O715" s="2"/>
      <c r="P715" s="2"/>
      <c r="Q715" s="2"/>
      <c r="R715" s="2"/>
      <c r="S715" s="2"/>
      <c r="T715" s="2"/>
      <c r="U715" s="2"/>
      <c r="V715" s="3"/>
      <c r="W715" s="3"/>
      <c r="X715" s="3"/>
      <c r="Y715" s="3"/>
      <c r="Z715" s="3"/>
    </row>
    <row r="716">
      <c r="A716" s="2"/>
      <c r="B716" s="2"/>
      <c r="C716" s="2"/>
      <c r="D716" s="2"/>
      <c r="E716" s="2"/>
      <c r="F716" s="2"/>
      <c r="G716" s="2"/>
      <c r="H716" s="2"/>
      <c r="I716" s="2"/>
      <c r="J716" s="2"/>
      <c r="K716" s="2"/>
      <c r="L716" s="2"/>
      <c r="M716" s="2"/>
      <c r="N716" s="2"/>
      <c r="O716" s="2"/>
      <c r="P716" s="2"/>
      <c r="Q716" s="2"/>
      <c r="R716" s="2"/>
      <c r="S716" s="2"/>
      <c r="T716" s="2"/>
      <c r="U716" s="2"/>
      <c r="V716" s="3"/>
      <c r="W716" s="3"/>
      <c r="X716" s="3"/>
      <c r="Y716" s="3"/>
      <c r="Z716" s="3"/>
    </row>
    <row r="717">
      <c r="A717" s="2"/>
      <c r="B717" s="2"/>
      <c r="C717" s="2"/>
      <c r="D717" s="2"/>
      <c r="E717" s="2"/>
      <c r="F717" s="2"/>
      <c r="G717" s="2"/>
      <c r="H717" s="2"/>
      <c r="I717" s="2"/>
      <c r="J717" s="2"/>
      <c r="K717" s="2"/>
      <c r="L717" s="2"/>
      <c r="M717" s="2"/>
      <c r="N717" s="2"/>
      <c r="O717" s="2"/>
      <c r="P717" s="2"/>
      <c r="Q717" s="2"/>
      <c r="R717" s="2"/>
      <c r="S717" s="2"/>
      <c r="T717" s="2"/>
      <c r="U717" s="2"/>
      <c r="V717" s="3"/>
      <c r="W717" s="3"/>
      <c r="X717" s="3"/>
      <c r="Y717" s="3"/>
      <c r="Z717" s="3"/>
    </row>
    <row r="718">
      <c r="A718" s="2"/>
      <c r="B718" s="2"/>
      <c r="C718" s="2"/>
      <c r="D718" s="2"/>
      <c r="E718" s="2"/>
      <c r="F718" s="2"/>
      <c r="G718" s="2"/>
      <c r="H718" s="2"/>
      <c r="I718" s="2"/>
      <c r="J718" s="2"/>
      <c r="K718" s="2"/>
      <c r="L718" s="2"/>
      <c r="M718" s="2"/>
      <c r="N718" s="2"/>
      <c r="O718" s="2"/>
      <c r="P718" s="2"/>
      <c r="Q718" s="2"/>
      <c r="R718" s="2"/>
      <c r="S718" s="2"/>
      <c r="T718" s="2"/>
      <c r="U718" s="2"/>
      <c r="V718" s="3"/>
      <c r="W718" s="3"/>
      <c r="X718" s="3"/>
      <c r="Y718" s="3"/>
      <c r="Z718" s="3"/>
    </row>
    <row r="719">
      <c r="A719" s="2"/>
      <c r="B719" s="2"/>
      <c r="C719" s="2"/>
      <c r="D719" s="2"/>
      <c r="E719" s="2"/>
      <c r="F719" s="2"/>
      <c r="G719" s="2"/>
      <c r="H719" s="2"/>
      <c r="I719" s="2"/>
      <c r="J719" s="2"/>
      <c r="K719" s="2"/>
      <c r="L719" s="2"/>
      <c r="M719" s="2"/>
      <c r="N719" s="2"/>
      <c r="O719" s="2"/>
      <c r="P719" s="2"/>
      <c r="Q719" s="2"/>
      <c r="R719" s="2"/>
      <c r="S719" s="2"/>
      <c r="T719" s="2"/>
      <c r="U719" s="2"/>
      <c r="V719" s="3"/>
      <c r="W719" s="3"/>
      <c r="X719" s="3"/>
      <c r="Y719" s="3"/>
      <c r="Z719" s="3"/>
    </row>
    <row r="720">
      <c r="A720" s="2"/>
      <c r="B720" s="2"/>
      <c r="C720" s="2"/>
      <c r="D720" s="2"/>
      <c r="E720" s="2"/>
      <c r="F720" s="2"/>
      <c r="G720" s="2"/>
      <c r="H720" s="2"/>
      <c r="I720" s="2"/>
      <c r="J720" s="2"/>
      <c r="K720" s="2"/>
      <c r="L720" s="2"/>
      <c r="M720" s="2"/>
      <c r="N720" s="2"/>
      <c r="O720" s="2"/>
      <c r="P720" s="2"/>
      <c r="Q720" s="2"/>
      <c r="R720" s="2"/>
      <c r="S720" s="2"/>
      <c r="T720" s="2"/>
      <c r="U720" s="2"/>
      <c r="V720" s="3"/>
      <c r="W720" s="3"/>
      <c r="X720" s="3"/>
      <c r="Y720" s="3"/>
      <c r="Z720" s="3"/>
    </row>
    <row r="721">
      <c r="A721" s="2"/>
      <c r="B721" s="2"/>
      <c r="C721" s="2"/>
      <c r="D721" s="2"/>
      <c r="E721" s="2"/>
      <c r="F721" s="2"/>
      <c r="G721" s="2"/>
      <c r="H721" s="2"/>
      <c r="I721" s="2"/>
      <c r="J721" s="2"/>
      <c r="K721" s="2"/>
      <c r="L721" s="2"/>
      <c r="M721" s="2"/>
      <c r="N721" s="2"/>
      <c r="O721" s="2"/>
      <c r="P721" s="2"/>
      <c r="Q721" s="2"/>
      <c r="R721" s="2"/>
      <c r="S721" s="2"/>
      <c r="T721" s="2"/>
      <c r="U721" s="2"/>
      <c r="V721" s="3"/>
      <c r="W721" s="3"/>
      <c r="X721" s="3"/>
      <c r="Y721" s="3"/>
      <c r="Z721" s="3"/>
    </row>
    <row r="722">
      <c r="A722" s="2"/>
      <c r="B722" s="2"/>
      <c r="C722" s="2"/>
      <c r="D722" s="2"/>
      <c r="E722" s="2"/>
      <c r="F722" s="2"/>
      <c r="G722" s="2"/>
      <c r="H722" s="2"/>
      <c r="I722" s="2"/>
      <c r="J722" s="2"/>
      <c r="K722" s="2"/>
      <c r="L722" s="2"/>
      <c r="M722" s="2"/>
      <c r="N722" s="2"/>
      <c r="O722" s="2"/>
      <c r="P722" s="2"/>
      <c r="Q722" s="2"/>
      <c r="R722" s="2"/>
      <c r="S722" s="2"/>
      <c r="T722" s="2"/>
      <c r="U722" s="2"/>
      <c r="V722" s="3"/>
      <c r="W722" s="3"/>
      <c r="X722" s="3"/>
      <c r="Y722" s="3"/>
      <c r="Z722" s="3"/>
    </row>
    <row r="723">
      <c r="A723" s="2"/>
      <c r="B723" s="2"/>
      <c r="C723" s="2"/>
      <c r="D723" s="2"/>
      <c r="E723" s="2"/>
      <c r="F723" s="2"/>
      <c r="G723" s="2"/>
      <c r="H723" s="2"/>
      <c r="I723" s="2"/>
      <c r="J723" s="2"/>
      <c r="K723" s="2"/>
      <c r="L723" s="2"/>
      <c r="M723" s="2"/>
      <c r="N723" s="2"/>
      <c r="O723" s="2"/>
      <c r="P723" s="2"/>
      <c r="Q723" s="2"/>
      <c r="R723" s="2"/>
      <c r="S723" s="2"/>
      <c r="T723" s="2"/>
      <c r="U723" s="2"/>
      <c r="V723" s="3"/>
      <c r="W723" s="3"/>
      <c r="X723" s="3"/>
      <c r="Y723" s="3"/>
      <c r="Z723" s="3"/>
    </row>
    <row r="724">
      <c r="A724" s="2"/>
      <c r="B724" s="2"/>
      <c r="C724" s="2"/>
      <c r="D724" s="2"/>
      <c r="E724" s="2"/>
      <c r="F724" s="2"/>
      <c r="G724" s="2"/>
      <c r="H724" s="2"/>
      <c r="I724" s="2"/>
      <c r="J724" s="2"/>
      <c r="K724" s="2"/>
      <c r="L724" s="2"/>
      <c r="M724" s="2"/>
      <c r="N724" s="2"/>
      <c r="O724" s="2"/>
      <c r="P724" s="2"/>
      <c r="Q724" s="2"/>
      <c r="R724" s="2"/>
      <c r="S724" s="2"/>
      <c r="T724" s="2"/>
      <c r="U724" s="2"/>
      <c r="V724" s="3"/>
      <c r="W724" s="3"/>
      <c r="X724" s="3"/>
      <c r="Y724" s="3"/>
      <c r="Z724" s="3"/>
    </row>
    <row r="725">
      <c r="A725" s="2"/>
      <c r="B725" s="2"/>
      <c r="C725" s="2"/>
      <c r="D725" s="2"/>
      <c r="E725" s="2"/>
      <c r="F725" s="2"/>
      <c r="G725" s="2"/>
      <c r="H725" s="2"/>
      <c r="I725" s="2"/>
      <c r="J725" s="2"/>
      <c r="K725" s="2"/>
      <c r="L725" s="2"/>
      <c r="M725" s="2"/>
      <c r="N725" s="2"/>
      <c r="O725" s="2"/>
      <c r="P725" s="2"/>
      <c r="Q725" s="2"/>
      <c r="R725" s="2"/>
      <c r="S725" s="2"/>
      <c r="T725" s="2"/>
      <c r="U725" s="2"/>
      <c r="V725" s="3"/>
      <c r="W725" s="3"/>
      <c r="X725" s="3"/>
      <c r="Y725" s="3"/>
      <c r="Z725" s="3"/>
    </row>
    <row r="726">
      <c r="A726" s="2"/>
      <c r="B726" s="2"/>
      <c r="C726" s="2"/>
      <c r="D726" s="2"/>
      <c r="E726" s="2"/>
      <c r="F726" s="2"/>
      <c r="G726" s="2"/>
      <c r="H726" s="2"/>
      <c r="I726" s="2"/>
      <c r="J726" s="2"/>
      <c r="K726" s="2"/>
      <c r="L726" s="2"/>
      <c r="M726" s="2"/>
      <c r="N726" s="2"/>
      <c r="O726" s="2"/>
      <c r="P726" s="2"/>
      <c r="Q726" s="2"/>
      <c r="R726" s="2"/>
      <c r="S726" s="2"/>
      <c r="T726" s="2"/>
      <c r="U726" s="2"/>
      <c r="V726" s="3"/>
      <c r="W726" s="3"/>
      <c r="X726" s="3"/>
      <c r="Y726" s="3"/>
      <c r="Z726" s="3"/>
    </row>
    <row r="727">
      <c r="A727" s="2"/>
      <c r="B727" s="2"/>
      <c r="C727" s="2"/>
      <c r="D727" s="2"/>
      <c r="E727" s="2"/>
      <c r="F727" s="2"/>
      <c r="G727" s="2"/>
      <c r="H727" s="2"/>
      <c r="I727" s="2"/>
      <c r="J727" s="2"/>
      <c r="K727" s="2"/>
      <c r="L727" s="2"/>
      <c r="M727" s="2"/>
      <c r="N727" s="2"/>
      <c r="O727" s="2"/>
      <c r="P727" s="2"/>
      <c r="Q727" s="2"/>
      <c r="R727" s="2"/>
      <c r="S727" s="2"/>
      <c r="T727" s="2"/>
      <c r="U727" s="2"/>
      <c r="V727" s="3"/>
      <c r="W727" s="3"/>
      <c r="X727" s="3"/>
      <c r="Y727" s="3"/>
      <c r="Z727" s="3"/>
    </row>
    <row r="728">
      <c r="A728" s="2"/>
      <c r="B728" s="2"/>
      <c r="C728" s="2"/>
      <c r="D728" s="2"/>
      <c r="E728" s="2"/>
      <c r="F728" s="2"/>
      <c r="G728" s="2"/>
      <c r="H728" s="2"/>
      <c r="I728" s="2"/>
      <c r="J728" s="2"/>
      <c r="K728" s="2"/>
      <c r="L728" s="2"/>
      <c r="M728" s="2"/>
      <c r="N728" s="2"/>
      <c r="O728" s="2"/>
      <c r="P728" s="2"/>
      <c r="Q728" s="2"/>
      <c r="R728" s="2"/>
      <c r="S728" s="2"/>
      <c r="T728" s="2"/>
      <c r="U728" s="2"/>
      <c r="V728" s="3"/>
      <c r="W728" s="3"/>
      <c r="X728" s="3"/>
      <c r="Y728" s="3"/>
      <c r="Z728" s="3"/>
    </row>
    <row r="729">
      <c r="A729" s="2"/>
      <c r="B729" s="2"/>
      <c r="C729" s="2"/>
      <c r="D729" s="2"/>
      <c r="E729" s="2"/>
      <c r="F729" s="2"/>
      <c r="G729" s="2"/>
      <c r="H729" s="2"/>
      <c r="I729" s="2"/>
      <c r="J729" s="2"/>
      <c r="K729" s="2"/>
      <c r="L729" s="2"/>
      <c r="M729" s="2"/>
      <c r="N729" s="2"/>
      <c r="O729" s="2"/>
      <c r="P729" s="2"/>
      <c r="Q729" s="2"/>
      <c r="R729" s="2"/>
      <c r="S729" s="2"/>
      <c r="T729" s="2"/>
      <c r="U729" s="2"/>
      <c r="V729" s="3"/>
      <c r="W729" s="3"/>
      <c r="X729" s="3"/>
      <c r="Y729" s="3"/>
      <c r="Z729" s="3"/>
    </row>
    <row r="730">
      <c r="A730" s="2"/>
      <c r="B730" s="2"/>
      <c r="C730" s="2"/>
      <c r="D730" s="2"/>
      <c r="E730" s="2"/>
      <c r="F730" s="2"/>
      <c r="G730" s="2"/>
      <c r="H730" s="2"/>
      <c r="I730" s="2"/>
      <c r="J730" s="2"/>
      <c r="K730" s="2"/>
      <c r="L730" s="2"/>
      <c r="M730" s="2"/>
      <c r="N730" s="2"/>
      <c r="O730" s="2"/>
      <c r="P730" s="2"/>
      <c r="Q730" s="2"/>
      <c r="R730" s="2"/>
      <c r="S730" s="2"/>
      <c r="T730" s="2"/>
      <c r="U730" s="2"/>
      <c r="V730" s="3"/>
      <c r="W730" s="3"/>
      <c r="X730" s="3"/>
      <c r="Y730" s="3"/>
      <c r="Z730" s="3"/>
    </row>
    <row r="731">
      <c r="A731" s="2"/>
      <c r="B731" s="2"/>
      <c r="C731" s="2"/>
      <c r="D731" s="2"/>
      <c r="E731" s="2"/>
      <c r="F731" s="2"/>
      <c r="G731" s="2"/>
      <c r="H731" s="2"/>
      <c r="I731" s="2"/>
      <c r="J731" s="2"/>
      <c r="K731" s="2"/>
      <c r="L731" s="2"/>
      <c r="M731" s="2"/>
      <c r="N731" s="2"/>
      <c r="O731" s="2"/>
      <c r="P731" s="2"/>
      <c r="Q731" s="2"/>
      <c r="R731" s="2"/>
      <c r="S731" s="2"/>
      <c r="T731" s="2"/>
      <c r="U731" s="2"/>
      <c r="V731" s="3"/>
      <c r="W731" s="3"/>
      <c r="X731" s="3"/>
      <c r="Y731" s="3"/>
      <c r="Z731" s="3"/>
    </row>
    <row r="732">
      <c r="A732" s="2"/>
      <c r="B732" s="2"/>
      <c r="C732" s="2"/>
      <c r="D732" s="2"/>
      <c r="E732" s="2"/>
      <c r="F732" s="2"/>
      <c r="G732" s="2"/>
      <c r="H732" s="2"/>
      <c r="I732" s="2"/>
      <c r="J732" s="2"/>
      <c r="K732" s="2"/>
      <c r="L732" s="2"/>
      <c r="M732" s="2"/>
      <c r="N732" s="2"/>
      <c r="O732" s="2"/>
      <c r="P732" s="2"/>
      <c r="Q732" s="2"/>
      <c r="R732" s="2"/>
      <c r="S732" s="2"/>
      <c r="T732" s="2"/>
      <c r="U732" s="2"/>
      <c r="V732" s="3"/>
      <c r="W732" s="3"/>
      <c r="X732" s="3"/>
      <c r="Y732" s="3"/>
      <c r="Z732" s="3"/>
    </row>
    <row r="733">
      <c r="A733" s="2"/>
      <c r="B733" s="2"/>
      <c r="C733" s="2"/>
      <c r="D733" s="2"/>
      <c r="E733" s="2"/>
      <c r="F733" s="2"/>
      <c r="G733" s="2"/>
      <c r="H733" s="2"/>
      <c r="I733" s="2"/>
      <c r="J733" s="2"/>
      <c r="K733" s="2"/>
      <c r="L733" s="2"/>
      <c r="M733" s="2"/>
      <c r="N733" s="2"/>
      <c r="O733" s="2"/>
      <c r="P733" s="2"/>
      <c r="Q733" s="2"/>
      <c r="R733" s="2"/>
      <c r="S733" s="2"/>
      <c r="T733" s="2"/>
      <c r="U733" s="2"/>
      <c r="V733" s="3"/>
      <c r="W733" s="3"/>
      <c r="X733" s="3"/>
      <c r="Y733" s="3"/>
      <c r="Z733" s="3"/>
    </row>
    <row r="734">
      <c r="A734" s="2"/>
      <c r="B734" s="2"/>
      <c r="C734" s="2"/>
      <c r="D734" s="2"/>
      <c r="E734" s="2"/>
      <c r="F734" s="2"/>
      <c r="G734" s="2"/>
      <c r="H734" s="2"/>
      <c r="I734" s="2"/>
      <c r="J734" s="2"/>
      <c r="K734" s="2"/>
      <c r="L734" s="2"/>
      <c r="M734" s="2"/>
      <c r="N734" s="2"/>
      <c r="O734" s="2"/>
      <c r="P734" s="2"/>
      <c r="Q734" s="2"/>
      <c r="R734" s="2"/>
      <c r="S734" s="2"/>
      <c r="T734" s="2"/>
      <c r="U734" s="2"/>
      <c r="V734" s="3"/>
      <c r="W734" s="3"/>
      <c r="X734" s="3"/>
      <c r="Y734" s="3"/>
      <c r="Z734" s="3"/>
    </row>
    <row r="735">
      <c r="A735" s="2"/>
      <c r="B735" s="2"/>
      <c r="C735" s="2"/>
      <c r="D735" s="2"/>
      <c r="E735" s="2"/>
      <c r="F735" s="2"/>
      <c r="G735" s="2"/>
      <c r="H735" s="2"/>
      <c r="I735" s="2"/>
      <c r="J735" s="2"/>
      <c r="K735" s="2"/>
      <c r="L735" s="2"/>
      <c r="M735" s="2"/>
      <c r="N735" s="2"/>
      <c r="O735" s="2"/>
      <c r="P735" s="2"/>
      <c r="Q735" s="2"/>
      <c r="R735" s="2"/>
      <c r="S735" s="2"/>
      <c r="T735" s="2"/>
      <c r="U735" s="2"/>
      <c r="V735" s="3"/>
      <c r="W735" s="3"/>
      <c r="X735" s="3"/>
      <c r="Y735" s="3"/>
      <c r="Z735" s="3"/>
    </row>
    <row r="736">
      <c r="A736" s="2"/>
      <c r="B736" s="2"/>
      <c r="C736" s="2"/>
      <c r="D736" s="2"/>
      <c r="E736" s="2"/>
      <c r="F736" s="2"/>
      <c r="G736" s="2"/>
      <c r="H736" s="2"/>
      <c r="I736" s="2"/>
      <c r="J736" s="2"/>
      <c r="K736" s="2"/>
      <c r="L736" s="2"/>
      <c r="M736" s="2"/>
      <c r="N736" s="2"/>
      <c r="O736" s="2"/>
      <c r="P736" s="2"/>
      <c r="Q736" s="2"/>
      <c r="R736" s="2"/>
      <c r="S736" s="2"/>
      <c r="T736" s="2"/>
      <c r="U736" s="2"/>
      <c r="V736" s="3"/>
      <c r="W736" s="3"/>
      <c r="X736" s="3"/>
      <c r="Y736" s="3"/>
      <c r="Z736" s="3"/>
    </row>
    <row r="737">
      <c r="A737" s="2"/>
      <c r="B737" s="2"/>
      <c r="C737" s="2"/>
      <c r="D737" s="2"/>
      <c r="E737" s="2"/>
      <c r="F737" s="2"/>
      <c r="G737" s="2"/>
      <c r="H737" s="2"/>
      <c r="I737" s="2"/>
      <c r="J737" s="2"/>
      <c r="K737" s="2"/>
      <c r="L737" s="2"/>
      <c r="M737" s="2"/>
      <c r="N737" s="2"/>
      <c r="O737" s="2"/>
      <c r="P737" s="2"/>
      <c r="Q737" s="2"/>
      <c r="R737" s="2"/>
      <c r="S737" s="2"/>
      <c r="T737" s="2"/>
      <c r="U737" s="2"/>
      <c r="V737" s="3"/>
      <c r="W737" s="3"/>
      <c r="X737" s="3"/>
      <c r="Y737" s="3"/>
      <c r="Z737" s="3"/>
    </row>
    <row r="738">
      <c r="A738" s="2"/>
      <c r="B738" s="2"/>
      <c r="C738" s="2"/>
      <c r="D738" s="2"/>
      <c r="E738" s="2"/>
      <c r="F738" s="2"/>
      <c r="G738" s="2"/>
      <c r="H738" s="2"/>
      <c r="I738" s="2"/>
      <c r="J738" s="2"/>
      <c r="K738" s="2"/>
      <c r="L738" s="2"/>
      <c r="M738" s="2"/>
      <c r="N738" s="2"/>
      <c r="O738" s="2"/>
      <c r="P738" s="2"/>
      <c r="Q738" s="2"/>
      <c r="R738" s="2"/>
      <c r="S738" s="2"/>
      <c r="T738" s="2"/>
      <c r="U738" s="2"/>
      <c r="V738" s="3"/>
      <c r="W738" s="3"/>
      <c r="X738" s="3"/>
      <c r="Y738" s="3"/>
      <c r="Z738" s="3"/>
    </row>
    <row r="739">
      <c r="A739" s="2"/>
      <c r="B739" s="2"/>
      <c r="C739" s="2"/>
      <c r="D739" s="2"/>
      <c r="E739" s="2"/>
      <c r="F739" s="2"/>
      <c r="G739" s="2"/>
      <c r="H739" s="2"/>
      <c r="I739" s="2"/>
      <c r="J739" s="2"/>
      <c r="K739" s="2"/>
      <c r="L739" s="2"/>
      <c r="M739" s="2"/>
      <c r="N739" s="2"/>
      <c r="O739" s="2"/>
      <c r="P739" s="2"/>
      <c r="Q739" s="2"/>
      <c r="R739" s="2"/>
      <c r="S739" s="2"/>
      <c r="T739" s="2"/>
      <c r="U739" s="2"/>
      <c r="V739" s="3"/>
      <c r="W739" s="3"/>
      <c r="X739" s="3"/>
      <c r="Y739" s="3"/>
      <c r="Z739" s="3"/>
    </row>
    <row r="740">
      <c r="A740" s="2"/>
      <c r="B740" s="2"/>
      <c r="C740" s="2"/>
      <c r="D740" s="2"/>
      <c r="E740" s="2"/>
      <c r="F740" s="2"/>
      <c r="G740" s="2"/>
      <c r="H740" s="2"/>
      <c r="I740" s="2"/>
      <c r="J740" s="2"/>
      <c r="K740" s="2"/>
      <c r="L740" s="2"/>
      <c r="M740" s="2"/>
      <c r="N740" s="2"/>
      <c r="O740" s="2"/>
      <c r="P740" s="2"/>
      <c r="Q740" s="2"/>
      <c r="R740" s="2"/>
      <c r="S740" s="2"/>
      <c r="T740" s="2"/>
      <c r="U740" s="2"/>
      <c r="V740" s="3"/>
      <c r="W740" s="3"/>
      <c r="X740" s="3"/>
      <c r="Y740" s="3"/>
      <c r="Z740" s="3"/>
    </row>
    <row r="741">
      <c r="A741" s="2"/>
      <c r="B741" s="2"/>
      <c r="C741" s="2"/>
      <c r="D741" s="2"/>
      <c r="E741" s="2"/>
      <c r="F741" s="2"/>
      <c r="G741" s="2"/>
      <c r="H741" s="2"/>
      <c r="I741" s="2"/>
      <c r="J741" s="2"/>
      <c r="K741" s="2"/>
      <c r="L741" s="2"/>
      <c r="M741" s="2"/>
      <c r="N741" s="2"/>
      <c r="O741" s="2"/>
      <c r="P741" s="2"/>
      <c r="Q741" s="2"/>
      <c r="R741" s="2"/>
      <c r="S741" s="2"/>
      <c r="T741" s="2"/>
      <c r="U741" s="2"/>
      <c r="V741" s="3"/>
      <c r="W741" s="3"/>
      <c r="X741" s="3"/>
      <c r="Y741" s="3"/>
      <c r="Z741" s="3"/>
    </row>
    <row r="742">
      <c r="A742" s="2"/>
      <c r="B742" s="2"/>
      <c r="C742" s="2"/>
      <c r="D742" s="2"/>
      <c r="E742" s="2"/>
      <c r="F742" s="2"/>
      <c r="G742" s="2"/>
      <c r="H742" s="2"/>
      <c r="I742" s="2"/>
      <c r="J742" s="2"/>
      <c r="K742" s="2"/>
      <c r="L742" s="2"/>
      <c r="M742" s="2"/>
      <c r="N742" s="2"/>
      <c r="O742" s="2"/>
      <c r="P742" s="2"/>
      <c r="Q742" s="2"/>
      <c r="R742" s="2"/>
      <c r="S742" s="2"/>
      <c r="T742" s="2"/>
      <c r="U742" s="2"/>
      <c r="V742" s="3"/>
      <c r="W742" s="3"/>
      <c r="X742" s="3"/>
      <c r="Y742" s="3"/>
      <c r="Z742" s="3"/>
    </row>
    <row r="743">
      <c r="A743" s="2"/>
      <c r="B743" s="2"/>
      <c r="C743" s="2"/>
      <c r="D743" s="2"/>
      <c r="E743" s="2"/>
      <c r="F743" s="2"/>
      <c r="G743" s="2"/>
      <c r="H743" s="2"/>
      <c r="I743" s="2"/>
      <c r="J743" s="2"/>
      <c r="K743" s="2"/>
      <c r="L743" s="2"/>
      <c r="M743" s="2"/>
      <c r="N743" s="2"/>
      <c r="O743" s="2"/>
      <c r="P743" s="2"/>
      <c r="Q743" s="2"/>
      <c r="R743" s="2"/>
      <c r="S743" s="2"/>
      <c r="T743" s="2"/>
      <c r="U743" s="2"/>
      <c r="V743" s="3"/>
      <c r="W743" s="3"/>
      <c r="X743" s="3"/>
      <c r="Y743" s="3"/>
      <c r="Z743" s="3"/>
    </row>
    <row r="744">
      <c r="A744" s="2"/>
      <c r="B744" s="2"/>
      <c r="C744" s="2"/>
      <c r="D744" s="2"/>
      <c r="E744" s="2"/>
      <c r="F744" s="2"/>
      <c r="G744" s="2"/>
      <c r="H744" s="2"/>
      <c r="I744" s="2"/>
      <c r="J744" s="2"/>
      <c r="K744" s="2"/>
      <c r="L744" s="2"/>
      <c r="M744" s="2"/>
      <c r="N744" s="2"/>
      <c r="O744" s="2"/>
      <c r="P744" s="2"/>
      <c r="Q744" s="2"/>
      <c r="R744" s="2"/>
      <c r="S744" s="2"/>
      <c r="T744" s="2"/>
      <c r="U744" s="2"/>
      <c r="V744" s="3"/>
      <c r="W744" s="3"/>
      <c r="X744" s="3"/>
      <c r="Y744" s="3"/>
      <c r="Z744" s="3"/>
    </row>
    <row r="745">
      <c r="A745" s="2"/>
      <c r="B745" s="2"/>
      <c r="C745" s="2"/>
      <c r="D745" s="2"/>
      <c r="E745" s="2"/>
      <c r="F745" s="2"/>
      <c r="G745" s="2"/>
      <c r="H745" s="2"/>
      <c r="I745" s="2"/>
      <c r="J745" s="2"/>
      <c r="K745" s="2"/>
      <c r="L745" s="2"/>
      <c r="M745" s="2"/>
      <c r="N745" s="2"/>
      <c r="O745" s="2"/>
      <c r="P745" s="2"/>
      <c r="Q745" s="2"/>
      <c r="R745" s="2"/>
      <c r="S745" s="2"/>
      <c r="T745" s="2"/>
      <c r="U745" s="2"/>
      <c r="V745" s="3"/>
      <c r="W745" s="3"/>
      <c r="X745" s="3"/>
      <c r="Y745" s="3"/>
      <c r="Z745" s="3"/>
    </row>
    <row r="746">
      <c r="A746" s="2"/>
      <c r="B746" s="2"/>
      <c r="C746" s="2"/>
      <c r="D746" s="2"/>
      <c r="E746" s="2"/>
      <c r="F746" s="2"/>
      <c r="G746" s="2"/>
      <c r="H746" s="2"/>
      <c r="I746" s="2"/>
      <c r="J746" s="2"/>
      <c r="K746" s="2"/>
      <c r="L746" s="2"/>
      <c r="M746" s="2"/>
      <c r="N746" s="2"/>
      <c r="O746" s="2"/>
      <c r="P746" s="2"/>
      <c r="Q746" s="2"/>
      <c r="R746" s="2"/>
      <c r="S746" s="2"/>
      <c r="T746" s="2"/>
      <c r="U746" s="2"/>
      <c r="V746" s="3"/>
      <c r="W746" s="3"/>
      <c r="X746" s="3"/>
      <c r="Y746" s="3"/>
      <c r="Z746" s="3"/>
    </row>
    <row r="747">
      <c r="A747" s="2"/>
      <c r="B747" s="2"/>
      <c r="C747" s="2"/>
      <c r="D747" s="2"/>
      <c r="E747" s="2"/>
      <c r="F747" s="2"/>
      <c r="G747" s="2"/>
      <c r="H747" s="2"/>
      <c r="I747" s="2"/>
      <c r="J747" s="2"/>
      <c r="K747" s="2"/>
      <c r="L747" s="2"/>
      <c r="M747" s="2"/>
      <c r="N747" s="2"/>
      <c r="O747" s="2"/>
      <c r="P747" s="2"/>
      <c r="Q747" s="2"/>
      <c r="R747" s="2"/>
      <c r="S747" s="2"/>
      <c r="T747" s="2"/>
      <c r="U747" s="2"/>
      <c r="V747" s="3"/>
      <c r="W747" s="3"/>
      <c r="X747" s="3"/>
      <c r="Y747" s="3"/>
      <c r="Z747" s="3"/>
    </row>
    <row r="748">
      <c r="A748" s="2"/>
      <c r="B748" s="2"/>
      <c r="C748" s="2"/>
      <c r="D748" s="2"/>
      <c r="E748" s="2"/>
      <c r="F748" s="2"/>
      <c r="G748" s="2"/>
      <c r="H748" s="2"/>
      <c r="I748" s="2"/>
      <c r="J748" s="2"/>
      <c r="K748" s="2"/>
      <c r="L748" s="2"/>
      <c r="M748" s="2"/>
      <c r="N748" s="2"/>
      <c r="O748" s="2"/>
      <c r="P748" s="2"/>
      <c r="Q748" s="2"/>
      <c r="R748" s="2"/>
      <c r="S748" s="2"/>
      <c r="T748" s="2"/>
      <c r="U748" s="2"/>
      <c r="V748" s="3"/>
      <c r="W748" s="3"/>
      <c r="X748" s="3"/>
      <c r="Y748" s="3"/>
      <c r="Z748" s="3"/>
    </row>
    <row r="749">
      <c r="A749" s="2"/>
      <c r="B749" s="2"/>
      <c r="C749" s="2"/>
      <c r="D749" s="2"/>
      <c r="E749" s="2"/>
      <c r="F749" s="2"/>
      <c r="G749" s="2"/>
      <c r="H749" s="2"/>
      <c r="I749" s="2"/>
      <c r="J749" s="2"/>
      <c r="K749" s="2"/>
      <c r="L749" s="2"/>
      <c r="M749" s="2"/>
      <c r="N749" s="2"/>
      <c r="O749" s="2"/>
      <c r="P749" s="2"/>
      <c r="Q749" s="2"/>
      <c r="R749" s="2"/>
      <c r="S749" s="2"/>
      <c r="T749" s="2"/>
      <c r="U749" s="2"/>
      <c r="V749" s="3"/>
      <c r="W749" s="3"/>
      <c r="X749" s="3"/>
      <c r="Y749" s="3"/>
      <c r="Z749" s="3"/>
    </row>
    <row r="750">
      <c r="A750" s="2"/>
      <c r="B750" s="2"/>
      <c r="C750" s="2"/>
      <c r="D750" s="2"/>
      <c r="E750" s="2"/>
      <c r="F750" s="2"/>
      <c r="G750" s="2"/>
      <c r="H750" s="2"/>
      <c r="I750" s="2"/>
      <c r="J750" s="2"/>
      <c r="K750" s="2"/>
      <c r="L750" s="2"/>
      <c r="M750" s="2"/>
      <c r="N750" s="2"/>
      <c r="O750" s="2"/>
      <c r="P750" s="2"/>
      <c r="Q750" s="2"/>
      <c r="R750" s="2"/>
      <c r="S750" s="2"/>
      <c r="T750" s="2"/>
      <c r="U750" s="2"/>
      <c r="V750" s="3"/>
      <c r="W750" s="3"/>
      <c r="X750" s="3"/>
      <c r="Y750" s="3"/>
      <c r="Z750" s="3"/>
    </row>
    <row r="751">
      <c r="A751" s="2"/>
      <c r="B751" s="2"/>
      <c r="C751" s="2"/>
      <c r="D751" s="2"/>
      <c r="E751" s="2"/>
      <c r="F751" s="2"/>
      <c r="G751" s="2"/>
      <c r="H751" s="2"/>
      <c r="I751" s="2"/>
      <c r="J751" s="2"/>
      <c r="K751" s="2"/>
      <c r="L751" s="2"/>
      <c r="M751" s="2"/>
      <c r="N751" s="2"/>
      <c r="O751" s="2"/>
      <c r="P751" s="2"/>
      <c r="Q751" s="2"/>
      <c r="R751" s="2"/>
      <c r="S751" s="2"/>
      <c r="T751" s="2"/>
      <c r="U751" s="2"/>
      <c r="V751" s="3"/>
      <c r="W751" s="3"/>
      <c r="X751" s="3"/>
      <c r="Y751" s="3"/>
      <c r="Z751" s="3"/>
    </row>
    <row r="752">
      <c r="A752" s="2"/>
      <c r="B752" s="2"/>
      <c r="C752" s="2"/>
      <c r="D752" s="2"/>
      <c r="E752" s="2"/>
      <c r="F752" s="2"/>
      <c r="G752" s="2"/>
      <c r="H752" s="2"/>
      <c r="I752" s="2"/>
      <c r="J752" s="2"/>
      <c r="K752" s="2"/>
      <c r="L752" s="2"/>
      <c r="M752" s="2"/>
      <c r="N752" s="2"/>
      <c r="O752" s="2"/>
      <c r="P752" s="2"/>
      <c r="Q752" s="2"/>
      <c r="R752" s="2"/>
      <c r="S752" s="2"/>
      <c r="T752" s="2"/>
      <c r="U752" s="2"/>
      <c r="V752" s="3"/>
      <c r="W752" s="3"/>
      <c r="X752" s="3"/>
      <c r="Y752" s="3"/>
      <c r="Z752" s="3"/>
    </row>
    <row r="753">
      <c r="A753" s="2"/>
      <c r="B753" s="2"/>
      <c r="C753" s="2"/>
      <c r="D753" s="2"/>
      <c r="E753" s="2"/>
      <c r="F753" s="2"/>
      <c r="G753" s="2"/>
      <c r="H753" s="2"/>
      <c r="I753" s="2"/>
      <c r="J753" s="2"/>
      <c r="K753" s="2"/>
      <c r="L753" s="2"/>
      <c r="M753" s="2"/>
      <c r="N753" s="2"/>
      <c r="O753" s="2"/>
      <c r="P753" s="2"/>
      <c r="Q753" s="2"/>
      <c r="R753" s="2"/>
      <c r="S753" s="2"/>
      <c r="T753" s="2"/>
      <c r="U753" s="2"/>
      <c r="V753" s="3"/>
      <c r="W753" s="3"/>
      <c r="X753" s="3"/>
      <c r="Y753" s="3"/>
      <c r="Z753" s="3"/>
    </row>
    <row r="754">
      <c r="A754" s="2"/>
      <c r="B754" s="2"/>
      <c r="C754" s="2"/>
      <c r="D754" s="2"/>
      <c r="E754" s="2"/>
      <c r="F754" s="2"/>
      <c r="G754" s="2"/>
      <c r="H754" s="2"/>
      <c r="I754" s="2"/>
      <c r="J754" s="2"/>
      <c r="K754" s="2"/>
      <c r="L754" s="2"/>
      <c r="M754" s="2"/>
      <c r="N754" s="2"/>
      <c r="O754" s="2"/>
      <c r="P754" s="2"/>
      <c r="Q754" s="2"/>
      <c r="R754" s="2"/>
      <c r="S754" s="2"/>
      <c r="T754" s="2"/>
      <c r="U754" s="2"/>
      <c r="V754" s="3"/>
      <c r="W754" s="3"/>
      <c r="X754" s="3"/>
      <c r="Y754" s="3"/>
      <c r="Z754" s="3"/>
    </row>
    <row r="755">
      <c r="A755" s="2"/>
      <c r="B755" s="2"/>
      <c r="C755" s="2"/>
      <c r="D755" s="2"/>
      <c r="E755" s="2"/>
      <c r="F755" s="2"/>
      <c r="G755" s="2"/>
      <c r="H755" s="2"/>
      <c r="I755" s="2"/>
      <c r="J755" s="2"/>
      <c r="K755" s="2"/>
      <c r="L755" s="2"/>
      <c r="M755" s="2"/>
      <c r="N755" s="2"/>
      <c r="O755" s="2"/>
      <c r="P755" s="2"/>
      <c r="Q755" s="2"/>
      <c r="R755" s="2"/>
      <c r="S755" s="2"/>
      <c r="T755" s="2"/>
      <c r="U755" s="2"/>
      <c r="V755" s="3"/>
      <c r="W755" s="3"/>
      <c r="X755" s="3"/>
      <c r="Y755" s="3"/>
      <c r="Z755" s="3"/>
    </row>
    <row r="756">
      <c r="A756" s="2"/>
      <c r="B756" s="2"/>
      <c r="C756" s="2"/>
      <c r="D756" s="2"/>
      <c r="E756" s="2"/>
      <c r="F756" s="2"/>
      <c r="G756" s="2"/>
      <c r="H756" s="2"/>
      <c r="I756" s="2"/>
      <c r="J756" s="2"/>
      <c r="K756" s="2"/>
      <c r="L756" s="2"/>
      <c r="M756" s="2"/>
      <c r="N756" s="2"/>
      <c r="O756" s="2"/>
      <c r="P756" s="2"/>
      <c r="Q756" s="2"/>
      <c r="R756" s="2"/>
      <c r="S756" s="2"/>
      <c r="T756" s="2"/>
      <c r="U756" s="2"/>
      <c r="V756" s="3"/>
      <c r="W756" s="3"/>
      <c r="X756" s="3"/>
      <c r="Y756" s="3"/>
      <c r="Z756" s="3"/>
    </row>
    <row r="757">
      <c r="A757" s="2"/>
      <c r="B757" s="2"/>
      <c r="C757" s="2"/>
      <c r="D757" s="2"/>
      <c r="E757" s="2"/>
      <c r="F757" s="2"/>
      <c r="G757" s="2"/>
      <c r="H757" s="2"/>
      <c r="I757" s="2"/>
      <c r="J757" s="2"/>
      <c r="K757" s="2"/>
      <c r="L757" s="2"/>
      <c r="M757" s="2"/>
      <c r="N757" s="2"/>
      <c r="O757" s="2"/>
      <c r="P757" s="2"/>
      <c r="Q757" s="2"/>
      <c r="R757" s="2"/>
      <c r="S757" s="2"/>
      <c r="T757" s="2"/>
      <c r="U757" s="2"/>
      <c r="V757" s="3"/>
      <c r="W757" s="3"/>
      <c r="X757" s="3"/>
      <c r="Y757" s="3"/>
      <c r="Z757" s="3"/>
    </row>
    <row r="758">
      <c r="A758" s="2"/>
      <c r="B758" s="2"/>
      <c r="C758" s="2"/>
      <c r="D758" s="2"/>
      <c r="E758" s="2"/>
      <c r="F758" s="2"/>
      <c r="G758" s="2"/>
      <c r="H758" s="2"/>
      <c r="I758" s="2"/>
      <c r="J758" s="2"/>
      <c r="K758" s="2"/>
      <c r="L758" s="2"/>
      <c r="M758" s="2"/>
      <c r="N758" s="2"/>
      <c r="O758" s="2"/>
      <c r="P758" s="2"/>
      <c r="Q758" s="2"/>
      <c r="R758" s="2"/>
      <c r="S758" s="2"/>
      <c r="T758" s="2"/>
      <c r="U758" s="2"/>
      <c r="V758" s="3"/>
      <c r="W758" s="3"/>
      <c r="X758" s="3"/>
      <c r="Y758" s="3"/>
      <c r="Z758" s="3"/>
    </row>
    <row r="759">
      <c r="A759" s="2"/>
      <c r="B759" s="2"/>
      <c r="C759" s="2"/>
      <c r="D759" s="2"/>
      <c r="E759" s="2"/>
      <c r="F759" s="2"/>
      <c r="G759" s="2"/>
      <c r="H759" s="2"/>
      <c r="I759" s="2"/>
      <c r="J759" s="2"/>
      <c r="K759" s="2"/>
      <c r="L759" s="2"/>
      <c r="M759" s="2"/>
      <c r="N759" s="2"/>
      <c r="O759" s="2"/>
      <c r="P759" s="2"/>
      <c r="Q759" s="2"/>
      <c r="R759" s="2"/>
      <c r="S759" s="2"/>
      <c r="T759" s="2"/>
      <c r="U759" s="2"/>
      <c r="V759" s="3"/>
      <c r="W759" s="3"/>
      <c r="X759" s="3"/>
      <c r="Y759" s="3"/>
      <c r="Z759" s="3"/>
    </row>
    <row r="760">
      <c r="A760" s="2"/>
      <c r="B760" s="2"/>
      <c r="C760" s="2"/>
      <c r="D760" s="2"/>
      <c r="E760" s="2"/>
      <c r="F760" s="2"/>
      <c r="G760" s="2"/>
      <c r="H760" s="2"/>
      <c r="I760" s="2"/>
      <c r="J760" s="2"/>
      <c r="K760" s="2"/>
      <c r="L760" s="2"/>
      <c r="M760" s="2"/>
      <c r="N760" s="2"/>
      <c r="O760" s="2"/>
      <c r="P760" s="2"/>
      <c r="Q760" s="2"/>
      <c r="R760" s="2"/>
      <c r="S760" s="2"/>
      <c r="T760" s="2"/>
      <c r="U760" s="2"/>
      <c r="V760" s="3"/>
      <c r="W760" s="3"/>
      <c r="X760" s="3"/>
      <c r="Y760" s="3"/>
      <c r="Z760" s="3"/>
    </row>
    <row r="761">
      <c r="A761" s="2"/>
      <c r="B761" s="2"/>
      <c r="C761" s="2"/>
      <c r="D761" s="2"/>
      <c r="E761" s="2"/>
      <c r="F761" s="2"/>
      <c r="G761" s="2"/>
      <c r="H761" s="2"/>
      <c r="I761" s="2"/>
      <c r="J761" s="2"/>
      <c r="K761" s="2"/>
      <c r="L761" s="2"/>
      <c r="M761" s="2"/>
      <c r="N761" s="2"/>
      <c r="O761" s="2"/>
      <c r="P761" s="2"/>
      <c r="Q761" s="2"/>
      <c r="R761" s="2"/>
      <c r="S761" s="2"/>
      <c r="T761" s="2"/>
      <c r="U761" s="2"/>
      <c r="V761" s="3"/>
      <c r="W761" s="3"/>
      <c r="X761" s="3"/>
      <c r="Y761" s="3"/>
      <c r="Z761" s="3"/>
    </row>
    <row r="762">
      <c r="A762" s="2"/>
      <c r="B762" s="2"/>
      <c r="C762" s="2"/>
      <c r="D762" s="2"/>
      <c r="E762" s="2"/>
      <c r="F762" s="2"/>
      <c r="G762" s="2"/>
      <c r="H762" s="2"/>
      <c r="I762" s="2"/>
      <c r="J762" s="2"/>
      <c r="K762" s="2"/>
      <c r="L762" s="2"/>
      <c r="M762" s="2"/>
      <c r="N762" s="2"/>
      <c r="O762" s="2"/>
      <c r="P762" s="2"/>
      <c r="Q762" s="2"/>
      <c r="R762" s="2"/>
      <c r="S762" s="2"/>
      <c r="T762" s="2"/>
      <c r="U762" s="2"/>
      <c r="V762" s="3"/>
      <c r="W762" s="3"/>
      <c r="X762" s="3"/>
      <c r="Y762" s="3"/>
      <c r="Z762" s="3"/>
    </row>
    <row r="763">
      <c r="A763" s="2"/>
      <c r="B763" s="2"/>
      <c r="C763" s="2"/>
      <c r="D763" s="2"/>
      <c r="E763" s="2"/>
      <c r="F763" s="2"/>
      <c r="G763" s="2"/>
      <c r="H763" s="2"/>
      <c r="I763" s="2"/>
      <c r="J763" s="2"/>
      <c r="K763" s="2"/>
      <c r="L763" s="2"/>
      <c r="M763" s="2"/>
      <c r="N763" s="2"/>
      <c r="O763" s="2"/>
      <c r="P763" s="2"/>
      <c r="Q763" s="2"/>
      <c r="R763" s="2"/>
      <c r="S763" s="2"/>
      <c r="T763" s="2"/>
      <c r="U763" s="2"/>
      <c r="V763" s="3"/>
      <c r="W763" s="3"/>
      <c r="X763" s="3"/>
      <c r="Y763" s="3"/>
      <c r="Z763" s="3"/>
    </row>
    <row r="764">
      <c r="A764" s="2"/>
      <c r="B764" s="2"/>
      <c r="C764" s="2"/>
      <c r="D764" s="2"/>
      <c r="E764" s="2"/>
      <c r="F764" s="2"/>
      <c r="G764" s="2"/>
      <c r="H764" s="2"/>
      <c r="I764" s="2"/>
      <c r="J764" s="2"/>
      <c r="K764" s="2"/>
      <c r="L764" s="2"/>
      <c r="M764" s="2"/>
      <c r="N764" s="2"/>
      <c r="O764" s="2"/>
      <c r="P764" s="2"/>
      <c r="Q764" s="2"/>
      <c r="R764" s="2"/>
      <c r="S764" s="2"/>
      <c r="T764" s="2"/>
      <c r="U764" s="2"/>
      <c r="V764" s="3"/>
      <c r="W764" s="3"/>
      <c r="X764" s="3"/>
      <c r="Y764" s="3"/>
      <c r="Z764" s="3"/>
    </row>
    <row r="765">
      <c r="A765" s="2"/>
      <c r="B765" s="2"/>
      <c r="C765" s="2"/>
      <c r="D765" s="2"/>
      <c r="E765" s="2"/>
      <c r="F765" s="2"/>
      <c r="G765" s="2"/>
      <c r="H765" s="2"/>
      <c r="I765" s="2"/>
      <c r="J765" s="2"/>
      <c r="K765" s="2"/>
      <c r="L765" s="2"/>
      <c r="M765" s="2"/>
      <c r="N765" s="2"/>
      <c r="O765" s="2"/>
      <c r="P765" s="2"/>
      <c r="Q765" s="2"/>
      <c r="R765" s="2"/>
      <c r="S765" s="2"/>
      <c r="T765" s="2"/>
      <c r="U765" s="2"/>
      <c r="V765" s="3"/>
      <c r="W765" s="3"/>
      <c r="X765" s="3"/>
      <c r="Y765" s="3"/>
      <c r="Z765" s="3"/>
    </row>
    <row r="766">
      <c r="A766" s="2"/>
      <c r="B766" s="2"/>
      <c r="C766" s="2"/>
      <c r="D766" s="2"/>
      <c r="E766" s="2"/>
      <c r="F766" s="2"/>
      <c r="G766" s="2"/>
      <c r="H766" s="2"/>
      <c r="I766" s="2"/>
      <c r="J766" s="2"/>
      <c r="K766" s="2"/>
      <c r="L766" s="2"/>
      <c r="M766" s="2"/>
      <c r="N766" s="2"/>
      <c r="O766" s="2"/>
      <c r="P766" s="2"/>
      <c r="Q766" s="2"/>
      <c r="R766" s="2"/>
      <c r="S766" s="2"/>
      <c r="T766" s="2"/>
      <c r="U766" s="2"/>
      <c r="V766" s="3"/>
      <c r="W766" s="3"/>
      <c r="X766" s="3"/>
      <c r="Y766" s="3"/>
      <c r="Z766" s="3"/>
    </row>
    <row r="767">
      <c r="A767" s="2"/>
      <c r="B767" s="2"/>
      <c r="C767" s="2"/>
      <c r="D767" s="2"/>
      <c r="E767" s="2"/>
      <c r="F767" s="2"/>
      <c r="G767" s="2"/>
      <c r="H767" s="2"/>
      <c r="I767" s="2"/>
      <c r="J767" s="2"/>
      <c r="K767" s="2"/>
      <c r="L767" s="2"/>
      <c r="M767" s="2"/>
      <c r="N767" s="2"/>
      <c r="O767" s="2"/>
      <c r="P767" s="2"/>
      <c r="Q767" s="2"/>
      <c r="R767" s="2"/>
      <c r="S767" s="2"/>
      <c r="T767" s="2"/>
      <c r="U767" s="2"/>
      <c r="V767" s="3"/>
      <c r="W767" s="3"/>
      <c r="X767" s="3"/>
      <c r="Y767" s="3"/>
      <c r="Z767" s="3"/>
    </row>
    <row r="768">
      <c r="A768" s="2"/>
      <c r="B768" s="2"/>
      <c r="C768" s="2"/>
      <c r="D768" s="2"/>
      <c r="E768" s="2"/>
      <c r="F768" s="2"/>
      <c r="G768" s="2"/>
      <c r="H768" s="2"/>
      <c r="I768" s="2"/>
      <c r="J768" s="2"/>
      <c r="K768" s="2"/>
      <c r="L768" s="2"/>
      <c r="M768" s="2"/>
      <c r="N768" s="2"/>
      <c r="O768" s="2"/>
      <c r="P768" s="2"/>
      <c r="Q768" s="2"/>
      <c r="R768" s="2"/>
      <c r="S768" s="2"/>
      <c r="T768" s="2"/>
      <c r="U768" s="2"/>
      <c r="V768" s="3"/>
      <c r="W768" s="3"/>
      <c r="X768" s="3"/>
      <c r="Y768" s="3"/>
      <c r="Z768" s="3"/>
    </row>
    <row r="769">
      <c r="A769" s="2"/>
      <c r="B769" s="2"/>
      <c r="C769" s="2"/>
      <c r="D769" s="2"/>
      <c r="E769" s="2"/>
      <c r="F769" s="2"/>
      <c r="G769" s="2"/>
      <c r="H769" s="2"/>
      <c r="I769" s="2"/>
      <c r="J769" s="2"/>
      <c r="K769" s="2"/>
      <c r="L769" s="2"/>
      <c r="M769" s="2"/>
      <c r="N769" s="2"/>
      <c r="O769" s="2"/>
      <c r="P769" s="2"/>
      <c r="Q769" s="2"/>
      <c r="R769" s="2"/>
      <c r="S769" s="2"/>
      <c r="T769" s="2"/>
      <c r="U769" s="2"/>
      <c r="V769" s="3"/>
      <c r="W769" s="3"/>
      <c r="X769" s="3"/>
      <c r="Y769" s="3"/>
      <c r="Z769" s="3"/>
    </row>
    <row r="770">
      <c r="A770" s="2"/>
      <c r="B770" s="2"/>
      <c r="C770" s="2"/>
      <c r="D770" s="2"/>
      <c r="E770" s="2"/>
      <c r="F770" s="2"/>
      <c r="G770" s="2"/>
      <c r="H770" s="2"/>
      <c r="I770" s="2"/>
      <c r="J770" s="2"/>
      <c r="K770" s="2"/>
      <c r="L770" s="2"/>
      <c r="M770" s="2"/>
      <c r="N770" s="2"/>
      <c r="O770" s="2"/>
      <c r="P770" s="2"/>
      <c r="Q770" s="2"/>
      <c r="R770" s="2"/>
      <c r="S770" s="2"/>
      <c r="T770" s="2"/>
      <c r="U770" s="2"/>
      <c r="V770" s="3"/>
      <c r="W770" s="3"/>
      <c r="X770" s="3"/>
      <c r="Y770" s="3"/>
      <c r="Z770" s="3"/>
    </row>
    <row r="771">
      <c r="A771" s="2"/>
      <c r="B771" s="2"/>
      <c r="C771" s="2"/>
      <c r="D771" s="2"/>
      <c r="E771" s="2"/>
      <c r="F771" s="2"/>
      <c r="G771" s="2"/>
      <c r="H771" s="2"/>
      <c r="I771" s="2"/>
      <c r="J771" s="2"/>
      <c r="K771" s="2"/>
      <c r="L771" s="2"/>
      <c r="M771" s="2"/>
      <c r="N771" s="2"/>
      <c r="O771" s="2"/>
      <c r="P771" s="2"/>
      <c r="Q771" s="2"/>
      <c r="R771" s="2"/>
      <c r="S771" s="2"/>
      <c r="T771" s="2"/>
      <c r="U771" s="2"/>
      <c r="V771" s="3"/>
      <c r="W771" s="3"/>
      <c r="X771" s="3"/>
      <c r="Y771" s="3"/>
      <c r="Z771" s="3"/>
    </row>
    <row r="772">
      <c r="A772" s="2"/>
      <c r="B772" s="2"/>
      <c r="C772" s="2"/>
      <c r="D772" s="2"/>
      <c r="E772" s="2"/>
      <c r="F772" s="2"/>
      <c r="G772" s="2"/>
      <c r="H772" s="2"/>
      <c r="I772" s="2"/>
      <c r="J772" s="2"/>
      <c r="K772" s="2"/>
      <c r="L772" s="2"/>
      <c r="M772" s="2"/>
      <c r="N772" s="2"/>
      <c r="O772" s="2"/>
      <c r="P772" s="2"/>
      <c r="Q772" s="2"/>
      <c r="R772" s="2"/>
      <c r="S772" s="2"/>
      <c r="T772" s="2"/>
      <c r="U772" s="2"/>
      <c r="V772" s="3"/>
      <c r="W772" s="3"/>
      <c r="X772" s="3"/>
      <c r="Y772" s="3"/>
      <c r="Z772" s="3"/>
    </row>
    <row r="773">
      <c r="A773" s="2"/>
      <c r="B773" s="2"/>
      <c r="C773" s="2"/>
      <c r="D773" s="2"/>
      <c r="E773" s="2"/>
      <c r="F773" s="2"/>
      <c r="G773" s="2"/>
      <c r="H773" s="2"/>
      <c r="I773" s="2"/>
      <c r="J773" s="2"/>
      <c r="K773" s="2"/>
      <c r="L773" s="2"/>
      <c r="M773" s="2"/>
      <c r="N773" s="2"/>
      <c r="O773" s="2"/>
      <c r="P773" s="2"/>
      <c r="Q773" s="2"/>
      <c r="R773" s="2"/>
      <c r="S773" s="2"/>
      <c r="T773" s="2"/>
      <c r="U773" s="2"/>
      <c r="V773" s="3"/>
      <c r="W773" s="3"/>
      <c r="X773" s="3"/>
      <c r="Y773" s="3"/>
      <c r="Z773" s="3"/>
    </row>
    <row r="774">
      <c r="A774" s="2"/>
      <c r="B774" s="2"/>
      <c r="C774" s="2"/>
      <c r="D774" s="2"/>
      <c r="E774" s="2"/>
      <c r="F774" s="2"/>
      <c r="G774" s="2"/>
      <c r="H774" s="2"/>
      <c r="I774" s="2"/>
      <c r="J774" s="2"/>
      <c r="K774" s="2"/>
      <c r="L774" s="2"/>
      <c r="M774" s="2"/>
      <c r="N774" s="2"/>
      <c r="O774" s="2"/>
      <c r="P774" s="2"/>
      <c r="Q774" s="2"/>
      <c r="R774" s="2"/>
      <c r="S774" s="2"/>
      <c r="T774" s="2"/>
      <c r="U774" s="2"/>
      <c r="V774" s="3"/>
      <c r="W774" s="3"/>
      <c r="X774" s="3"/>
      <c r="Y774" s="3"/>
      <c r="Z774" s="3"/>
    </row>
    <row r="775">
      <c r="A775" s="2"/>
      <c r="B775" s="2"/>
      <c r="C775" s="2"/>
      <c r="D775" s="2"/>
      <c r="E775" s="2"/>
      <c r="F775" s="2"/>
      <c r="G775" s="2"/>
      <c r="H775" s="2"/>
      <c r="I775" s="2"/>
      <c r="J775" s="2"/>
      <c r="K775" s="2"/>
      <c r="L775" s="2"/>
      <c r="M775" s="2"/>
      <c r="N775" s="2"/>
      <c r="O775" s="2"/>
      <c r="P775" s="2"/>
      <c r="Q775" s="2"/>
      <c r="R775" s="2"/>
      <c r="S775" s="2"/>
      <c r="T775" s="2"/>
      <c r="U775" s="2"/>
      <c r="V775" s="3"/>
      <c r="W775" s="3"/>
      <c r="X775" s="3"/>
      <c r="Y775" s="3"/>
      <c r="Z775" s="3"/>
    </row>
    <row r="776">
      <c r="A776" s="2"/>
      <c r="B776" s="2"/>
      <c r="C776" s="2"/>
      <c r="D776" s="2"/>
      <c r="E776" s="2"/>
      <c r="F776" s="2"/>
      <c r="G776" s="2"/>
      <c r="H776" s="2"/>
      <c r="I776" s="2"/>
      <c r="J776" s="2"/>
      <c r="K776" s="2"/>
      <c r="L776" s="2"/>
      <c r="M776" s="2"/>
      <c r="N776" s="2"/>
      <c r="O776" s="2"/>
      <c r="P776" s="2"/>
      <c r="Q776" s="2"/>
      <c r="R776" s="2"/>
      <c r="S776" s="2"/>
      <c r="T776" s="2"/>
      <c r="U776" s="2"/>
      <c r="V776" s="3"/>
      <c r="W776" s="3"/>
      <c r="X776" s="3"/>
      <c r="Y776" s="3"/>
      <c r="Z776" s="3"/>
    </row>
    <row r="777">
      <c r="A777" s="2"/>
      <c r="B777" s="2"/>
      <c r="C777" s="2"/>
      <c r="D777" s="2"/>
      <c r="E777" s="2"/>
      <c r="F777" s="2"/>
      <c r="G777" s="2"/>
      <c r="H777" s="2"/>
      <c r="I777" s="2"/>
      <c r="J777" s="2"/>
      <c r="K777" s="2"/>
      <c r="L777" s="2"/>
      <c r="M777" s="2"/>
      <c r="N777" s="2"/>
      <c r="O777" s="2"/>
      <c r="P777" s="2"/>
      <c r="Q777" s="2"/>
      <c r="R777" s="2"/>
      <c r="S777" s="2"/>
      <c r="T777" s="2"/>
      <c r="U777" s="2"/>
      <c r="V777" s="3"/>
      <c r="W777" s="3"/>
      <c r="X777" s="3"/>
      <c r="Y777" s="3"/>
      <c r="Z777" s="3"/>
    </row>
    <row r="778">
      <c r="A778" s="2"/>
      <c r="B778" s="2"/>
      <c r="C778" s="2"/>
      <c r="D778" s="2"/>
      <c r="E778" s="2"/>
      <c r="F778" s="2"/>
      <c r="G778" s="2"/>
      <c r="H778" s="2"/>
      <c r="I778" s="2"/>
      <c r="J778" s="2"/>
      <c r="K778" s="2"/>
      <c r="L778" s="2"/>
      <c r="M778" s="2"/>
      <c r="N778" s="2"/>
      <c r="O778" s="2"/>
      <c r="P778" s="2"/>
      <c r="Q778" s="2"/>
      <c r="R778" s="2"/>
      <c r="S778" s="2"/>
      <c r="T778" s="2"/>
      <c r="U778" s="2"/>
      <c r="V778" s="3"/>
      <c r="W778" s="3"/>
      <c r="X778" s="3"/>
      <c r="Y778" s="3"/>
      <c r="Z778" s="3"/>
    </row>
    <row r="779">
      <c r="A779" s="2"/>
      <c r="B779" s="2"/>
      <c r="C779" s="2"/>
      <c r="D779" s="2"/>
      <c r="E779" s="2"/>
      <c r="F779" s="2"/>
      <c r="G779" s="2"/>
      <c r="H779" s="2"/>
      <c r="I779" s="2"/>
      <c r="J779" s="2"/>
      <c r="K779" s="2"/>
      <c r="L779" s="2"/>
      <c r="M779" s="2"/>
      <c r="N779" s="2"/>
      <c r="O779" s="2"/>
      <c r="P779" s="2"/>
      <c r="Q779" s="2"/>
      <c r="R779" s="2"/>
      <c r="S779" s="2"/>
      <c r="T779" s="2"/>
      <c r="U779" s="2"/>
      <c r="V779" s="3"/>
      <c r="W779" s="3"/>
      <c r="X779" s="3"/>
      <c r="Y779" s="3"/>
      <c r="Z779" s="3"/>
    </row>
    <row r="780">
      <c r="A780" s="2"/>
      <c r="B780" s="2"/>
      <c r="C780" s="2"/>
      <c r="D780" s="2"/>
      <c r="E780" s="2"/>
      <c r="F780" s="2"/>
      <c r="G780" s="2"/>
      <c r="H780" s="2"/>
      <c r="I780" s="2"/>
      <c r="J780" s="2"/>
      <c r="K780" s="2"/>
      <c r="L780" s="2"/>
      <c r="M780" s="2"/>
      <c r="N780" s="2"/>
      <c r="O780" s="2"/>
      <c r="P780" s="2"/>
      <c r="Q780" s="2"/>
      <c r="R780" s="2"/>
      <c r="S780" s="2"/>
      <c r="T780" s="2"/>
      <c r="U780" s="2"/>
      <c r="V780" s="3"/>
      <c r="W780" s="3"/>
      <c r="X780" s="3"/>
      <c r="Y780" s="3"/>
      <c r="Z780" s="3"/>
    </row>
    <row r="781">
      <c r="A781" s="2"/>
      <c r="B781" s="2"/>
      <c r="C781" s="2"/>
      <c r="D781" s="2"/>
      <c r="E781" s="2"/>
      <c r="F781" s="2"/>
      <c r="G781" s="2"/>
      <c r="H781" s="2"/>
      <c r="I781" s="2"/>
      <c r="J781" s="2"/>
      <c r="K781" s="2"/>
      <c r="L781" s="2"/>
      <c r="M781" s="2"/>
      <c r="N781" s="2"/>
      <c r="O781" s="2"/>
      <c r="P781" s="2"/>
      <c r="Q781" s="2"/>
      <c r="R781" s="2"/>
      <c r="S781" s="2"/>
      <c r="T781" s="2"/>
      <c r="U781" s="2"/>
      <c r="V781" s="3"/>
      <c r="W781" s="3"/>
      <c r="X781" s="3"/>
      <c r="Y781" s="3"/>
      <c r="Z781" s="3"/>
    </row>
    <row r="782">
      <c r="A782" s="2"/>
      <c r="B782" s="2"/>
      <c r="C782" s="2"/>
      <c r="D782" s="2"/>
      <c r="E782" s="2"/>
      <c r="F782" s="2"/>
      <c r="G782" s="2"/>
      <c r="H782" s="2"/>
      <c r="I782" s="2"/>
      <c r="J782" s="2"/>
      <c r="K782" s="2"/>
      <c r="L782" s="2"/>
      <c r="M782" s="2"/>
      <c r="N782" s="2"/>
      <c r="O782" s="2"/>
      <c r="P782" s="2"/>
      <c r="Q782" s="2"/>
      <c r="R782" s="2"/>
      <c r="S782" s="2"/>
      <c r="T782" s="2"/>
      <c r="U782" s="2"/>
      <c r="V782" s="3"/>
      <c r="W782" s="3"/>
      <c r="X782" s="3"/>
      <c r="Y782" s="3"/>
      <c r="Z782" s="3"/>
    </row>
    <row r="783">
      <c r="A783" s="2"/>
      <c r="B783" s="2"/>
      <c r="C783" s="2"/>
      <c r="D783" s="2"/>
      <c r="E783" s="2"/>
      <c r="F783" s="2"/>
      <c r="G783" s="2"/>
      <c r="H783" s="2"/>
      <c r="I783" s="2"/>
      <c r="J783" s="2"/>
      <c r="K783" s="2"/>
      <c r="L783" s="2"/>
      <c r="M783" s="2"/>
      <c r="N783" s="2"/>
      <c r="O783" s="2"/>
      <c r="P783" s="2"/>
      <c r="Q783" s="2"/>
      <c r="R783" s="2"/>
      <c r="S783" s="2"/>
      <c r="T783" s="2"/>
      <c r="U783" s="2"/>
      <c r="V783" s="3"/>
      <c r="W783" s="3"/>
      <c r="X783" s="3"/>
      <c r="Y783" s="3"/>
      <c r="Z783" s="3"/>
    </row>
    <row r="784">
      <c r="A784" s="2"/>
      <c r="B784" s="2"/>
      <c r="C784" s="2"/>
      <c r="D784" s="2"/>
      <c r="E784" s="2"/>
      <c r="F784" s="2"/>
      <c r="G784" s="2"/>
      <c r="H784" s="2"/>
      <c r="I784" s="2"/>
      <c r="J784" s="2"/>
      <c r="K784" s="2"/>
      <c r="L784" s="2"/>
      <c r="M784" s="2"/>
      <c r="N784" s="2"/>
      <c r="O784" s="2"/>
      <c r="P784" s="2"/>
      <c r="Q784" s="2"/>
      <c r="R784" s="2"/>
      <c r="S784" s="2"/>
      <c r="T784" s="2"/>
      <c r="U784" s="2"/>
      <c r="V784" s="3"/>
      <c r="W784" s="3"/>
      <c r="X784" s="3"/>
      <c r="Y784" s="3"/>
      <c r="Z784" s="3"/>
    </row>
    <row r="785">
      <c r="A785" s="2"/>
      <c r="B785" s="2"/>
      <c r="C785" s="2"/>
      <c r="D785" s="2"/>
      <c r="E785" s="2"/>
      <c r="F785" s="2"/>
      <c r="G785" s="2"/>
      <c r="H785" s="2"/>
      <c r="I785" s="2"/>
      <c r="J785" s="2"/>
      <c r="K785" s="2"/>
      <c r="L785" s="2"/>
      <c r="M785" s="2"/>
      <c r="N785" s="2"/>
      <c r="O785" s="2"/>
      <c r="P785" s="2"/>
      <c r="Q785" s="2"/>
      <c r="R785" s="2"/>
      <c r="S785" s="2"/>
      <c r="T785" s="2"/>
      <c r="U785" s="2"/>
      <c r="V785" s="3"/>
      <c r="W785" s="3"/>
      <c r="X785" s="3"/>
      <c r="Y785" s="3"/>
      <c r="Z785" s="3"/>
    </row>
    <row r="786">
      <c r="A786" s="2"/>
      <c r="B786" s="2"/>
      <c r="C786" s="2"/>
      <c r="D786" s="2"/>
      <c r="E786" s="2"/>
      <c r="F786" s="2"/>
      <c r="G786" s="2"/>
      <c r="H786" s="2"/>
      <c r="I786" s="2"/>
      <c r="J786" s="2"/>
      <c r="K786" s="2"/>
      <c r="L786" s="2"/>
      <c r="M786" s="2"/>
      <c r="N786" s="2"/>
      <c r="O786" s="2"/>
      <c r="P786" s="2"/>
      <c r="Q786" s="2"/>
      <c r="R786" s="2"/>
      <c r="S786" s="2"/>
      <c r="T786" s="2"/>
      <c r="U786" s="2"/>
      <c r="V786" s="3"/>
      <c r="W786" s="3"/>
      <c r="X786" s="3"/>
      <c r="Y786" s="3"/>
      <c r="Z786" s="3"/>
    </row>
    <row r="787">
      <c r="A787" s="2"/>
      <c r="B787" s="2"/>
      <c r="C787" s="2"/>
      <c r="D787" s="2"/>
      <c r="E787" s="2"/>
      <c r="F787" s="2"/>
      <c r="G787" s="2"/>
      <c r="H787" s="2"/>
      <c r="I787" s="2"/>
      <c r="J787" s="2"/>
      <c r="K787" s="2"/>
      <c r="L787" s="2"/>
      <c r="M787" s="2"/>
      <c r="N787" s="2"/>
      <c r="O787" s="2"/>
      <c r="P787" s="2"/>
      <c r="Q787" s="2"/>
      <c r="R787" s="2"/>
      <c r="S787" s="2"/>
      <c r="T787" s="2"/>
      <c r="U787" s="2"/>
      <c r="V787" s="3"/>
      <c r="W787" s="3"/>
      <c r="X787" s="3"/>
      <c r="Y787" s="3"/>
      <c r="Z787" s="3"/>
    </row>
    <row r="788">
      <c r="A788" s="2"/>
      <c r="B788" s="2"/>
      <c r="C788" s="2"/>
      <c r="D788" s="2"/>
      <c r="E788" s="2"/>
      <c r="F788" s="2"/>
      <c r="G788" s="2"/>
      <c r="H788" s="2"/>
      <c r="I788" s="2"/>
      <c r="J788" s="2"/>
      <c r="K788" s="2"/>
      <c r="L788" s="2"/>
      <c r="M788" s="2"/>
      <c r="N788" s="2"/>
      <c r="O788" s="2"/>
      <c r="P788" s="2"/>
      <c r="Q788" s="2"/>
      <c r="R788" s="2"/>
      <c r="S788" s="2"/>
      <c r="T788" s="2"/>
      <c r="U788" s="2"/>
      <c r="V788" s="3"/>
      <c r="W788" s="3"/>
      <c r="X788" s="3"/>
      <c r="Y788" s="3"/>
      <c r="Z788" s="3"/>
    </row>
    <row r="789">
      <c r="A789" s="2"/>
      <c r="B789" s="2"/>
      <c r="C789" s="2"/>
      <c r="D789" s="2"/>
      <c r="E789" s="2"/>
      <c r="F789" s="2"/>
      <c r="G789" s="2"/>
      <c r="H789" s="2"/>
      <c r="I789" s="2"/>
      <c r="J789" s="2"/>
      <c r="K789" s="2"/>
      <c r="L789" s="2"/>
      <c r="M789" s="2"/>
      <c r="N789" s="2"/>
      <c r="O789" s="2"/>
      <c r="P789" s="2"/>
      <c r="Q789" s="2"/>
      <c r="R789" s="2"/>
      <c r="S789" s="2"/>
      <c r="T789" s="2"/>
      <c r="U789" s="2"/>
      <c r="V789" s="3"/>
      <c r="W789" s="3"/>
      <c r="X789" s="3"/>
      <c r="Y789" s="3"/>
      <c r="Z789" s="3"/>
    </row>
    <row r="790">
      <c r="A790" s="2"/>
      <c r="B790" s="2"/>
      <c r="C790" s="2"/>
      <c r="D790" s="2"/>
      <c r="E790" s="2"/>
      <c r="F790" s="2"/>
      <c r="G790" s="2"/>
      <c r="H790" s="2"/>
      <c r="I790" s="2"/>
      <c r="J790" s="2"/>
      <c r="K790" s="2"/>
      <c r="L790" s="2"/>
      <c r="M790" s="2"/>
      <c r="N790" s="2"/>
      <c r="O790" s="2"/>
      <c r="P790" s="2"/>
      <c r="Q790" s="2"/>
      <c r="R790" s="2"/>
      <c r="S790" s="2"/>
      <c r="T790" s="2"/>
      <c r="U790" s="2"/>
      <c r="V790" s="3"/>
      <c r="W790" s="3"/>
      <c r="X790" s="3"/>
      <c r="Y790" s="3"/>
      <c r="Z790" s="3"/>
    </row>
    <row r="791">
      <c r="A791" s="2"/>
      <c r="B791" s="2"/>
      <c r="C791" s="2"/>
      <c r="D791" s="2"/>
      <c r="E791" s="2"/>
      <c r="F791" s="2"/>
      <c r="G791" s="2"/>
      <c r="H791" s="2"/>
      <c r="I791" s="2"/>
      <c r="J791" s="2"/>
      <c r="K791" s="2"/>
      <c r="L791" s="2"/>
      <c r="M791" s="2"/>
      <c r="N791" s="2"/>
      <c r="O791" s="2"/>
      <c r="P791" s="2"/>
      <c r="Q791" s="2"/>
      <c r="R791" s="2"/>
      <c r="S791" s="2"/>
      <c r="T791" s="2"/>
      <c r="U791" s="2"/>
      <c r="V791" s="3"/>
      <c r="W791" s="3"/>
      <c r="X791" s="3"/>
      <c r="Y791" s="3"/>
      <c r="Z791" s="3"/>
    </row>
    <row r="792">
      <c r="A792" s="2"/>
      <c r="B792" s="2"/>
      <c r="C792" s="2"/>
      <c r="D792" s="2"/>
      <c r="E792" s="2"/>
      <c r="F792" s="2"/>
      <c r="G792" s="2"/>
      <c r="H792" s="2"/>
      <c r="I792" s="2"/>
      <c r="J792" s="2"/>
      <c r="K792" s="2"/>
      <c r="L792" s="2"/>
      <c r="M792" s="2"/>
      <c r="N792" s="2"/>
      <c r="O792" s="2"/>
      <c r="P792" s="2"/>
      <c r="Q792" s="2"/>
      <c r="R792" s="2"/>
      <c r="S792" s="2"/>
      <c r="T792" s="2"/>
      <c r="U792" s="2"/>
      <c r="V792" s="3"/>
      <c r="W792" s="3"/>
      <c r="X792" s="3"/>
      <c r="Y792" s="3"/>
      <c r="Z792" s="3"/>
    </row>
    <row r="793">
      <c r="A793" s="2"/>
      <c r="B793" s="2"/>
      <c r="C793" s="2"/>
      <c r="D793" s="2"/>
      <c r="E793" s="2"/>
      <c r="F793" s="2"/>
      <c r="G793" s="2"/>
      <c r="H793" s="2"/>
      <c r="I793" s="2"/>
      <c r="J793" s="2"/>
      <c r="K793" s="2"/>
      <c r="L793" s="2"/>
      <c r="M793" s="2"/>
      <c r="N793" s="2"/>
      <c r="O793" s="2"/>
      <c r="P793" s="2"/>
      <c r="Q793" s="2"/>
      <c r="R793" s="2"/>
      <c r="S793" s="2"/>
      <c r="T793" s="2"/>
      <c r="U793" s="2"/>
      <c r="V793" s="3"/>
      <c r="W793" s="3"/>
      <c r="X793" s="3"/>
      <c r="Y793" s="3"/>
      <c r="Z793" s="3"/>
    </row>
    <row r="794">
      <c r="A794" s="2"/>
      <c r="B794" s="2"/>
      <c r="C794" s="2"/>
      <c r="D794" s="2"/>
      <c r="E794" s="2"/>
      <c r="F794" s="2"/>
      <c r="G794" s="2"/>
      <c r="H794" s="2"/>
      <c r="I794" s="2"/>
      <c r="J794" s="2"/>
      <c r="K794" s="2"/>
      <c r="L794" s="2"/>
      <c r="M794" s="2"/>
      <c r="N794" s="2"/>
      <c r="O794" s="2"/>
      <c r="P794" s="2"/>
      <c r="Q794" s="2"/>
      <c r="R794" s="2"/>
      <c r="S794" s="2"/>
      <c r="T794" s="2"/>
      <c r="U794" s="2"/>
      <c r="V794" s="3"/>
      <c r="W794" s="3"/>
      <c r="X794" s="3"/>
      <c r="Y794" s="3"/>
      <c r="Z794" s="3"/>
    </row>
    <row r="795">
      <c r="A795" s="2"/>
      <c r="B795" s="2"/>
      <c r="C795" s="2"/>
      <c r="D795" s="2"/>
      <c r="E795" s="2"/>
      <c r="F795" s="2"/>
      <c r="G795" s="2"/>
      <c r="H795" s="2"/>
      <c r="I795" s="2"/>
      <c r="J795" s="2"/>
      <c r="K795" s="2"/>
      <c r="L795" s="2"/>
      <c r="M795" s="2"/>
      <c r="N795" s="2"/>
      <c r="O795" s="2"/>
      <c r="P795" s="2"/>
      <c r="Q795" s="2"/>
      <c r="R795" s="2"/>
      <c r="S795" s="2"/>
      <c r="T795" s="2"/>
      <c r="U795" s="2"/>
      <c r="V795" s="3"/>
      <c r="W795" s="3"/>
      <c r="X795" s="3"/>
      <c r="Y795" s="3"/>
      <c r="Z795" s="3"/>
    </row>
    <row r="796">
      <c r="A796" s="2"/>
      <c r="B796" s="2"/>
      <c r="C796" s="2"/>
      <c r="D796" s="2"/>
      <c r="E796" s="2"/>
      <c r="F796" s="2"/>
      <c r="G796" s="2"/>
      <c r="H796" s="2"/>
      <c r="I796" s="2"/>
      <c r="J796" s="2"/>
      <c r="K796" s="2"/>
      <c r="L796" s="2"/>
      <c r="M796" s="2"/>
      <c r="N796" s="2"/>
      <c r="O796" s="2"/>
      <c r="P796" s="2"/>
      <c r="Q796" s="2"/>
      <c r="R796" s="2"/>
      <c r="S796" s="2"/>
      <c r="T796" s="2"/>
      <c r="U796" s="2"/>
      <c r="V796" s="3"/>
      <c r="W796" s="3"/>
      <c r="X796" s="3"/>
      <c r="Y796" s="3"/>
      <c r="Z796" s="3"/>
    </row>
    <row r="797">
      <c r="A797" s="2"/>
      <c r="B797" s="2"/>
      <c r="C797" s="2"/>
      <c r="D797" s="2"/>
      <c r="E797" s="2"/>
      <c r="F797" s="2"/>
      <c r="G797" s="2"/>
      <c r="H797" s="2"/>
      <c r="I797" s="2"/>
      <c r="J797" s="2"/>
      <c r="K797" s="2"/>
      <c r="L797" s="2"/>
      <c r="M797" s="2"/>
      <c r="N797" s="2"/>
      <c r="O797" s="2"/>
      <c r="P797" s="2"/>
      <c r="Q797" s="2"/>
      <c r="R797" s="2"/>
      <c r="S797" s="2"/>
      <c r="T797" s="2"/>
      <c r="U797" s="2"/>
      <c r="V797" s="3"/>
      <c r="W797" s="3"/>
      <c r="X797" s="3"/>
      <c r="Y797" s="3"/>
      <c r="Z797" s="3"/>
    </row>
    <row r="798">
      <c r="A798" s="2"/>
      <c r="B798" s="2"/>
      <c r="C798" s="2"/>
      <c r="D798" s="2"/>
      <c r="E798" s="2"/>
      <c r="F798" s="2"/>
      <c r="G798" s="2"/>
      <c r="H798" s="2"/>
      <c r="I798" s="2"/>
      <c r="J798" s="2"/>
      <c r="K798" s="2"/>
      <c r="L798" s="2"/>
      <c r="M798" s="2"/>
      <c r="N798" s="2"/>
      <c r="O798" s="2"/>
      <c r="P798" s="2"/>
      <c r="Q798" s="2"/>
      <c r="R798" s="2"/>
      <c r="S798" s="2"/>
      <c r="T798" s="2"/>
      <c r="U798" s="2"/>
      <c r="V798" s="3"/>
      <c r="W798" s="3"/>
      <c r="X798" s="3"/>
      <c r="Y798" s="3"/>
      <c r="Z798" s="3"/>
    </row>
    <row r="799">
      <c r="A799" s="2"/>
      <c r="B799" s="2"/>
      <c r="C799" s="2"/>
      <c r="D799" s="2"/>
      <c r="E799" s="2"/>
      <c r="F799" s="2"/>
      <c r="G799" s="2"/>
      <c r="H799" s="2"/>
      <c r="I799" s="2"/>
      <c r="J799" s="2"/>
      <c r="K799" s="2"/>
      <c r="L799" s="2"/>
      <c r="M799" s="2"/>
      <c r="N799" s="2"/>
      <c r="O799" s="2"/>
      <c r="P799" s="2"/>
      <c r="Q799" s="2"/>
      <c r="R799" s="2"/>
      <c r="S799" s="2"/>
      <c r="T799" s="2"/>
      <c r="U799" s="2"/>
      <c r="V799" s="3"/>
      <c r="W799" s="3"/>
      <c r="X799" s="3"/>
      <c r="Y799" s="3"/>
      <c r="Z799" s="3"/>
    </row>
    <row r="800">
      <c r="A800" s="2"/>
      <c r="B800" s="2"/>
      <c r="C800" s="2"/>
      <c r="D800" s="2"/>
      <c r="E800" s="2"/>
      <c r="F800" s="2"/>
      <c r="G800" s="2"/>
      <c r="H800" s="2"/>
      <c r="I800" s="2"/>
      <c r="J800" s="2"/>
      <c r="K800" s="2"/>
      <c r="L800" s="2"/>
      <c r="M800" s="2"/>
      <c r="N800" s="2"/>
      <c r="O800" s="2"/>
      <c r="P800" s="2"/>
      <c r="Q800" s="2"/>
      <c r="R800" s="2"/>
      <c r="S800" s="2"/>
      <c r="T800" s="2"/>
      <c r="U800" s="2"/>
      <c r="V800" s="3"/>
      <c r="W800" s="3"/>
      <c r="X800" s="3"/>
      <c r="Y800" s="3"/>
      <c r="Z800" s="3"/>
    </row>
    <row r="801">
      <c r="A801" s="2"/>
      <c r="B801" s="2"/>
      <c r="C801" s="2"/>
      <c r="D801" s="2"/>
      <c r="E801" s="2"/>
      <c r="F801" s="2"/>
      <c r="G801" s="2"/>
      <c r="H801" s="2"/>
      <c r="I801" s="2"/>
      <c r="J801" s="2"/>
      <c r="K801" s="2"/>
      <c r="L801" s="2"/>
      <c r="M801" s="2"/>
      <c r="N801" s="2"/>
      <c r="O801" s="2"/>
      <c r="P801" s="2"/>
      <c r="Q801" s="2"/>
      <c r="R801" s="2"/>
      <c r="S801" s="2"/>
      <c r="T801" s="2"/>
      <c r="U801" s="2"/>
      <c r="V801" s="3"/>
      <c r="W801" s="3"/>
      <c r="X801" s="3"/>
      <c r="Y801" s="3"/>
      <c r="Z801" s="3"/>
    </row>
    <row r="802">
      <c r="A802" s="2"/>
      <c r="B802" s="2"/>
      <c r="C802" s="2"/>
      <c r="D802" s="2"/>
      <c r="E802" s="2"/>
      <c r="F802" s="2"/>
      <c r="G802" s="2"/>
      <c r="H802" s="2"/>
      <c r="I802" s="2"/>
      <c r="J802" s="2"/>
      <c r="K802" s="2"/>
      <c r="L802" s="2"/>
      <c r="M802" s="2"/>
      <c r="N802" s="2"/>
      <c r="O802" s="2"/>
      <c r="P802" s="2"/>
      <c r="Q802" s="2"/>
      <c r="R802" s="2"/>
      <c r="S802" s="2"/>
      <c r="T802" s="2"/>
      <c r="U802" s="2"/>
      <c r="V802" s="3"/>
      <c r="W802" s="3"/>
      <c r="X802" s="3"/>
      <c r="Y802" s="3"/>
      <c r="Z802" s="3"/>
    </row>
    <row r="803">
      <c r="A803" s="2"/>
      <c r="B803" s="2"/>
      <c r="C803" s="2"/>
      <c r="D803" s="2"/>
      <c r="E803" s="2"/>
      <c r="F803" s="2"/>
      <c r="G803" s="2"/>
      <c r="H803" s="2"/>
      <c r="I803" s="2"/>
      <c r="J803" s="2"/>
      <c r="K803" s="2"/>
      <c r="L803" s="2"/>
      <c r="M803" s="2"/>
      <c r="N803" s="2"/>
      <c r="O803" s="2"/>
      <c r="P803" s="2"/>
      <c r="Q803" s="2"/>
      <c r="R803" s="2"/>
      <c r="S803" s="2"/>
      <c r="T803" s="2"/>
      <c r="U803" s="2"/>
      <c r="V803" s="3"/>
      <c r="W803" s="3"/>
      <c r="X803" s="3"/>
      <c r="Y803" s="3"/>
      <c r="Z803" s="3"/>
    </row>
    <row r="804">
      <c r="A804" s="2"/>
      <c r="B804" s="2"/>
      <c r="C804" s="2"/>
      <c r="D804" s="2"/>
      <c r="E804" s="2"/>
      <c r="F804" s="2"/>
      <c r="G804" s="2"/>
      <c r="H804" s="2"/>
      <c r="I804" s="2"/>
      <c r="J804" s="2"/>
      <c r="K804" s="2"/>
      <c r="L804" s="2"/>
      <c r="M804" s="2"/>
      <c r="N804" s="2"/>
      <c r="O804" s="2"/>
      <c r="P804" s="2"/>
      <c r="Q804" s="2"/>
      <c r="R804" s="2"/>
      <c r="S804" s="2"/>
      <c r="T804" s="2"/>
      <c r="U804" s="2"/>
      <c r="V804" s="3"/>
      <c r="W804" s="3"/>
      <c r="X804" s="3"/>
      <c r="Y804" s="3"/>
      <c r="Z804" s="3"/>
    </row>
    <row r="805">
      <c r="A805" s="2"/>
      <c r="B805" s="2"/>
      <c r="C805" s="2"/>
      <c r="D805" s="2"/>
      <c r="E805" s="2"/>
      <c r="F805" s="2"/>
      <c r="G805" s="2"/>
      <c r="H805" s="2"/>
      <c r="I805" s="2"/>
      <c r="J805" s="2"/>
      <c r="K805" s="2"/>
      <c r="L805" s="2"/>
      <c r="M805" s="2"/>
      <c r="N805" s="2"/>
      <c r="O805" s="2"/>
      <c r="P805" s="2"/>
      <c r="Q805" s="2"/>
      <c r="R805" s="2"/>
      <c r="S805" s="2"/>
      <c r="T805" s="2"/>
      <c r="U805" s="2"/>
      <c r="V805" s="3"/>
      <c r="W805" s="3"/>
      <c r="X805" s="3"/>
      <c r="Y805" s="3"/>
      <c r="Z805" s="3"/>
    </row>
    <row r="806">
      <c r="A806" s="2"/>
      <c r="B806" s="2"/>
      <c r="C806" s="2"/>
      <c r="D806" s="2"/>
      <c r="E806" s="2"/>
      <c r="F806" s="2"/>
      <c r="G806" s="2"/>
      <c r="H806" s="2"/>
      <c r="I806" s="2"/>
      <c r="J806" s="2"/>
      <c r="K806" s="2"/>
      <c r="L806" s="2"/>
      <c r="M806" s="2"/>
      <c r="N806" s="2"/>
      <c r="O806" s="2"/>
      <c r="P806" s="2"/>
      <c r="Q806" s="2"/>
      <c r="R806" s="2"/>
      <c r="S806" s="2"/>
      <c r="T806" s="2"/>
      <c r="U806" s="2"/>
      <c r="V806" s="3"/>
      <c r="W806" s="3"/>
      <c r="X806" s="3"/>
      <c r="Y806" s="3"/>
      <c r="Z806" s="3"/>
    </row>
    <row r="807">
      <c r="A807" s="2"/>
      <c r="B807" s="2"/>
      <c r="C807" s="2"/>
      <c r="D807" s="2"/>
      <c r="E807" s="2"/>
      <c r="F807" s="2"/>
      <c r="G807" s="2"/>
      <c r="H807" s="2"/>
      <c r="I807" s="2"/>
      <c r="J807" s="2"/>
      <c r="K807" s="2"/>
      <c r="L807" s="2"/>
      <c r="M807" s="2"/>
      <c r="N807" s="2"/>
      <c r="O807" s="2"/>
      <c r="P807" s="2"/>
      <c r="Q807" s="2"/>
      <c r="R807" s="2"/>
      <c r="S807" s="2"/>
      <c r="T807" s="2"/>
      <c r="U807" s="2"/>
      <c r="V807" s="3"/>
      <c r="W807" s="3"/>
      <c r="X807" s="3"/>
      <c r="Y807" s="3"/>
      <c r="Z807" s="3"/>
    </row>
    <row r="808">
      <c r="A808" s="2"/>
      <c r="B808" s="2"/>
      <c r="C808" s="2"/>
      <c r="D808" s="2"/>
      <c r="E808" s="2"/>
      <c r="F808" s="2"/>
      <c r="G808" s="2"/>
      <c r="H808" s="2"/>
      <c r="I808" s="2"/>
      <c r="J808" s="2"/>
      <c r="K808" s="2"/>
      <c r="L808" s="2"/>
      <c r="M808" s="2"/>
      <c r="N808" s="2"/>
      <c r="O808" s="2"/>
      <c r="P808" s="2"/>
      <c r="Q808" s="2"/>
      <c r="R808" s="2"/>
      <c r="S808" s="2"/>
      <c r="T808" s="2"/>
      <c r="U808" s="2"/>
      <c r="V808" s="3"/>
      <c r="W808" s="3"/>
      <c r="X808" s="3"/>
      <c r="Y808" s="3"/>
      <c r="Z808" s="3"/>
    </row>
    <row r="809">
      <c r="A809" s="2"/>
      <c r="B809" s="2"/>
      <c r="C809" s="2"/>
      <c r="D809" s="2"/>
      <c r="E809" s="2"/>
      <c r="F809" s="2"/>
      <c r="G809" s="2"/>
      <c r="H809" s="2"/>
      <c r="I809" s="2"/>
      <c r="J809" s="2"/>
      <c r="K809" s="2"/>
      <c r="L809" s="2"/>
      <c r="M809" s="2"/>
      <c r="N809" s="2"/>
      <c r="O809" s="2"/>
      <c r="P809" s="2"/>
      <c r="Q809" s="2"/>
      <c r="R809" s="2"/>
      <c r="S809" s="2"/>
      <c r="T809" s="2"/>
      <c r="U809" s="2"/>
      <c r="V809" s="3"/>
      <c r="W809" s="3"/>
      <c r="X809" s="3"/>
      <c r="Y809" s="3"/>
      <c r="Z809" s="3"/>
    </row>
    <row r="810">
      <c r="A810" s="2"/>
      <c r="B810" s="2"/>
      <c r="C810" s="2"/>
      <c r="D810" s="2"/>
      <c r="E810" s="2"/>
      <c r="F810" s="2"/>
      <c r="G810" s="2"/>
      <c r="H810" s="2"/>
      <c r="I810" s="2"/>
      <c r="J810" s="2"/>
      <c r="K810" s="2"/>
      <c r="L810" s="2"/>
      <c r="M810" s="2"/>
      <c r="N810" s="2"/>
      <c r="O810" s="2"/>
      <c r="P810" s="2"/>
      <c r="Q810" s="2"/>
      <c r="R810" s="2"/>
      <c r="S810" s="2"/>
      <c r="T810" s="2"/>
      <c r="U810" s="2"/>
      <c r="V810" s="3"/>
      <c r="W810" s="3"/>
      <c r="X810" s="3"/>
      <c r="Y810" s="3"/>
      <c r="Z810" s="3"/>
    </row>
    <row r="811">
      <c r="A811" s="2"/>
      <c r="B811" s="2"/>
      <c r="C811" s="2"/>
      <c r="D811" s="2"/>
      <c r="E811" s="2"/>
      <c r="F811" s="2"/>
      <c r="G811" s="2"/>
      <c r="H811" s="2"/>
      <c r="I811" s="2"/>
      <c r="J811" s="2"/>
      <c r="K811" s="2"/>
      <c r="L811" s="2"/>
      <c r="M811" s="2"/>
      <c r="N811" s="2"/>
      <c r="O811" s="2"/>
      <c r="P811" s="2"/>
      <c r="Q811" s="2"/>
      <c r="R811" s="2"/>
      <c r="S811" s="2"/>
      <c r="T811" s="2"/>
      <c r="U811" s="2"/>
      <c r="V811" s="3"/>
      <c r="W811" s="3"/>
      <c r="X811" s="3"/>
      <c r="Y811" s="3"/>
      <c r="Z811" s="3"/>
    </row>
    <row r="812">
      <c r="A812" s="2"/>
      <c r="B812" s="2"/>
      <c r="C812" s="2"/>
      <c r="D812" s="2"/>
      <c r="E812" s="2"/>
      <c r="F812" s="2"/>
      <c r="G812" s="2"/>
      <c r="H812" s="2"/>
      <c r="I812" s="2"/>
      <c r="J812" s="2"/>
      <c r="K812" s="2"/>
      <c r="L812" s="2"/>
      <c r="M812" s="2"/>
      <c r="N812" s="2"/>
      <c r="O812" s="2"/>
      <c r="P812" s="2"/>
      <c r="Q812" s="2"/>
      <c r="R812" s="2"/>
      <c r="S812" s="2"/>
      <c r="T812" s="2"/>
      <c r="U812" s="2"/>
      <c r="V812" s="3"/>
      <c r="W812" s="3"/>
      <c r="X812" s="3"/>
      <c r="Y812" s="3"/>
      <c r="Z812" s="3"/>
    </row>
    <row r="813">
      <c r="A813" s="2"/>
      <c r="B813" s="2"/>
      <c r="C813" s="2"/>
      <c r="D813" s="2"/>
      <c r="E813" s="2"/>
      <c r="F813" s="2"/>
      <c r="G813" s="2"/>
      <c r="H813" s="2"/>
      <c r="I813" s="2"/>
      <c r="J813" s="2"/>
      <c r="K813" s="2"/>
      <c r="L813" s="2"/>
      <c r="M813" s="2"/>
      <c r="N813" s="2"/>
      <c r="O813" s="2"/>
      <c r="P813" s="2"/>
      <c r="Q813" s="2"/>
      <c r="R813" s="2"/>
      <c r="S813" s="2"/>
      <c r="T813" s="2"/>
      <c r="U813" s="2"/>
      <c r="V813" s="3"/>
      <c r="W813" s="3"/>
      <c r="X813" s="3"/>
      <c r="Y813" s="3"/>
      <c r="Z813" s="3"/>
    </row>
    <row r="814">
      <c r="A814" s="2"/>
      <c r="B814" s="2"/>
      <c r="C814" s="2"/>
      <c r="D814" s="2"/>
      <c r="E814" s="2"/>
      <c r="F814" s="2"/>
      <c r="G814" s="2"/>
      <c r="H814" s="2"/>
      <c r="I814" s="2"/>
      <c r="J814" s="2"/>
      <c r="K814" s="2"/>
      <c r="L814" s="2"/>
      <c r="M814" s="2"/>
      <c r="N814" s="2"/>
      <c r="O814" s="2"/>
      <c r="P814" s="2"/>
      <c r="Q814" s="2"/>
      <c r="R814" s="2"/>
      <c r="S814" s="2"/>
      <c r="T814" s="2"/>
      <c r="U814" s="2"/>
      <c r="V814" s="3"/>
      <c r="W814" s="3"/>
      <c r="X814" s="3"/>
      <c r="Y814" s="3"/>
      <c r="Z814" s="3"/>
    </row>
    <row r="815">
      <c r="A815" s="2"/>
      <c r="B815" s="2"/>
      <c r="C815" s="2"/>
      <c r="D815" s="2"/>
      <c r="E815" s="2"/>
      <c r="F815" s="2"/>
      <c r="G815" s="2"/>
      <c r="H815" s="2"/>
      <c r="I815" s="2"/>
      <c r="J815" s="2"/>
      <c r="K815" s="2"/>
      <c r="L815" s="2"/>
      <c r="M815" s="2"/>
      <c r="N815" s="2"/>
      <c r="O815" s="2"/>
      <c r="P815" s="2"/>
      <c r="Q815" s="2"/>
      <c r="R815" s="2"/>
      <c r="S815" s="2"/>
      <c r="T815" s="2"/>
      <c r="U815" s="2"/>
      <c r="V815" s="3"/>
      <c r="W815" s="3"/>
      <c r="X815" s="3"/>
      <c r="Y815" s="3"/>
      <c r="Z815" s="3"/>
    </row>
    <row r="816">
      <c r="A816" s="2"/>
      <c r="B816" s="2"/>
      <c r="C816" s="2"/>
      <c r="D816" s="2"/>
      <c r="E816" s="2"/>
      <c r="F816" s="2"/>
      <c r="G816" s="2"/>
      <c r="H816" s="2"/>
      <c r="I816" s="2"/>
      <c r="J816" s="2"/>
      <c r="K816" s="2"/>
      <c r="L816" s="2"/>
      <c r="M816" s="2"/>
      <c r="N816" s="2"/>
      <c r="O816" s="2"/>
      <c r="P816" s="2"/>
      <c r="Q816" s="2"/>
      <c r="R816" s="2"/>
      <c r="S816" s="2"/>
      <c r="T816" s="2"/>
      <c r="U816" s="2"/>
      <c r="V816" s="3"/>
      <c r="W816" s="3"/>
      <c r="X816" s="3"/>
      <c r="Y816" s="3"/>
      <c r="Z816" s="3"/>
    </row>
    <row r="817">
      <c r="A817" s="2"/>
      <c r="B817" s="2"/>
      <c r="C817" s="2"/>
      <c r="D817" s="2"/>
      <c r="E817" s="2"/>
      <c r="F817" s="2"/>
      <c r="G817" s="2"/>
      <c r="H817" s="2"/>
      <c r="I817" s="2"/>
      <c r="J817" s="2"/>
      <c r="K817" s="2"/>
      <c r="L817" s="2"/>
      <c r="M817" s="2"/>
      <c r="N817" s="2"/>
      <c r="O817" s="2"/>
      <c r="P817" s="2"/>
      <c r="Q817" s="2"/>
      <c r="R817" s="2"/>
      <c r="S817" s="2"/>
      <c r="T817" s="2"/>
      <c r="U817" s="2"/>
      <c r="V817" s="3"/>
      <c r="W817" s="3"/>
      <c r="X817" s="3"/>
      <c r="Y817" s="3"/>
      <c r="Z817" s="3"/>
    </row>
    <row r="818">
      <c r="A818" s="2"/>
      <c r="B818" s="2"/>
      <c r="C818" s="2"/>
      <c r="D818" s="2"/>
      <c r="E818" s="2"/>
      <c r="F818" s="2"/>
      <c r="G818" s="2"/>
      <c r="H818" s="2"/>
      <c r="I818" s="2"/>
      <c r="J818" s="2"/>
      <c r="K818" s="2"/>
      <c r="L818" s="2"/>
      <c r="M818" s="2"/>
      <c r="N818" s="2"/>
      <c r="O818" s="2"/>
      <c r="P818" s="2"/>
      <c r="Q818" s="2"/>
      <c r="R818" s="2"/>
      <c r="S818" s="2"/>
      <c r="T818" s="2"/>
      <c r="U818" s="2"/>
      <c r="V818" s="3"/>
      <c r="W818" s="3"/>
      <c r="X818" s="3"/>
      <c r="Y818" s="3"/>
      <c r="Z818" s="3"/>
    </row>
    <row r="819">
      <c r="A819" s="2"/>
      <c r="B819" s="2"/>
      <c r="C819" s="2"/>
      <c r="D819" s="2"/>
      <c r="E819" s="2"/>
      <c r="F819" s="2"/>
      <c r="G819" s="2"/>
      <c r="H819" s="2"/>
      <c r="I819" s="2"/>
      <c r="J819" s="2"/>
      <c r="K819" s="2"/>
      <c r="L819" s="2"/>
      <c r="M819" s="2"/>
      <c r="N819" s="2"/>
      <c r="O819" s="2"/>
      <c r="P819" s="2"/>
      <c r="Q819" s="2"/>
      <c r="R819" s="2"/>
      <c r="S819" s="2"/>
      <c r="T819" s="2"/>
      <c r="U819" s="2"/>
      <c r="V819" s="3"/>
      <c r="W819" s="3"/>
      <c r="X819" s="3"/>
      <c r="Y819" s="3"/>
      <c r="Z819" s="3"/>
    </row>
    <row r="820">
      <c r="A820" s="2"/>
      <c r="B820" s="2"/>
      <c r="C820" s="2"/>
      <c r="D820" s="2"/>
      <c r="E820" s="2"/>
      <c r="F820" s="2"/>
      <c r="G820" s="2"/>
      <c r="H820" s="2"/>
      <c r="I820" s="2"/>
      <c r="J820" s="2"/>
      <c r="K820" s="2"/>
      <c r="L820" s="2"/>
      <c r="M820" s="2"/>
      <c r="N820" s="2"/>
      <c r="O820" s="2"/>
      <c r="P820" s="2"/>
      <c r="Q820" s="2"/>
      <c r="R820" s="2"/>
      <c r="S820" s="2"/>
      <c r="T820" s="2"/>
      <c r="U820" s="2"/>
      <c r="V820" s="3"/>
      <c r="W820" s="3"/>
      <c r="X820" s="3"/>
      <c r="Y820" s="3"/>
      <c r="Z820" s="3"/>
    </row>
    <row r="821">
      <c r="A821" s="2"/>
      <c r="B821" s="2"/>
      <c r="C821" s="2"/>
      <c r="D821" s="2"/>
      <c r="E821" s="2"/>
      <c r="F821" s="2"/>
      <c r="G821" s="2"/>
      <c r="H821" s="2"/>
      <c r="I821" s="2"/>
      <c r="J821" s="2"/>
      <c r="K821" s="2"/>
      <c r="L821" s="2"/>
      <c r="M821" s="2"/>
      <c r="N821" s="2"/>
      <c r="O821" s="2"/>
      <c r="P821" s="2"/>
      <c r="Q821" s="2"/>
      <c r="R821" s="2"/>
      <c r="S821" s="2"/>
      <c r="T821" s="2"/>
      <c r="U821" s="2"/>
      <c r="V821" s="3"/>
      <c r="W821" s="3"/>
      <c r="X821" s="3"/>
      <c r="Y821" s="3"/>
      <c r="Z821" s="3"/>
    </row>
    <row r="822">
      <c r="A822" s="2"/>
      <c r="B822" s="2"/>
      <c r="C822" s="2"/>
      <c r="D822" s="2"/>
      <c r="E822" s="2"/>
      <c r="F822" s="2"/>
      <c r="G822" s="2"/>
      <c r="H822" s="2"/>
      <c r="I822" s="2"/>
      <c r="J822" s="2"/>
      <c r="K822" s="2"/>
      <c r="L822" s="2"/>
      <c r="M822" s="2"/>
      <c r="N822" s="2"/>
      <c r="O822" s="2"/>
      <c r="P822" s="2"/>
      <c r="Q822" s="2"/>
      <c r="R822" s="2"/>
      <c r="S822" s="2"/>
      <c r="T822" s="2"/>
      <c r="U822" s="2"/>
      <c r="V822" s="3"/>
      <c r="W822" s="3"/>
      <c r="X822" s="3"/>
      <c r="Y822" s="3"/>
      <c r="Z822" s="3"/>
    </row>
    <row r="823">
      <c r="A823" s="2"/>
      <c r="B823" s="2"/>
      <c r="C823" s="2"/>
      <c r="D823" s="2"/>
      <c r="E823" s="2"/>
      <c r="F823" s="2"/>
      <c r="G823" s="2"/>
      <c r="H823" s="2"/>
      <c r="I823" s="2"/>
      <c r="J823" s="2"/>
      <c r="K823" s="2"/>
      <c r="L823" s="2"/>
      <c r="M823" s="2"/>
      <c r="N823" s="2"/>
      <c r="O823" s="2"/>
      <c r="P823" s="2"/>
      <c r="Q823" s="2"/>
      <c r="R823" s="2"/>
      <c r="S823" s="2"/>
      <c r="T823" s="2"/>
      <c r="U823" s="2"/>
      <c r="V823" s="3"/>
      <c r="W823" s="3"/>
      <c r="X823" s="3"/>
      <c r="Y823" s="3"/>
      <c r="Z823" s="3"/>
    </row>
    <row r="824">
      <c r="A824" s="2"/>
      <c r="B824" s="2"/>
      <c r="C824" s="2"/>
      <c r="D824" s="2"/>
      <c r="E824" s="2"/>
      <c r="F824" s="2"/>
      <c r="G824" s="2"/>
      <c r="H824" s="2"/>
      <c r="I824" s="2"/>
      <c r="J824" s="2"/>
      <c r="K824" s="2"/>
      <c r="L824" s="2"/>
      <c r="M824" s="2"/>
      <c r="N824" s="2"/>
      <c r="O824" s="2"/>
      <c r="P824" s="2"/>
      <c r="Q824" s="2"/>
      <c r="R824" s="2"/>
      <c r="S824" s="2"/>
      <c r="T824" s="2"/>
      <c r="U824" s="2"/>
      <c r="V824" s="3"/>
      <c r="W824" s="3"/>
      <c r="X824" s="3"/>
      <c r="Y824" s="3"/>
      <c r="Z824" s="3"/>
    </row>
    <row r="825">
      <c r="A825" s="2"/>
      <c r="B825" s="2"/>
      <c r="C825" s="2"/>
      <c r="D825" s="2"/>
      <c r="E825" s="2"/>
      <c r="F825" s="2"/>
      <c r="G825" s="2"/>
      <c r="H825" s="2"/>
      <c r="I825" s="2"/>
      <c r="J825" s="2"/>
      <c r="K825" s="2"/>
      <c r="L825" s="2"/>
      <c r="M825" s="2"/>
      <c r="N825" s="2"/>
      <c r="O825" s="2"/>
      <c r="P825" s="2"/>
      <c r="Q825" s="2"/>
      <c r="R825" s="2"/>
      <c r="S825" s="2"/>
      <c r="T825" s="2"/>
      <c r="U825" s="2"/>
      <c r="V825" s="3"/>
      <c r="W825" s="3"/>
      <c r="X825" s="3"/>
      <c r="Y825" s="3"/>
      <c r="Z825" s="3"/>
    </row>
    <row r="826">
      <c r="A826" s="2"/>
      <c r="B826" s="2"/>
      <c r="C826" s="2"/>
      <c r="D826" s="2"/>
      <c r="E826" s="2"/>
      <c r="F826" s="2"/>
      <c r="G826" s="2"/>
      <c r="H826" s="2"/>
      <c r="I826" s="2"/>
      <c r="J826" s="2"/>
      <c r="K826" s="2"/>
      <c r="L826" s="2"/>
      <c r="M826" s="2"/>
      <c r="N826" s="2"/>
      <c r="O826" s="2"/>
      <c r="P826" s="2"/>
      <c r="Q826" s="2"/>
      <c r="R826" s="2"/>
      <c r="S826" s="2"/>
      <c r="T826" s="2"/>
      <c r="U826" s="2"/>
      <c r="V826" s="3"/>
      <c r="W826" s="3"/>
      <c r="X826" s="3"/>
      <c r="Y826" s="3"/>
      <c r="Z826" s="3"/>
    </row>
    <row r="827">
      <c r="A827" s="2"/>
      <c r="B827" s="2"/>
      <c r="C827" s="2"/>
      <c r="D827" s="2"/>
      <c r="E827" s="2"/>
      <c r="F827" s="2"/>
      <c r="G827" s="2"/>
      <c r="H827" s="2"/>
      <c r="I827" s="2"/>
      <c r="J827" s="2"/>
      <c r="K827" s="2"/>
      <c r="L827" s="2"/>
      <c r="M827" s="2"/>
      <c r="N827" s="2"/>
      <c r="O827" s="2"/>
      <c r="P827" s="2"/>
      <c r="Q827" s="2"/>
      <c r="R827" s="2"/>
      <c r="S827" s="2"/>
      <c r="T827" s="2"/>
      <c r="U827" s="2"/>
      <c r="V827" s="3"/>
      <c r="W827" s="3"/>
      <c r="X827" s="3"/>
      <c r="Y827" s="3"/>
      <c r="Z827" s="3"/>
    </row>
    <row r="828">
      <c r="A828" s="2"/>
      <c r="B828" s="2"/>
      <c r="C828" s="2"/>
      <c r="D828" s="2"/>
      <c r="E828" s="2"/>
      <c r="F828" s="2"/>
      <c r="G828" s="2"/>
      <c r="H828" s="2"/>
      <c r="I828" s="2"/>
      <c r="J828" s="2"/>
      <c r="K828" s="2"/>
      <c r="L828" s="2"/>
      <c r="M828" s="2"/>
      <c r="N828" s="2"/>
      <c r="O828" s="2"/>
      <c r="P828" s="2"/>
      <c r="Q828" s="2"/>
      <c r="R828" s="2"/>
      <c r="S828" s="2"/>
      <c r="T828" s="2"/>
      <c r="U828" s="2"/>
      <c r="V828" s="3"/>
      <c r="W828" s="3"/>
      <c r="X828" s="3"/>
      <c r="Y828" s="3"/>
      <c r="Z828" s="3"/>
    </row>
    <row r="829">
      <c r="A829" s="2"/>
      <c r="B829" s="2"/>
      <c r="C829" s="2"/>
      <c r="D829" s="2"/>
      <c r="E829" s="2"/>
      <c r="F829" s="2"/>
      <c r="G829" s="2"/>
      <c r="H829" s="2"/>
      <c r="I829" s="2"/>
      <c r="J829" s="2"/>
      <c r="K829" s="2"/>
      <c r="L829" s="2"/>
      <c r="M829" s="2"/>
      <c r="N829" s="2"/>
      <c r="O829" s="2"/>
      <c r="P829" s="2"/>
      <c r="Q829" s="2"/>
      <c r="R829" s="2"/>
      <c r="S829" s="2"/>
      <c r="T829" s="2"/>
      <c r="U829" s="2"/>
      <c r="V829" s="3"/>
      <c r="W829" s="3"/>
      <c r="X829" s="3"/>
      <c r="Y829" s="3"/>
      <c r="Z829" s="3"/>
    </row>
    <row r="830">
      <c r="A830" s="2"/>
      <c r="B830" s="2"/>
      <c r="C830" s="2"/>
      <c r="D830" s="2"/>
      <c r="E830" s="2"/>
      <c r="F830" s="2"/>
      <c r="G830" s="2"/>
      <c r="H830" s="2"/>
      <c r="I830" s="2"/>
      <c r="J830" s="2"/>
      <c r="K830" s="2"/>
      <c r="L830" s="2"/>
      <c r="M830" s="2"/>
      <c r="N830" s="2"/>
      <c r="O830" s="2"/>
      <c r="P830" s="2"/>
      <c r="Q830" s="2"/>
      <c r="R830" s="2"/>
      <c r="S830" s="2"/>
      <c r="T830" s="2"/>
      <c r="U830" s="2"/>
      <c r="V830" s="3"/>
      <c r="W830" s="3"/>
      <c r="X830" s="3"/>
      <c r="Y830" s="3"/>
      <c r="Z830" s="3"/>
    </row>
    <row r="831">
      <c r="A831" s="2"/>
      <c r="B831" s="2"/>
      <c r="C831" s="2"/>
      <c r="D831" s="2"/>
      <c r="E831" s="2"/>
      <c r="F831" s="2"/>
      <c r="G831" s="2"/>
      <c r="H831" s="2"/>
      <c r="I831" s="2"/>
      <c r="J831" s="2"/>
      <c r="K831" s="2"/>
      <c r="L831" s="2"/>
      <c r="M831" s="2"/>
      <c r="N831" s="2"/>
      <c r="O831" s="2"/>
      <c r="P831" s="2"/>
      <c r="Q831" s="2"/>
      <c r="R831" s="2"/>
      <c r="S831" s="2"/>
      <c r="T831" s="2"/>
      <c r="U831" s="2"/>
      <c r="V831" s="3"/>
      <c r="W831" s="3"/>
      <c r="X831" s="3"/>
      <c r="Y831" s="3"/>
      <c r="Z831" s="3"/>
    </row>
    <row r="832">
      <c r="A832" s="2"/>
      <c r="B832" s="2"/>
      <c r="C832" s="2"/>
      <c r="D832" s="2"/>
      <c r="E832" s="2"/>
      <c r="F832" s="2"/>
      <c r="G832" s="2"/>
      <c r="H832" s="2"/>
      <c r="I832" s="2"/>
      <c r="J832" s="2"/>
      <c r="K832" s="2"/>
      <c r="L832" s="2"/>
      <c r="M832" s="2"/>
      <c r="N832" s="2"/>
      <c r="O832" s="2"/>
      <c r="P832" s="2"/>
      <c r="Q832" s="2"/>
      <c r="R832" s="2"/>
      <c r="S832" s="2"/>
      <c r="T832" s="2"/>
      <c r="U832" s="2"/>
      <c r="V832" s="3"/>
      <c r="W832" s="3"/>
      <c r="X832" s="3"/>
      <c r="Y832" s="3"/>
      <c r="Z832" s="3"/>
    </row>
    <row r="833">
      <c r="A833" s="2"/>
      <c r="B833" s="2"/>
      <c r="C833" s="2"/>
      <c r="D833" s="2"/>
      <c r="E833" s="2"/>
      <c r="F833" s="2"/>
      <c r="G833" s="2"/>
      <c r="H833" s="2"/>
      <c r="I833" s="2"/>
      <c r="J833" s="2"/>
      <c r="K833" s="2"/>
      <c r="L833" s="2"/>
      <c r="M833" s="2"/>
      <c r="N833" s="2"/>
      <c r="O833" s="2"/>
      <c r="P833" s="2"/>
      <c r="Q833" s="2"/>
      <c r="R833" s="2"/>
      <c r="S833" s="2"/>
      <c r="T833" s="2"/>
      <c r="U833" s="2"/>
      <c r="V833" s="3"/>
      <c r="W833" s="3"/>
      <c r="X833" s="3"/>
      <c r="Y833" s="3"/>
      <c r="Z833" s="3"/>
    </row>
    <row r="834">
      <c r="A834" s="2"/>
      <c r="B834" s="2"/>
      <c r="C834" s="2"/>
      <c r="D834" s="2"/>
      <c r="E834" s="2"/>
      <c r="F834" s="2"/>
      <c r="G834" s="2"/>
      <c r="H834" s="2"/>
      <c r="I834" s="2"/>
      <c r="J834" s="2"/>
      <c r="K834" s="2"/>
      <c r="L834" s="2"/>
      <c r="M834" s="2"/>
      <c r="N834" s="2"/>
      <c r="O834" s="2"/>
      <c r="P834" s="2"/>
      <c r="Q834" s="2"/>
      <c r="R834" s="2"/>
      <c r="S834" s="2"/>
      <c r="T834" s="2"/>
      <c r="U834" s="2"/>
      <c r="V834" s="3"/>
      <c r="W834" s="3"/>
      <c r="X834" s="3"/>
      <c r="Y834" s="3"/>
      <c r="Z834" s="3"/>
    </row>
    <row r="835">
      <c r="A835" s="2"/>
      <c r="B835" s="2"/>
      <c r="C835" s="2"/>
      <c r="D835" s="2"/>
      <c r="E835" s="2"/>
      <c r="F835" s="2"/>
      <c r="G835" s="2"/>
      <c r="H835" s="2"/>
      <c r="I835" s="2"/>
      <c r="J835" s="2"/>
      <c r="K835" s="2"/>
      <c r="L835" s="2"/>
      <c r="M835" s="2"/>
      <c r="N835" s="2"/>
      <c r="O835" s="2"/>
      <c r="P835" s="2"/>
      <c r="Q835" s="2"/>
      <c r="R835" s="2"/>
      <c r="S835" s="2"/>
      <c r="T835" s="2"/>
      <c r="U835" s="2"/>
      <c r="V835" s="3"/>
      <c r="W835" s="3"/>
      <c r="X835" s="3"/>
      <c r="Y835" s="3"/>
      <c r="Z835" s="3"/>
    </row>
    <row r="836">
      <c r="A836" s="2"/>
      <c r="B836" s="2"/>
      <c r="C836" s="2"/>
      <c r="D836" s="2"/>
      <c r="E836" s="2"/>
      <c r="F836" s="2"/>
      <c r="G836" s="2"/>
      <c r="H836" s="2"/>
      <c r="I836" s="2"/>
      <c r="J836" s="2"/>
      <c r="K836" s="2"/>
      <c r="L836" s="2"/>
      <c r="M836" s="2"/>
      <c r="N836" s="2"/>
      <c r="O836" s="2"/>
      <c r="P836" s="2"/>
      <c r="Q836" s="2"/>
      <c r="R836" s="2"/>
      <c r="S836" s="2"/>
      <c r="T836" s="2"/>
      <c r="U836" s="2"/>
      <c r="V836" s="3"/>
      <c r="W836" s="3"/>
      <c r="X836" s="3"/>
      <c r="Y836" s="3"/>
      <c r="Z836" s="3"/>
    </row>
    <row r="837">
      <c r="A837" s="2"/>
      <c r="B837" s="2"/>
      <c r="C837" s="2"/>
      <c r="D837" s="2"/>
      <c r="E837" s="2"/>
      <c r="F837" s="2"/>
      <c r="G837" s="2"/>
      <c r="H837" s="2"/>
      <c r="I837" s="2"/>
      <c r="J837" s="2"/>
      <c r="K837" s="2"/>
      <c r="L837" s="2"/>
      <c r="M837" s="2"/>
      <c r="N837" s="2"/>
      <c r="O837" s="2"/>
      <c r="P837" s="2"/>
      <c r="Q837" s="2"/>
      <c r="R837" s="2"/>
      <c r="S837" s="2"/>
      <c r="T837" s="2"/>
      <c r="U837" s="2"/>
      <c r="V837" s="3"/>
      <c r="W837" s="3"/>
      <c r="X837" s="3"/>
      <c r="Y837" s="3"/>
      <c r="Z837" s="3"/>
    </row>
    <row r="838">
      <c r="A838" s="2"/>
      <c r="B838" s="2"/>
      <c r="C838" s="2"/>
      <c r="D838" s="2"/>
      <c r="E838" s="2"/>
      <c r="F838" s="2"/>
      <c r="G838" s="2"/>
      <c r="H838" s="2"/>
      <c r="I838" s="2"/>
      <c r="J838" s="2"/>
      <c r="K838" s="2"/>
      <c r="L838" s="2"/>
      <c r="M838" s="2"/>
      <c r="N838" s="2"/>
      <c r="O838" s="2"/>
      <c r="P838" s="2"/>
      <c r="Q838" s="2"/>
      <c r="R838" s="2"/>
      <c r="S838" s="2"/>
      <c r="T838" s="2"/>
      <c r="U838" s="2"/>
      <c r="V838" s="3"/>
      <c r="W838" s="3"/>
      <c r="X838" s="3"/>
      <c r="Y838" s="3"/>
      <c r="Z838" s="3"/>
    </row>
    <row r="839">
      <c r="A839" s="2"/>
      <c r="B839" s="2"/>
      <c r="C839" s="2"/>
      <c r="D839" s="2"/>
      <c r="E839" s="2"/>
      <c r="F839" s="2"/>
      <c r="G839" s="2"/>
      <c r="H839" s="2"/>
      <c r="I839" s="2"/>
      <c r="J839" s="2"/>
      <c r="K839" s="2"/>
      <c r="L839" s="2"/>
      <c r="M839" s="2"/>
      <c r="N839" s="2"/>
      <c r="O839" s="2"/>
      <c r="P839" s="2"/>
      <c r="Q839" s="2"/>
      <c r="R839" s="2"/>
      <c r="S839" s="2"/>
      <c r="T839" s="2"/>
      <c r="U839" s="2"/>
      <c r="V839" s="3"/>
      <c r="W839" s="3"/>
      <c r="X839" s="3"/>
      <c r="Y839" s="3"/>
      <c r="Z839" s="3"/>
    </row>
    <row r="840">
      <c r="A840" s="2"/>
      <c r="B840" s="2"/>
      <c r="C840" s="2"/>
      <c r="D840" s="2"/>
      <c r="E840" s="2"/>
      <c r="F840" s="2"/>
      <c r="G840" s="2"/>
      <c r="H840" s="2"/>
      <c r="I840" s="2"/>
      <c r="J840" s="2"/>
      <c r="K840" s="2"/>
      <c r="L840" s="2"/>
      <c r="M840" s="2"/>
      <c r="N840" s="2"/>
      <c r="O840" s="2"/>
      <c r="P840" s="2"/>
      <c r="Q840" s="2"/>
      <c r="R840" s="2"/>
      <c r="S840" s="2"/>
      <c r="T840" s="2"/>
      <c r="U840" s="2"/>
      <c r="V840" s="3"/>
      <c r="W840" s="3"/>
      <c r="X840" s="3"/>
      <c r="Y840" s="3"/>
      <c r="Z840" s="3"/>
    </row>
    <row r="841">
      <c r="A841" s="2"/>
      <c r="B841" s="2"/>
      <c r="C841" s="2"/>
      <c r="D841" s="2"/>
      <c r="E841" s="2"/>
      <c r="F841" s="2"/>
      <c r="G841" s="2"/>
      <c r="H841" s="2"/>
      <c r="I841" s="2"/>
      <c r="J841" s="2"/>
      <c r="K841" s="2"/>
      <c r="L841" s="2"/>
      <c r="M841" s="2"/>
      <c r="N841" s="2"/>
      <c r="O841" s="2"/>
      <c r="P841" s="2"/>
      <c r="Q841" s="2"/>
      <c r="R841" s="2"/>
      <c r="S841" s="2"/>
      <c r="T841" s="2"/>
      <c r="U841" s="2"/>
      <c r="V841" s="3"/>
      <c r="W841" s="3"/>
      <c r="X841" s="3"/>
      <c r="Y841" s="3"/>
      <c r="Z841" s="3"/>
    </row>
    <row r="842">
      <c r="A842" s="2"/>
      <c r="B842" s="2"/>
      <c r="C842" s="2"/>
      <c r="D842" s="2"/>
      <c r="E842" s="2"/>
      <c r="F842" s="2"/>
      <c r="G842" s="2"/>
      <c r="H842" s="2"/>
      <c r="I842" s="2"/>
      <c r="J842" s="2"/>
      <c r="K842" s="2"/>
      <c r="L842" s="2"/>
      <c r="M842" s="2"/>
      <c r="N842" s="2"/>
      <c r="O842" s="2"/>
      <c r="P842" s="2"/>
      <c r="Q842" s="2"/>
      <c r="R842" s="2"/>
      <c r="S842" s="2"/>
      <c r="T842" s="2"/>
      <c r="U842" s="2"/>
      <c r="V842" s="3"/>
      <c r="W842" s="3"/>
      <c r="X842" s="3"/>
      <c r="Y842" s="3"/>
      <c r="Z842" s="3"/>
    </row>
    <row r="843">
      <c r="A843" s="2"/>
      <c r="B843" s="2"/>
      <c r="C843" s="2"/>
      <c r="D843" s="2"/>
      <c r="E843" s="2"/>
      <c r="F843" s="2"/>
      <c r="G843" s="2"/>
      <c r="H843" s="2"/>
      <c r="I843" s="2"/>
      <c r="J843" s="2"/>
      <c r="K843" s="2"/>
      <c r="L843" s="2"/>
      <c r="M843" s="2"/>
      <c r="N843" s="2"/>
      <c r="O843" s="2"/>
      <c r="P843" s="2"/>
      <c r="Q843" s="2"/>
      <c r="R843" s="2"/>
      <c r="S843" s="2"/>
      <c r="T843" s="2"/>
      <c r="U843" s="2"/>
      <c r="V843" s="3"/>
      <c r="W843" s="3"/>
      <c r="X843" s="3"/>
      <c r="Y843" s="3"/>
      <c r="Z843" s="3"/>
    </row>
    <row r="844">
      <c r="A844" s="2"/>
      <c r="B844" s="2"/>
      <c r="C844" s="2"/>
      <c r="D844" s="2"/>
      <c r="E844" s="2"/>
      <c r="F844" s="2"/>
      <c r="G844" s="2"/>
      <c r="H844" s="2"/>
      <c r="I844" s="2"/>
      <c r="J844" s="2"/>
      <c r="K844" s="2"/>
      <c r="L844" s="2"/>
      <c r="M844" s="2"/>
      <c r="N844" s="2"/>
      <c r="O844" s="2"/>
      <c r="P844" s="2"/>
      <c r="Q844" s="2"/>
      <c r="R844" s="2"/>
      <c r="S844" s="2"/>
      <c r="T844" s="2"/>
      <c r="U844" s="2"/>
      <c r="V844" s="3"/>
      <c r="W844" s="3"/>
      <c r="X844" s="3"/>
      <c r="Y844" s="3"/>
      <c r="Z844" s="3"/>
    </row>
    <row r="845">
      <c r="A845" s="2"/>
      <c r="B845" s="2"/>
      <c r="C845" s="2"/>
      <c r="D845" s="2"/>
      <c r="E845" s="2"/>
      <c r="F845" s="2"/>
      <c r="G845" s="2"/>
      <c r="H845" s="2"/>
      <c r="I845" s="2"/>
      <c r="J845" s="2"/>
      <c r="K845" s="2"/>
      <c r="L845" s="2"/>
      <c r="M845" s="2"/>
      <c r="N845" s="2"/>
      <c r="O845" s="2"/>
      <c r="P845" s="2"/>
      <c r="Q845" s="2"/>
      <c r="R845" s="2"/>
      <c r="S845" s="2"/>
      <c r="T845" s="2"/>
      <c r="U845" s="2"/>
      <c r="V845" s="3"/>
      <c r="W845" s="3"/>
      <c r="X845" s="3"/>
      <c r="Y845" s="3"/>
      <c r="Z845" s="3"/>
    </row>
    <row r="846">
      <c r="A846" s="2"/>
      <c r="B846" s="2"/>
      <c r="C846" s="2"/>
      <c r="D846" s="2"/>
      <c r="E846" s="2"/>
      <c r="F846" s="2"/>
      <c r="G846" s="2"/>
      <c r="H846" s="2"/>
      <c r="I846" s="2"/>
      <c r="J846" s="2"/>
      <c r="K846" s="2"/>
      <c r="L846" s="2"/>
      <c r="M846" s="2"/>
      <c r="N846" s="2"/>
      <c r="O846" s="2"/>
      <c r="P846" s="2"/>
      <c r="Q846" s="2"/>
      <c r="R846" s="2"/>
      <c r="S846" s="2"/>
      <c r="T846" s="2"/>
      <c r="U846" s="2"/>
      <c r="V846" s="3"/>
      <c r="W846" s="3"/>
      <c r="X846" s="3"/>
      <c r="Y846" s="3"/>
      <c r="Z846" s="3"/>
    </row>
    <row r="847">
      <c r="A847" s="2"/>
      <c r="B847" s="2"/>
      <c r="C847" s="2"/>
      <c r="D847" s="2"/>
      <c r="E847" s="2"/>
      <c r="F847" s="2"/>
      <c r="G847" s="2"/>
      <c r="H847" s="2"/>
      <c r="I847" s="2"/>
      <c r="J847" s="2"/>
      <c r="K847" s="2"/>
      <c r="L847" s="2"/>
      <c r="M847" s="2"/>
      <c r="N847" s="2"/>
      <c r="O847" s="2"/>
      <c r="P847" s="2"/>
      <c r="Q847" s="2"/>
      <c r="R847" s="2"/>
      <c r="S847" s="2"/>
      <c r="T847" s="2"/>
      <c r="U847" s="2"/>
      <c r="V847" s="3"/>
      <c r="W847" s="3"/>
      <c r="X847" s="3"/>
      <c r="Y847" s="3"/>
      <c r="Z847" s="3"/>
    </row>
    <row r="848">
      <c r="A848" s="2"/>
      <c r="B848" s="2"/>
      <c r="C848" s="2"/>
      <c r="D848" s="2"/>
      <c r="E848" s="2"/>
      <c r="F848" s="2"/>
      <c r="G848" s="2"/>
      <c r="H848" s="2"/>
      <c r="I848" s="2"/>
      <c r="J848" s="2"/>
      <c r="K848" s="2"/>
      <c r="L848" s="2"/>
      <c r="M848" s="2"/>
      <c r="N848" s="2"/>
      <c r="O848" s="2"/>
      <c r="P848" s="2"/>
      <c r="Q848" s="2"/>
      <c r="R848" s="2"/>
      <c r="S848" s="2"/>
      <c r="T848" s="2"/>
      <c r="U848" s="2"/>
      <c r="V848" s="3"/>
      <c r="W848" s="3"/>
      <c r="X848" s="3"/>
      <c r="Y848" s="3"/>
      <c r="Z848" s="3"/>
    </row>
    <row r="849">
      <c r="A849" s="2"/>
      <c r="B849" s="2"/>
      <c r="C849" s="2"/>
      <c r="D849" s="2"/>
      <c r="E849" s="2"/>
      <c r="F849" s="2"/>
      <c r="G849" s="2"/>
      <c r="H849" s="2"/>
      <c r="I849" s="2"/>
      <c r="J849" s="2"/>
      <c r="K849" s="2"/>
      <c r="L849" s="2"/>
      <c r="M849" s="2"/>
      <c r="N849" s="2"/>
      <c r="O849" s="2"/>
      <c r="P849" s="2"/>
      <c r="Q849" s="2"/>
      <c r="R849" s="2"/>
      <c r="S849" s="2"/>
      <c r="T849" s="2"/>
      <c r="U849" s="2"/>
      <c r="V849" s="3"/>
      <c r="W849" s="3"/>
      <c r="X849" s="3"/>
      <c r="Y849" s="3"/>
      <c r="Z849" s="3"/>
    </row>
    <row r="850">
      <c r="A850" s="2"/>
      <c r="B850" s="2"/>
      <c r="C850" s="2"/>
      <c r="D850" s="2"/>
      <c r="E850" s="2"/>
      <c r="F850" s="2"/>
      <c r="G850" s="2"/>
      <c r="H850" s="2"/>
      <c r="I850" s="2"/>
      <c r="J850" s="2"/>
      <c r="K850" s="2"/>
      <c r="L850" s="2"/>
      <c r="M850" s="2"/>
      <c r="N850" s="2"/>
      <c r="O850" s="2"/>
      <c r="P850" s="2"/>
      <c r="Q850" s="2"/>
      <c r="R850" s="2"/>
      <c r="S850" s="2"/>
      <c r="T850" s="2"/>
      <c r="U850" s="2"/>
      <c r="V850" s="3"/>
      <c r="W850" s="3"/>
      <c r="X850" s="3"/>
      <c r="Y850" s="3"/>
      <c r="Z850" s="3"/>
    </row>
    <row r="851">
      <c r="A851" s="2"/>
      <c r="B851" s="2"/>
      <c r="C851" s="2"/>
      <c r="D851" s="2"/>
      <c r="E851" s="2"/>
      <c r="F851" s="2"/>
      <c r="G851" s="2"/>
      <c r="H851" s="2"/>
      <c r="I851" s="2"/>
      <c r="J851" s="2"/>
      <c r="K851" s="2"/>
      <c r="L851" s="2"/>
      <c r="M851" s="2"/>
      <c r="N851" s="2"/>
      <c r="O851" s="2"/>
      <c r="P851" s="2"/>
      <c r="Q851" s="2"/>
      <c r="R851" s="2"/>
      <c r="S851" s="2"/>
      <c r="T851" s="2"/>
      <c r="U851" s="2"/>
      <c r="V851" s="3"/>
      <c r="W851" s="3"/>
      <c r="X851" s="3"/>
      <c r="Y851" s="3"/>
      <c r="Z851" s="3"/>
    </row>
    <row r="852">
      <c r="A852" s="2"/>
      <c r="B852" s="2"/>
      <c r="C852" s="2"/>
      <c r="D852" s="2"/>
      <c r="E852" s="2"/>
      <c r="F852" s="2"/>
      <c r="G852" s="2"/>
      <c r="H852" s="2"/>
      <c r="I852" s="2"/>
      <c r="J852" s="2"/>
      <c r="K852" s="2"/>
      <c r="L852" s="2"/>
      <c r="M852" s="2"/>
      <c r="N852" s="2"/>
      <c r="O852" s="2"/>
      <c r="P852" s="2"/>
      <c r="Q852" s="2"/>
      <c r="R852" s="2"/>
      <c r="S852" s="2"/>
      <c r="T852" s="2"/>
      <c r="U852" s="2"/>
      <c r="V852" s="3"/>
      <c r="W852" s="3"/>
      <c r="X852" s="3"/>
      <c r="Y852" s="3"/>
      <c r="Z852" s="3"/>
    </row>
    <row r="853">
      <c r="A853" s="2"/>
      <c r="B853" s="2"/>
      <c r="C853" s="2"/>
      <c r="D853" s="2"/>
      <c r="E853" s="2"/>
      <c r="F853" s="2"/>
      <c r="G853" s="2"/>
      <c r="H853" s="2"/>
      <c r="I853" s="2"/>
      <c r="J853" s="2"/>
      <c r="K853" s="2"/>
      <c r="L853" s="2"/>
      <c r="M853" s="2"/>
      <c r="N853" s="2"/>
      <c r="O853" s="2"/>
      <c r="P853" s="2"/>
      <c r="Q853" s="2"/>
      <c r="R853" s="2"/>
      <c r="S853" s="2"/>
      <c r="T853" s="2"/>
      <c r="U853" s="2"/>
      <c r="V853" s="3"/>
      <c r="W853" s="3"/>
      <c r="X853" s="3"/>
      <c r="Y853" s="3"/>
      <c r="Z853" s="3"/>
    </row>
    <row r="854">
      <c r="A854" s="2"/>
      <c r="B854" s="2"/>
      <c r="C854" s="2"/>
      <c r="D854" s="2"/>
      <c r="E854" s="2"/>
      <c r="F854" s="2"/>
      <c r="G854" s="2"/>
      <c r="H854" s="2"/>
      <c r="I854" s="2"/>
      <c r="J854" s="2"/>
      <c r="K854" s="2"/>
      <c r="L854" s="2"/>
      <c r="M854" s="2"/>
      <c r="N854" s="2"/>
      <c r="O854" s="2"/>
      <c r="P854" s="2"/>
      <c r="Q854" s="2"/>
      <c r="R854" s="2"/>
      <c r="S854" s="2"/>
      <c r="T854" s="2"/>
      <c r="U854" s="2"/>
      <c r="V854" s="3"/>
      <c r="W854" s="3"/>
      <c r="X854" s="3"/>
      <c r="Y854" s="3"/>
      <c r="Z854" s="3"/>
    </row>
    <row r="855">
      <c r="A855" s="2"/>
      <c r="B855" s="2"/>
      <c r="C855" s="2"/>
      <c r="D855" s="2"/>
      <c r="E855" s="2"/>
      <c r="F855" s="2"/>
      <c r="G855" s="2"/>
      <c r="H855" s="2"/>
      <c r="I855" s="2"/>
      <c r="J855" s="2"/>
      <c r="K855" s="2"/>
      <c r="L855" s="2"/>
      <c r="M855" s="2"/>
      <c r="N855" s="2"/>
      <c r="O855" s="2"/>
      <c r="P855" s="2"/>
      <c r="Q855" s="2"/>
      <c r="R855" s="2"/>
      <c r="S855" s="2"/>
      <c r="T855" s="2"/>
      <c r="U855" s="2"/>
      <c r="V855" s="3"/>
      <c r="W855" s="3"/>
      <c r="X855" s="3"/>
      <c r="Y855" s="3"/>
      <c r="Z855" s="3"/>
    </row>
    <row r="856">
      <c r="A856" s="2"/>
      <c r="B856" s="2"/>
      <c r="C856" s="2"/>
      <c r="D856" s="2"/>
      <c r="E856" s="2"/>
      <c r="F856" s="2"/>
      <c r="G856" s="2"/>
      <c r="H856" s="2"/>
      <c r="I856" s="2"/>
      <c r="J856" s="2"/>
      <c r="K856" s="2"/>
      <c r="L856" s="2"/>
      <c r="M856" s="2"/>
      <c r="N856" s="2"/>
      <c r="O856" s="2"/>
      <c r="P856" s="2"/>
      <c r="Q856" s="2"/>
      <c r="R856" s="2"/>
      <c r="S856" s="2"/>
      <c r="T856" s="2"/>
      <c r="U856" s="2"/>
      <c r="V856" s="3"/>
      <c r="W856" s="3"/>
      <c r="X856" s="3"/>
      <c r="Y856" s="3"/>
      <c r="Z856" s="3"/>
    </row>
    <row r="857">
      <c r="A857" s="2"/>
      <c r="B857" s="2"/>
      <c r="C857" s="2"/>
      <c r="D857" s="2"/>
      <c r="E857" s="2"/>
      <c r="F857" s="2"/>
      <c r="G857" s="2"/>
      <c r="H857" s="2"/>
      <c r="I857" s="2"/>
      <c r="J857" s="2"/>
      <c r="K857" s="2"/>
      <c r="L857" s="2"/>
      <c r="M857" s="2"/>
      <c r="N857" s="2"/>
      <c r="O857" s="2"/>
      <c r="P857" s="2"/>
      <c r="Q857" s="2"/>
      <c r="R857" s="2"/>
      <c r="S857" s="2"/>
      <c r="T857" s="2"/>
      <c r="U857" s="2"/>
      <c r="V857" s="3"/>
      <c r="W857" s="3"/>
      <c r="X857" s="3"/>
      <c r="Y857" s="3"/>
      <c r="Z857" s="3"/>
    </row>
    <row r="858">
      <c r="A858" s="2"/>
      <c r="B858" s="2"/>
      <c r="C858" s="2"/>
      <c r="D858" s="2"/>
      <c r="E858" s="2"/>
      <c r="F858" s="2"/>
      <c r="G858" s="2"/>
      <c r="H858" s="2"/>
      <c r="I858" s="2"/>
      <c r="J858" s="2"/>
      <c r="K858" s="2"/>
      <c r="L858" s="2"/>
      <c r="M858" s="2"/>
      <c r="N858" s="2"/>
      <c r="O858" s="2"/>
      <c r="P858" s="2"/>
      <c r="Q858" s="2"/>
      <c r="R858" s="2"/>
      <c r="S858" s="2"/>
      <c r="T858" s="2"/>
      <c r="U858" s="2"/>
      <c r="V858" s="3"/>
      <c r="W858" s="3"/>
      <c r="X858" s="3"/>
      <c r="Y858" s="3"/>
      <c r="Z858" s="3"/>
    </row>
    <row r="859">
      <c r="A859" s="2"/>
      <c r="B859" s="2"/>
      <c r="C859" s="2"/>
      <c r="D859" s="2"/>
      <c r="E859" s="2"/>
      <c r="F859" s="2"/>
      <c r="G859" s="2"/>
      <c r="H859" s="2"/>
      <c r="I859" s="2"/>
      <c r="J859" s="2"/>
      <c r="K859" s="2"/>
      <c r="L859" s="2"/>
      <c r="M859" s="2"/>
      <c r="N859" s="2"/>
      <c r="O859" s="2"/>
      <c r="P859" s="2"/>
      <c r="Q859" s="2"/>
      <c r="R859" s="2"/>
      <c r="S859" s="2"/>
      <c r="T859" s="2"/>
      <c r="U859" s="2"/>
      <c r="V859" s="3"/>
      <c r="W859" s="3"/>
      <c r="X859" s="3"/>
      <c r="Y859" s="3"/>
      <c r="Z859" s="3"/>
    </row>
    <row r="860">
      <c r="A860" s="2"/>
      <c r="B860" s="2"/>
      <c r="C860" s="2"/>
      <c r="D860" s="2"/>
      <c r="E860" s="2"/>
      <c r="F860" s="2"/>
      <c r="G860" s="2"/>
      <c r="H860" s="2"/>
      <c r="I860" s="2"/>
      <c r="J860" s="2"/>
      <c r="K860" s="2"/>
      <c r="L860" s="2"/>
      <c r="M860" s="2"/>
      <c r="N860" s="2"/>
      <c r="O860" s="2"/>
      <c r="P860" s="2"/>
      <c r="Q860" s="2"/>
      <c r="R860" s="2"/>
      <c r="S860" s="2"/>
      <c r="T860" s="2"/>
      <c r="U860" s="2"/>
      <c r="V860" s="3"/>
      <c r="W860" s="3"/>
      <c r="X860" s="3"/>
      <c r="Y860" s="3"/>
      <c r="Z860" s="3"/>
    </row>
    <row r="861">
      <c r="A861" s="2"/>
      <c r="B861" s="2"/>
      <c r="C861" s="2"/>
      <c r="D861" s="2"/>
      <c r="E861" s="2"/>
      <c r="F861" s="2"/>
      <c r="G861" s="2"/>
      <c r="H861" s="2"/>
      <c r="I861" s="2"/>
      <c r="J861" s="2"/>
      <c r="K861" s="2"/>
      <c r="L861" s="2"/>
      <c r="M861" s="2"/>
      <c r="N861" s="2"/>
      <c r="O861" s="2"/>
      <c r="P861" s="2"/>
      <c r="Q861" s="2"/>
      <c r="R861" s="2"/>
      <c r="S861" s="2"/>
      <c r="T861" s="2"/>
      <c r="U861" s="2"/>
      <c r="V861" s="3"/>
      <c r="W861" s="3"/>
      <c r="X861" s="3"/>
      <c r="Y861" s="3"/>
      <c r="Z861" s="3"/>
    </row>
    <row r="862">
      <c r="A862" s="2"/>
      <c r="B862" s="2"/>
      <c r="C862" s="2"/>
      <c r="D862" s="2"/>
      <c r="E862" s="2"/>
      <c r="F862" s="2"/>
      <c r="G862" s="2"/>
      <c r="H862" s="2"/>
      <c r="I862" s="2"/>
      <c r="J862" s="2"/>
      <c r="K862" s="2"/>
      <c r="L862" s="2"/>
      <c r="M862" s="2"/>
      <c r="N862" s="2"/>
      <c r="O862" s="2"/>
      <c r="P862" s="2"/>
      <c r="Q862" s="2"/>
      <c r="R862" s="2"/>
      <c r="S862" s="2"/>
      <c r="T862" s="2"/>
      <c r="U862" s="2"/>
      <c r="V862" s="3"/>
      <c r="W862" s="3"/>
      <c r="X862" s="3"/>
      <c r="Y862" s="3"/>
      <c r="Z862" s="3"/>
    </row>
    <row r="863">
      <c r="A863" s="2"/>
      <c r="B863" s="2"/>
      <c r="C863" s="2"/>
      <c r="D863" s="2"/>
      <c r="E863" s="2"/>
      <c r="F863" s="2"/>
      <c r="G863" s="2"/>
      <c r="H863" s="2"/>
      <c r="I863" s="2"/>
      <c r="J863" s="2"/>
      <c r="K863" s="2"/>
      <c r="L863" s="2"/>
      <c r="M863" s="2"/>
      <c r="N863" s="2"/>
      <c r="O863" s="2"/>
      <c r="P863" s="2"/>
      <c r="Q863" s="2"/>
      <c r="R863" s="2"/>
      <c r="S863" s="2"/>
      <c r="T863" s="2"/>
      <c r="U863" s="2"/>
      <c r="V863" s="3"/>
      <c r="W863" s="3"/>
      <c r="X863" s="3"/>
      <c r="Y863" s="3"/>
      <c r="Z863" s="3"/>
    </row>
    <row r="864">
      <c r="A864" s="2"/>
      <c r="B864" s="2"/>
      <c r="C864" s="2"/>
      <c r="D864" s="2"/>
      <c r="E864" s="2"/>
      <c r="F864" s="2"/>
      <c r="G864" s="2"/>
      <c r="H864" s="2"/>
      <c r="I864" s="2"/>
      <c r="J864" s="2"/>
      <c r="K864" s="2"/>
      <c r="L864" s="2"/>
      <c r="M864" s="2"/>
      <c r="N864" s="2"/>
      <c r="O864" s="2"/>
      <c r="P864" s="2"/>
      <c r="Q864" s="2"/>
      <c r="R864" s="2"/>
      <c r="S864" s="2"/>
      <c r="T864" s="2"/>
      <c r="U864" s="2"/>
      <c r="V864" s="3"/>
      <c r="W864" s="3"/>
      <c r="X864" s="3"/>
      <c r="Y864" s="3"/>
      <c r="Z864" s="3"/>
    </row>
    <row r="865">
      <c r="A865" s="2"/>
      <c r="B865" s="2"/>
      <c r="C865" s="2"/>
      <c r="D865" s="2"/>
      <c r="E865" s="2"/>
      <c r="F865" s="2"/>
      <c r="G865" s="2"/>
      <c r="H865" s="2"/>
      <c r="I865" s="2"/>
      <c r="J865" s="2"/>
      <c r="K865" s="2"/>
      <c r="L865" s="2"/>
      <c r="M865" s="2"/>
      <c r="N865" s="2"/>
      <c r="O865" s="2"/>
      <c r="P865" s="2"/>
      <c r="Q865" s="2"/>
      <c r="R865" s="2"/>
      <c r="S865" s="2"/>
      <c r="T865" s="2"/>
      <c r="U865" s="2"/>
      <c r="V865" s="3"/>
      <c r="W865" s="3"/>
      <c r="X865" s="3"/>
      <c r="Y865" s="3"/>
      <c r="Z865" s="3"/>
    </row>
    <row r="866">
      <c r="A866" s="2"/>
      <c r="B866" s="2"/>
      <c r="C866" s="2"/>
      <c r="D866" s="2"/>
      <c r="E866" s="2"/>
      <c r="F866" s="2"/>
      <c r="G866" s="2"/>
      <c r="H866" s="2"/>
      <c r="I866" s="2"/>
      <c r="J866" s="2"/>
      <c r="K866" s="2"/>
      <c r="L866" s="2"/>
      <c r="M866" s="2"/>
      <c r="N866" s="2"/>
      <c r="O866" s="2"/>
      <c r="P866" s="2"/>
      <c r="Q866" s="2"/>
      <c r="R866" s="2"/>
      <c r="S866" s="2"/>
      <c r="T866" s="2"/>
      <c r="U866" s="2"/>
      <c r="V866" s="3"/>
      <c r="W866" s="3"/>
      <c r="X866" s="3"/>
      <c r="Y866" s="3"/>
      <c r="Z866" s="3"/>
    </row>
    <row r="867">
      <c r="A867" s="2"/>
      <c r="B867" s="2"/>
      <c r="C867" s="2"/>
      <c r="D867" s="2"/>
      <c r="E867" s="2"/>
      <c r="F867" s="2"/>
      <c r="G867" s="2"/>
      <c r="H867" s="2"/>
      <c r="I867" s="2"/>
      <c r="J867" s="2"/>
      <c r="K867" s="2"/>
      <c r="L867" s="2"/>
      <c r="M867" s="2"/>
      <c r="N867" s="2"/>
      <c r="O867" s="2"/>
      <c r="P867" s="2"/>
      <c r="Q867" s="2"/>
      <c r="R867" s="2"/>
      <c r="S867" s="2"/>
      <c r="T867" s="2"/>
      <c r="U867" s="2"/>
      <c r="V867" s="3"/>
      <c r="W867" s="3"/>
      <c r="X867" s="3"/>
      <c r="Y867" s="3"/>
      <c r="Z867" s="3"/>
    </row>
    <row r="868">
      <c r="A868" s="2"/>
      <c r="B868" s="2"/>
      <c r="C868" s="2"/>
      <c r="D868" s="2"/>
      <c r="E868" s="2"/>
      <c r="F868" s="2"/>
      <c r="G868" s="2"/>
      <c r="H868" s="2"/>
      <c r="I868" s="2"/>
      <c r="J868" s="2"/>
      <c r="K868" s="2"/>
      <c r="L868" s="2"/>
      <c r="M868" s="2"/>
      <c r="N868" s="2"/>
      <c r="O868" s="2"/>
      <c r="P868" s="2"/>
      <c r="Q868" s="2"/>
      <c r="R868" s="2"/>
      <c r="S868" s="2"/>
      <c r="T868" s="2"/>
      <c r="U868" s="2"/>
      <c r="V868" s="3"/>
      <c r="W868" s="3"/>
      <c r="X868" s="3"/>
      <c r="Y868" s="3"/>
      <c r="Z868" s="3"/>
    </row>
    <row r="869">
      <c r="A869" s="2"/>
      <c r="B869" s="2"/>
      <c r="C869" s="2"/>
      <c r="D869" s="2"/>
      <c r="E869" s="2"/>
      <c r="F869" s="2"/>
      <c r="G869" s="2"/>
      <c r="H869" s="2"/>
      <c r="I869" s="2"/>
      <c r="J869" s="2"/>
      <c r="K869" s="2"/>
      <c r="L869" s="2"/>
      <c r="M869" s="2"/>
      <c r="N869" s="2"/>
      <c r="O869" s="2"/>
      <c r="P869" s="2"/>
      <c r="Q869" s="2"/>
      <c r="R869" s="2"/>
      <c r="S869" s="2"/>
      <c r="T869" s="2"/>
      <c r="U869" s="2"/>
      <c r="V869" s="3"/>
      <c r="W869" s="3"/>
      <c r="X869" s="3"/>
      <c r="Y869" s="3"/>
      <c r="Z869" s="3"/>
    </row>
    <row r="870">
      <c r="A870" s="2"/>
      <c r="B870" s="2"/>
      <c r="C870" s="2"/>
      <c r="D870" s="2"/>
      <c r="E870" s="2"/>
      <c r="F870" s="2"/>
      <c r="G870" s="2"/>
      <c r="H870" s="2"/>
      <c r="I870" s="2"/>
      <c r="J870" s="2"/>
      <c r="K870" s="2"/>
      <c r="L870" s="2"/>
      <c r="M870" s="2"/>
      <c r="N870" s="2"/>
      <c r="O870" s="2"/>
      <c r="P870" s="2"/>
      <c r="Q870" s="2"/>
      <c r="R870" s="2"/>
      <c r="S870" s="2"/>
      <c r="T870" s="2"/>
      <c r="U870" s="2"/>
      <c r="V870" s="3"/>
      <c r="W870" s="3"/>
      <c r="X870" s="3"/>
      <c r="Y870" s="3"/>
      <c r="Z870" s="3"/>
    </row>
    <row r="871">
      <c r="A871" s="2"/>
      <c r="B871" s="2"/>
      <c r="C871" s="2"/>
      <c r="D871" s="2"/>
      <c r="E871" s="2"/>
      <c r="F871" s="2"/>
      <c r="G871" s="2"/>
      <c r="H871" s="2"/>
      <c r="I871" s="2"/>
      <c r="J871" s="2"/>
      <c r="K871" s="2"/>
      <c r="L871" s="2"/>
      <c r="M871" s="2"/>
      <c r="N871" s="2"/>
      <c r="O871" s="2"/>
      <c r="P871" s="2"/>
      <c r="Q871" s="2"/>
      <c r="R871" s="2"/>
      <c r="S871" s="2"/>
      <c r="T871" s="2"/>
      <c r="U871" s="2"/>
      <c r="V871" s="3"/>
      <c r="W871" s="3"/>
      <c r="X871" s="3"/>
      <c r="Y871" s="3"/>
      <c r="Z871" s="3"/>
    </row>
    <row r="872">
      <c r="A872" s="2"/>
      <c r="B872" s="2"/>
      <c r="C872" s="2"/>
      <c r="D872" s="2"/>
      <c r="E872" s="2"/>
      <c r="F872" s="2"/>
      <c r="G872" s="2"/>
      <c r="H872" s="2"/>
      <c r="I872" s="2"/>
      <c r="J872" s="2"/>
      <c r="K872" s="2"/>
      <c r="L872" s="2"/>
      <c r="M872" s="2"/>
      <c r="N872" s="2"/>
      <c r="O872" s="2"/>
      <c r="P872" s="2"/>
      <c r="Q872" s="2"/>
      <c r="R872" s="2"/>
      <c r="S872" s="2"/>
      <c r="T872" s="2"/>
      <c r="U872" s="2"/>
      <c r="V872" s="3"/>
      <c r="W872" s="3"/>
      <c r="X872" s="3"/>
      <c r="Y872" s="3"/>
      <c r="Z872" s="3"/>
    </row>
    <row r="873">
      <c r="A873" s="2"/>
      <c r="B873" s="2"/>
      <c r="C873" s="2"/>
      <c r="D873" s="2"/>
      <c r="E873" s="2"/>
      <c r="F873" s="2"/>
      <c r="G873" s="2"/>
      <c r="H873" s="2"/>
      <c r="I873" s="2"/>
      <c r="J873" s="2"/>
      <c r="K873" s="2"/>
      <c r="L873" s="2"/>
      <c r="M873" s="2"/>
      <c r="N873" s="2"/>
      <c r="O873" s="2"/>
      <c r="P873" s="2"/>
      <c r="Q873" s="2"/>
      <c r="R873" s="2"/>
      <c r="S873" s="2"/>
      <c r="T873" s="2"/>
      <c r="U873" s="2"/>
      <c r="V873" s="3"/>
      <c r="W873" s="3"/>
      <c r="X873" s="3"/>
      <c r="Y873" s="3"/>
      <c r="Z873" s="3"/>
    </row>
    <row r="874">
      <c r="A874" s="2"/>
      <c r="B874" s="2"/>
      <c r="C874" s="2"/>
      <c r="D874" s="2"/>
      <c r="E874" s="2"/>
      <c r="F874" s="2"/>
      <c r="G874" s="2"/>
      <c r="H874" s="2"/>
      <c r="I874" s="2"/>
      <c r="J874" s="2"/>
      <c r="K874" s="2"/>
      <c r="L874" s="2"/>
      <c r="M874" s="2"/>
      <c r="N874" s="2"/>
      <c r="O874" s="2"/>
      <c r="P874" s="2"/>
      <c r="Q874" s="2"/>
      <c r="R874" s="2"/>
      <c r="S874" s="2"/>
      <c r="T874" s="2"/>
      <c r="U874" s="2"/>
      <c r="V874" s="3"/>
      <c r="W874" s="3"/>
      <c r="X874" s="3"/>
      <c r="Y874" s="3"/>
      <c r="Z874" s="3"/>
    </row>
    <row r="875">
      <c r="A875" s="2"/>
      <c r="B875" s="2"/>
      <c r="C875" s="2"/>
      <c r="D875" s="2"/>
      <c r="E875" s="2"/>
      <c r="F875" s="2"/>
      <c r="G875" s="2"/>
      <c r="H875" s="2"/>
      <c r="I875" s="2"/>
      <c r="J875" s="2"/>
      <c r="K875" s="2"/>
      <c r="L875" s="2"/>
      <c r="M875" s="2"/>
      <c r="N875" s="2"/>
      <c r="O875" s="2"/>
      <c r="P875" s="2"/>
      <c r="Q875" s="2"/>
      <c r="R875" s="2"/>
      <c r="S875" s="2"/>
      <c r="T875" s="2"/>
      <c r="U875" s="2"/>
      <c r="V875" s="3"/>
      <c r="W875" s="3"/>
      <c r="X875" s="3"/>
      <c r="Y875" s="3"/>
      <c r="Z875" s="3"/>
    </row>
    <row r="876">
      <c r="A876" s="2"/>
      <c r="B876" s="2"/>
      <c r="C876" s="2"/>
      <c r="D876" s="2"/>
      <c r="E876" s="2"/>
      <c r="F876" s="2"/>
      <c r="G876" s="2"/>
      <c r="H876" s="2"/>
      <c r="I876" s="2"/>
      <c r="J876" s="2"/>
      <c r="K876" s="2"/>
      <c r="L876" s="2"/>
      <c r="M876" s="2"/>
      <c r="N876" s="2"/>
      <c r="O876" s="2"/>
      <c r="P876" s="2"/>
      <c r="Q876" s="2"/>
      <c r="R876" s="2"/>
      <c r="S876" s="2"/>
      <c r="T876" s="2"/>
      <c r="U876" s="2"/>
      <c r="V876" s="3"/>
      <c r="W876" s="3"/>
      <c r="X876" s="3"/>
      <c r="Y876" s="3"/>
      <c r="Z876" s="3"/>
    </row>
    <row r="877">
      <c r="A877" s="2"/>
      <c r="B877" s="2"/>
      <c r="C877" s="2"/>
      <c r="D877" s="2"/>
      <c r="E877" s="2"/>
      <c r="F877" s="2"/>
      <c r="G877" s="2"/>
      <c r="H877" s="2"/>
      <c r="I877" s="2"/>
      <c r="J877" s="2"/>
      <c r="K877" s="2"/>
      <c r="L877" s="2"/>
      <c r="M877" s="2"/>
      <c r="N877" s="2"/>
      <c r="O877" s="2"/>
      <c r="P877" s="2"/>
      <c r="Q877" s="2"/>
      <c r="R877" s="2"/>
      <c r="S877" s="2"/>
      <c r="T877" s="2"/>
      <c r="U877" s="2"/>
      <c r="V877" s="3"/>
      <c r="W877" s="3"/>
      <c r="X877" s="3"/>
      <c r="Y877" s="3"/>
      <c r="Z877" s="3"/>
    </row>
    <row r="878">
      <c r="A878" s="2"/>
      <c r="B878" s="2"/>
      <c r="C878" s="2"/>
      <c r="D878" s="2"/>
      <c r="E878" s="2"/>
      <c r="F878" s="2"/>
      <c r="G878" s="2"/>
      <c r="H878" s="2"/>
      <c r="I878" s="2"/>
      <c r="J878" s="2"/>
      <c r="K878" s="2"/>
      <c r="L878" s="2"/>
      <c r="M878" s="2"/>
      <c r="N878" s="2"/>
      <c r="O878" s="2"/>
      <c r="P878" s="2"/>
      <c r="Q878" s="2"/>
      <c r="R878" s="2"/>
      <c r="S878" s="2"/>
      <c r="T878" s="2"/>
      <c r="U878" s="2"/>
      <c r="V878" s="3"/>
      <c r="W878" s="3"/>
      <c r="X878" s="3"/>
      <c r="Y878" s="3"/>
      <c r="Z878" s="3"/>
    </row>
    <row r="879">
      <c r="A879" s="2"/>
      <c r="B879" s="2"/>
      <c r="C879" s="2"/>
      <c r="D879" s="2"/>
      <c r="E879" s="2"/>
      <c r="F879" s="2"/>
      <c r="G879" s="2"/>
      <c r="H879" s="2"/>
      <c r="I879" s="2"/>
      <c r="J879" s="2"/>
      <c r="K879" s="2"/>
      <c r="L879" s="2"/>
      <c r="M879" s="2"/>
      <c r="N879" s="2"/>
      <c r="O879" s="2"/>
      <c r="P879" s="2"/>
      <c r="Q879" s="2"/>
      <c r="R879" s="2"/>
      <c r="S879" s="2"/>
      <c r="T879" s="2"/>
      <c r="U879" s="2"/>
      <c r="V879" s="3"/>
      <c r="W879" s="3"/>
      <c r="X879" s="3"/>
      <c r="Y879" s="3"/>
      <c r="Z879" s="3"/>
    </row>
    <row r="880">
      <c r="A880" s="2"/>
      <c r="B880" s="2"/>
      <c r="C880" s="2"/>
      <c r="D880" s="2"/>
      <c r="E880" s="2"/>
      <c r="F880" s="2"/>
      <c r="G880" s="2"/>
      <c r="H880" s="2"/>
      <c r="I880" s="2"/>
      <c r="J880" s="2"/>
      <c r="K880" s="2"/>
      <c r="L880" s="2"/>
      <c r="M880" s="2"/>
      <c r="N880" s="2"/>
      <c r="O880" s="2"/>
      <c r="P880" s="2"/>
      <c r="Q880" s="2"/>
      <c r="R880" s="2"/>
      <c r="S880" s="2"/>
      <c r="T880" s="2"/>
      <c r="U880" s="2"/>
      <c r="V880" s="3"/>
      <c r="W880" s="3"/>
      <c r="X880" s="3"/>
      <c r="Y880" s="3"/>
      <c r="Z880" s="3"/>
    </row>
    <row r="881">
      <c r="A881" s="2"/>
      <c r="B881" s="2"/>
      <c r="C881" s="2"/>
      <c r="D881" s="2"/>
      <c r="E881" s="2"/>
      <c r="F881" s="2"/>
      <c r="G881" s="2"/>
      <c r="H881" s="2"/>
      <c r="I881" s="2"/>
      <c r="J881" s="2"/>
      <c r="K881" s="2"/>
      <c r="L881" s="2"/>
      <c r="M881" s="2"/>
      <c r="N881" s="2"/>
      <c r="O881" s="2"/>
      <c r="P881" s="2"/>
      <c r="Q881" s="2"/>
      <c r="R881" s="2"/>
      <c r="S881" s="2"/>
      <c r="T881" s="2"/>
      <c r="U881" s="2"/>
      <c r="V881" s="3"/>
      <c r="W881" s="3"/>
      <c r="X881" s="3"/>
      <c r="Y881" s="3"/>
      <c r="Z881" s="3"/>
    </row>
    <row r="882">
      <c r="A882" s="2"/>
      <c r="B882" s="2"/>
      <c r="C882" s="2"/>
      <c r="D882" s="2"/>
      <c r="E882" s="2"/>
      <c r="F882" s="2"/>
      <c r="G882" s="2"/>
      <c r="H882" s="2"/>
      <c r="I882" s="2"/>
      <c r="J882" s="2"/>
      <c r="K882" s="2"/>
      <c r="L882" s="2"/>
      <c r="M882" s="2"/>
      <c r="N882" s="2"/>
      <c r="O882" s="2"/>
      <c r="P882" s="2"/>
      <c r="Q882" s="2"/>
      <c r="R882" s="2"/>
      <c r="S882" s="2"/>
      <c r="T882" s="2"/>
      <c r="U882" s="2"/>
      <c r="V882" s="3"/>
      <c r="W882" s="3"/>
      <c r="X882" s="3"/>
      <c r="Y882" s="3"/>
      <c r="Z882" s="3"/>
    </row>
    <row r="883">
      <c r="A883" s="2"/>
      <c r="B883" s="2"/>
      <c r="C883" s="2"/>
      <c r="D883" s="2"/>
      <c r="E883" s="2"/>
      <c r="F883" s="2"/>
      <c r="G883" s="2"/>
      <c r="H883" s="2"/>
      <c r="I883" s="2"/>
      <c r="J883" s="2"/>
      <c r="K883" s="2"/>
      <c r="L883" s="2"/>
      <c r="M883" s="2"/>
      <c r="N883" s="2"/>
      <c r="O883" s="2"/>
      <c r="P883" s="2"/>
      <c r="Q883" s="2"/>
      <c r="R883" s="2"/>
      <c r="S883" s="2"/>
      <c r="T883" s="2"/>
      <c r="U883" s="2"/>
      <c r="V883" s="3"/>
      <c r="W883" s="3"/>
      <c r="X883" s="3"/>
      <c r="Y883" s="3"/>
      <c r="Z883" s="3"/>
    </row>
    <row r="884">
      <c r="A884" s="2"/>
      <c r="B884" s="2"/>
      <c r="C884" s="2"/>
      <c r="D884" s="2"/>
      <c r="E884" s="2"/>
      <c r="F884" s="2"/>
      <c r="G884" s="2"/>
      <c r="H884" s="2"/>
      <c r="I884" s="2"/>
      <c r="J884" s="2"/>
      <c r="K884" s="2"/>
      <c r="L884" s="2"/>
      <c r="M884" s="2"/>
      <c r="N884" s="2"/>
      <c r="O884" s="2"/>
      <c r="P884" s="2"/>
      <c r="Q884" s="2"/>
      <c r="R884" s="2"/>
      <c r="S884" s="2"/>
      <c r="T884" s="2"/>
      <c r="U884" s="2"/>
      <c r="V884" s="3"/>
      <c r="W884" s="3"/>
      <c r="X884" s="3"/>
      <c r="Y884" s="3"/>
      <c r="Z884" s="3"/>
    </row>
    <row r="885">
      <c r="A885" s="2"/>
      <c r="B885" s="2"/>
      <c r="C885" s="2"/>
      <c r="D885" s="2"/>
      <c r="E885" s="2"/>
      <c r="F885" s="2"/>
      <c r="G885" s="2"/>
      <c r="H885" s="2"/>
      <c r="I885" s="2"/>
      <c r="J885" s="2"/>
      <c r="K885" s="2"/>
      <c r="L885" s="2"/>
      <c r="M885" s="2"/>
      <c r="N885" s="2"/>
      <c r="O885" s="2"/>
      <c r="P885" s="2"/>
      <c r="Q885" s="2"/>
      <c r="R885" s="2"/>
      <c r="S885" s="2"/>
      <c r="T885" s="2"/>
      <c r="U885" s="2"/>
      <c r="V885" s="3"/>
      <c r="W885" s="3"/>
      <c r="X885" s="3"/>
      <c r="Y885" s="3"/>
      <c r="Z885" s="3"/>
    </row>
    <row r="886">
      <c r="A886" s="2"/>
      <c r="B886" s="2"/>
      <c r="C886" s="2"/>
      <c r="D886" s="2"/>
      <c r="E886" s="2"/>
      <c r="F886" s="2"/>
      <c r="G886" s="2"/>
      <c r="H886" s="2"/>
      <c r="I886" s="2"/>
      <c r="J886" s="2"/>
      <c r="K886" s="2"/>
      <c r="L886" s="2"/>
      <c r="M886" s="2"/>
      <c r="N886" s="2"/>
      <c r="O886" s="2"/>
      <c r="P886" s="2"/>
      <c r="Q886" s="2"/>
      <c r="R886" s="2"/>
      <c r="S886" s="2"/>
      <c r="T886" s="2"/>
      <c r="U886" s="2"/>
      <c r="V886" s="3"/>
      <c r="W886" s="3"/>
      <c r="X886" s="3"/>
      <c r="Y886" s="3"/>
      <c r="Z886" s="3"/>
    </row>
    <row r="887">
      <c r="A887" s="2"/>
      <c r="B887" s="2"/>
      <c r="C887" s="2"/>
      <c r="D887" s="2"/>
      <c r="E887" s="2"/>
      <c r="F887" s="2"/>
      <c r="G887" s="2"/>
      <c r="H887" s="2"/>
      <c r="I887" s="2"/>
      <c r="J887" s="2"/>
      <c r="K887" s="2"/>
      <c r="L887" s="2"/>
      <c r="M887" s="2"/>
      <c r="N887" s="2"/>
      <c r="O887" s="2"/>
      <c r="P887" s="2"/>
      <c r="Q887" s="2"/>
      <c r="R887" s="2"/>
      <c r="S887" s="2"/>
      <c r="T887" s="2"/>
      <c r="U887" s="2"/>
      <c r="V887" s="3"/>
      <c r="W887" s="3"/>
      <c r="X887" s="3"/>
      <c r="Y887" s="3"/>
      <c r="Z887" s="3"/>
    </row>
    <row r="888">
      <c r="A888" s="2"/>
      <c r="B888" s="2"/>
      <c r="C888" s="2"/>
      <c r="D888" s="2"/>
      <c r="E888" s="2"/>
      <c r="F888" s="2"/>
      <c r="G888" s="2"/>
      <c r="H888" s="2"/>
      <c r="I888" s="2"/>
      <c r="J888" s="2"/>
      <c r="K888" s="2"/>
      <c r="L888" s="2"/>
      <c r="M888" s="2"/>
      <c r="N888" s="2"/>
      <c r="O888" s="2"/>
      <c r="P888" s="2"/>
      <c r="Q888" s="2"/>
      <c r="R888" s="2"/>
      <c r="S888" s="2"/>
      <c r="T888" s="2"/>
      <c r="U888" s="2"/>
      <c r="V888" s="3"/>
      <c r="W888" s="3"/>
      <c r="X888" s="3"/>
      <c r="Y888" s="3"/>
      <c r="Z888" s="3"/>
    </row>
    <row r="889">
      <c r="A889" s="2"/>
      <c r="B889" s="2"/>
      <c r="C889" s="2"/>
      <c r="D889" s="2"/>
      <c r="E889" s="2"/>
      <c r="F889" s="2"/>
      <c r="G889" s="2"/>
      <c r="H889" s="2"/>
      <c r="I889" s="2"/>
      <c r="J889" s="2"/>
      <c r="K889" s="2"/>
      <c r="L889" s="2"/>
      <c r="M889" s="2"/>
      <c r="N889" s="2"/>
      <c r="O889" s="2"/>
      <c r="P889" s="2"/>
      <c r="Q889" s="2"/>
      <c r="R889" s="2"/>
      <c r="S889" s="2"/>
      <c r="T889" s="2"/>
      <c r="U889" s="2"/>
      <c r="V889" s="3"/>
      <c r="W889" s="3"/>
      <c r="X889" s="3"/>
      <c r="Y889" s="3"/>
      <c r="Z889" s="3"/>
    </row>
    <row r="890">
      <c r="A890" s="2"/>
      <c r="B890" s="2"/>
      <c r="C890" s="2"/>
      <c r="D890" s="2"/>
      <c r="E890" s="2"/>
      <c r="F890" s="2"/>
      <c r="G890" s="2"/>
      <c r="H890" s="2"/>
      <c r="I890" s="2"/>
      <c r="J890" s="2"/>
      <c r="K890" s="2"/>
      <c r="L890" s="2"/>
      <c r="M890" s="2"/>
      <c r="N890" s="2"/>
      <c r="O890" s="2"/>
      <c r="P890" s="2"/>
      <c r="Q890" s="2"/>
      <c r="R890" s="2"/>
      <c r="S890" s="2"/>
      <c r="T890" s="2"/>
      <c r="U890" s="2"/>
      <c r="V890" s="3"/>
      <c r="W890" s="3"/>
      <c r="X890" s="3"/>
      <c r="Y890" s="3"/>
      <c r="Z890" s="3"/>
    </row>
    <row r="891">
      <c r="A891" s="2"/>
      <c r="B891" s="2"/>
      <c r="C891" s="2"/>
      <c r="D891" s="2"/>
      <c r="E891" s="2"/>
      <c r="F891" s="2"/>
      <c r="G891" s="2"/>
      <c r="H891" s="2"/>
      <c r="I891" s="2"/>
      <c r="J891" s="2"/>
      <c r="K891" s="2"/>
      <c r="L891" s="2"/>
      <c r="M891" s="2"/>
      <c r="N891" s="2"/>
      <c r="O891" s="2"/>
      <c r="P891" s="2"/>
      <c r="Q891" s="2"/>
      <c r="R891" s="2"/>
      <c r="S891" s="2"/>
      <c r="T891" s="2"/>
      <c r="U891" s="2"/>
      <c r="V891" s="3"/>
      <c r="W891" s="3"/>
      <c r="X891" s="3"/>
      <c r="Y891" s="3"/>
      <c r="Z891" s="3"/>
    </row>
    <row r="892">
      <c r="A892" s="2"/>
      <c r="B892" s="2"/>
      <c r="C892" s="2"/>
      <c r="D892" s="2"/>
      <c r="E892" s="2"/>
      <c r="F892" s="2"/>
      <c r="G892" s="2"/>
      <c r="H892" s="2"/>
      <c r="I892" s="2"/>
      <c r="J892" s="2"/>
      <c r="K892" s="2"/>
      <c r="L892" s="2"/>
      <c r="M892" s="2"/>
      <c r="N892" s="2"/>
      <c r="O892" s="2"/>
      <c r="P892" s="2"/>
      <c r="Q892" s="2"/>
      <c r="R892" s="2"/>
      <c r="S892" s="2"/>
      <c r="T892" s="2"/>
      <c r="U892" s="2"/>
      <c r="V892" s="3"/>
      <c r="W892" s="3"/>
      <c r="X892" s="3"/>
      <c r="Y892" s="3"/>
      <c r="Z892" s="3"/>
    </row>
    <row r="893">
      <c r="A893" s="2"/>
      <c r="B893" s="2"/>
      <c r="C893" s="2"/>
      <c r="D893" s="2"/>
      <c r="E893" s="2"/>
      <c r="F893" s="2"/>
      <c r="G893" s="2"/>
      <c r="H893" s="2"/>
      <c r="I893" s="2"/>
      <c r="J893" s="2"/>
      <c r="K893" s="2"/>
      <c r="L893" s="2"/>
      <c r="M893" s="2"/>
      <c r="N893" s="2"/>
      <c r="O893" s="2"/>
      <c r="P893" s="2"/>
      <c r="Q893" s="2"/>
      <c r="R893" s="2"/>
      <c r="S893" s="2"/>
      <c r="T893" s="2"/>
      <c r="U893" s="2"/>
      <c r="V893" s="3"/>
      <c r="W893" s="3"/>
      <c r="X893" s="3"/>
      <c r="Y893" s="3"/>
      <c r="Z893" s="3"/>
    </row>
    <row r="894">
      <c r="A894" s="2"/>
      <c r="B894" s="2"/>
      <c r="C894" s="2"/>
      <c r="D894" s="2"/>
      <c r="E894" s="2"/>
      <c r="F894" s="2"/>
      <c r="G894" s="2"/>
      <c r="H894" s="2"/>
      <c r="I894" s="2"/>
      <c r="J894" s="2"/>
      <c r="K894" s="2"/>
      <c r="L894" s="2"/>
      <c r="M894" s="2"/>
      <c r="N894" s="2"/>
      <c r="O894" s="2"/>
      <c r="P894" s="2"/>
      <c r="Q894" s="2"/>
      <c r="R894" s="2"/>
      <c r="S894" s="2"/>
      <c r="T894" s="2"/>
      <c r="U894" s="2"/>
      <c r="V894" s="3"/>
      <c r="W894" s="3"/>
      <c r="X894" s="3"/>
      <c r="Y894" s="3"/>
      <c r="Z894" s="3"/>
    </row>
    <row r="895">
      <c r="A895" s="2"/>
      <c r="B895" s="2"/>
      <c r="C895" s="2"/>
      <c r="D895" s="2"/>
      <c r="E895" s="2"/>
      <c r="F895" s="2"/>
      <c r="G895" s="2"/>
      <c r="H895" s="2"/>
      <c r="I895" s="2"/>
      <c r="J895" s="2"/>
      <c r="K895" s="2"/>
      <c r="L895" s="2"/>
      <c r="M895" s="2"/>
      <c r="N895" s="2"/>
      <c r="O895" s="2"/>
      <c r="P895" s="2"/>
      <c r="Q895" s="2"/>
      <c r="R895" s="2"/>
      <c r="S895" s="2"/>
      <c r="T895" s="2"/>
      <c r="U895" s="2"/>
      <c r="V895" s="3"/>
      <c r="W895" s="3"/>
      <c r="X895" s="3"/>
      <c r="Y895" s="3"/>
      <c r="Z895" s="3"/>
    </row>
    <row r="896">
      <c r="A896" s="2"/>
      <c r="B896" s="2"/>
      <c r="C896" s="2"/>
      <c r="D896" s="2"/>
      <c r="E896" s="2"/>
      <c r="F896" s="2"/>
      <c r="G896" s="2"/>
      <c r="H896" s="2"/>
      <c r="I896" s="2"/>
      <c r="J896" s="2"/>
      <c r="K896" s="2"/>
      <c r="L896" s="2"/>
      <c r="M896" s="2"/>
      <c r="N896" s="2"/>
      <c r="O896" s="2"/>
      <c r="P896" s="2"/>
      <c r="Q896" s="2"/>
      <c r="R896" s="2"/>
      <c r="S896" s="2"/>
      <c r="T896" s="2"/>
      <c r="U896" s="2"/>
      <c r="V896" s="3"/>
      <c r="W896" s="3"/>
      <c r="X896" s="3"/>
      <c r="Y896" s="3"/>
      <c r="Z896" s="3"/>
    </row>
    <row r="897">
      <c r="A897" s="2"/>
      <c r="B897" s="2"/>
      <c r="C897" s="2"/>
      <c r="D897" s="2"/>
      <c r="E897" s="2"/>
      <c r="F897" s="2"/>
      <c r="G897" s="2"/>
      <c r="H897" s="2"/>
      <c r="I897" s="2"/>
      <c r="J897" s="2"/>
      <c r="K897" s="2"/>
      <c r="L897" s="2"/>
      <c r="M897" s="2"/>
      <c r="N897" s="2"/>
      <c r="O897" s="2"/>
      <c r="P897" s="2"/>
      <c r="Q897" s="2"/>
      <c r="R897" s="2"/>
      <c r="S897" s="2"/>
      <c r="T897" s="2"/>
      <c r="U897" s="2"/>
      <c r="V897" s="3"/>
      <c r="W897" s="3"/>
      <c r="X897" s="3"/>
      <c r="Y897" s="3"/>
      <c r="Z897" s="3"/>
    </row>
    <row r="898">
      <c r="A898" s="2"/>
      <c r="B898" s="2"/>
      <c r="C898" s="2"/>
      <c r="D898" s="2"/>
      <c r="E898" s="2"/>
      <c r="F898" s="2"/>
      <c r="G898" s="2"/>
      <c r="H898" s="2"/>
      <c r="I898" s="2"/>
      <c r="J898" s="2"/>
      <c r="K898" s="2"/>
      <c r="L898" s="2"/>
      <c r="M898" s="2"/>
      <c r="N898" s="2"/>
      <c r="O898" s="2"/>
      <c r="P898" s="2"/>
      <c r="Q898" s="2"/>
      <c r="R898" s="2"/>
      <c r="S898" s="2"/>
      <c r="T898" s="2"/>
      <c r="U898" s="2"/>
      <c r="V898" s="3"/>
      <c r="W898" s="3"/>
      <c r="X898" s="3"/>
      <c r="Y898" s="3"/>
      <c r="Z898" s="3"/>
    </row>
    <row r="899">
      <c r="A899" s="2"/>
      <c r="B899" s="2"/>
      <c r="C899" s="2"/>
      <c r="D899" s="2"/>
      <c r="E899" s="2"/>
      <c r="F899" s="2"/>
      <c r="G899" s="2"/>
      <c r="H899" s="2"/>
      <c r="I899" s="2"/>
      <c r="J899" s="2"/>
      <c r="K899" s="2"/>
      <c r="L899" s="2"/>
      <c r="M899" s="2"/>
      <c r="N899" s="2"/>
      <c r="O899" s="2"/>
      <c r="P899" s="2"/>
      <c r="Q899" s="2"/>
      <c r="R899" s="2"/>
      <c r="S899" s="2"/>
      <c r="T899" s="2"/>
      <c r="U899" s="2"/>
      <c r="V899" s="3"/>
      <c r="W899" s="3"/>
      <c r="X899" s="3"/>
      <c r="Y899" s="3"/>
      <c r="Z899" s="3"/>
    </row>
    <row r="900">
      <c r="A900" s="2"/>
      <c r="B900" s="2"/>
      <c r="C900" s="2"/>
      <c r="D900" s="2"/>
      <c r="E900" s="2"/>
      <c r="F900" s="2"/>
      <c r="G900" s="2"/>
      <c r="H900" s="2"/>
      <c r="I900" s="2"/>
      <c r="J900" s="2"/>
      <c r="K900" s="2"/>
      <c r="L900" s="2"/>
      <c r="M900" s="2"/>
      <c r="N900" s="2"/>
      <c r="O900" s="2"/>
      <c r="P900" s="2"/>
      <c r="Q900" s="2"/>
      <c r="R900" s="2"/>
      <c r="S900" s="2"/>
      <c r="T900" s="2"/>
      <c r="U900" s="2"/>
      <c r="V900" s="3"/>
      <c r="W900" s="3"/>
      <c r="X900" s="3"/>
      <c r="Y900" s="3"/>
      <c r="Z900" s="3"/>
    </row>
    <row r="901">
      <c r="A901" s="2"/>
      <c r="B901" s="2"/>
      <c r="C901" s="2"/>
      <c r="D901" s="2"/>
      <c r="E901" s="2"/>
      <c r="F901" s="2"/>
      <c r="G901" s="2"/>
      <c r="H901" s="2"/>
      <c r="I901" s="2"/>
      <c r="J901" s="2"/>
      <c r="K901" s="2"/>
      <c r="L901" s="2"/>
      <c r="M901" s="2"/>
      <c r="N901" s="2"/>
      <c r="O901" s="2"/>
      <c r="P901" s="2"/>
      <c r="Q901" s="2"/>
      <c r="R901" s="2"/>
      <c r="S901" s="2"/>
      <c r="T901" s="2"/>
      <c r="U901" s="2"/>
      <c r="V901" s="3"/>
      <c r="W901" s="3"/>
      <c r="X901" s="3"/>
      <c r="Y901" s="3"/>
      <c r="Z901" s="3"/>
    </row>
    <row r="902">
      <c r="A902" s="2"/>
      <c r="B902" s="2"/>
      <c r="C902" s="2"/>
      <c r="D902" s="2"/>
      <c r="E902" s="2"/>
      <c r="F902" s="2"/>
      <c r="G902" s="2"/>
      <c r="H902" s="2"/>
      <c r="I902" s="2"/>
      <c r="J902" s="2"/>
      <c r="K902" s="2"/>
      <c r="L902" s="2"/>
      <c r="M902" s="2"/>
      <c r="N902" s="2"/>
      <c r="O902" s="2"/>
      <c r="P902" s="2"/>
      <c r="Q902" s="2"/>
      <c r="R902" s="2"/>
      <c r="S902" s="2"/>
      <c r="T902" s="2"/>
      <c r="U902" s="2"/>
      <c r="V902" s="3"/>
      <c r="W902" s="3"/>
      <c r="X902" s="3"/>
      <c r="Y902" s="3"/>
      <c r="Z902" s="3"/>
    </row>
    <row r="903">
      <c r="A903" s="2"/>
      <c r="B903" s="2"/>
      <c r="C903" s="2"/>
      <c r="D903" s="2"/>
      <c r="E903" s="2"/>
      <c r="F903" s="2"/>
      <c r="G903" s="2"/>
      <c r="H903" s="2"/>
      <c r="I903" s="2"/>
      <c r="J903" s="2"/>
      <c r="K903" s="2"/>
      <c r="L903" s="2"/>
      <c r="M903" s="2"/>
      <c r="N903" s="2"/>
      <c r="O903" s="2"/>
      <c r="P903" s="2"/>
      <c r="Q903" s="2"/>
      <c r="R903" s="2"/>
      <c r="S903" s="2"/>
      <c r="T903" s="2"/>
      <c r="U903" s="2"/>
      <c r="V903" s="3"/>
      <c r="W903" s="3"/>
      <c r="X903" s="3"/>
      <c r="Y903" s="3"/>
      <c r="Z903" s="3"/>
    </row>
    <row r="904">
      <c r="A904" s="2"/>
      <c r="B904" s="2"/>
      <c r="C904" s="2"/>
      <c r="D904" s="2"/>
      <c r="E904" s="2"/>
      <c r="F904" s="2"/>
      <c r="G904" s="2"/>
      <c r="H904" s="2"/>
      <c r="I904" s="2"/>
      <c r="J904" s="2"/>
      <c r="K904" s="2"/>
      <c r="L904" s="2"/>
      <c r="M904" s="2"/>
      <c r="N904" s="2"/>
      <c r="O904" s="2"/>
      <c r="P904" s="2"/>
      <c r="Q904" s="2"/>
      <c r="R904" s="2"/>
      <c r="S904" s="2"/>
      <c r="T904" s="2"/>
      <c r="U904" s="2"/>
      <c r="V904" s="3"/>
      <c r="W904" s="3"/>
      <c r="X904" s="3"/>
      <c r="Y904" s="3"/>
      <c r="Z904" s="3"/>
    </row>
    <row r="905">
      <c r="A905" s="2"/>
      <c r="B905" s="2"/>
      <c r="C905" s="2"/>
      <c r="D905" s="2"/>
      <c r="E905" s="2"/>
      <c r="F905" s="2"/>
      <c r="G905" s="2"/>
      <c r="H905" s="2"/>
      <c r="I905" s="2"/>
      <c r="J905" s="2"/>
      <c r="K905" s="2"/>
      <c r="L905" s="2"/>
      <c r="M905" s="2"/>
      <c r="N905" s="2"/>
      <c r="O905" s="2"/>
      <c r="P905" s="2"/>
      <c r="Q905" s="2"/>
      <c r="R905" s="2"/>
      <c r="S905" s="2"/>
      <c r="T905" s="2"/>
      <c r="U905" s="2"/>
      <c r="V905" s="3"/>
      <c r="W905" s="3"/>
      <c r="X905" s="3"/>
      <c r="Y905" s="3"/>
      <c r="Z905" s="3"/>
    </row>
    <row r="906">
      <c r="A906" s="2"/>
      <c r="B906" s="2"/>
      <c r="C906" s="2"/>
      <c r="D906" s="2"/>
      <c r="E906" s="2"/>
      <c r="F906" s="2"/>
      <c r="G906" s="2"/>
      <c r="H906" s="2"/>
      <c r="I906" s="2"/>
      <c r="J906" s="2"/>
      <c r="K906" s="2"/>
      <c r="L906" s="2"/>
      <c r="M906" s="2"/>
      <c r="N906" s="2"/>
      <c r="O906" s="2"/>
      <c r="P906" s="2"/>
      <c r="Q906" s="2"/>
      <c r="R906" s="2"/>
      <c r="S906" s="2"/>
      <c r="T906" s="2"/>
      <c r="U906" s="2"/>
      <c r="V906" s="3"/>
      <c r="W906" s="3"/>
      <c r="X906" s="3"/>
      <c r="Y906" s="3"/>
      <c r="Z906" s="3"/>
    </row>
    <row r="907">
      <c r="A907" s="2"/>
      <c r="B907" s="2"/>
      <c r="C907" s="2"/>
      <c r="D907" s="2"/>
      <c r="E907" s="2"/>
      <c r="F907" s="2"/>
      <c r="G907" s="2"/>
      <c r="H907" s="2"/>
      <c r="I907" s="2"/>
      <c r="J907" s="2"/>
      <c r="K907" s="2"/>
      <c r="L907" s="2"/>
      <c r="M907" s="2"/>
      <c r="N907" s="2"/>
      <c r="O907" s="2"/>
      <c r="P907" s="2"/>
      <c r="Q907" s="2"/>
      <c r="R907" s="2"/>
      <c r="S907" s="2"/>
      <c r="T907" s="2"/>
      <c r="U907" s="2"/>
      <c r="V907" s="3"/>
      <c r="W907" s="3"/>
      <c r="X907" s="3"/>
      <c r="Y907" s="3"/>
      <c r="Z907" s="3"/>
    </row>
    <row r="908">
      <c r="A908" s="2"/>
      <c r="B908" s="2"/>
      <c r="C908" s="2"/>
      <c r="D908" s="2"/>
      <c r="E908" s="2"/>
      <c r="F908" s="2"/>
      <c r="G908" s="2"/>
      <c r="H908" s="2"/>
      <c r="I908" s="2"/>
      <c r="J908" s="2"/>
      <c r="K908" s="2"/>
      <c r="L908" s="2"/>
      <c r="M908" s="2"/>
      <c r="N908" s="2"/>
      <c r="O908" s="2"/>
      <c r="P908" s="2"/>
      <c r="Q908" s="2"/>
      <c r="R908" s="2"/>
      <c r="S908" s="2"/>
      <c r="T908" s="2"/>
      <c r="U908" s="2"/>
      <c r="V908" s="3"/>
      <c r="W908" s="3"/>
      <c r="X908" s="3"/>
      <c r="Y908" s="3"/>
      <c r="Z908" s="3"/>
    </row>
    <row r="909">
      <c r="A909" s="2"/>
      <c r="B909" s="2"/>
      <c r="C909" s="2"/>
      <c r="D909" s="2"/>
      <c r="E909" s="2"/>
      <c r="F909" s="2"/>
      <c r="G909" s="2"/>
      <c r="H909" s="2"/>
      <c r="I909" s="2"/>
      <c r="J909" s="2"/>
      <c r="K909" s="2"/>
      <c r="L909" s="2"/>
      <c r="M909" s="2"/>
      <c r="N909" s="2"/>
      <c r="O909" s="2"/>
      <c r="P909" s="2"/>
      <c r="Q909" s="2"/>
      <c r="R909" s="2"/>
      <c r="S909" s="2"/>
      <c r="T909" s="2"/>
      <c r="U909" s="2"/>
      <c r="V909" s="3"/>
      <c r="W909" s="3"/>
      <c r="X909" s="3"/>
      <c r="Y909" s="3"/>
      <c r="Z909" s="3"/>
    </row>
    <row r="910">
      <c r="A910" s="2"/>
      <c r="B910" s="2"/>
      <c r="C910" s="2"/>
      <c r="D910" s="2"/>
      <c r="E910" s="2"/>
      <c r="F910" s="2"/>
      <c r="G910" s="2"/>
      <c r="H910" s="2"/>
      <c r="I910" s="2"/>
      <c r="J910" s="2"/>
      <c r="K910" s="2"/>
      <c r="L910" s="2"/>
      <c r="M910" s="2"/>
      <c r="N910" s="2"/>
      <c r="O910" s="2"/>
      <c r="P910" s="2"/>
      <c r="Q910" s="2"/>
      <c r="R910" s="2"/>
      <c r="S910" s="2"/>
      <c r="T910" s="2"/>
      <c r="U910" s="2"/>
      <c r="V910" s="3"/>
      <c r="W910" s="3"/>
      <c r="X910" s="3"/>
      <c r="Y910" s="3"/>
      <c r="Z910" s="3"/>
    </row>
    <row r="911">
      <c r="A911" s="2"/>
      <c r="B911" s="2"/>
      <c r="C911" s="2"/>
      <c r="D911" s="2"/>
      <c r="E911" s="2"/>
      <c r="F911" s="2"/>
      <c r="G911" s="2"/>
      <c r="H911" s="2"/>
      <c r="I911" s="2"/>
      <c r="J911" s="2"/>
      <c r="K911" s="2"/>
      <c r="L911" s="2"/>
      <c r="M911" s="2"/>
      <c r="N911" s="2"/>
      <c r="O911" s="2"/>
      <c r="P911" s="2"/>
      <c r="Q911" s="2"/>
      <c r="R911" s="2"/>
      <c r="S911" s="2"/>
      <c r="T911" s="2"/>
      <c r="U911" s="2"/>
      <c r="V911" s="3"/>
      <c r="W911" s="3"/>
      <c r="X911" s="3"/>
      <c r="Y911" s="3"/>
      <c r="Z911" s="3"/>
    </row>
    <row r="912">
      <c r="A912" s="2"/>
      <c r="B912" s="2"/>
      <c r="C912" s="2"/>
      <c r="D912" s="2"/>
      <c r="E912" s="2"/>
      <c r="F912" s="2"/>
      <c r="G912" s="2"/>
      <c r="H912" s="2"/>
      <c r="I912" s="2"/>
      <c r="J912" s="2"/>
      <c r="K912" s="2"/>
      <c r="L912" s="2"/>
      <c r="M912" s="2"/>
      <c r="N912" s="2"/>
      <c r="O912" s="2"/>
      <c r="P912" s="2"/>
      <c r="Q912" s="2"/>
      <c r="R912" s="2"/>
      <c r="S912" s="2"/>
      <c r="T912" s="2"/>
      <c r="U912" s="2"/>
      <c r="V912" s="3"/>
      <c r="W912" s="3"/>
      <c r="X912" s="3"/>
      <c r="Y912" s="3"/>
      <c r="Z912" s="3"/>
    </row>
    <row r="913">
      <c r="A913" s="2"/>
      <c r="B913" s="2"/>
      <c r="C913" s="2"/>
      <c r="D913" s="2"/>
      <c r="E913" s="2"/>
      <c r="F913" s="2"/>
      <c r="G913" s="2"/>
      <c r="H913" s="2"/>
      <c r="I913" s="2"/>
      <c r="J913" s="2"/>
      <c r="K913" s="2"/>
      <c r="L913" s="2"/>
      <c r="M913" s="2"/>
      <c r="N913" s="2"/>
      <c r="O913" s="2"/>
      <c r="P913" s="2"/>
      <c r="Q913" s="2"/>
      <c r="R913" s="2"/>
      <c r="S913" s="2"/>
      <c r="T913" s="2"/>
      <c r="U913" s="2"/>
      <c r="V913" s="3"/>
      <c r="W913" s="3"/>
      <c r="X913" s="3"/>
      <c r="Y913" s="3"/>
      <c r="Z913" s="3"/>
    </row>
    <row r="914">
      <c r="A914" s="2"/>
      <c r="B914" s="2"/>
      <c r="C914" s="2"/>
      <c r="D914" s="2"/>
      <c r="E914" s="2"/>
      <c r="F914" s="2"/>
      <c r="G914" s="2"/>
      <c r="H914" s="2"/>
      <c r="I914" s="2"/>
      <c r="J914" s="2"/>
      <c r="K914" s="2"/>
      <c r="L914" s="2"/>
      <c r="M914" s="2"/>
      <c r="N914" s="2"/>
      <c r="O914" s="2"/>
      <c r="P914" s="2"/>
      <c r="Q914" s="2"/>
      <c r="R914" s="2"/>
      <c r="S914" s="2"/>
      <c r="T914" s="2"/>
      <c r="U914" s="2"/>
      <c r="V914" s="3"/>
      <c r="W914" s="3"/>
      <c r="X914" s="3"/>
      <c r="Y914" s="3"/>
      <c r="Z914" s="3"/>
    </row>
    <row r="915">
      <c r="A915" s="2"/>
      <c r="B915" s="2"/>
      <c r="C915" s="2"/>
      <c r="D915" s="2"/>
      <c r="E915" s="2"/>
      <c r="F915" s="2"/>
      <c r="G915" s="2"/>
      <c r="H915" s="2"/>
      <c r="I915" s="2"/>
      <c r="J915" s="2"/>
      <c r="K915" s="2"/>
      <c r="L915" s="2"/>
      <c r="M915" s="2"/>
      <c r="N915" s="2"/>
      <c r="O915" s="2"/>
      <c r="P915" s="2"/>
      <c r="Q915" s="2"/>
      <c r="R915" s="2"/>
      <c r="S915" s="2"/>
      <c r="T915" s="2"/>
      <c r="U915" s="2"/>
      <c r="V915" s="3"/>
      <c r="W915" s="3"/>
      <c r="X915" s="3"/>
      <c r="Y915" s="3"/>
      <c r="Z915" s="3"/>
    </row>
    <row r="916">
      <c r="A916" s="2"/>
      <c r="B916" s="2"/>
      <c r="C916" s="2"/>
      <c r="D916" s="2"/>
      <c r="E916" s="2"/>
      <c r="F916" s="2"/>
      <c r="G916" s="2"/>
      <c r="H916" s="2"/>
      <c r="I916" s="2"/>
      <c r="J916" s="2"/>
      <c r="K916" s="2"/>
      <c r="L916" s="2"/>
      <c r="M916" s="2"/>
      <c r="N916" s="2"/>
      <c r="O916" s="2"/>
      <c r="P916" s="2"/>
      <c r="Q916" s="2"/>
      <c r="R916" s="2"/>
      <c r="S916" s="2"/>
      <c r="T916" s="2"/>
      <c r="U916" s="2"/>
      <c r="V916" s="3"/>
      <c r="W916" s="3"/>
      <c r="X916" s="3"/>
      <c r="Y916" s="3"/>
      <c r="Z916" s="3"/>
    </row>
    <row r="917">
      <c r="A917" s="2"/>
      <c r="B917" s="2"/>
      <c r="C917" s="2"/>
      <c r="D917" s="2"/>
      <c r="E917" s="2"/>
      <c r="F917" s="2"/>
      <c r="G917" s="2"/>
      <c r="H917" s="2"/>
      <c r="I917" s="2"/>
      <c r="J917" s="2"/>
      <c r="K917" s="2"/>
      <c r="L917" s="2"/>
      <c r="M917" s="2"/>
      <c r="N917" s="2"/>
      <c r="O917" s="2"/>
      <c r="P917" s="2"/>
      <c r="Q917" s="2"/>
      <c r="R917" s="2"/>
      <c r="S917" s="2"/>
      <c r="T917" s="2"/>
      <c r="U917" s="2"/>
      <c r="V917" s="3"/>
      <c r="W917" s="3"/>
      <c r="X917" s="3"/>
      <c r="Y917" s="3"/>
      <c r="Z917" s="3"/>
    </row>
    <row r="918">
      <c r="A918" s="2"/>
      <c r="B918" s="2"/>
      <c r="C918" s="2"/>
      <c r="D918" s="2"/>
      <c r="E918" s="2"/>
      <c r="F918" s="2"/>
      <c r="G918" s="2"/>
      <c r="H918" s="2"/>
      <c r="I918" s="2"/>
      <c r="J918" s="2"/>
      <c r="K918" s="2"/>
      <c r="L918" s="2"/>
      <c r="M918" s="2"/>
      <c r="N918" s="2"/>
      <c r="O918" s="2"/>
      <c r="P918" s="2"/>
      <c r="Q918" s="2"/>
      <c r="R918" s="2"/>
      <c r="S918" s="2"/>
      <c r="T918" s="2"/>
      <c r="U918" s="2"/>
      <c r="V918" s="3"/>
      <c r="W918" s="3"/>
      <c r="X918" s="3"/>
      <c r="Y918" s="3"/>
      <c r="Z918" s="3"/>
    </row>
    <row r="919">
      <c r="A919" s="2"/>
      <c r="B919" s="2"/>
      <c r="C919" s="2"/>
      <c r="D919" s="2"/>
      <c r="E919" s="2"/>
      <c r="F919" s="2"/>
      <c r="G919" s="2"/>
      <c r="H919" s="2"/>
      <c r="I919" s="2"/>
      <c r="J919" s="2"/>
      <c r="K919" s="2"/>
      <c r="L919" s="2"/>
      <c r="M919" s="2"/>
      <c r="N919" s="2"/>
      <c r="O919" s="2"/>
      <c r="P919" s="2"/>
      <c r="Q919" s="2"/>
      <c r="R919" s="2"/>
      <c r="S919" s="2"/>
      <c r="T919" s="2"/>
      <c r="U919" s="2"/>
      <c r="V919" s="3"/>
      <c r="W919" s="3"/>
      <c r="X919" s="3"/>
      <c r="Y919" s="3"/>
      <c r="Z919" s="3"/>
    </row>
    <row r="920">
      <c r="A920" s="2"/>
      <c r="B920" s="2"/>
      <c r="C920" s="2"/>
      <c r="D920" s="2"/>
      <c r="E920" s="2"/>
      <c r="F920" s="2"/>
      <c r="G920" s="2"/>
      <c r="H920" s="2"/>
      <c r="I920" s="2"/>
      <c r="J920" s="2"/>
      <c r="K920" s="2"/>
      <c r="L920" s="2"/>
      <c r="M920" s="2"/>
      <c r="N920" s="2"/>
      <c r="O920" s="2"/>
      <c r="P920" s="2"/>
      <c r="Q920" s="2"/>
      <c r="R920" s="2"/>
      <c r="S920" s="2"/>
      <c r="T920" s="2"/>
      <c r="U920" s="2"/>
      <c r="V920" s="3"/>
      <c r="W920" s="3"/>
      <c r="X920" s="3"/>
      <c r="Y920" s="3"/>
      <c r="Z920" s="3"/>
    </row>
    <row r="921">
      <c r="A921" s="2"/>
      <c r="B921" s="2"/>
      <c r="C921" s="2"/>
      <c r="D921" s="2"/>
      <c r="E921" s="2"/>
      <c r="F921" s="2"/>
      <c r="G921" s="2"/>
      <c r="H921" s="2"/>
      <c r="I921" s="2"/>
      <c r="J921" s="2"/>
      <c r="K921" s="2"/>
      <c r="L921" s="2"/>
      <c r="M921" s="2"/>
      <c r="N921" s="2"/>
      <c r="O921" s="2"/>
      <c r="P921" s="2"/>
      <c r="Q921" s="2"/>
      <c r="R921" s="2"/>
      <c r="S921" s="2"/>
      <c r="T921" s="2"/>
      <c r="U921" s="2"/>
      <c r="V921" s="3"/>
      <c r="W921" s="3"/>
      <c r="X921" s="3"/>
      <c r="Y921" s="3"/>
      <c r="Z921" s="3"/>
    </row>
    <row r="922">
      <c r="A922" s="2"/>
      <c r="B922" s="2"/>
      <c r="C922" s="2"/>
      <c r="D922" s="2"/>
      <c r="E922" s="2"/>
      <c r="F922" s="2"/>
      <c r="G922" s="2"/>
      <c r="H922" s="2"/>
      <c r="I922" s="2"/>
      <c r="J922" s="2"/>
      <c r="K922" s="2"/>
      <c r="L922" s="2"/>
      <c r="M922" s="2"/>
      <c r="N922" s="2"/>
      <c r="O922" s="2"/>
      <c r="P922" s="2"/>
      <c r="Q922" s="2"/>
      <c r="R922" s="2"/>
      <c r="S922" s="2"/>
      <c r="T922" s="2"/>
      <c r="U922" s="2"/>
      <c r="V922" s="3"/>
      <c r="W922" s="3"/>
      <c r="X922" s="3"/>
      <c r="Y922" s="3"/>
      <c r="Z922" s="3"/>
    </row>
    <row r="923">
      <c r="A923" s="2"/>
      <c r="B923" s="2"/>
      <c r="C923" s="2"/>
      <c r="D923" s="2"/>
      <c r="E923" s="2"/>
      <c r="F923" s="2"/>
      <c r="G923" s="2"/>
      <c r="H923" s="2"/>
      <c r="I923" s="2"/>
      <c r="J923" s="2"/>
      <c r="K923" s="2"/>
      <c r="L923" s="2"/>
      <c r="M923" s="2"/>
      <c r="N923" s="2"/>
      <c r="O923" s="2"/>
      <c r="P923" s="2"/>
      <c r="Q923" s="2"/>
      <c r="R923" s="2"/>
      <c r="S923" s="2"/>
      <c r="T923" s="2"/>
      <c r="U923" s="2"/>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BBB59"/>
    <outlinePr summaryBelow="0" summaryRight="0"/>
  </sheetPr>
  <sheetViews>
    <sheetView workbookViewId="0"/>
  </sheetViews>
  <sheetFormatPr customHeight="1" defaultColWidth="15.13" defaultRowHeight="15.0"/>
  <cols>
    <col customWidth="1" min="1" max="1" width="13.25"/>
    <col customWidth="1" min="2" max="2" width="3.63"/>
    <col customWidth="1" min="3" max="3" width="26.88"/>
    <col customWidth="1" min="4" max="15" width="8.5"/>
    <col customWidth="1" min="16" max="16" width="8.0"/>
    <col customWidth="1" min="17" max="17" width="8.38"/>
    <col customWidth="1" min="18" max="30" width="8.0"/>
    <col customWidth="1" min="31" max="31" width="7.75"/>
    <col customWidth="1" min="32" max="33" width="8.0"/>
    <col customWidth="1" min="34" max="35" width="15.13"/>
  </cols>
  <sheetData>
    <row r="1" ht="1.5" customHeight="1">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row>
    <row r="2" ht="13.5"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row>
    <row r="3" ht="12.75" customHeight="1">
      <c r="A3" s="105"/>
      <c r="B3" s="105"/>
      <c r="C3" s="495" t="s">
        <v>270</v>
      </c>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5"/>
      <c r="AH3" s="105"/>
      <c r="AI3" s="105"/>
      <c r="AJ3" s="105"/>
      <c r="AK3" s="105"/>
      <c r="AL3" s="105"/>
    </row>
    <row r="4" ht="12.75" customHeight="1">
      <c r="A4" s="105"/>
      <c r="B4" s="105"/>
      <c r="C4" s="180"/>
      <c r="AG4" s="276"/>
      <c r="AH4" s="105"/>
      <c r="AI4" s="105">
        <f>335/365</f>
        <v>0.9178082192</v>
      </c>
      <c r="AJ4" s="105"/>
      <c r="AK4" s="105"/>
      <c r="AL4" s="105"/>
    </row>
    <row r="5" ht="13.5" customHeight="1">
      <c r="A5" s="105"/>
      <c r="B5" s="105"/>
      <c r="C5" s="496"/>
      <c r="D5" s="497"/>
      <c r="E5" s="497"/>
      <c r="F5" s="497"/>
      <c r="G5" s="497"/>
      <c r="H5" s="497"/>
      <c r="I5" s="497"/>
      <c r="J5" s="497"/>
      <c r="K5" s="497"/>
      <c r="L5" s="497"/>
      <c r="M5" s="497"/>
      <c r="N5" s="497"/>
      <c r="O5" s="497"/>
      <c r="P5" s="497"/>
      <c r="Q5" s="497"/>
      <c r="R5" s="497"/>
      <c r="S5" s="497"/>
      <c r="T5" s="497"/>
      <c r="U5" s="497"/>
      <c r="V5" s="497"/>
      <c r="W5" s="497"/>
      <c r="X5" s="497"/>
      <c r="Y5" s="497"/>
      <c r="Z5" s="497"/>
      <c r="AA5" s="497"/>
      <c r="AB5" s="497"/>
      <c r="AC5" s="497"/>
      <c r="AD5" s="497"/>
      <c r="AE5" s="497"/>
      <c r="AF5" s="497"/>
      <c r="AG5" s="498"/>
      <c r="AH5" s="105"/>
      <c r="AI5" s="105">
        <f>300/365</f>
        <v>0.8219178082</v>
      </c>
      <c r="AJ5" s="105"/>
      <c r="AK5" s="105"/>
      <c r="AL5" s="105"/>
    </row>
    <row r="6" ht="12.75" customHeight="1">
      <c r="A6" s="105"/>
      <c r="B6" s="105"/>
      <c r="C6" s="499"/>
      <c r="D6" s="500"/>
      <c r="E6" s="501"/>
      <c r="F6" s="502"/>
      <c r="G6" s="502"/>
      <c r="H6" s="502"/>
      <c r="I6" s="502"/>
      <c r="J6" s="502"/>
      <c r="K6" s="502"/>
      <c r="L6" s="502"/>
      <c r="M6" s="502"/>
      <c r="N6" s="502"/>
      <c r="O6" s="502"/>
      <c r="P6" s="503"/>
      <c r="Q6" s="315"/>
      <c r="R6" s="501"/>
      <c r="S6" s="502"/>
      <c r="T6" s="502"/>
      <c r="U6" s="502"/>
      <c r="V6" s="502"/>
      <c r="W6" s="502"/>
      <c r="X6" s="502"/>
      <c r="Y6" s="502"/>
      <c r="Z6" s="502"/>
      <c r="AA6" s="502"/>
      <c r="AB6" s="502"/>
      <c r="AC6" s="503"/>
      <c r="AD6" s="315"/>
      <c r="AE6" s="315"/>
      <c r="AF6" s="315"/>
      <c r="AG6" s="315"/>
      <c r="AH6" s="105"/>
      <c r="AI6" s="105">
        <f>265/365</f>
        <v>0.7260273973</v>
      </c>
      <c r="AJ6" s="105"/>
      <c r="AK6" s="105"/>
      <c r="AL6" s="105"/>
    </row>
    <row r="7" ht="13.5" customHeight="1">
      <c r="A7" s="105"/>
      <c r="B7" s="105"/>
      <c r="C7" s="286"/>
      <c r="D7" s="287" t="s">
        <v>194</v>
      </c>
      <c r="E7" s="288">
        <v>1.0</v>
      </c>
      <c r="F7" s="289">
        <v>2.0</v>
      </c>
      <c r="G7" s="289">
        <v>3.0</v>
      </c>
      <c r="H7" s="289">
        <v>4.0</v>
      </c>
      <c r="I7" s="289">
        <v>5.0</v>
      </c>
      <c r="J7" s="289">
        <v>6.0</v>
      </c>
      <c r="K7" s="289">
        <v>7.0</v>
      </c>
      <c r="L7" s="289">
        <v>8.0</v>
      </c>
      <c r="M7" s="289">
        <v>9.0</v>
      </c>
      <c r="N7" s="289">
        <v>10.0</v>
      </c>
      <c r="O7" s="289">
        <v>11.0</v>
      </c>
      <c r="P7" s="290">
        <v>12.0</v>
      </c>
      <c r="Q7" s="291" t="s">
        <v>13</v>
      </c>
      <c r="R7" s="288">
        <v>1.0</v>
      </c>
      <c r="S7" s="289">
        <v>2.0</v>
      </c>
      <c r="T7" s="289">
        <v>3.0</v>
      </c>
      <c r="U7" s="289">
        <v>4.0</v>
      </c>
      <c r="V7" s="289">
        <v>5.0</v>
      </c>
      <c r="W7" s="289">
        <v>6.0</v>
      </c>
      <c r="X7" s="289">
        <v>7.0</v>
      </c>
      <c r="Y7" s="289">
        <v>8.0</v>
      </c>
      <c r="Z7" s="289">
        <v>9.0</v>
      </c>
      <c r="AA7" s="289">
        <v>10.0</v>
      </c>
      <c r="AB7" s="289">
        <v>11.0</v>
      </c>
      <c r="AC7" s="290">
        <v>12.0</v>
      </c>
      <c r="AD7" s="504" t="s">
        <v>14</v>
      </c>
      <c r="AE7" s="291" t="s">
        <v>15</v>
      </c>
      <c r="AF7" s="291" t="s">
        <v>16</v>
      </c>
      <c r="AG7" s="291" t="s">
        <v>17</v>
      </c>
      <c r="AH7" s="105"/>
      <c r="AI7" s="105"/>
      <c r="AJ7" s="105"/>
      <c r="AK7" s="105"/>
      <c r="AL7" s="105"/>
    </row>
    <row r="8" ht="13.5" customHeight="1">
      <c r="A8" s="105"/>
      <c r="B8" s="105"/>
      <c r="C8" s="292"/>
      <c r="D8" s="293"/>
      <c r="E8" s="294"/>
      <c r="F8" s="295"/>
      <c r="G8" s="295"/>
      <c r="H8" s="295"/>
      <c r="I8" s="295"/>
      <c r="J8" s="295"/>
      <c r="K8" s="295"/>
      <c r="L8" s="295"/>
      <c r="M8" s="295"/>
      <c r="N8" s="295"/>
      <c r="O8" s="295"/>
      <c r="P8" s="296"/>
      <c r="Q8" s="297"/>
      <c r="R8" s="294"/>
      <c r="S8" s="295"/>
      <c r="T8" s="295"/>
      <c r="U8" s="295"/>
      <c r="V8" s="295"/>
      <c r="W8" s="295"/>
      <c r="X8" s="295"/>
      <c r="Y8" s="295"/>
      <c r="Z8" s="295"/>
      <c r="AA8" s="295"/>
      <c r="AB8" s="295"/>
      <c r="AC8" s="296"/>
      <c r="AD8" s="297"/>
      <c r="AE8" s="297"/>
      <c r="AF8" s="297"/>
      <c r="AG8" s="297"/>
      <c r="AH8" s="105"/>
      <c r="AI8" s="105"/>
      <c r="AJ8" s="105"/>
      <c r="AK8" s="105"/>
      <c r="AL8" s="105"/>
    </row>
    <row r="9" ht="13.5" customHeight="1">
      <c r="A9" s="105"/>
      <c r="B9" s="105"/>
      <c r="C9" s="298" t="s">
        <v>195</v>
      </c>
      <c r="D9" s="299"/>
      <c r="E9" s="300">
        <f t="shared" ref="E9:P9" si="1">D50</f>
        <v>0</v>
      </c>
      <c r="F9" s="301">
        <f t="shared" si="1"/>
        <v>0</v>
      </c>
      <c r="G9" s="301">
        <f t="shared" si="1"/>
        <v>18150</v>
      </c>
      <c r="H9" s="301">
        <f t="shared" si="1"/>
        <v>36300</v>
      </c>
      <c r="I9" s="301">
        <f t="shared" si="1"/>
        <v>54450</v>
      </c>
      <c r="J9" s="301">
        <f t="shared" si="1"/>
        <v>72600</v>
      </c>
      <c r="K9" s="301">
        <f t="shared" si="1"/>
        <v>90750</v>
      </c>
      <c r="L9" s="301">
        <f t="shared" si="1"/>
        <v>108900</v>
      </c>
      <c r="M9" s="301">
        <f t="shared" si="1"/>
        <v>127050</v>
      </c>
      <c r="N9" s="301">
        <f t="shared" si="1"/>
        <v>145200</v>
      </c>
      <c r="O9" s="301">
        <f t="shared" si="1"/>
        <v>163350</v>
      </c>
      <c r="P9" s="302">
        <f t="shared" si="1"/>
        <v>181500</v>
      </c>
      <c r="Q9" s="303">
        <v>0.0</v>
      </c>
      <c r="R9" s="300">
        <f t="shared" ref="R9:AC9" si="2">Q50</f>
        <v>199650</v>
      </c>
      <c r="S9" s="301">
        <f t="shared" si="2"/>
        <v>199800</v>
      </c>
      <c r="T9" s="301">
        <f t="shared" si="2"/>
        <v>200130.225</v>
      </c>
      <c r="U9" s="301">
        <f t="shared" si="2"/>
        <v>200460.45</v>
      </c>
      <c r="V9" s="301">
        <f t="shared" si="2"/>
        <v>200790.675</v>
      </c>
      <c r="W9" s="301">
        <f t="shared" si="2"/>
        <v>201120.9</v>
      </c>
      <c r="X9" s="301">
        <f t="shared" si="2"/>
        <v>201451.125</v>
      </c>
      <c r="Y9" s="301">
        <f t="shared" si="2"/>
        <v>201781.35</v>
      </c>
      <c r="Z9" s="301">
        <f t="shared" si="2"/>
        <v>202111.575</v>
      </c>
      <c r="AA9" s="301">
        <f t="shared" si="2"/>
        <v>202441.8</v>
      </c>
      <c r="AB9" s="301">
        <f t="shared" si="2"/>
        <v>202772.025</v>
      </c>
      <c r="AC9" s="302">
        <f t="shared" si="2"/>
        <v>203102.25</v>
      </c>
      <c r="AD9" s="303">
        <v>0.0</v>
      </c>
      <c r="AE9" s="303">
        <f t="shared" ref="AE9:AG9" si="3">AD50</f>
        <v>203432.475</v>
      </c>
      <c r="AF9" s="303">
        <f t="shared" si="3"/>
        <v>967417.2075</v>
      </c>
      <c r="AG9" s="303">
        <f t="shared" si="3"/>
        <v>2190377.573</v>
      </c>
      <c r="AH9" s="105"/>
      <c r="AI9" s="105"/>
      <c r="AJ9" s="105"/>
      <c r="AK9" s="105"/>
      <c r="AL9" s="105"/>
    </row>
    <row r="10" ht="12.75" customHeight="1">
      <c r="A10" s="105"/>
      <c r="B10" s="105"/>
      <c r="C10" s="292"/>
      <c r="D10" s="293"/>
      <c r="E10" s="294"/>
      <c r="F10" s="295"/>
      <c r="G10" s="295"/>
      <c r="H10" s="295"/>
      <c r="I10" s="295"/>
      <c r="J10" s="295"/>
      <c r="K10" s="295"/>
      <c r="L10" s="295"/>
      <c r="M10" s="295"/>
      <c r="N10" s="295"/>
      <c r="O10" s="295"/>
      <c r="P10" s="296"/>
      <c r="Q10" s="297"/>
      <c r="R10" s="294"/>
      <c r="S10" s="295"/>
      <c r="T10" s="295"/>
      <c r="U10" s="295"/>
      <c r="V10" s="295"/>
      <c r="W10" s="295"/>
      <c r="X10" s="295"/>
      <c r="Y10" s="295"/>
      <c r="Z10" s="295"/>
      <c r="AA10" s="295"/>
      <c r="AB10" s="295"/>
      <c r="AC10" s="296"/>
      <c r="AD10" s="297"/>
      <c r="AE10" s="297"/>
      <c r="AF10" s="297"/>
      <c r="AG10" s="297"/>
      <c r="AH10" s="105"/>
      <c r="AI10" s="105"/>
      <c r="AJ10" s="105"/>
      <c r="AK10" s="105"/>
      <c r="AL10" s="105"/>
    </row>
    <row r="11" ht="12.75" customHeight="1">
      <c r="A11" s="105"/>
      <c r="B11" s="105"/>
      <c r="C11" s="505" t="s">
        <v>196</v>
      </c>
      <c r="D11" s="506"/>
      <c r="E11" s="507"/>
      <c r="F11" s="508"/>
      <c r="G11" s="509"/>
      <c r="H11" s="509"/>
      <c r="I11" s="509"/>
      <c r="J11" s="509"/>
      <c r="K11" s="509"/>
      <c r="L11" s="509"/>
      <c r="M11" s="509"/>
      <c r="N11" s="509"/>
      <c r="O11" s="509"/>
      <c r="P11" s="510"/>
      <c r="Q11" s="315"/>
      <c r="R11" s="507"/>
      <c r="S11" s="508"/>
      <c r="T11" s="509"/>
      <c r="U11" s="509"/>
      <c r="V11" s="509"/>
      <c r="W11" s="509"/>
      <c r="X11" s="509"/>
      <c r="Y11" s="509"/>
      <c r="Z11" s="509"/>
      <c r="AA11" s="509"/>
      <c r="AB11" s="509"/>
      <c r="AC11" s="510"/>
      <c r="AD11" s="315"/>
      <c r="AE11" s="315"/>
      <c r="AF11" s="315"/>
      <c r="AG11" s="315"/>
      <c r="AH11" s="105"/>
      <c r="AI11" s="105"/>
      <c r="AJ11" s="105"/>
      <c r="AK11" s="105"/>
      <c r="AL11" s="105"/>
    </row>
    <row r="12" ht="12.75" customHeight="1">
      <c r="A12" s="105"/>
      <c r="B12" s="105"/>
      <c r="C12" s="511" t="s">
        <v>197</v>
      </c>
      <c r="D12" s="512"/>
      <c r="E12" s="373">
        <v>0.0</v>
      </c>
      <c r="F12" s="374">
        <v>0.0</v>
      </c>
      <c r="G12" s="374">
        <v>0.0</v>
      </c>
      <c r="H12" s="374">
        <v>0.0</v>
      </c>
      <c r="I12" s="374">
        <v>0.0</v>
      </c>
      <c r="J12" s="374">
        <v>0.0</v>
      </c>
      <c r="K12" s="374">
        <v>0.0</v>
      </c>
      <c r="L12" s="374">
        <v>0.0</v>
      </c>
      <c r="M12" s="374">
        <v>0.0</v>
      </c>
      <c r="N12" s="374">
        <v>0.0</v>
      </c>
      <c r="O12" s="374">
        <v>0.0</v>
      </c>
      <c r="P12" s="375">
        <v>0.0</v>
      </c>
      <c r="Q12" s="321">
        <f t="shared" ref="Q12:Q13" si="5">SUM(D12:P12)</f>
        <v>0</v>
      </c>
      <c r="R12" s="373">
        <f t="shared" ref="R12:R13" si="6">P12</f>
        <v>0</v>
      </c>
      <c r="S12" s="373">
        <f t="shared" ref="S12:AC12" si="4">R12</f>
        <v>0</v>
      </c>
      <c r="T12" s="373">
        <f t="shared" si="4"/>
        <v>0</v>
      </c>
      <c r="U12" s="373">
        <f t="shared" si="4"/>
        <v>0</v>
      </c>
      <c r="V12" s="373">
        <f t="shared" si="4"/>
        <v>0</v>
      </c>
      <c r="W12" s="373">
        <f t="shared" si="4"/>
        <v>0</v>
      </c>
      <c r="X12" s="373">
        <f t="shared" si="4"/>
        <v>0</v>
      </c>
      <c r="Y12" s="373">
        <f t="shared" si="4"/>
        <v>0</v>
      </c>
      <c r="Z12" s="373">
        <f t="shared" si="4"/>
        <v>0</v>
      </c>
      <c r="AA12" s="373">
        <f t="shared" si="4"/>
        <v>0</v>
      </c>
      <c r="AB12" s="373">
        <f t="shared" si="4"/>
        <v>0</v>
      </c>
      <c r="AC12" s="373">
        <f t="shared" si="4"/>
        <v>0</v>
      </c>
      <c r="AD12" s="321">
        <f t="shared" ref="AD12:AD13" si="8">SUM(Q12:AC12)</f>
        <v>0</v>
      </c>
      <c r="AE12" s="321">
        <v>0.0</v>
      </c>
      <c r="AF12" s="321">
        <v>0.0</v>
      </c>
      <c r="AG12" s="321">
        <v>0.0</v>
      </c>
      <c r="AH12" s="105"/>
      <c r="AI12" s="105"/>
      <c r="AJ12" s="105"/>
      <c r="AK12" s="105"/>
      <c r="AL12" s="105"/>
    </row>
    <row r="13" ht="12.75" customHeight="1">
      <c r="A13" s="105"/>
      <c r="B13" s="105"/>
      <c r="C13" s="511" t="s">
        <v>198</v>
      </c>
      <c r="D13" s="512"/>
      <c r="E13" s="373">
        <v>0.0</v>
      </c>
      <c r="F13" s="374">
        <v>0.0</v>
      </c>
      <c r="G13" s="374">
        <v>0.0</v>
      </c>
      <c r="H13" s="374">
        <v>0.0</v>
      </c>
      <c r="I13" s="374">
        <v>0.0</v>
      </c>
      <c r="J13" s="374">
        <v>0.0</v>
      </c>
      <c r="K13" s="374">
        <v>0.0</v>
      </c>
      <c r="L13" s="374">
        <v>0.0</v>
      </c>
      <c r="M13" s="374">
        <v>0.0</v>
      </c>
      <c r="N13" s="374">
        <v>0.0</v>
      </c>
      <c r="O13" s="374">
        <v>0.0</v>
      </c>
      <c r="P13" s="375">
        <v>0.0</v>
      </c>
      <c r="Q13" s="321">
        <f t="shared" si="5"/>
        <v>0</v>
      </c>
      <c r="R13" s="373">
        <f t="shared" si="6"/>
        <v>0</v>
      </c>
      <c r="S13" s="373">
        <f t="shared" ref="S13:AC13" si="7">R13</f>
        <v>0</v>
      </c>
      <c r="T13" s="373">
        <f t="shared" si="7"/>
        <v>0</v>
      </c>
      <c r="U13" s="373">
        <f t="shared" si="7"/>
        <v>0</v>
      </c>
      <c r="V13" s="373">
        <f t="shared" si="7"/>
        <v>0</v>
      </c>
      <c r="W13" s="373">
        <f t="shared" si="7"/>
        <v>0</v>
      </c>
      <c r="X13" s="373">
        <f t="shared" si="7"/>
        <v>0</v>
      </c>
      <c r="Y13" s="373">
        <f t="shared" si="7"/>
        <v>0</v>
      </c>
      <c r="Z13" s="373">
        <f t="shared" si="7"/>
        <v>0</v>
      </c>
      <c r="AA13" s="373">
        <f t="shared" si="7"/>
        <v>0</v>
      </c>
      <c r="AB13" s="373">
        <f t="shared" si="7"/>
        <v>0</v>
      </c>
      <c r="AC13" s="373">
        <f t="shared" si="7"/>
        <v>0</v>
      </c>
      <c r="AD13" s="321">
        <f t="shared" si="8"/>
        <v>0</v>
      </c>
      <c r="AE13" s="321">
        <v>0.0</v>
      </c>
      <c r="AF13" s="321">
        <v>0.0</v>
      </c>
      <c r="AG13" s="321">
        <v>0.0</v>
      </c>
      <c r="AH13" s="105"/>
      <c r="AI13" s="105"/>
      <c r="AJ13" s="105"/>
      <c r="AK13" s="105"/>
      <c r="AL13" s="105"/>
    </row>
    <row r="14" ht="12.75" customHeight="1">
      <c r="A14" s="105"/>
      <c r="B14" s="105" t="s">
        <v>200</v>
      </c>
      <c r="C14" s="511" t="s">
        <v>201</v>
      </c>
      <c r="D14" s="512"/>
      <c r="E14" s="513"/>
      <c r="F14" s="373">
        <f>'P&amp;L'!E17</f>
        <v>33000</v>
      </c>
      <c r="G14" s="373">
        <f>'P&amp;L'!F17</f>
        <v>33000</v>
      </c>
      <c r="H14" s="373">
        <f>'P&amp;L'!G17</f>
        <v>33000</v>
      </c>
      <c r="I14" s="373">
        <f>'P&amp;L'!H17</f>
        <v>33000</v>
      </c>
      <c r="J14" s="373">
        <f>'P&amp;L'!I17</f>
        <v>33000</v>
      </c>
      <c r="K14" s="373">
        <f>'P&amp;L'!J17</f>
        <v>33000</v>
      </c>
      <c r="L14" s="373">
        <f>'P&amp;L'!K17</f>
        <v>33000</v>
      </c>
      <c r="M14" s="373">
        <f>'P&amp;L'!L17</f>
        <v>33000</v>
      </c>
      <c r="N14" s="373">
        <f>'P&amp;L'!M17</f>
        <v>33000</v>
      </c>
      <c r="O14" s="373">
        <f>'P&amp;L'!N17</f>
        <v>33000</v>
      </c>
      <c r="P14" s="373">
        <f>'P&amp;L'!O17</f>
        <v>33000</v>
      </c>
      <c r="Q14" s="321">
        <f>SUM(E14:P14)</f>
        <v>363000</v>
      </c>
      <c r="R14" s="373">
        <f>'P&amp;L'!P8</f>
        <v>15000</v>
      </c>
      <c r="S14" s="373">
        <f>'P&amp;L'!R8</f>
        <v>33022.5</v>
      </c>
      <c r="T14" s="373">
        <f>'P&amp;L'!S8</f>
        <v>33022.5</v>
      </c>
      <c r="U14" s="373">
        <f>'P&amp;L'!T8</f>
        <v>33022.5</v>
      </c>
      <c r="V14" s="373">
        <f>'P&amp;L'!U8</f>
        <v>33022.5</v>
      </c>
      <c r="W14" s="373">
        <f>'P&amp;L'!V8</f>
        <v>33022.5</v>
      </c>
      <c r="X14" s="373">
        <f>'P&amp;L'!W8</f>
        <v>33022.5</v>
      </c>
      <c r="Y14" s="373">
        <f>'P&amp;L'!X8</f>
        <v>33022.5</v>
      </c>
      <c r="Z14" s="373">
        <f>'P&amp;L'!Y8</f>
        <v>33022.5</v>
      </c>
      <c r="AA14" s="373">
        <f>'P&amp;L'!Z8</f>
        <v>33022.5</v>
      </c>
      <c r="AB14" s="373">
        <f>'P&amp;L'!AA8</f>
        <v>33022.5</v>
      </c>
      <c r="AC14" s="373">
        <f>'P&amp;L'!AB8</f>
        <v>33022.5</v>
      </c>
      <c r="AD14" s="321">
        <f>SUM(R14:AC14)</f>
        <v>378247.5</v>
      </c>
      <c r="AE14" s="321">
        <f>'P&amp;L'!AE17</f>
        <v>1389063.15</v>
      </c>
      <c r="AF14" s="321">
        <f>'P&amp;L'!AF17</f>
        <v>2223564.3</v>
      </c>
      <c r="AG14" s="321">
        <f>'P&amp;L'!AG17</f>
        <v>3587253.3</v>
      </c>
      <c r="AH14" s="105"/>
      <c r="AI14" s="105"/>
      <c r="AJ14" s="105"/>
      <c r="AK14" s="105"/>
      <c r="AL14" s="105"/>
    </row>
    <row r="15" ht="13.5" customHeight="1">
      <c r="A15" s="105"/>
      <c r="B15" s="105"/>
      <c r="C15" s="511"/>
      <c r="D15" s="372"/>
      <c r="E15" s="373"/>
      <c r="F15" s="374"/>
      <c r="G15" s="374"/>
      <c r="H15" s="374"/>
      <c r="I15" s="374"/>
      <c r="J15" s="374"/>
      <c r="K15" s="374"/>
      <c r="L15" s="374"/>
      <c r="M15" s="374"/>
      <c r="N15" s="374"/>
      <c r="O15" s="374"/>
      <c r="P15" s="375"/>
      <c r="Q15" s="323"/>
      <c r="R15" s="373"/>
      <c r="S15" s="374"/>
      <c r="T15" s="374"/>
      <c r="U15" s="374"/>
      <c r="V15" s="374"/>
      <c r="W15" s="374"/>
      <c r="X15" s="374"/>
      <c r="Y15" s="374"/>
      <c r="Z15" s="374"/>
      <c r="AA15" s="374"/>
      <c r="AB15" s="374"/>
      <c r="AC15" s="375"/>
      <c r="AD15" s="323"/>
      <c r="AE15" s="323"/>
      <c r="AF15" s="323"/>
      <c r="AG15" s="323"/>
      <c r="AH15" s="105"/>
      <c r="AI15" s="105"/>
      <c r="AJ15" s="105"/>
      <c r="AK15" s="105"/>
      <c r="AL15" s="105"/>
    </row>
    <row r="16" ht="13.5" customHeight="1">
      <c r="A16" s="105"/>
      <c r="B16" s="105"/>
      <c r="C16" s="298" t="s">
        <v>202</v>
      </c>
      <c r="D16" s="359">
        <f t="shared" ref="D16:P16" si="9">SUM(D12:D15)</f>
        <v>0</v>
      </c>
      <c r="E16" s="369">
        <f t="shared" si="9"/>
        <v>0</v>
      </c>
      <c r="F16" s="370">
        <f t="shared" si="9"/>
        <v>33000</v>
      </c>
      <c r="G16" s="370">
        <f t="shared" si="9"/>
        <v>33000</v>
      </c>
      <c r="H16" s="370">
        <f t="shared" si="9"/>
        <v>33000</v>
      </c>
      <c r="I16" s="370">
        <f t="shared" si="9"/>
        <v>33000</v>
      </c>
      <c r="J16" s="370">
        <f t="shared" si="9"/>
        <v>33000</v>
      </c>
      <c r="K16" s="370">
        <f t="shared" si="9"/>
        <v>33000</v>
      </c>
      <c r="L16" s="370">
        <f t="shared" si="9"/>
        <v>33000</v>
      </c>
      <c r="M16" s="370">
        <f t="shared" si="9"/>
        <v>33000</v>
      </c>
      <c r="N16" s="370">
        <f t="shared" si="9"/>
        <v>33000</v>
      </c>
      <c r="O16" s="370">
        <f t="shared" si="9"/>
        <v>33000</v>
      </c>
      <c r="P16" s="371">
        <f t="shared" si="9"/>
        <v>33000</v>
      </c>
      <c r="Q16" s="329">
        <f>SUM(D16:P16)</f>
        <v>363000</v>
      </c>
      <c r="R16" s="369">
        <f t="shared" ref="R16:AC16" si="10">SUM(R12:R15)</f>
        <v>15000</v>
      </c>
      <c r="S16" s="370">
        <f t="shared" si="10"/>
        <v>33022.5</v>
      </c>
      <c r="T16" s="370">
        <f t="shared" si="10"/>
        <v>33022.5</v>
      </c>
      <c r="U16" s="370">
        <f t="shared" si="10"/>
        <v>33022.5</v>
      </c>
      <c r="V16" s="370">
        <f t="shared" si="10"/>
        <v>33022.5</v>
      </c>
      <c r="W16" s="370">
        <f t="shared" si="10"/>
        <v>33022.5</v>
      </c>
      <c r="X16" s="370">
        <f t="shared" si="10"/>
        <v>33022.5</v>
      </c>
      <c r="Y16" s="370">
        <f t="shared" si="10"/>
        <v>33022.5</v>
      </c>
      <c r="Z16" s="370">
        <f t="shared" si="10"/>
        <v>33022.5</v>
      </c>
      <c r="AA16" s="370">
        <f t="shared" si="10"/>
        <v>33022.5</v>
      </c>
      <c r="AB16" s="370">
        <f t="shared" si="10"/>
        <v>33022.5</v>
      </c>
      <c r="AC16" s="371">
        <f t="shared" si="10"/>
        <v>33022.5</v>
      </c>
      <c r="AD16" s="329">
        <f>SUM(Q16:AC16)</f>
        <v>741247.5</v>
      </c>
      <c r="AE16" s="329">
        <f t="shared" ref="AE16:AG16" si="11">SUM(AE12:AE15)</f>
        <v>1389063.15</v>
      </c>
      <c r="AF16" s="329">
        <f t="shared" si="11"/>
        <v>2223564.3</v>
      </c>
      <c r="AG16" s="329">
        <f t="shared" si="11"/>
        <v>3587253.3</v>
      </c>
      <c r="AH16" s="105"/>
      <c r="AI16" s="105"/>
      <c r="AJ16" s="105"/>
      <c r="AK16" s="105"/>
      <c r="AL16" s="105"/>
    </row>
    <row r="17" ht="12.75" customHeight="1">
      <c r="A17" s="105"/>
      <c r="B17" s="105"/>
      <c r="C17" s="514"/>
      <c r="D17" s="515"/>
      <c r="E17" s="516"/>
      <c r="F17" s="517"/>
      <c r="G17" s="517"/>
      <c r="H17" s="517"/>
      <c r="I17" s="517"/>
      <c r="J17" s="517"/>
      <c r="K17" s="517"/>
      <c r="L17" s="517"/>
      <c r="M17" s="517"/>
      <c r="N17" s="517"/>
      <c r="O17" s="517"/>
      <c r="P17" s="518"/>
      <c r="Q17" s="335"/>
      <c r="R17" s="335"/>
      <c r="S17" s="335"/>
      <c r="T17" s="335"/>
      <c r="U17" s="335"/>
      <c r="V17" s="335"/>
      <c r="W17" s="335"/>
      <c r="X17" s="335"/>
      <c r="Y17" s="335"/>
      <c r="Z17" s="335"/>
      <c r="AA17" s="335"/>
      <c r="AB17" s="335"/>
      <c r="AC17" s="335"/>
      <c r="AD17" s="335"/>
      <c r="AE17" s="335"/>
      <c r="AF17" s="335"/>
      <c r="AG17" s="335"/>
      <c r="AH17" s="105"/>
      <c r="AI17" s="105"/>
      <c r="AJ17" s="105"/>
      <c r="AK17" s="105"/>
      <c r="AL17" s="105"/>
    </row>
    <row r="18" ht="12.75" customHeight="1">
      <c r="A18" s="105"/>
      <c r="B18" s="105"/>
      <c r="C18" s="505" t="s">
        <v>203</v>
      </c>
      <c r="D18" s="363"/>
      <c r="E18" s="364"/>
      <c r="F18" s="365"/>
      <c r="G18" s="365"/>
      <c r="H18" s="365"/>
      <c r="I18" s="365"/>
      <c r="J18" s="365"/>
      <c r="K18" s="365"/>
      <c r="L18" s="365"/>
      <c r="M18" s="365"/>
      <c r="N18" s="365"/>
      <c r="O18" s="365"/>
      <c r="P18" s="366"/>
      <c r="Q18" s="341"/>
      <c r="R18" s="341"/>
      <c r="S18" s="341"/>
      <c r="T18" s="341"/>
      <c r="U18" s="341"/>
      <c r="V18" s="341"/>
      <c r="W18" s="341"/>
      <c r="X18" s="341"/>
      <c r="Y18" s="341"/>
      <c r="Z18" s="341"/>
      <c r="AA18" s="341"/>
      <c r="AB18" s="341"/>
      <c r="AC18" s="341"/>
      <c r="AD18" s="341"/>
      <c r="AE18" s="341"/>
      <c r="AF18" s="341"/>
      <c r="AG18" s="341"/>
      <c r="AH18" s="105"/>
      <c r="AI18" s="105"/>
      <c r="AJ18" s="105"/>
      <c r="AK18" s="105"/>
      <c r="AL18" s="105"/>
    </row>
    <row r="19" ht="12.75" customHeight="1">
      <c r="A19" s="105"/>
      <c r="B19" s="105" t="s">
        <v>209</v>
      </c>
      <c r="C19" s="511" t="str">
        <f>'P&amp;L'!C23</f>
        <v>Inventory Costs</v>
      </c>
      <c r="D19" s="519">
        <f>'Sales Projections'!AC$50</f>
        <v>0</v>
      </c>
      <c r="E19" s="513"/>
      <c r="F19" s="520">
        <f>'P&amp;L'!E23</f>
        <v>9900</v>
      </c>
      <c r="G19" s="520">
        <f>'P&amp;L'!F23</f>
        <v>9900</v>
      </c>
      <c r="H19" s="520">
        <f>'P&amp;L'!G23</f>
        <v>9900</v>
      </c>
      <c r="I19" s="520">
        <f>'P&amp;L'!H23</f>
        <v>9900</v>
      </c>
      <c r="J19" s="520">
        <f>'P&amp;L'!I23</f>
        <v>9900</v>
      </c>
      <c r="K19" s="520">
        <f>'P&amp;L'!J23</f>
        <v>9900</v>
      </c>
      <c r="L19" s="520">
        <f>'P&amp;L'!K23</f>
        <v>9900</v>
      </c>
      <c r="M19" s="520">
        <f>'P&amp;L'!L23</f>
        <v>9900</v>
      </c>
      <c r="N19" s="520">
        <f>'P&amp;L'!M23</f>
        <v>9900</v>
      </c>
      <c r="O19" s="520">
        <f>'P&amp;L'!N23</f>
        <v>9900</v>
      </c>
      <c r="P19" s="520">
        <f>'P&amp;L'!O23</f>
        <v>9900</v>
      </c>
      <c r="Q19" s="341">
        <f t="shared" ref="Q19:Q42" si="12">SUM(D19:P19)</f>
        <v>108900</v>
      </c>
      <c r="R19" s="520">
        <f>'P&amp;L'!P23</f>
        <v>9900</v>
      </c>
      <c r="S19" s="520">
        <f>'P&amp;L'!R23</f>
        <v>21794.85</v>
      </c>
      <c r="T19" s="520">
        <f>'P&amp;L'!S23</f>
        <v>21794.85</v>
      </c>
      <c r="U19" s="520">
        <f>'P&amp;L'!T23</f>
        <v>21794.85</v>
      </c>
      <c r="V19" s="520">
        <f>'P&amp;L'!U23</f>
        <v>21794.85</v>
      </c>
      <c r="W19" s="520">
        <f>'P&amp;L'!V23</f>
        <v>21794.85</v>
      </c>
      <c r="X19" s="520">
        <f>'P&amp;L'!W23</f>
        <v>21794.85</v>
      </c>
      <c r="Y19" s="520">
        <f>'P&amp;L'!X23</f>
        <v>21794.85</v>
      </c>
      <c r="Z19" s="520">
        <f>'P&amp;L'!Y23</f>
        <v>21794.85</v>
      </c>
      <c r="AA19" s="520">
        <f>'P&amp;L'!Z23</f>
        <v>21794.85</v>
      </c>
      <c r="AB19" s="520">
        <f>'P&amp;L'!AA23</f>
        <v>21794.85</v>
      </c>
      <c r="AC19" s="520">
        <f>'P&amp;L'!AB23</f>
        <v>21794.85</v>
      </c>
      <c r="AD19" s="341">
        <f t="shared" ref="AD19:AD42" si="13">SUM(Q19:AC19)</f>
        <v>358543.35</v>
      </c>
      <c r="AE19" s="321">
        <f>'P&amp;L'!AE23</f>
        <v>416718.945</v>
      </c>
      <c r="AF19" s="321">
        <f>'P&amp;L'!AF23</f>
        <v>667069.29</v>
      </c>
      <c r="AG19" s="321">
        <f>'P&amp;L'!AG23</f>
        <v>1076175.99</v>
      </c>
      <c r="AH19" s="105"/>
      <c r="AI19" s="105"/>
      <c r="AJ19" s="105"/>
      <c r="AK19" s="105"/>
      <c r="AL19" s="105"/>
    </row>
    <row r="20" ht="12.75" customHeight="1">
      <c r="A20" s="105" t="s">
        <v>271</v>
      </c>
      <c r="B20" s="105" t="s">
        <v>209</v>
      </c>
      <c r="C20" s="511" t="str">
        <f>'P&amp;L'!C24</f>
        <v>Materials</v>
      </c>
      <c r="D20" s="521"/>
      <c r="E20" s="522"/>
      <c r="F20" s="373">
        <f>'P&amp;L'!E24</f>
        <v>3300</v>
      </c>
      <c r="G20" s="373">
        <f>'P&amp;L'!F24</f>
        <v>3300</v>
      </c>
      <c r="H20" s="373">
        <f>'P&amp;L'!G24</f>
        <v>3300</v>
      </c>
      <c r="I20" s="373">
        <f>'P&amp;L'!H24</f>
        <v>3300</v>
      </c>
      <c r="J20" s="373">
        <f>'P&amp;L'!I24</f>
        <v>3300</v>
      </c>
      <c r="K20" s="373">
        <f>'P&amp;L'!J24</f>
        <v>3300</v>
      </c>
      <c r="L20" s="373">
        <f>'P&amp;L'!K24</f>
        <v>3300</v>
      </c>
      <c r="M20" s="373">
        <f>'P&amp;L'!L24</f>
        <v>3300</v>
      </c>
      <c r="N20" s="373">
        <f>'P&amp;L'!M24</f>
        <v>3300</v>
      </c>
      <c r="O20" s="373">
        <f>'P&amp;L'!N24</f>
        <v>3300</v>
      </c>
      <c r="P20" s="373">
        <f>'P&amp;L'!O24</f>
        <v>3300</v>
      </c>
      <c r="Q20" s="341">
        <f t="shared" si="12"/>
        <v>36300</v>
      </c>
      <c r="R20" s="373">
        <f>'P&amp;L'!P24</f>
        <v>3300</v>
      </c>
      <c r="S20" s="373">
        <f>'P&amp;L'!R24</f>
        <v>7264.95</v>
      </c>
      <c r="T20" s="373">
        <f>'P&amp;L'!S24</f>
        <v>7264.95</v>
      </c>
      <c r="U20" s="373">
        <f>'P&amp;L'!T24</f>
        <v>7264.95</v>
      </c>
      <c r="V20" s="373">
        <f>'P&amp;L'!U24</f>
        <v>7264.95</v>
      </c>
      <c r="W20" s="373">
        <f>'P&amp;L'!V24</f>
        <v>7264.95</v>
      </c>
      <c r="X20" s="373">
        <f>'P&amp;L'!W24</f>
        <v>7264.95</v>
      </c>
      <c r="Y20" s="373">
        <f>'P&amp;L'!X24</f>
        <v>7264.95</v>
      </c>
      <c r="Z20" s="373">
        <f>'P&amp;L'!Y24</f>
        <v>7264.95</v>
      </c>
      <c r="AA20" s="373">
        <f>'P&amp;L'!Z24</f>
        <v>7264.95</v>
      </c>
      <c r="AB20" s="373">
        <f>'P&amp;L'!AA24</f>
        <v>7264.95</v>
      </c>
      <c r="AC20" s="373">
        <f>'P&amp;L'!AB24</f>
        <v>7264.95</v>
      </c>
      <c r="AD20" s="341">
        <f t="shared" si="13"/>
        <v>119514.45</v>
      </c>
      <c r="AE20" s="321">
        <f>'P&amp;L'!AE24</f>
        <v>138906.315</v>
      </c>
      <c r="AF20" s="321">
        <f>'P&amp;L'!AF24</f>
        <v>222356.43</v>
      </c>
      <c r="AG20" s="321">
        <f>'P&amp;L'!AG24</f>
        <v>358725.33</v>
      </c>
      <c r="AH20" s="105"/>
      <c r="AI20" s="105"/>
      <c r="AJ20" s="105"/>
      <c r="AK20" s="105"/>
      <c r="AL20" s="105"/>
    </row>
    <row r="21" ht="12.75" customHeight="1">
      <c r="A21" s="105" t="s">
        <v>272</v>
      </c>
      <c r="B21" s="105" t="s">
        <v>209</v>
      </c>
      <c r="C21" s="511" t="str">
        <f>'P&amp;L'!C25</f>
        <v>Packaging</v>
      </c>
      <c r="D21" s="523"/>
      <c r="E21" s="522"/>
      <c r="F21" s="373">
        <f>'P&amp;L'!E25</f>
        <v>330</v>
      </c>
      <c r="G21" s="373">
        <f>'P&amp;L'!F25</f>
        <v>330</v>
      </c>
      <c r="H21" s="373">
        <f>'P&amp;L'!G25</f>
        <v>330</v>
      </c>
      <c r="I21" s="373">
        <f>'P&amp;L'!H25</f>
        <v>330</v>
      </c>
      <c r="J21" s="373">
        <f>'P&amp;L'!I25</f>
        <v>330</v>
      </c>
      <c r="K21" s="373">
        <f>'P&amp;L'!J25</f>
        <v>330</v>
      </c>
      <c r="L21" s="373">
        <f>'P&amp;L'!K25</f>
        <v>330</v>
      </c>
      <c r="M21" s="373">
        <f>'P&amp;L'!L25</f>
        <v>330</v>
      </c>
      <c r="N21" s="373">
        <f>'P&amp;L'!M25</f>
        <v>330</v>
      </c>
      <c r="O21" s="373">
        <f>'P&amp;L'!N25</f>
        <v>330</v>
      </c>
      <c r="P21" s="373">
        <f>'P&amp;L'!O25</f>
        <v>330</v>
      </c>
      <c r="Q21" s="341">
        <f t="shared" si="12"/>
        <v>3630</v>
      </c>
      <c r="R21" s="373">
        <f>'P&amp;L'!P25</f>
        <v>330</v>
      </c>
      <c r="S21" s="373">
        <f>'P&amp;L'!R25</f>
        <v>726.495</v>
      </c>
      <c r="T21" s="373">
        <f>'P&amp;L'!S25</f>
        <v>726.495</v>
      </c>
      <c r="U21" s="373">
        <f>'P&amp;L'!T25</f>
        <v>726.495</v>
      </c>
      <c r="V21" s="373">
        <f>'P&amp;L'!U25</f>
        <v>726.495</v>
      </c>
      <c r="W21" s="373">
        <f>'P&amp;L'!V25</f>
        <v>726.495</v>
      </c>
      <c r="X21" s="373">
        <f>'P&amp;L'!W25</f>
        <v>726.495</v>
      </c>
      <c r="Y21" s="373">
        <f>'P&amp;L'!X25</f>
        <v>726.495</v>
      </c>
      <c r="Z21" s="373">
        <f>'P&amp;L'!Y25</f>
        <v>726.495</v>
      </c>
      <c r="AA21" s="373">
        <f>'P&amp;L'!Z25</f>
        <v>726.495</v>
      </c>
      <c r="AB21" s="373">
        <f>'P&amp;L'!AA25</f>
        <v>726.495</v>
      </c>
      <c r="AC21" s="373">
        <f>'P&amp;L'!AB25</f>
        <v>726.495</v>
      </c>
      <c r="AD21" s="341">
        <f t="shared" si="13"/>
        <v>11951.445</v>
      </c>
      <c r="AE21" s="321">
        <f>'P&amp;L'!AE25</f>
        <v>13890.6315</v>
      </c>
      <c r="AF21" s="321">
        <f>'P&amp;L'!AF25</f>
        <v>22235.643</v>
      </c>
      <c r="AG21" s="321">
        <f>'P&amp;L'!AG25</f>
        <v>35872.533</v>
      </c>
      <c r="AH21" s="105"/>
      <c r="AI21" s="105"/>
      <c r="AJ21" s="105"/>
      <c r="AK21" s="105"/>
      <c r="AL21" s="105"/>
    </row>
    <row r="22" ht="12.75" customHeight="1">
      <c r="A22" s="524" t="s">
        <v>273</v>
      </c>
      <c r="B22" s="105" t="s">
        <v>209</v>
      </c>
      <c r="C22" s="511" t="str">
        <f>'P&amp;L'!C26</f>
        <v>Freight &amp; Shipping</v>
      </c>
      <c r="D22" s="523"/>
      <c r="E22" s="522"/>
      <c r="F22" s="373">
        <f>'P&amp;L'!E26</f>
        <v>330</v>
      </c>
      <c r="G22" s="373">
        <f>'P&amp;L'!F26</f>
        <v>330</v>
      </c>
      <c r="H22" s="373">
        <f>'P&amp;L'!G26</f>
        <v>330</v>
      </c>
      <c r="I22" s="373">
        <f>'P&amp;L'!H26</f>
        <v>330</v>
      </c>
      <c r="J22" s="373">
        <f>'P&amp;L'!I26</f>
        <v>330</v>
      </c>
      <c r="K22" s="373">
        <f>'P&amp;L'!J26</f>
        <v>330</v>
      </c>
      <c r="L22" s="373">
        <f>'P&amp;L'!K26</f>
        <v>330</v>
      </c>
      <c r="M22" s="373">
        <f>'P&amp;L'!L26</f>
        <v>330</v>
      </c>
      <c r="N22" s="373">
        <f>'P&amp;L'!M26</f>
        <v>330</v>
      </c>
      <c r="O22" s="373">
        <f>'P&amp;L'!N26</f>
        <v>330</v>
      </c>
      <c r="P22" s="373">
        <f>'P&amp;L'!O26</f>
        <v>330</v>
      </c>
      <c r="Q22" s="341">
        <f t="shared" si="12"/>
        <v>3630</v>
      </c>
      <c r="R22" s="373">
        <f>'P&amp;L'!P26</f>
        <v>330</v>
      </c>
      <c r="S22" s="373">
        <f>'P&amp;L'!R26</f>
        <v>726.495</v>
      </c>
      <c r="T22" s="373">
        <f>'P&amp;L'!S26</f>
        <v>726.495</v>
      </c>
      <c r="U22" s="373">
        <f>'P&amp;L'!T26</f>
        <v>726.495</v>
      </c>
      <c r="V22" s="373">
        <f>'P&amp;L'!U26</f>
        <v>726.495</v>
      </c>
      <c r="W22" s="373">
        <f>'P&amp;L'!V26</f>
        <v>726.495</v>
      </c>
      <c r="X22" s="373">
        <f>'P&amp;L'!W26</f>
        <v>726.495</v>
      </c>
      <c r="Y22" s="373">
        <f>'P&amp;L'!X26</f>
        <v>726.495</v>
      </c>
      <c r="Z22" s="373">
        <f>'P&amp;L'!Y26</f>
        <v>726.495</v>
      </c>
      <c r="AA22" s="373">
        <f>'P&amp;L'!Z26</f>
        <v>726.495</v>
      </c>
      <c r="AB22" s="373">
        <f>'P&amp;L'!AA26</f>
        <v>726.495</v>
      </c>
      <c r="AC22" s="373">
        <f>'P&amp;L'!AB26</f>
        <v>726.495</v>
      </c>
      <c r="AD22" s="341">
        <f t="shared" si="13"/>
        <v>11951.445</v>
      </c>
      <c r="AE22" s="321">
        <f>'P&amp;L'!AE26</f>
        <v>13890.6315</v>
      </c>
      <c r="AF22" s="321">
        <f>'P&amp;L'!AF26</f>
        <v>22235.643</v>
      </c>
      <c r="AG22" s="321">
        <f>'P&amp;L'!AG26</f>
        <v>35872.533</v>
      </c>
      <c r="AH22" s="105"/>
      <c r="AI22" s="105"/>
      <c r="AJ22" s="105"/>
      <c r="AK22" s="105"/>
      <c r="AL22" s="105"/>
    </row>
    <row r="23" ht="13.5" customHeight="1">
      <c r="A23" s="105" t="s">
        <v>274</v>
      </c>
      <c r="B23" s="105" t="s">
        <v>209</v>
      </c>
      <c r="C23" s="511" t="str">
        <f>'P&amp;L'!C27</f>
        <v>Licencing / Transaction Fees</v>
      </c>
      <c r="D23" s="523"/>
      <c r="E23" s="522"/>
      <c r="F23" s="373">
        <f>'P&amp;L'!E27</f>
        <v>990</v>
      </c>
      <c r="G23" s="373">
        <f>'P&amp;L'!F27</f>
        <v>990</v>
      </c>
      <c r="H23" s="373">
        <f>'P&amp;L'!G27</f>
        <v>990</v>
      </c>
      <c r="I23" s="373">
        <f>'P&amp;L'!H27</f>
        <v>990</v>
      </c>
      <c r="J23" s="373">
        <f>'P&amp;L'!I27</f>
        <v>990</v>
      </c>
      <c r="K23" s="373">
        <f>'P&amp;L'!J27</f>
        <v>990</v>
      </c>
      <c r="L23" s="373">
        <f>'P&amp;L'!K27</f>
        <v>990</v>
      </c>
      <c r="M23" s="373">
        <f>'P&amp;L'!L27</f>
        <v>990</v>
      </c>
      <c r="N23" s="373">
        <f>'P&amp;L'!M27</f>
        <v>990</v>
      </c>
      <c r="O23" s="373">
        <f>'P&amp;L'!N27</f>
        <v>990</v>
      </c>
      <c r="P23" s="373">
        <f>'P&amp;L'!O27</f>
        <v>990</v>
      </c>
      <c r="Q23" s="341">
        <f t="shared" si="12"/>
        <v>10890</v>
      </c>
      <c r="R23" s="373">
        <f>'P&amp;L'!P27</f>
        <v>990</v>
      </c>
      <c r="S23" s="373">
        <f>'P&amp;L'!R27</f>
        <v>2179.485</v>
      </c>
      <c r="T23" s="373">
        <f>'P&amp;L'!S27</f>
        <v>2179.485</v>
      </c>
      <c r="U23" s="373">
        <f>'P&amp;L'!T27</f>
        <v>2179.485</v>
      </c>
      <c r="V23" s="373">
        <f>'P&amp;L'!U27</f>
        <v>2179.485</v>
      </c>
      <c r="W23" s="373">
        <f>'P&amp;L'!V27</f>
        <v>2179.485</v>
      </c>
      <c r="X23" s="373">
        <f>'P&amp;L'!W27</f>
        <v>2179.485</v>
      </c>
      <c r="Y23" s="373">
        <f>'P&amp;L'!X27</f>
        <v>2179.485</v>
      </c>
      <c r="Z23" s="373">
        <f>'P&amp;L'!Y27</f>
        <v>2179.485</v>
      </c>
      <c r="AA23" s="373">
        <f>'P&amp;L'!Z27</f>
        <v>2179.485</v>
      </c>
      <c r="AB23" s="373">
        <f>'P&amp;L'!AA27</f>
        <v>2179.485</v>
      </c>
      <c r="AC23" s="373">
        <f>'P&amp;L'!AB27</f>
        <v>2179.485</v>
      </c>
      <c r="AD23" s="341">
        <f t="shared" si="13"/>
        <v>35854.335</v>
      </c>
      <c r="AE23" s="321">
        <f>'P&amp;L'!AE27</f>
        <v>41671.8945</v>
      </c>
      <c r="AF23" s="321">
        <f>'P&amp;L'!AF27</f>
        <v>66706.929</v>
      </c>
      <c r="AG23" s="321">
        <f>'P&amp;L'!AG27</f>
        <v>107617.599</v>
      </c>
      <c r="AH23" s="105"/>
      <c r="AI23" s="105"/>
      <c r="AJ23" s="105"/>
      <c r="AK23" s="105"/>
      <c r="AL23" s="105"/>
    </row>
    <row r="24" ht="13.5" customHeight="1">
      <c r="A24" s="105" t="s">
        <v>275</v>
      </c>
      <c r="B24" s="105" t="s">
        <v>209</v>
      </c>
      <c r="C24" s="511" t="str">
        <f>'P&amp;L'!C28</f>
        <v>Bad Debt Expense</v>
      </c>
      <c r="D24" s="523"/>
      <c r="E24" s="522"/>
      <c r="F24" s="373">
        <f>'P&amp;L'!E28</f>
        <v>0</v>
      </c>
      <c r="G24" s="373">
        <f>'P&amp;L'!F28</f>
        <v>0</v>
      </c>
      <c r="H24" s="373">
        <f>'P&amp;L'!G28</f>
        <v>0</v>
      </c>
      <c r="I24" s="373">
        <f>'P&amp;L'!H28</f>
        <v>0</v>
      </c>
      <c r="J24" s="373">
        <f>'P&amp;L'!I28</f>
        <v>0</v>
      </c>
      <c r="K24" s="373">
        <f>'P&amp;L'!J28</f>
        <v>0</v>
      </c>
      <c r="L24" s="373">
        <f>'P&amp;L'!K28</f>
        <v>0</v>
      </c>
      <c r="M24" s="373">
        <f>'P&amp;L'!L28</f>
        <v>0</v>
      </c>
      <c r="N24" s="373">
        <f>'P&amp;L'!M28</f>
        <v>0</v>
      </c>
      <c r="O24" s="373">
        <f>'P&amp;L'!N28</f>
        <v>0</v>
      </c>
      <c r="P24" s="373">
        <f>'P&amp;L'!O28</f>
        <v>0</v>
      </c>
      <c r="Q24" s="341">
        <f t="shared" si="12"/>
        <v>0</v>
      </c>
      <c r="R24" s="373">
        <f>'P&amp;L'!P28</f>
        <v>0</v>
      </c>
      <c r="S24" s="373">
        <f>'P&amp;L'!R28</f>
        <v>0</v>
      </c>
      <c r="T24" s="373">
        <f>'P&amp;L'!S28</f>
        <v>0</v>
      </c>
      <c r="U24" s="373">
        <f>'P&amp;L'!T28</f>
        <v>0</v>
      </c>
      <c r="V24" s="373">
        <f>'P&amp;L'!U28</f>
        <v>0</v>
      </c>
      <c r="W24" s="373">
        <f>'P&amp;L'!V28</f>
        <v>0</v>
      </c>
      <c r="X24" s="373">
        <f>'P&amp;L'!W28</f>
        <v>0</v>
      </c>
      <c r="Y24" s="373">
        <f>'P&amp;L'!X28</f>
        <v>0</v>
      </c>
      <c r="Z24" s="373">
        <f>'P&amp;L'!Y28</f>
        <v>0</v>
      </c>
      <c r="AA24" s="373">
        <f>'P&amp;L'!Z28</f>
        <v>0</v>
      </c>
      <c r="AB24" s="373">
        <f>'P&amp;L'!AA28</f>
        <v>0</v>
      </c>
      <c r="AC24" s="373">
        <f>'P&amp;L'!AB28</f>
        <v>0</v>
      </c>
      <c r="AD24" s="341">
        <f t="shared" si="13"/>
        <v>0</v>
      </c>
      <c r="AE24" s="321">
        <f>'P&amp;L'!AE28</f>
        <v>0</v>
      </c>
      <c r="AF24" s="321">
        <f>'P&amp;L'!AF28</f>
        <v>0</v>
      </c>
      <c r="AG24" s="321">
        <f>'P&amp;L'!AG28</f>
        <v>0</v>
      </c>
      <c r="AH24" s="105"/>
      <c r="AI24" s="105"/>
      <c r="AJ24" s="105"/>
      <c r="AK24" s="105"/>
      <c r="AL24" s="105"/>
    </row>
    <row r="25" ht="13.5" customHeight="1">
      <c r="A25" s="105"/>
      <c r="B25" s="105"/>
      <c r="C25" s="511" t="str">
        <f>'P&amp;L'!C29</f>
        <v>Other Cost Of Sales</v>
      </c>
      <c r="D25" s="525"/>
      <c r="E25" s="526"/>
      <c r="F25" s="373">
        <f>'P&amp;L'!E29</f>
        <v>660</v>
      </c>
      <c r="G25" s="373">
        <f>'P&amp;L'!F29</f>
        <v>660</v>
      </c>
      <c r="H25" s="373">
        <f>'P&amp;L'!G29</f>
        <v>660</v>
      </c>
      <c r="I25" s="373">
        <f>'P&amp;L'!H29</f>
        <v>660</v>
      </c>
      <c r="J25" s="373">
        <f>'P&amp;L'!I29</f>
        <v>660</v>
      </c>
      <c r="K25" s="373">
        <f>'P&amp;L'!J29</f>
        <v>660</v>
      </c>
      <c r="L25" s="373">
        <f>'P&amp;L'!K29</f>
        <v>660</v>
      </c>
      <c r="M25" s="373">
        <f>'P&amp;L'!L29</f>
        <v>660</v>
      </c>
      <c r="N25" s="373">
        <f>'P&amp;L'!M29</f>
        <v>660</v>
      </c>
      <c r="O25" s="373">
        <f>'P&amp;L'!N29</f>
        <v>660</v>
      </c>
      <c r="P25" s="373">
        <f>'P&amp;L'!O29</f>
        <v>660</v>
      </c>
      <c r="Q25" s="341">
        <f t="shared" si="12"/>
        <v>7260</v>
      </c>
      <c r="R25" s="373">
        <f>'P&amp;L'!P29</f>
        <v>660</v>
      </c>
      <c r="S25" s="373">
        <f>'P&amp;L'!R29</f>
        <v>1452.99</v>
      </c>
      <c r="T25" s="373">
        <f>'P&amp;L'!S29</f>
        <v>1452.99</v>
      </c>
      <c r="U25" s="373">
        <f>'P&amp;L'!T29</f>
        <v>1452.99</v>
      </c>
      <c r="V25" s="373">
        <f>'P&amp;L'!U29</f>
        <v>1452.99</v>
      </c>
      <c r="W25" s="373">
        <f>'P&amp;L'!V29</f>
        <v>1452.99</v>
      </c>
      <c r="X25" s="373">
        <f>'P&amp;L'!W29</f>
        <v>1452.99</v>
      </c>
      <c r="Y25" s="373">
        <f>'P&amp;L'!X29</f>
        <v>1452.99</v>
      </c>
      <c r="Z25" s="373">
        <f>'P&amp;L'!Y29</f>
        <v>1452.99</v>
      </c>
      <c r="AA25" s="373">
        <f>'P&amp;L'!Z29</f>
        <v>1452.99</v>
      </c>
      <c r="AB25" s="373">
        <f>'P&amp;L'!AA29</f>
        <v>1452.99</v>
      </c>
      <c r="AC25" s="373">
        <f>'P&amp;L'!AB29</f>
        <v>1452.99</v>
      </c>
      <c r="AD25" s="341">
        <f t="shared" si="13"/>
        <v>23902.89</v>
      </c>
      <c r="AE25" s="321">
        <f>'P&amp;L'!AE29</f>
        <v>27781.263</v>
      </c>
      <c r="AF25" s="321">
        <f>'P&amp;L'!AF29</f>
        <v>44471.286</v>
      </c>
      <c r="AG25" s="321">
        <f>'P&amp;L'!AG29</f>
        <v>71745.066</v>
      </c>
      <c r="AH25" s="105"/>
      <c r="AI25" s="105"/>
      <c r="AJ25" s="105"/>
      <c r="AK25" s="105"/>
      <c r="AL25" s="105"/>
    </row>
    <row r="26" ht="13.5" customHeight="1">
      <c r="A26" s="105"/>
      <c r="B26" s="105"/>
      <c r="C26" s="511" t="str">
        <f>'P&amp;L'!C39</f>
        <v>Training &amp; Development</v>
      </c>
      <c r="D26" s="525"/>
      <c r="E26" s="526"/>
      <c r="F26" s="527">
        <f>'P&amp;L'!E39</f>
        <v>1081.666667</v>
      </c>
      <c r="G26" s="527">
        <f>'P&amp;L'!F39</f>
        <v>1081.666667</v>
      </c>
      <c r="H26" s="527">
        <f>'P&amp;L'!G39</f>
        <v>1081.666667</v>
      </c>
      <c r="I26" s="527">
        <f>'P&amp;L'!H39</f>
        <v>1081.666667</v>
      </c>
      <c r="J26" s="527">
        <f>'P&amp;L'!I39</f>
        <v>1081.666667</v>
      </c>
      <c r="K26" s="527">
        <f>'P&amp;L'!J39</f>
        <v>1081.666667</v>
      </c>
      <c r="L26" s="527">
        <f>'P&amp;L'!K39</f>
        <v>1081.666667</v>
      </c>
      <c r="M26" s="527">
        <f>'P&amp;L'!L39</f>
        <v>1081.666667</v>
      </c>
      <c r="N26" s="527">
        <f>'P&amp;L'!M39</f>
        <v>1081.666667</v>
      </c>
      <c r="O26" s="527">
        <f>'P&amp;L'!N39</f>
        <v>1081.666667</v>
      </c>
      <c r="P26" s="527">
        <f>'P&amp;L'!O39</f>
        <v>1081.666667</v>
      </c>
      <c r="Q26" s="341">
        <f t="shared" si="12"/>
        <v>11898.33333</v>
      </c>
      <c r="R26" s="527">
        <f>'P&amp;L'!P39</f>
        <v>1081.666667</v>
      </c>
      <c r="S26" s="527">
        <f>'P&amp;L'!R39</f>
        <v>1135.75</v>
      </c>
      <c r="T26" s="527">
        <f>'P&amp;L'!S39</f>
        <v>1135.75</v>
      </c>
      <c r="U26" s="527">
        <f>'P&amp;L'!T39</f>
        <v>1135.75</v>
      </c>
      <c r="V26" s="527">
        <f>'P&amp;L'!U39</f>
        <v>1135.75</v>
      </c>
      <c r="W26" s="527">
        <f>'P&amp;L'!V39</f>
        <v>1135.75</v>
      </c>
      <c r="X26" s="527">
        <f>'P&amp;L'!W39</f>
        <v>1135.75</v>
      </c>
      <c r="Y26" s="527">
        <f>'P&amp;L'!X39</f>
        <v>1135.75</v>
      </c>
      <c r="Z26" s="527">
        <f>'P&amp;L'!Y39</f>
        <v>1135.75</v>
      </c>
      <c r="AA26" s="527">
        <f>'P&amp;L'!Z39</f>
        <v>1135.75</v>
      </c>
      <c r="AB26" s="527">
        <f>'P&amp;L'!AA39</f>
        <v>1135.75</v>
      </c>
      <c r="AC26" s="527">
        <f>'P&amp;L'!AB39</f>
        <v>1135.75</v>
      </c>
      <c r="AD26" s="341">
        <f t="shared" si="13"/>
        <v>25473.25</v>
      </c>
      <c r="AE26" s="528">
        <f>'P&amp;L'!AE39</f>
        <v>14310.45</v>
      </c>
      <c r="AF26" s="528">
        <f>'P&amp;L'!AF39</f>
        <v>15025.9725</v>
      </c>
      <c r="AG26" s="528">
        <f>'P&amp;L'!AG39</f>
        <v>15777.27113</v>
      </c>
      <c r="AH26" s="105"/>
      <c r="AI26" s="105"/>
      <c r="AJ26" s="105"/>
      <c r="AK26" s="105"/>
      <c r="AL26" s="105"/>
    </row>
    <row r="27" ht="13.5" customHeight="1">
      <c r="A27" s="105"/>
      <c r="B27" s="105"/>
      <c r="C27" s="511" t="str">
        <f>'P&amp;L'!C40</f>
        <v>Rent, Rates &amp; Services Charges</v>
      </c>
      <c r="D27" s="525"/>
      <c r="E27" s="526"/>
      <c r="F27" s="527">
        <f>'P&amp;L'!E40</f>
        <v>990</v>
      </c>
      <c r="G27" s="527">
        <f>'P&amp;L'!F40</f>
        <v>990</v>
      </c>
      <c r="H27" s="527">
        <f>'P&amp;L'!G40</f>
        <v>990</v>
      </c>
      <c r="I27" s="527">
        <f>'P&amp;L'!H40</f>
        <v>990</v>
      </c>
      <c r="J27" s="527">
        <f>'P&amp;L'!I40</f>
        <v>990</v>
      </c>
      <c r="K27" s="527">
        <f>'P&amp;L'!J40</f>
        <v>990</v>
      </c>
      <c r="L27" s="527">
        <f>'P&amp;L'!K40</f>
        <v>990</v>
      </c>
      <c r="M27" s="527">
        <f>'P&amp;L'!L40</f>
        <v>990</v>
      </c>
      <c r="N27" s="527">
        <f>'P&amp;L'!M40</f>
        <v>990</v>
      </c>
      <c r="O27" s="527">
        <f>'P&amp;L'!N40</f>
        <v>990</v>
      </c>
      <c r="P27" s="527">
        <f>'P&amp;L'!O40</f>
        <v>990</v>
      </c>
      <c r="Q27" s="341">
        <f t="shared" si="12"/>
        <v>10890</v>
      </c>
      <c r="R27" s="527">
        <f>'P&amp;L'!P40</f>
        <v>990</v>
      </c>
      <c r="S27" s="527">
        <f>'P&amp;L'!R40</f>
        <v>2179.485</v>
      </c>
      <c r="T27" s="527">
        <f>'P&amp;L'!S40</f>
        <v>2179.485</v>
      </c>
      <c r="U27" s="527">
        <f>'P&amp;L'!T40</f>
        <v>2179.485</v>
      </c>
      <c r="V27" s="527">
        <f>'P&amp;L'!U40</f>
        <v>2179.485</v>
      </c>
      <c r="W27" s="527">
        <f>'P&amp;L'!V40</f>
        <v>2179.485</v>
      </c>
      <c r="X27" s="527">
        <f>'P&amp;L'!W40</f>
        <v>2179.485</v>
      </c>
      <c r="Y27" s="527">
        <f>'P&amp;L'!X40</f>
        <v>2179.485</v>
      </c>
      <c r="Z27" s="527">
        <f>'P&amp;L'!Y40</f>
        <v>2179.485</v>
      </c>
      <c r="AA27" s="527">
        <f>'P&amp;L'!Z40</f>
        <v>2179.485</v>
      </c>
      <c r="AB27" s="527">
        <f>'P&amp;L'!AA40</f>
        <v>2179.485</v>
      </c>
      <c r="AC27" s="527">
        <f>'P&amp;L'!AB40</f>
        <v>2179.485</v>
      </c>
      <c r="AD27" s="341">
        <f t="shared" si="13"/>
        <v>35854.335</v>
      </c>
      <c r="AE27" s="528">
        <f>'P&amp;L'!AE40</f>
        <v>26938.4346</v>
      </c>
      <c r="AF27" s="528">
        <f>'P&amp;L'!AF40</f>
        <v>27477.20329</v>
      </c>
      <c r="AG27" s="528">
        <f>'P&amp;L'!AG40</f>
        <v>28026.74736</v>
      </c>
      <c r="AH27" s="105"/>
      <c r="AI27" s="105"/>
      <c r="AJ27" s="105"/>
      <c r="AK27" s="105"/>
      <c r="AL27" s="105"/>
    </row>
    <row r="28" ht="13.5" customHeight="1">
      <c r="A28" s="105"/>
      <c r="B28" s="105"/>
      <c r="C28" s="511" t="str">
        <f>'P&amp;L'!C41</f>
        <v>Insurance</v>
      </c>
      <c r="D28" s="525"/>
      <c r="E28" s="526"/>
      <c r="F28" s="527">
        <f>'P&amp;L'!E41</f>
        <v>0</v>
      </c>
      <c r="G28" s="527">
        <f>'P&amp;L'!F41</f>
        <v>0</v>
      </c>
      <c r="H28" s="527">
        <f>'P&amp;L'!G41</f>
        <v>0</v>
      </c>
      <c r="I28" s="527">
        <f>'P&amp;L'!H41</f>
        <v>0</v>
      </c>
      <c r="J28" s="527">
        <f>'P&amp;L'!I41</f>
        <v>0</v>
      </c>
      <c r="K28" s="527">
        <f>'P&amp;L'!J41</f>
        <v>0</v>
      </c>
      <c r="L28" s="527">
        <f>'P&amp;L'!K41</f>
        <v>0</v>
      </c>
      <c r="M28" s="527">
        <f>'P&amp;L'!L41</f>
        <v>0</v>
      </c>
      <c r="N28" s="527">
        <f>'P&amp;L'!M41</f>
        <v>0</v>
      </c>
      <c r="O28" s="527">
        <f>'P&amp;L'!N41</f>
        <v>0</v>
      </c>
      <c r="P28" s="527">
        <f>'P&amp;L'!O41</f>
        <v>0</v>
      </c>
      <c r="Q28" s="341">
        <f t="shared" si="12"/>
        <v>0</v>
      </c>
      <c r="R28" s="527">
        <f>'P&amp;L'!P41</f>
        <v>0</v>
      </c>
      <c r="S28" s="527">
        <f>'P&amp;L'!R41</f>
        <v>0</v>
      </c>
      <c r="T28" s="527">
        <f>'P&amp;L'!S41</f>
        <v>0</v>
      </c>
      <c r="U28" s="527">
        <f>'P&amp;L'!T41</f>
        <v>0</v>
      </c>
      <c r="V28" s="527">
        <f>'P&amp;L'!U41</f>
        <v>0</v>
      </c>
      <c r="W28" s="527">
        <f>'P&amp;L'!V41</f>
        <v>0</v>
      </c>
      <c r="X28" s="527">
        <f>'P&amp;L'!W41</f>
        <v>0</v>
      </c>
      <c r="Y28" s="527">
        <f>'P&amp;L'!X41</f>
        <v>0</v>
      </c>
      <c r="Z28" s="527">
        <f>'P&amp;L'!Y41</f>
        <v>0</v>
      </c>
      <c r="AA28" s="527">
        <f>'P&amp;L'!Z41</f>
        <v>0</v>
      </c>
      <c r="AB28" s="527">
        <f>'P&amp;L'!AA41</f>
        <v>0</v>
      </c>
      <c r="AC28" s="527">
        <f>'P&amp;L'!AB41</f>
        <v>0</v>
      </c>
      <c r="AD28" s="341">
        <f t="shared" si="13"/>
        <v>0</v>
      </c>
      <c r="AE28" s="528">
        <f>'P&amp;L'!AE41</f>
        <v>0</v>
      </c>
      <c r="AF28" s="528">
        <f>'P&amp;L'!AF41</f>
        <v>0</v>
      </c>
      <c r="AG28" s="528">
        <f>'P&amp;L'!AG41</f>
        <v>0</v>
      </c>
      <c r="AH28" s="105"/>
      <c r="AI28" s="105"/>
      <c r="AJ28" s="105"/>
      <c r="AK28" s="105"/>
      <c r="AL28" s="105"/>
    </row>
    <row r="29" ht="13.5" customHeight="1">
      <c r="A29" s="105"/>
      <c r="B29" s="105"/>
      <c r="C29" s="511" t="str">
        <f>'P&amp;L'!C42</f>
        <v>License &amp; Permits</v>
      </c>
      <c r="D29" s="525"/>
      <c r="E29" s="526"/>
      <c r="F29" s="527">
        <f>'P&amp;L'!E42</f>
        <v>0</v>
      </c>
      <c r="G29" s="527">
        <f>'P&amp;L'!F42</f>
        <v>0</v>
      </c>
      <c r="H29" s="527">
        <f>'P&amp;L'!G42</f>
        <v>0</v>
      </c>
      <c r="I29" s="527">
        <f>'P&amp;L'!H42</f>
        <v>0</v>
      </c>
      <c r="J29" s="527">
        <f>'P&amp;L'!I42</f>
        <v>0</v>
      </c>
      <c r="K29" s="527">
        <f>'P&amp;L'!J42</f>
        <v>0</v>
      </c>
      <c r="L29" s="527">
        <f>'P&amp;L'!K42</f>
        <v>0</v>
      </c>
      <c r="M29" s="527">
        <f>'P&amp;L'!L42</f>
        <v>0</v>
      </c>
      <c r="N29" s="527">
        <f>'P&amp;L'!M42</f>
        <v>0</v>
      </c>
      <c r="O29" s="527">
        <f>'P&amp;L'!N42</f>
        <v>0</v>
      </c>
      <c r="P29" s="527">
        <f>'P&amp;L'!O42</f>
        <v>0</v>
      </c>
      <c r="Q29" s="341">
        <f t="shared" si="12"/>
        <v>0</v>
      </c>
      <c r="R29" s="527">
        <f>'P&amp;L'!P42</f>
        <v>0</v>
      </c>
      <c r="S29" s="527">
        <f>'P&amp;L'!R42</f>
        <v>0</v>
      </c>
      <c r="T29" s="527">
        <f>'P&amp;L'!S42</f>
        <v>0</v>
      </c>
      <c r="U29" s="527">
        <f>'P&amp;L'!T42</f>
        <v>0</v>
      </c>
      <c r="V29" s="527">
        <f>'P&amp;L'!U42</f>
        <v>0</v>
      </c>
      <c r="W29" s="527">
        <f>'P&amp;L'!V42</f>
        <v>0</v>
      </c>
      <c r="X29" s="527">
        <f>'P&amp;L'!W42</f>
        <v>0</v>
      </c>
      <c r="Y29" s="527">
        <f>'P&amp;L'!X42</f>
        <v>0</v>
      </c>
      <c r="Z29" s="527">
        <f>'P&amp;L'!Y42</f>
        <v>0</v>
      </c>
      <c r="AA29" s="527">
        <f>'P&amp;L'!Z42</f>
        <v>0</v>
      </c>
      <c r="AB29" s="527">
        <f>'P&amp;L'!AA42</f>
        <v>0</v>
      </c>
      <c r="AC29" s="527">
        <f>'P&amp;L'!AB42</f>
        <v>0</v>
      </c>
      <c r="AD29" s="341">
        <f t="shared" si="13"/>
        <v>0</v>
      </c>
      <c r="AE29" s="528">
        <f>'P&amp;L'!AE42</f>
        <v>0</v>
      </c>
      <c r="AF29" s="528">
        <f>'P&amp;L'!AF42</f>
        <v>0</v>
      </c>
      <c r="AG29" s="528">
        <f>'P&amp;L'!AG42</f>
        <v>0</v>
      </c>
      <c r="AH29" s="105"/>
      <c r="AI29" s="105"/>
      <c r="AJ29" s="105"/>
      <c r="AK29" s="105"/>
      <c r="AL29" s="105"/>
    </row>
    <row r="30" ht="13.5" customHeight="1">
      <c r="A30" s="105"/>
      <c r="B30" s="105"/>
      <c r="C30" s="511" t="str">
        <f>'P&amp;L'!C43</f>
        <v>Utilities (gas, electricity, water)</v>
      </c>
      <c r="D30" s="525"/>
      <c r="E30" s="526"/>
      <c r="F30" s="527">
        <f>'P&amp;L'!E43</f>
        <v>330</v>
      </c>
      <c r="G30" s="527">
        <f>'P&amp;L'!F43</f>
        <v>330</v>
      </c>
      <c r="H30" s="527">
        <f>'P&amp;L'!G43</f>
        <v>330</v>
      </c>
      <c r="I30" s="527">
        <f>'P&amp;L'!H43</f>
        <v>330</v>
      </c>
      <c r="J30" s="527">
        <f>'P&amp;L'!I43</f>
        <v>330</v>
      </c>
      <c r="K30" s="527">
        <f>'P&amp;L'!J43</f>
        <v>330</v>
      </c>
      <c r="L30" s="527">
        <f>'P&amp;L'!K43</f>
        <v>330</v>
      </c>
      <c r="M30" s="527">
        <f>'P&amp;L'!L43</f>
        <v>330</v>
      </c>
      <c r="N30" s="527">
        <f>'P&amp;L'!M43</f>
        <v>330</v>
      </c>
      <c r="O30" s="527">
        <f>'P&amp;L'!N43</f>
        <v>330</v>
      </c>
      <c r="P30" s="527">
        <f>'P&amp;L'!O43</f>
        <v>330</v>
      </c>
      <c r="Q30" s="341">
        <f t="shared" si="12"/>
        <v>3630</v>
      </c>
      <c r="R30" s="527">
        <f>'P&amp;L'!P43</f>
        <v>330</v>
      </c>
      <c r="S30" s="527">
        <f>'P&amp;L'!R43</f>
        <v>726.495</v>
      </c>
      <c r="T30" s="527">
        <f>'P&amp;L'!S43</f>
        <v>726.495</v>
      </c>
      <c r="U30" s="527">
        <f>'P&amp;L'!T43</f>
        <v>726.495</v>
      </c>
      <c r="V30" s="527">
        <f>'P&amp;L'!U43</f>
        <v>726.495</v>
      </c>
      <c r="W30" s="527">
        <f>'P&amp;L'!V43</f>
        <v>726.495</v>
      </c>
      <c r="X30" s="527">
        <f>'P&amp;L'!W43</f>
        <v>726.495</v>
      </c>
      <c r="Y30" s="527">
        <f>'P&amp;L'!X43</f>
        <v>726.495</v>
      </c>
      <c r="Z30" s="527">
        <f>'P&amp;L'!Y43</f>
        <v>726.495</v>
      </c>
      <c r="AA30" s="527">
        <f>'P&amp;L'!Z43</f>
        <v>726.495</v>
      </c>
      <c r="AB30" s="527">
        <f>'P&amp;L'!AA43</f>
        <v>726.495</v>
      </c>
      <c r="AC30" s="527">
        <f>'P&amp;L'!AB43</f>
        <v>726.495</v>
      </c>
      <c r="AD30" s="341">
        <f t="shared" si="13"/>
        <v>11951.445</v>
      </c>
      <c r="AE30" s="528">
        <f>'P&amp;L'!AE43</f>
        <v>13890.6315</v>
      </c>
      <c r="AF30" s="528">
        <f>'P&amp;L'!AF43</f>
        <v>22235.643</v>
      </c>
      <c r="AG30" s="528">
        <f>'P&amp;L'!AG43</f>
        <v>35872.533</v>
      </c>
      <c r="AH30" s="105"/>
      <c r="AI30" s="105"/>
      <c r="AJ30" s="105"/>
      <c r="AK30" s="105"/>
      <c r="AL30" s="105"/>
    </row>
    <row r="31" ht="13.5" customHeight="1">
      <c r="A31" s="105"/>
      <c r="B31" s="105"/>
      <c r="C31" s="511" t="str">
        <f>'P&amp;L'!C44</f>
        <v>Repairs &amp; Maintenance</v>
      </c>
      <c r="D31" s="525"/>
      <c r="E31" s="526"/>
      <c r="F31" s="527">
        <f>'P&amp;L'!E44</f>
        <v>0</v>
      </c>
      <c r="G31" s="527">
        <f>'P&amp;L'!F44</f>
        <v>0</v>
      </c>
      <c r="H31" s="527">
        <f>'P&amp;L'!G44</f>
        <v>0</v>
      </c>
      <c r="I31" s="527">
        <f>'P&amp;L'!H44</f>
        <v>0</v>
      </c>
      <c r="J31" s="527">
        <f>'P&amp;L'!I44</f>
        <v>0</v>
      </c>
      <c r="K31" s="527">
        <f>'P&amp;L'!J44</f>
        <v>0</v>
      </c>
      <c r="L31" s="527">
        <f>'P&amp;L'!K44</f>
        <v>0</v>
      </c>
      <c r="M31" s="527">
        <f>'P&amp;L'!L44</f>
        <v>0</v>
      </c>
      <c r="N31" s="527">
        <f>'P&amp;L'!M44</f>
        <v>0</v>
      </c>
      <c r="O31" s="527">
        <f>'P&amp;L'!N44</f>
        <v>0</v>
      </c>
      <c r="P31" s="527">
        <f>'P&amp;L'!O44</f>
        <v>0</v>
      </c>
      <c r="Q31" s="341">
        <f t="shared" si="12"/>
        <v>0</v>
      </c>
      <c r="R31" s="527">
        <f>'P&amp;L'!P44</f>
        <v>0</v>
      </c>
      <c r="S31" s="527">
        <f>'P&amp;L'!R44</f>
        <v>0</v>
      </c>
      <c r="T31" s="527">
        <f>'P&amp;L'!S44</f>
        <v>0</v>
      </c>
      <c r="U31" s="527">
        <f>'P&amp;L'!T44</f>
        <v>0</v>
      </c>
      <c r="V31" s="527">
        <f>'P&amp;L'!U44</f>
        <v>0</v>
      </c>
      <c r="W31" s="527">
        <f>'P&amp;L'!V44</f>
        <v>0</v>
      </c>
      <c r="X31" s="527">
        <f>'P&amp;L'!W44</f>
        <v>0</v>
      </c>
      <c r="Y31" s="527">
        <f>'P&amp;L'!X44</f>
        <v>0</v>
      </c>
      <c r="Z31" s="527">
        <f>'P&amp;L'!Y44</f>
        <v>0</v>
      </c>
      <c r="AA31" s="527">
        <f>'P&amp;L'!Z44</f>
        <v>0</v>
      </c>
      <c r="AB31" s="527">
        <f>'P&amp;L'!AA44</f>
        <v>0</v>
      </c>
      <c r="AC31" s="527">
        <f>'P&amp;L'!AB44</f>
        <v>0</v>
      </c>
      <c r="AD31" s="341">
        <f t="shared" si="13"/>
        <v>0</v>
      </c>
      <c r="AE31" s="528">
        <f>'P&amp;L'!AE44</f>
        <v>0</v>
      </c>
      <c r="AF31" s="528">
        <f>'P&amp;L'!AF44</f>
        <v>0</v>
      </c>
      <c r="AG31" s="528">
        <f>'P&amp;L'!AG44</f>
        <v>0</v>
      </c>
      <c r="AH31" s="105"/>
      <c r="AI31" s="105"/>
      <c r="AJ31" s="105"/>
      <c r="AK31" s="105"/>
      <c r="AL31" s="105"/>
    </row>
    <row r="32" ht="13.5" customHeight="1">
      <c r="A32" s="105"/>
      <c r="B32" s="105"/>
      <c r="C32" s="511" t="str">
        <f>'P&amp;L'!C45</f>
        <v>Telephone &amp; Internet Charges</v>
      </c>
      <c r="D32" s="525"/>
      <c r="E32" s="526"/>
      <c r="F32" s="527">
        <f>'P&amp;L'!E45</f>
        <v>0</v>
      </c>
      <c r="G32" s="527">
        <f>'P&amp;L'!F45</f>
        <v>0</v>
      </c>
      <c r="H32" s="527">
        <f>'P&amp;L'!G45</f>
        <v>0</v>
      </c>
      <c r="I32" s="527">
        <f>'P&amp;L'!H45</f>
        <v>0</v>
      </c>
      <c r="J32" s="527">
        <f>'P&amp;L'!I45</f>
        <v>0</v>
      </c>
      <c r="K32" s="527">
        <f>'P&amp;L'!J45</f>
        <v>0</v>
      </c>
      <c r="L32" s="527">
        <f>'P&amp;L'!K45</f>
        <v>0</v>
      </c>
      <c r="M32" s="527">
        <f>'P&amp;L'!L45</f>
        <v>0</v>
      </c>
      <c r="N32" s="527">
        <f>'P&amp;L'!M45</f>
        <v>0</v>
      </c>
      <c r="O32" s="527">
        <f>'P&amp;L'!N45</f>
        <v>0</v>
      </c>
      <c r="P32" s="527">
        <f>'P&amp;L'!O45</f>
        <v>0</v>
      </c>
      <c r="Q32" s="341">
        <f t="shared" si="12"/>
        <v>0</v>
      </c>
      <c r="R32" s="527">
        <f>'P&amp;L'!P45</f>
        <v>0</v>
      </c>
      <c r="S32" s="527">
        <f>'P&amp;L'!R45</f>
        <v>0</v>
      </c>
      <c r="T32" s="527">
        <f>'P&amp;L'!S45</f>
        <v>0</v>
      </c>
      <c r="U32" s="527">
        <f>'P&amp;L'!T45</f>
        <v>0</v>
      </c>
      <c r="V32" s="527">
        <f>'P&amp;L'!U45</f>
        <v>0</v>
      </c>
      <c r="W32" s="527">
        <f>'P&amp;L'!V45</f>
        <v>0</v>
      </c>
      <c r="X32" s="527">
        <f>'P&amp;L'!W45</f>
        <v>0</v>
      </c>
      <c r="Y32" s="527">
        <f>'P&amp;L'!X45</f>
        <v>0</v>
      </c>
      <c r="Z32" s="527">
        <f>'P&amp;L'!Y45</f>
        <v>0</v>
      </c>
      <c r="AA32" s="527">
        <f>'P&amp;L'!Z45</f>
        <v>0</v>
      </c>
      <c r="AB32" s="527">
        <f>'P&amp;L'!AA45</f>
        <v>0</v>
      </c>
      <c r="AC32" s="527">
        <f>'P&amp;L'!AB45</f>
        <v>0</v>
      </c>
      <c r="AD32" s="341">
        <f t="shared" si="13"/>
        <v>0</v>
      </c>
      <c r="AE32" s="528">
        <f>'P&amp;L'!AE45</f>
        <v>0</v>
      </c>
      <c r="AF32" s="528">
        <f>'P&amp;L'!AF45</f>
        <v>0</v>
      </c>
      <c r="AG32" s="528">
        <f>'P&amp;L'!AG45</f>
        <v>0</v>
      </c>
      <c r="AH32" s="105"/>
      <c r="AI32" s="105"/>
      <c r="AJ32" s="105"/>
      <c r="AK32" s="105"/>
      <c r="AL32" s="105"/>
    </row>
    <row r="33" ht="13.5" customHeight="1">
      <c r="A33" s="105"/>
      <c r="B33" s="105"/>
      <c r="C33" s="511" t="str">
        <f>'P&amp;L'!C46</f>
        <v>Offline Marketing</v>
      </c>
      <c r="D33" s="525"/>
      <c r="E33" s="526"/>
      <c r="F33" s="527">
        <f>'P&amp;L'!E46</f>
        <v>660</v>
      </c>
      <c r="G33" s="527">
        <f>'P&amp;L'!F46</f>
        <v>660</v>
      </c>
      <c r="H33" s="527">
        <f>'P&amp;L'!G46</f>
        <v>660</v>
      </c>
      <c r="I33" s="527">
        <f>'P&amp;L'!H46</f>
        <v>660</v>
      </c>
      <c r="J33" s="527">
        <f>'P&amp;L'!I46</f>
        <v>660</v>
      </c>
      <c r="K33" s="527">
        <f>'P&amp;L'!J46</f>
        <v>660</v>
      </c>
      <c r="L33" s="527">
        <f>'P&amp;L'!K46</f>
        <v>660</v>
      </c>
      <c r="M33" s="527">
        <f>'P&amp;L'!L46</f>
        <v>660</v>
      </c>
      <c r="N33" s="527">
        <f>'P&amp;L'!M46</f>
        <v>660</v>
      </c>
      <c r="O33" s="527">
        <f>'P&amp;L'!N46</f>
        <v>660</v>
      </c>
      <c r="P33" s="527">
        <f>'P&amp;L'!O46</f>
        <v>660</v>
      </c>
      <c r="Q33" s="341">
        <f t="shared" si="12"/>
        <v>7260</v>
      </c>
      <c r="R33" s="527">
        <f>'P&amp;L'!P46</f>
        <v>660</v>
      </c>
      <c r="S33" s="527">
        <f>'P&amp;L'!R46</f>
        <v>1452.99</v>
      </c>
      <c r="T33" s="527">
        <f>'P&amp;L'!S46</f>
        <v>1452.99</v>
      </c>
      <c r="U33" s="527">
        <f>'P&amp;L'!T46</f>
        <v>1452.99</v>
      </c>
      <c r="V33" s="527">
        <f>'P&amp;L'!U46</f>
        <v>1452.99</v>
      </c>
      <c r="W33" s="527">
        <f>'P&amp;L'!V46</f>
        <v>1452.99</v>
      </c>
      <c r="X33" s="527">
        <f>'P&amp;L'!W46</f>
        <v>1452.99</v>
      </c>
      <c r="Y33" s="527">
        <f>'P&amp;L'!X46</f>
        <v>1452.99</v>
      </c>
      <c r="Z33" s="527">
        <f>'P&amp;L'!Y46</f>
        <v>1452.99</v>
      </c>
      <c r="AA33" s="527">
        <f>'P&amp;L'!Z46</f>
        <v>1452.99</v>
      </c>
      <c r="AB33" s="527">
        <f>'P&amp;L'!AA46</f>
        <v>1452.99</v>
      </c>
      <c r="AC33" s="527">
        <f>'P&amp;L'!AB46</f>
        <v>1452.99</v>
      </c>
      <c r="AD33" s="341">
        <f t="shared" si="13"/>
        <v>23902.89</v>
      </c>
      <c r="AE33" s="528">
        <f>'P&amp;L'!AE46</f>
        <v>27781.263</v>
      </c>
      <c r="AF33" s="528">
        <f>'P&amp;L'!AF46</f>
        <v>44471.286</v>
      </c>
      <c r="AG33" s="528">
        <f>'P&amp;L'!AG46</f>
        <v>71745.066</v>
      </c>
      <c r="AH33" s="105"/>
      <c r="AI33" s="105"/>
      <c r="AJ33" s="105"/>
      <c r="AK33" s="105"/>
      <c r="AL33" s="105"/>
    </row>
    <row r="34" ht="13.5" customHeight="1">
      <c r="A34" s="105"/>
      <c r="B34" s="105"/>
      <c r="C34" s="511" t="str">
        <f>'P&amp;L'!C47</f>
        <v>Online Marketing</v>
      </c>
      <c r="D34" s="525"/>
      <c r="E34" s="526"/>
      <c r="F34" s="527">
        <f>'P&amp;L'!E47</f>
        <v>1650</v>
      </c>
      <c r="G34" s="527">
        <f>'P&amp;L'!F47</f>
        <v>1650</v>
      </c>
      <c r="H34" s="527">
        <f>'P&amp;L'!G47</f>
        <v>1650</v>
      </c>
      <c r="I34" s="527">
        <f>'P&amp;L'!H47</f>
        <v>1650</v>
      </c>
      <c r="J34" s="527">
        <f>'P&amp;L'!I47</f>
        <v>1650</v>
      </c>
      <c r="K34" s="527">
        <f>'P&amp;L'!J47</f>
        <v>1650</v>
      </c>
      <c r="L34" s="527">
        <f>'P&amp;L'!K47</f>
        <v>1650</v>
      </c>
      <c r="M34" s="527">
        <f>'P&amp;L'!L47</f>
        <v>1650</v>
      </c>
      <c r="N34" s="527">
        <f>'P&amp;L'!M47</f>
        <v>1650</v>
      </c>
      <c r="O34" s="527">
        <f>'P&amp;L'!N47</f>
        <v>1650</v>
      </c>
      <c r="P34" s="527">
        <f>'P&amp;L'!O47</f>
        <v>1650</v>
      </c>
      <c r="Q34" s="341">
        <f t="shared" si="12"/>
        <v>18150</v>
      </c>
      <c r="R34" s="527">
        <f>'P&amp;L'!P47</f>
        <v>1650</v>
      </c>
      <c r="S34" s="527">
        <f>'P&amp;L'!R47</f>
        <v>3632.475</v>
      </c>
      <c r="T34" s="527">
        <f>'P&amp;L'!S47</f>
        <v>3632.475</v>
      </c>
      <c r="U34" s="527">
        <f>'P&amp;L'!T47</f>
        <v>3632.475</v>
      </c>
      <c r="V34" s="527">
        <f>'P&amp;L'!U47</f>
        <v>3632.475</v>
      </c>
      <c r="W34" s="527">
        <f>'P&amp;L'!V47</f>
        <v>3632.475</v>
      </c>
      <c r="X34" s="527">
        <f>'P&amp;L'!W47</f>
        <v>3632.475</v>
      </c>
      <c r="Y34" s="527">
        <f>'P&amp;L'!X47</f>
        <v>3632.475</v>
      </c>
      <c r="Z34" s="527">
        <f>'P&amp;L'!Y47</f>
        <v>3632.475</v>
      </c>
      <c r="AA34" s="527">
        <f>'P&amp;L'!Z47</f>
        <v>3632.475</v>
      </c>
      <c r="AB34" s="527">
        <f>'P&amp;L'!AA47</f>
        <v>3632.475</v>
      </c>
      <c r="AC34" s="527">
        <f>'P&amp;L'!AB47</f>
        <v>3632.475</v>
      </c>
      <c r="AD34" s="341">
        <f t="shared" si="13"/>
        <v>59757.225</v>
      </c>
      <c r="AE34" s="528">
        <f>'P&amp;L'!AE47</f>
        <v>69453.1575</v>
      </c>
      <c r="AF34" s="528">
        <f>'P&amp;L'!AF47</f>
        <v>111178.215</v>
      </c>
      <c r="AG34" s="528">
        <f>'P&amp;L'!AG47</f>
        <v>179362.665</v>
      </c>
      <c r="AH34" s="105"/>
      <c r="AI34" s="105"/>
      <c r="AJ34" s="105"/>
      <c r="AK34" s="105"/>
      <c r="AL34" s="105"/>
    </row>
    <row r="35" ht="13.5" customHeight="1">
      <c r="A35" s="105"/>
      <c r="B35" s="105"/>
      <c r="C35" s="511" t="str">
        <f>'P&amp;L'!C48</f>
        <v>Public Relations</v>
      </c>
      <c r="D35" s="525"/>
      <c r="E35" s="526"/>
      <c r="F35" s="527">
        <f>'P&amp;L'!E48</f>
        <v>990</v>
      </c>
      <c r="G35" s="527">
        <f>'P&amp;L'!F48</f>
        <v>990</v>
      </c>
      <c r="H35" s="527">
        <f>'P&amp;L'!G48</f>
        <v>990</v>
      </c>
      <c r="I35" s="527">
        <f>'P&amp;L'!H48</f>
        <v>990</v>
      </c>
      <c r="J35" s="527">
        <f>'P&amp;L'!I48</f>
        <v>990</v>
      </c>
      <c r="K35" s="527">
        <f>'P&amp;L'!J48</f>
        <v>990</v>
      </c>
      <c r="L35" s="527">
        <f>'P&amp;L'!K48</f>
        <v>990</v>
      </c>
      <c r="M35" s="527">
        <f>'P&amp;L'!L48</f>
        <v>990</v>
      </c>
      <c r="N35" s="527">
        <f>'P&amp;L'!M48</f>
        <v>990</v>
      </c>
      <c r="O35" s="527">
        <f>'P&amp;L'!N48</f>
        <v>990</v>
      </c>
      <c r="P35" s="527">
        <f>'P&amp;L'!O48</f>
        <v>990</v>
      </c>
      <c r="Q35" s="341">
        <f t="shared" si="12"/>
        <v>10890</v>
      </c>
      <c r="R35" s="527">
        <f>'P&amp;L'!P48</f>
        <v>990</v>
      </c>
      <c r="S35" s="527">
        <f>'P&amp;L'!R48</f>
        <v>2179.485</v>
      </c>
      <c r="T35" s="527">
        <f>'P&amp;L'!S48</f>
        <v>2179.485</v>
      </c>
      <c r="U35" s="527">
        <f>'P&amp;L'!T48</f>
        <v>2179.485</v>
      </c>
      <c r="V35" s="527">
        <f>'P&amp;L'!U48</f>
        <v>2179.485</v>
      </c>
      <c r="W35" s="527">
        <f>'P&amp;L'!V48</f>
        <v>2179.485</v>
      </c>
      <c r="X35" s="527">
        <f>'P&amp;L'!W48</f>
        <v>2179.485</v>
      </c>
      <c r="Y35" s="527">
        <f>'P&amp;L'!X48</f>
        <v>2179.485</v>
      </c>
      <c r="Z35" s="527">
        <f>'P&amp;L'!Y48</f>
        <v>2179.485</v>
      </c>
      <c r="AA35" s="527">
        <f>'P&amp;L'!Z48</f>
        <v>2179.485</v>
      </c>
      <c r="AB35" s="527">
        <f>'P&amp;L'!AA48</f>
        <v>2179.485</v>
      </c>
      <c r="AC35" s="527">
        <f>'P&amp;L'!AB48</f>
        <v>2179.485</v>
      </c>
      <c r="AD35" s="341">
        <f t="shared" si="13"/>
        <v>35854.335</v>
      </c>
      <c r="AE35" s="528">
        <f>'P&amp;L'!AE48</f>
        <v>41671.8945</v>
      </c>
      <c r="AF35" s="528">
        <f>'P&amp;L'!AF48</f>
        <v>66706.929</v>
      </c>
      <c r="AG35" s="528">
        <f>'P&amp;L'!AG48</f>
        <v>107617.599</v>
      </c>
      <c r="AH35" s="105"/>
      <c r="AI35" s="105"/>
      <c r="AJ35" s="105"/>
      <c r="AK35" s="105"/>
      <c r="AL35" s="105"/>
    </row>
    <row r="36" ht="13.5" customHeight="1">
      <c r="A36" s="105"/>
      <c r="B36" s="105"/>
      <c r="C36" s="511" t="str">
        <f>'P&amp;L'!C49</f>
        <v>Travel, Transport and delivery</v>
      </c>
      <c r="D36" s="525"/>
      <c r="E36" s="526"/>
      <c r="F36" s="527">
        <f>'P&amp;L'!E49</f>
        <v>0</v>
      </c>
      <c r="G36" s="527">
        <f>'P&amp;L'!F49</f>
        <v>0</v>
      </c>
      <c r="H36" s="527">
        <f>'P&amp;L'!G49</f>
        <v>0</v>
      </c>
      <c r="I36" s="527">
        <f>'P&amp;L'!H49</f>
        <v>0</v>
      </c>
      <c r="J36" s="527">
        <f>'P&amp;L'!I49</f>
        <v>0</v>
      </c>
      <c r="K36" s="527">
        <f>'P&amp;L'!J49</f>
        <v>0</v>
      </c>
      <c r="L36" s="527">
        <f>'P&amp;L'!K49</f>
        <v>0</v>
      </c>
      <c r="M36" s="527">
        <f>'P&amp;L'!L49</f>
        <v>0</v>
      </c>
      <c r="N36" s="527">
        <f>'P&amp;L'!M49</f>
        <v>0</v>
      </c>
      <c r="O36" s="527">
        <f>'P&amp;L'!N49</f>
        <v>0</v>
      </c>
      <c r="P36" s="527">
        <f>'P&amp;L'!O49</f>
        <v>0</v>
      </c>
      <c r="Q36" s="341">
        <f t="shared" si="12"/>
        <v>0</v>
      </c>
      <c r="R36" s="527">
        <f>'P&amp;L'!P49</f>
        <v>0</v>
      </c>
      <c r="S36" s="527">
        <f>'P&amp;L'!R49</f>
        <v>0</v>
      </c>
      <c r="T36" s="527">
        <f>'P&amp;L'!S49</f>
        <v>0</v>
      </c>
      <c r="U36" s="527">
        <f>'P&amp;L'!T49</f>
        <v>0</v>
      </c>
      <c r="V36" s="527">
        <f>'P&amp;L'!U49</f>
        <v>0</v>
      </c>
      <c r="W36" s="527">
        <f>'P&amp;L'!V49</f>
        <v>0</v>
      </c>
      <c r="X36" s="527">
        <f>'P&amp;L'!W49</f>
        <v>0</v>
      </c>
      <c r="Y36" s="527">
        <f>'P&amp;L'!X49</f>
        <v>0</v>
      </c>
      <c r="Z36" s="527">
        <f>'P&amp;L'!Y49</f>
        <v>0</v>
      </c>
      <c r="AA36" s="527">
        <f>'P&amp;L'!Z49</f>
        <v>0</v>
      </c>
      <c r="AB36" s="527">
        <f>'P&amp;L'!AA49</f>
        <v>0</v>
      </c>
      <c r="AC36" s="527">
        <f>'P&amp;L'!AB49</f>
        <v>0</v>
      </c>
      <c r="AD36" s="341">
        <f t="shared" si="13"/>
        <v>0</v>
      </c>
      <c r="AE36" s="528">
        <f>'P&amp;L'!AE49</f>
        <v>0</v>
      </c>
      <c r="AF36" s="528">
        <f>'P&amp;L'!AF49</f>
        <v>0</v>
      </c>
      <c r="AG36" s="528">
        <f>'P&amp;L'!AG49</f>
        <v>0</v>
      </c>
      <c r="AH36" s="105"/>
      <c r="AI36" s="105"/>
      <c r="AJ36" s="105"/>
      <c r="AK36" s="105"/>
      <c r="AL36" s="105"/>
    </row>
    <row r="37" ht="13.5" customHeight="1">
      <c r="A37" s="105"/>
      <c r="B37" s="105"/>
      <c r="C37" s="511" t="str">
        <f>'P&amp;L'!C50</f>
        <v>Hospitality &amp; Entertainment:</v>
      </c>
      <c r="D37" s="525"/>
      <c r="E37" s="526"/>
      <c r="F37" s="527">
        <f>'P&amp;L'!E50</f>
        <v>0</v>
      </c>
      <c r="G37" s="527">
        <f>'P&amp;L'!F50</f>
        <v>0</v>
      </c>
      <c r="H37" s="527">
        <f>'P&amp;L'!G50</f>
        <v>0</v>
      </c>
      <c r="I37" s="527">
        <f>'P&amp;L'!H50</f>
        <v>0</v>
      </c>
      <c r="J37" s="527">
        <f>'P&amp;L'!I50</f>
        <v>0</v>
      </c>
      <c r="K37" s="527">
        <f>'P&amp;L'!J50</f>
        <v>0</v>
      </c>
      <c r="L37" s="527">
        <f>'P&amp;L'!K50</f>
        <v>0</v>
      </c>
      <c r="M37" s="527">
        <f>'P&amp;L'!L50</f>
        <v>0</v>
      </c>
      <c r="N37" s="527">
        <f>'P&amp;L'!M50</f>
        <v>0</v>
      </c>
      <c r="O37" s="527">
        <f>'P&amp;L'!N50</f>
        <v>0</v>
      </c>
      <c r="P37" s="527">
        <f>'P&amp;L'!O50</f>
        <v>0</v>
      </c>
      <c r="Q37" s="341">
        <f t="shared" si="12"/>
        <v>0</v>
      </c>
      <c r="R37" s="527">
        <f>'P&amp;L'!P50</f>
        <v>0</v>
      </c>
      <c r="S37" s="527">
        <f>'P&amp;L'!R50</f>
        <v>0</v>
      </c>
      <c r="T37" s="527">
        <f>'P&amp;L'!S50</f>
        <v>0</v>
      </c>
      <c r="U37" s="527">
        <f>'P&amp;L'!T50</f>
        <v>0</v>
      </c>
      <c r="V37" s="527">
        <f>'P&amp;L'!U50</f>
        <v>0</v>
      </c>
      <c r="W37" s="527">
        <f>'P&amp;L'!V50</f>
        <v>0</v>
      </c>
      <c r="X37" s="527">
        <f>'P&amp;L'!W50</f>
        <v>0</v>
      </c>
      <c r="Y37" s="527">
        <f>'P&amp;L'!X50</f>
        <v>0</v>
      </c>
      <c r="Z37" s="527">
        <f>'P&amp;L'!Y50</f>
        <v>0</v>
      </c>
      <c r="AA37" s="527">
        <f>'P&amp;L'!Z50</f>
        <v>0</v>
      </c>
      <c r="AB37" s="527">
        <f>'P&amp;L'!AA50</f>
        <v>0</v>
      </c>
      <c r="AC37" s="527">
        <f>'P&amp;L'!AB50</f>
        <v>0</v>
      </c>
      <c r="AD37" s="341">
        <f t="shared" si="13"/>
        <v>0</v>
      </c>
      <c r="AE37" s="528">
        <f>'P&amp;L'!AE50</f>
        <v>0</v>
      </c>
      <c r="AF37" s="528">
        <f>'P&amp;L'!AF50</f>
        <v>0</v>
      </c>
      <c r="AG37" s="528">
        <f>'P&amp;L'!AG50</f>
        <v>0</v>
      </c>
      <c r="AH37" s="105"/>
      <c r="AI37" s="105"/>
      <c r="AJ37" s="105"/>
      <c r="AK37" s="105"/>
      <c r="AL37" s="105"/>
    </row>
    <row r="38" ht="13.5" customHeight="1">
      <c r="A38" s="105"/>
      <c r="B38" s="105"/>
      <c r="C38" s="511" t="str">
        <f>'P&amp;L'!C51</f>
        <v>Professional Fees (Lawyers, Accountants &amp; Consultants)</v>
      </c>
      <c r="D38" s="525"/>
      <c r="E38" s="526"/>
      <c r="F38" s="527">
        <f>'P&amp;L'!E51</f>
        <v>165</v>
      </c>
      <c r="G38" s="527">
        <f>'P&amp;L'!F51</f>
        <v>165</v>
      </c>
      <c r="H38" s="527">
        <f>'P&amp;L'!G51</f>
        <v>165</v>
      </c>
      <c r="I38" s="527">
        <f>'P&amp;L'!H51</f>
        <v>165</v>
      </c>
      <c r="J38" s="527">
        <f>'P&amp;L'!I51</f>
        <v>165</v>
      </c>
      <c r="K38" s="527">
        <f>'P&amp;L'!J51</f>
        <v>165</v>
      </c>
      <c r="L38" s="527">
        <f>'P&amp;L'!K51</f>
        <v>165</v>
      </c>
      <c r="M38" s="527">
        <f>'P&amp;L'!L51</f>
        <v>165</v>
      </c>
      <c r="N38" s="527">
        <f>'P&amp;L'!M51</f>
        <v>165</v>
      </c>
      <c r="O38" s="527">
        <f>'P&amp;L'!N51</f>
        <v>165</v>
      </c>
      <c r="P38" s="527">
        <f>'P&amp;L'!O51</f>
        <v>165</v>
      </c>
      <c r="Q38" s="341">
        <f t="shared" si="12"/>
        <v>1815</v>
      </c>
      <c r="R38" s="527">
        <f>'P&amp;L'!P51</f>
        <v>165</v>
      </c>
      <c r="S38" s="527">
        <f>'P&amp;L'!R51</f>
        <v>363.2475</v>
      </c>
      <c r="T38" s="527">
        <f>'P&amp;L'!S51</f>
        <v>363.2475</v>
      </c>
      <c r="U38" s="527">
        <f>'P&amp;L'!T51</f>
        <v>363.2475</v>
      </c>
      <c r="V38" s="527">
        <f>'P&amp;L'!U51</f>
        <v>363.2475</v>
      </c>
      <c r="W38" s="527">
        <f>'P&amp;L'!V51</f>
        <v>363.2475</v>
      </c>
      <c r="X38" s="527">
        <f>'P&amp;L'!W51</f>
        <v>363.2475</v>
      </c>
      <c r="Y38" s="527">
        <f>'P&amp;L'!X51</f>
        <v>363.2475</v>
      </c>
      <c r="Z38" s="527">
        <f>'P&amp;L'!Y51</f>
        <v>363.2475</v>
      </c>
      <c r="AA38" s="527">
        <f>'P&amp;L'!Z51</f>
        <v>363.2475</v>
      </c>
      <c r="AB38" s="527">
        <f>'P&amp;L'!AA51</f>
        <v>363.2475</v>
      </c>
      <c r="AC38" s="527">
        <f>'P&amp;L'!AB51</f>
        <v>363.2475</v>
      </c>
      <c r="AD38" s="341">
        <f t="shared" si="13"/>
        <v>5975.7225</v>
      </c>
      <c r="AE38" s="528">
        <f>'P&amp;L'!AE51</f>
        <v>6945.31575</v>
      </c>
      <c r="AF38" s="528">
        <f>'P&amp;L'!AF51</f>
        <v>11117.8215</v>
      </c>
      <c r="AG38" s="528">
        <f>'P&amp;L'!AG51</f>
        <v>17936.2665</v>
      </c>
      <c r="AH38" s="105"/>
      <c r="AI38" s="105"/>
      <c r="AJ38" s="105"/>
      <c r="AK38" s="105"/>
      <c r="AL38" s="105"/>
    </row>
    <row r="39" ht="13.5" customHeight="1">
      <c r="A39" s="105"/>
      <c r="B39" s="105"/>
      <c r="C39" s="511" t="str">
        <f>'P&amp;L'!C52</f>
        <v>Membership &amp; Association Fees</v>
      </c>
      <c r="D39" s="525"/>
      <c r="E39" s="526"/>
      <c r="F39" s="527">
        <f>'P&amp;L'!E52</f>
        <v>0</v>
      </c>
      <c r="G39" s="527">
        <f>'P&amp;L'!F52</f>
        <v>0</v>
      </c>
      <c r="H39" s="527">
        <f>'P&amp;L'!G52</f>
        <v>0</v>
      </c>
      <c r="I39" s="527">
        <f>'P&amp;L'!H52</f>
        <v>0</v>
      </c>
      <c r="J39" s="527">
        <f>'P&amp;L'!I52</f>
        <v>0</v>
      </c>
      <c r="K39" s="527">
        <f>'P&amp;L'!J52</f>
        <v>0</v>
      </c>
      <c r="L39" s="527">
        <f>'P&amp;L'!K52</f>
        <v>0</v>
      </c>
      <c r="M39" s="527">
        <f>'P&amp;L'!L52</f>
        <v>0</v>
      </c>
      <c r="N39" s="527">
        <f>'P&amp;L'!M52</f>
        <v>0</v>
      </c>
      <c r="O39" s="527">
        <f>'P&amp;L'!N52</f>
        <v>0</v>
      </c>
      <c r="P39" s="527">
        <f>'P&amp;L'!O52</f>
        <v>0</v>
      </c>
      <c r="Q39" s="341">
        <f t="shared" si="12"/>
        <v>0</v>
      </c>
      <c r="R39" s="527">
        <f>'P&amp;L'!P52</f>
        <v>0</v>
      </c>
      <c r="S39" s="527">
        <f>'P&amp;L'!R52</f>
        <v>0</v>
      </c>
      <c r="T39" s="527">
        <f>'P&amp;L'!S52</f>
        <v>0</v>
      </c>
      <c r="U39" s="527">
        <f>'P&amp;L'!T52</f>
        <v>0</v>
      </c>
      <c r="V39" s="527">
        <f>'P&amp;L'!U52</f>
        <v>0</v>
      </c>
      <c r="W39" s="527">
        <f>'P&amp;L'!V52</f>
        <v>0</v>
      </c>
      <c r="X39" s="527">
        <f>'P&amp;L'!W52</f>
        <v>0</v>
      </c>
      <c r="Y39" s="527">
        <f>'P&amp;L'!X52</f>
        <v>0</v>
      </c>
      <c r="Z39" s="527">
        <f>'P&amp;L'!Y52</f>
        <v>0</v>
      </c>
      <c r="AA39" s="527">
        <f>'P&amp;L'!Z52</f>
        <v>0</v>
      </c>
      <c r="AB39" s="527">
        <f>'P&amp;L'!AA52</f>
        <v>0</v>
      </c>
      <c r="AC39" s="527">
        <f>'P&amp;L'!AB52</f>
        <v>0</v>
      </c>
      <c r="AD39" s="341">
        <f t="shared" si="13"/>
        <v>0</v>
      </c>
      <c r="AE39" s="528">
        <f>'P&amp;L'!AE52</f>
        <v>0</v>
      </c>
      <c r="AF39" s="528">
        <f>'P&amp;L'!AF52</f>
        <v>0</v>
      </c>
      <c r="AG39" s="528">
        <f>'P&amp;L'!AG52</f>
        <v>0</v>
      </c>
      <c r="AH39" s="105"/>
      <c r="AI39" s="105"/>
      <c r="AJ39" s="105"/>
      <c r="AK39" s="105"/>
      <c r="AL39" s="105"/>
    </row>
    <row r="40" ht="13.5" customHeight="1">
      <c r="A40" s="105"/>
      <c r="B40" s="105"/>
      <c r="C40" s="511" t="str">
        <f>'P&amp;L'!C53</f>
        <v>Equipment Leasing / Expenses</v>
      </c>
      <c r="D40" s="525"/>
      <c r="E40" s="526"/>
      <c r="F40" s="527">
        <f>'P&amp;L'!E53</f>
        <v>0</v>
      </c>
      <c r="G40" s="527">
        <f>'P&amp;L'!F53</f>
        <v>0</v>
      </c>
      <c r="H40" s="527">
        <f>'P&amp;L'!G53</f>
        <v>0</v>
      </c>
      <c r="I40" s="527">
        <f>'P&amp;L'!H53</f>
        <v>0</v>
      </c>
      <c r="J40" s="527">
        <f>'P&amp;L'!I53</f>
        <v>0</v>
      </c>
      <c r="K40" s="527">
        <f>'P&amp;L'!J53</f>
        <v>0</v>
      </c>
      <c r="L40" s="527">
        <f>'P&amp;L'!K53</f>
        <v>0</v>
      </c>
      <c r="M40" s="527">
        <f>'P&amp;L'!L53</f>
        <v>0</v>
      </c>
      <c r="N40" s="527">
        <f>'P&amp;L'!M53</f>
        <v>0</v>
      </c>
      <c r="O40" s="527">
        <f>'P&amp;L'!N53</f>
        <v>0</v>
      </c>
      <c r="P40" s="527">
        <f>'P&amp;L'!O53</f>
        <v>0</v>
      </c>
      <c r="Q40" s="341">
        <f t="shared" si="12"/>
        <v>0</v>
      </c>
      <c r="R40" s="527">
        <f>'P&amp;L'!P53</f>
        <v>0</v>
      </c>
      <c r="S40" s="527">
        <f>'P&amp;L'!R53</f>
        <v>0</v>
      </c>
      <c r="T40" s="527">
        <f>'P&amp;L'!S53</f>
        <v>0</v>
      </c>
      <c r="U40" s="527">
        <f>'P&amp;L'!T53</f>
        <v>0</v>
      </c>
      <c r="V40" s="527">
        <f>'P&amp;L'!U53</f>
        <v>0</v>
      </c>
      <c r="W40" s="527">
        <f>'P&amp;L'!V53</f>
        <v>0</v>
      </c>
      <c r="X40" s="527">
        <f>'P&amp;L'!W53</f>
        <v>0</v>
      </c>
      <c r="Y40" s="527">
        <f>'P&amp;L'!X53</f>
        <v>0</v>
      </c>
      <c r="Z40" s="527">
        <f>'P&amp;L'!Y53</f>
        <v>0</v>
      </c>
      <c r="AA40" s="527">
        <f>'P&amp;L'!Z53</f>
        <v>0</v>
      </c>
      <c r="AB40" s="527">
        <f>'P&amp;L'!AA53</f>
        <v>0</v>
      </c>
      <c r="AC40" s="527">
        <f>'P&amp;L'!AB53</f>
        <v>0</v>
      </c>
      <c r="AD40" s="341">
        <f t="shared" si="13"/>
        <v>0</v>
      </c>
      <c r="AE40" s="528">
        <f>'P&amp;L'!AE53</f>
        <v>0</v>
      </c>
      <c r="AF40" s="528">
        <f>'P&amp;L'!AF53</f>
        <v>0</v>
      </c>
      <c r="AG40" s="528">
        <f>'P&amp;L'!AG53</f>
        <v>0</v>
      </c>
      <c r="AH40" s="105"/>
      <c r="AI40" s="105"/>
      <c r="AJ40" s="105"/>
      <c r="AK40" s="105"/>
      <c r="AL40" s="105"/>
    </row>
    <row r="41" ht="13.5" customHeight="1">
      <c r="A41" s="105"/>
      <c r="B41" s="105"/>
      <c r="C41" s="511" t="str">
        <f>'P&amp;L'!C54</f>
        <v>Other Office Costs</v>
      </c>
      <c r="D41" s="525"/>
      <c r="E41" s="526"/>
      <c r="F41" s="527">
        <f>'P&amp;L'!E54</f>
        <v>0</v>
      </c>
      <c r="G41" s="527">
        <f>'P&amp;L'!F54</f>
        <v>0</v>
      </c>
      <c r="H41" s="527">
        <f>'P&amp;L'!G54</f>
        <v>0</v>
      </c>
      <c r="I41" s="527">
        <f>'P&amp;L'!H54</f>
        <v>0</v>
      </c>
      <c r="J41" s="527">
        <f>'P&amp;L'!I54</f>
        <v>0</v>
      </c>
      <c r="K41" s="527">
        <f>'P&amp;L'!J54</f>
        <v>0</v>
      </c>
      <c r="L41" s="527">
        <f>'P&amp;L'!K54</f>
        <v>0</v>
      </c>
      <c r="M41" s="527">
        <f>'P&amp;L'!L54</f>
        <v>0</v>
      </c>
      <c r="N41" s="527">
        <f>'P&amp;L'!M54</f>
        <v>0</v>
      </c>
      <c r="O41" s="527">
        <f>'P&amp;L'!N54</f>
        <v>0</v>
      </c>
      <c r="P41" s="527">
        <f>'P&amp;L'!O54</f>
        <v>0</v>
      </c>
      <c r="Q41" s="341">
        <f t="shared" si="12"/>
        <v>0</v>
      </c>
      <c r="R41" s="527">
        <f>'P&amp;L'!P54</f>
        <v>0</v>
      </c>
      <c r="S41" s="527">
        <f>'P&amp;L'!R54</f>
        <v>0</v>
      </c>
      <c r="T41" s="527">
        <f>'P&amp;L'!S54</f>
        <v>0</v>
      </c>
      <c r="U41" s="527">
        <f>'P&amp;L'!T54</f>
        <v>0</v>
      </c>
      <c r="V41" s="527">
        <f>'P&amp;L'!U54</f>
        <v>0</v>
      </c>
      <c r="W41" s="527">
        <f>'P&amp;L'!V54</f>
        <v>0</v>
      </c>
      <c r="X41" s="527">
        <f>'P&amp;L'!W54</f>
        <v>0</v>
      </c>
      <c r="Y41" s="527">
        <f>'P&amp;L'!X54</f>
        <v>0</v>
      </c>
      <c r="Z41" s="527">
        <f>'P&amp;L'!Y54</f>
        <v>0</v>
      </c>
      <c r="AA41" s="527">
        <f>'P&amp;L'!Z54</f>
        <v>0</v>
      </c>
      <c r="AB41" s="527">
        <f>'P&amp;L'!AA54</f>
        <v>0</v>
      </c>
      <c r="AC41" s="527">
        <f>'P&amp;L'!AB54</f>
        <v>0</v>
      </c>
      <c r="AD41" s="341">
        <f t="shared" si="13"/>
        <v>0</v>
      </c>
      <c r="AE41" s="528">
        <f>'P&amp;L'!AE54</f>
        <v>0</v>
      </c>
      <c r="AF41" s="528">
        <f>'P&amp;L'!AF54</f>
        <v>0</v>
      </c>
      <c r="AG41" s="528">
        <f>'P&amp;L'!AG54</f>
        <v>0</v>
      </c>
      <c r="AH41" s="105"/>
      <c r="AI41" s="105"/>
      <c r="AJ41" s="105"/>
      <c r="AK41" s="105"/>
      <c r="AL41" s="105"/>
    </row>
    <row r="42" ht="13.5" customHeight="1">
      <c r="A42" s="105"/>
      <c r="B42" s="105"/>
      <c r="C42" s="511" t="str">
        <f>'P&amp;L'!C55</f>
        <v>Development Costs / Startup Costs</v>
      </c>
      <c r="D42" s="525"/>
      <c r="E42" s="526"/>
      <c r="F42" s="527" t="str">
        <f>'P&amp;L'!E55</f>
        <v/>
      </c>
      <c r="G42" s="527" t="str">
        <f>'P&amp;L'!F55</f>
        <v/>
      </c>
      <c r="H42" s="527" t="str">
        <f>'P&amp;L'!G55</f>
        <v/>
      </c>
      <c r="I42" s="527" t="str">
        <f>'P&amp;L'!H55</f>
        <v/>
      </c>
      <c r="J42" s="527" t="str">
        <f>'P&amp;L'!I55</f>
        <v/>
      </c>
      <c r="K42" s="527" t="str">
        <f>'P&amp;L'!J55</f>
        <v/>
      </c>
      <c r="L42" s="527" t="str">
        <f>'P&amp;L'!K55</f>
        <v/>
      </c>
      <c r="M42" s="527" t="str">
        <f>'P&amp;L'!L55</f>
        <v/>
      </c>
      <c r="N42" s="527" t="str">
        <f>'P&amp;L'!M55</f>
        <v/>
      </c>
      <c r="O42" s="527" t="str">
        <f>'P&amp;L'!N55</f>
        <v/>
      </c>
      <c r="P42" s="527" t="str">
        <f>'P&amp;L'!O55</f>
        <v/>
      </c>
      <c r="Q42" s="341">
        <f t="shared" si="12"/>
        <v>0</v>
      </c>
      <c r="R42" s="527" t="str">
        <f>'P&amp;L'!P55</f>
        <v/>
      </c>
      <c r="S42" s="527">
        <f>'P&amp;L'!R55</f>
        <v>0</v>
      </c>
      <c r="T42" s="527">
        <f>'P&amp;L'!S55</f>
        <v>0</v>
      </c>
      <c r="U42" s="527">
        <f>'P&amp;L'!T55</f>
        <v>0</v>
      </c>
      <c r="V42" s="527">
        <f>'P&amp;L'!U55</f>
        <v>0</v>
      </c>
      <c r="W42" s="527">
        <f>'P&amp;L'!V55</f>
        <v>0</v>
      </c>
      <c r="X42" s="527">
        <f>'P&amp;L'!W55</f>
        <v>0</v>
      </c>
      <c r="Y42" s="527">
        <f>'P&amp;L'!X55</f>
        <v>0</v>
      </c>
      <c r="Z42" s="527">
        <f>'P&amp;L'!Y55</f>
        <v>0</v>
      </c>
      <c r="AA42" s="527">
        <f>'P&amp;L'!Z55</f>
        <v>0</v>
      </c>
      <c r="AB42" s="527">
        <f>'P&amp;L'!AA55</f>
        <v>0</v>
      </c>
      <c r="AC42" s="527">
        <f>'P&amp;L'!AB55</f>
        <v>0</v>
      </c>
      <c r="AD42" s="341">
        <f t="shared" si="13"/>
        <v>0</v>
      </c>
      <c r="AE42" s="528">
        <f>'P&amp;L'!AE55</f>
        <v>0</v>
      </c>
      <c r="AF42" s="528">
        <f>'P&amp;L'!AF55</f>
        <v>0</v>
      </c>
      <c r="AG42" s="528">
        <f>'P&amp;L'!AG55</f>
        <v>0</v>
      </c>
      <c r="AH42" s="105"/>
      <c r="AI42" s="105"/>
      <c r="AJ42" s="105"/>
      <c r="AK42" s="105"/>
      <c r="AL42" s="105"/>
    </row>
    <row r="43" ht="13.5" customHeight="1">
      <c r="A43" s="105"/>
      <c r="B43" s="105"/>
      <c r="C43" s="511"/>
      <c r="D43" s="525"/>
      <c r="E43" s="526"/>
      <c r="F43" s="526"/>
      <c r="G43" s="526"/>
      <c r="H43" s="526"/>
      <c r="I43" s="526"/>
      <c r="J43" s="526"/>
      <c r="K43" s="526"/>
      <c r="L43" s="526"/>
      <c r="M43" s="526"/>
      <c r="N43" s="526"/>
      <c r="O43" s="526"/>
      <c r="P43" s="526"/>
      <c r="Q43" s="529"/>
      <c r="R43" s="526"/>
      <c r="S43" s="526"/>
      <c r="T43" s="526"/>
      <c r="U43" s="526"/>
      <c r="V43" s="526"/>
      <c r="W43" s="526"/>
      <c r="X43" s="526"/>
      <c r="Y43" s="526"/>
      <c r="Z43" s="526"/>
      <c r="AA43" s="526"/>
      <c r="AB43" s="526"/>
      <c r="AC43" s="526"/>
      <c r="AD43" s="529"/>
      <c r="AE43" s="530"/>
      <c r="AF43" s="529"/>
      <c r="AG43" s="530"/>
      <c r="AH43" s="105"/>
      <c r="AI43" s="105"/>
      <c r="AJ43" s="105"/>
      <c r="AK43" s="105"/>
      <c r="AL43" s="105"/>
    </row>
    <row r="44" ht="13.5" customHeight="1">
      <c r="A44" s="105"/>
      <c r="B44" s="105"/>
      <c r="C44" s="511" t="str">
        <f>'P&amp;L'!C57</f>
        <v/>
      </c>
      <c r="D44" s="525"/>
      <c r="E44" s="526"/>
      <c r="F44" s="526"/>
      <c r="G44" s="526"/>
      <c r="H44" s="526"/>
      <c r="I44" s="526"/>
      <c r="J44" s="526"/>
      <c r="K44" s="526"/>
      <c r="L44" s="526"/>
      <c r="M44" s="526"/>
      <c r="N44" s="526"/>
      <c r="O44" s="526"/>
      <c r="P44" s="526"/>
      <c r="Q44" s="529"/>
      <c r="R44" s="526"/>
      <c r="S44" s="526"/>
      <c r="T44" s="526"/>
      <c r="U44" s="526"/>
      <c r="V44" s="526"/>
      <c r="W44" s="526"/>
      <c r="X44" s="526"/>
      <c r="Y44" s="526"/>
      <c r="Z44" s="526"/>
      <c r="AA44" s="526"/>
      <c r="AB44" s="526"/>
      <c r="AC44" s="526"/>
      <c r="AD44" s="529"/>
      <c r="AE44" s="530"/>
      <c r="AF44" s="529"/>
      <c r="AG44" s="530"/>
      <c r="AH44" s="105"/>
      <c r="AI44" s="105"/>
      <c r="AJ44" s="105"/>
      <c r="AK44" s="105"/>
      <c r="AL44" s="105"/>
    </row>
    <row r="45" ht="13.5" customHeight="1">
      <c r="A45" s="105"/>
      <c r="B45" s="105"/>
      <c r="C45" s="531"/>
      <c r="D45" s="525"/>
      <c r="E45" s="526"/>
      <c r="F45" s="526"/>
      <c r="G45" s="526"/>
      <c r="H45" s="526"/>
      <c r="I45" s="526"/>
      <c r="J45" s="526"/>
      <c r="K45" s="526"/>
      <c r="L45" s="526"/>
      <c r="M45" s="526"/>
      <c r="N45" s="526"/>
      <c r="O45" s="526"/>
      <c r="P45" s="526"/>
      <c r="Q45" s="529"/>
      <c r="R45" s="526"/>
      <c r="S45" s="526"/>
      <c r="T45" s="526"/>
      <c r="U45" s="526"/>
      <c r="V45" s="526"/>
      <c r="W45" s="526"/>
      <c r="X45" s="526"/>
      <c r="Y45" s="526"/>
      <c r="Z45" s="526"/>
      <c r="AA45" s="526"/>
      <c r="AB45" s="526"/>
      <c r="AC45" s="526"/>
      <c r="AD45" s="529"/>
      <c r="AE45" s="530"/>
      <c r="AF45" s="529"/>
      <c r="AG45" s="530"/>
      <c r="AH45" s="105"/>
      <c r="AI45" s="105"/>
      <c r="AJ45" s="105"/>
      <c r="AK45" s="105"/>
      <c r="AL45" s="105"/>
    </row>
    <row r="46" ht="13.5" customHeight="1">
      <c r="A46" s="105"/>
      <c r="B46" s="105"/>
      <c r="C46" s="298" t="s">
        <v>222</v>
      </c>
      <c r="D46" s="358">
        <f t="shared" ref="D46:AG46" si="14">SUM(D19:D24)</f>
        <v>0</v>
      </c>
      <c r="E46" s="359">
        <f t="shared" si="14"/>
        <v>0</v>
      </c>
      <c r="F46" s="359">
        <f t="shared" si="14"/>
        <v>14850</v>
      </c>
      <c r="G46" s="359">
        <f t="shared" si="14"/>
        <v>14850</v>
      </c>
      <c r="H46" s="359">
        <f t="shared" si="14"/>
        <v>14850</v>
      </c>
      <c r="I46" s="359">
        <f t="shared" si="14"/>
        <v>14850</v>
      </c>
      <c r="J46" s="359">
        <f t="shared" si="14"/>
        <v>14850</v>
      </c>
      <c r="K46" s="359">
        <f t="shared" si="14"/>
        <v>14850</v>
      </c>
      <c r="L46" s="359">
        <f t="shared" si="14"/>
        <v>14850</v>
      </c>
      <c r="M46" s="359">
        <f t="shared" si="14"/>
        <v>14850</v>
      </c>
      <c r="N46" s="359">
        <f t="shared" si="14"/>
        <v>14850</v>
      </c>
      <c r="O46" s="359">
        <f t="shared" si="14"/>
        <v>14850</v>
      </c>
      <c r="P46" s="359">
        <f t="shared" si="14"/>
        <v>14850</v>
      </c>
      <c r="Q46" s="360">
        <f t="shared" si="14"/>
        <v>163350</v>
      </c>
      <c r="R46" s="359">
        <f t="shared" si="14"/>
        <v>14850</v>
      </c>
      <c r="S46" s="359">
        <f t="shared" si="14"/>
        <v>32692.275</v>
      </c>
      <c r="T46" s="359">
        <f t="shared" si="14"/>
        <v>32692.275</v>
      </c>
      <c r="U46" s="359">
        <f t="shared" si="14"/>
        <v>32692.275</v>
      </c>
      <c r="V46" s="359">
        <f t="shared" si="14"/>
        <v>32692.275</v>
      </c>
      <c r="W46" s="359">
        <f t="shared" si="14"/>
        <v>32692.275</v>
      </c>
      <c r="X46" s="359">
        <f t="shared" si="14"/>
        <v>32692.275</v>
      </c>
      <c r="Y46" s="359">
        <f t="shared" si="14"/>
        <v>32692.275</v>
      </c>
      <c r="Z46" s="359">
        <f t="shared" si="14"/>
        <v>32692.275</v>
      </c>
      <c r="AA46" s="359">
        <f t="shared" si="14"/>
        <v>32692.275</v>
      </c>
      <c r="AB46" s="359">
        <f t="shared" si="14"/>
        <v>32692.275</v>
      </c>
      <c r="AC46" s="359">
        <f t="shared" si="14"/>
        <v>32692.275</v>
      </c>
      <c r="AD46" s="360">
        <f t="shared" si="14"/>
        <v>537815.025</v>
      </c>
      <c r="AE46" s="361">
        <f t="shared" si="14"/>
        <v>625078.4175</v>
      </c>
      <c r="AF46" s="360">
        <f t="shared" si="14"/>
        <v>1000603.935</v>
      </c>
      <c r="AG46" s="361">
        <f t="shared" si="14"/>
        <v>1614263.985</v>
      </c>
      <c r="AH46" s="105"/>
      <c r="AI46" s="105"/>
      <c r="AJ46" s="105"/>
      <c r="AK46" s="105"/>
      <c r="AL46" s="105"/>
    </row>
    <row r="47" ht="13.5" customHeight="1">
      <c r="A47" s="105"/>
      <c r="B47" s="105"/>
      <c r="C47" s="362"/>
      <c r="D47" s="363"/>
      <c r="E47" s="364"/>
      <c r="F47" s="365"/>
      <c r="G47" s="365"/>
      <c r="H47" s="365"/>
      <c r="I47" s="365"/>
      <c r="J47" s="365"/>
      <c r="K47" s="365"/>
      <c r="L47" s="365"/>
      <c r="M47" s="365"/>
      <c r="N47" s="365"/>
      <c r="O47" s="365"/>
      <c r="P47" s="366"/>
      <c r="Q47" s="367"/>
      <c r="R47" s="364"/>
      <c r="S47" s="365"/>
      <c r="T47" s="365"/>
      <c r="U47" s="365"/>
      <c r="V47" s="365"/>
      <c r="W47" s="365"/>
      <c r="X47" s="365"/>
      <c r="Y47" s="365"/>
      <c r="Z47" s="365"/>
      <c r="AA47" s="365"/>
      <c r="AB47" s="365"/>
      <c r="AC47" s="366"/>
      <c r="AD47" s="367"/>
      <c r="AE47" s="367"/>
      <c r="AF47" s="367"/>
      <c r="AG47" s="367"/>
      <c r="AH47" s="105"/>
      <c r="AI47" s="105"/>
      <c r="AJ47" s="105"/>
      <c r="AK47" s="105"/>
      <c r="AL47" s="105"/>
    </row>
    <row r="48" ht="13.5" customHeight="1">
      <c r="A48" s="105"/>
      <c r="B48" s="105"/>
      <c r="C48" s="298" t="s">
        <v>276</v>
      </c>
      <c r="D48" s="359">
        <f t="shared" ref="D48:AG48" si="15">D16-D46</f>
        <v>0</v>
      </c>
      <c r="E48" s="369">
        <f t="shared" si="15"/>
        <v>0</v>
      </c>
      <c r="F48" s="370">
        <f t="shared" si="15"/>
        <v>18150</v>
      </c>
      <c r="G48" s="370">
        <f t="shared" si="15"/>
        <v>18150</v>
      </c>
      <c r="H48" s="370">
        <f t="shared" si="15"/>
        <v>18150</v>
      </c>
      <c r="I48" s="370">
        <f t="shared" si="15"/>
        <v>18150</v>
      </c>
      <c r="J48" s="370">
        <f t="shared" si="15"/>
        <v>18150</v>
      </c>
      <c r="K48" s="370">
        <f t="shared" si="15"/>
        <v>18150</v>
      </c>
      <c r="L48" s="370">
        <f t="shared" si="15"/>
        <v>18150</v>
      </c>
      <c r="M48" s="370">
        <f t="shared" si="15"/>
        <v>18150</v>
      </c>
      <c r="N48" s="370">
        <f t="shared" si="15"/>
        <v>18150</v>
      </c>
      <c r="O48" s="370">
        <f t="shared" si="15"/>
        <v>18150</v>
      </c>
      <c r="P48" s="371">
        <f t="shared" si="15"/>
        <v>18150</v>
      </c>
      <c r="Q48" s="371">
        <f t="shared" si="15"/>
        <v>199650</v>
      </c>
      <c r="R48" s="369">
        <f t="shared" si="15"/>
        <v>150</v>
      </c>
      <c r="S48" s="370">
        <f t="shared" si="15"/>
        <v>330.225</v>
      </c>
      <c r="T48" s="370">
        <f t="shared" si="15"/>
        <v>330.225</v>
      </c>
      <c r="U48" s="370">
        <f t="shared" si="15"/>
        <v>330.225</v>
      </c>
      <c r="V48" s="370">
        <f t="shared" si="15"/>
        <v>330.225</v>
      </c>
      <c r="W48" s="370">
        <f t="shared" si="15"/>
        <v>330.225</v>
      </c>
      <c r="X48" s="370">
        <f t="shared" si="15"/>
        <v>330.225</v>
      </c>
      <c r="Y48" s="370">
        <f t="shared" si="15"/>
        <v>330.225</v>
      </c>
      <c r="Z48" s="370">
        <f t="shared" si="15"/>
        <v>330.225</v>
      </c>
      <c r="AA48" s="370">
        <f t="shared" si="15"/>
        <v>330.225</v>
      </c>
      <c r="AB48" s="370">
        <f t="shared" si="15"/>
        <v>330.225</v>
      </c>
      <c r="AC48" s="371">
        <f t="shared" si="15"/>
        <v>330.225</v>
      </c>
      <c r="AD48" s="371">
        <f t="shared" si="15"/>
        <v>203432.475</v>
      </c>
      <c r="AE48" s="371">
        <f t="shared" si="15"/>
        <v>763984.7325</v>
      </c>
      <c r="AF48" s="371">
        <f t="shared" si="15"/>
        <v>1222960.365</v>
      </c>
      <c r="AG48" s="371">
        <f t="shared" si="15"/>
        <v>1972989.315</v>
      </c>
      <c r="AH48" s="105"/>
      <c r="AI48" s="105"/>
      <c r="AJ48" s="105"/>
      <c r="AK48" s="105"/>
      <c r="AL48" s="105"/>
    </row>
    <row r="49" ht="13.5" customHeight="1">
      <c r="A49" s="105"/>
      <c r="B49" s="105"/>
      <c r="C49" s="362"/>
      <c r="D49" s="372"/>
      <c r="E49" s="373"/>
      <c r="F49" s="374"/>
      <c r="G49" s="374"/>
      <c r="H49" s="374"/>
      <c r="I49" s="374"/>
      <c r="J49" s="374"/>
      <c r="K49" s="374"/>
      <c r="L49" s="374"/>
      <c r="M49" s="374"/>
      <c r="N49" s="374"/>
      <c r="O49" s="374"/>
      <c r="P49" s="375"/>
      <c r="Q49" s="376"/>
      <c r="R49" s="373"/>
      <c r="S49" s="374"/>
      <c r="T49" s="374"/>
      <c r="U49" s="374"/>
      <c r="V49" s="374"/>
      <c r="W49" s="374"/>
      <c r="X49" s="374"/>
      <c r="Y49" s="374"/>
      <c r="Z49" s="374"/>
      <c r="AA49" s="374"/>
      <c r="AB49" s="374"/>
      <c r="AC49" s="375"/>
      <c r="AD49" s="376"/>
      <c r="AE49" s="376"/>
      <c r="AF49" s="376"/>
      <c r="AG49" s="376"/>
      <c r="AH49" s="105"/>
      <c r="AI49" s="105"/>
      <c r="AJ49" s="105"/>
      <c r="AK49" s="105"/>
      <c r="AL49" s="105"/>
    </row>
    <row r="50" ht="13.5" customHeight="1">
      <c r="A50" s="105"/>
      <c r="B50" s="105"/>
      <c r="C50" s="298" t="s">
        <v>224</v>
      </c>
      <c r="D50" s="359">
        <f t="shared" ref="D50:AG50" si="16">D9+D48</f>
        <v>0</v>
      </c>
      <c r="E50" s="369">
        <f t="shared" si="16"/>
        <v>0</v>
      </c>
      <c r="F50" s="370">
        <f t="shared" si="16"/>
        <v>18150</v>
      </c>
      <c r="G50" s="370">
        <f t="shared" si="16"/>
        <v>36300</v>
      </c>
      <c r="H50" s="370">
        <f t="shared" si="16"/>
        <v>54450</v>
      </c>
      <c r="I50" s="370">
        <f t="shared" si="16"/>
        <v>72600</v>
      </c>
      <c r="J50" s="370">
        <f t="shared" si="16"/>
        <v>90750</v>
      </c>
      <c r="K50" s="370">
        <f t="shared" si="16"/>
        <v>108900</v>
      </c>
      <c r="L50" s="370">
        <f t="shared" si="16"/>
        <v>127050</v>
      </c>
      <c r="M50" s="370">
        <f t="shared" si="16"/>
        <v>145200</v>
      </c>
      <c r="N50" s="370">
        <f t="shared" si="16"/>
        <v>163350</v>
      </c>
      <c r="O50" s="370">
        <f t="shared" si="16"/>
        <v>181500</v>
      </c>
      <c r="P50" s="371">
        <f t="shared" si="16"/>
        <v>199650</v>
      </c>
      <c r="Q50" s="371">
        <f t="shared" si="16"/>
        <v>199650</v>
      </c>
      <c r="R50" s="369">
        <f t="shared" si="16"/>
        <v>199800</v>
      </c>
      <c r="S50" s="370">
        <f t="shared" si="16"/>
        <v>200130.225</v>
      </c>
      <c r="T50" s="370">
        <f t="shared" si="16"/>
        <v>200460.45</v>
      </c>
      <c r="U50" s="370">
        <f t="shared" si="16"/>
        <v>200790.675</v>
      </c>
      <c r="V50" s="370">
        <f t="shared" si="16"/>
        <v>201120.9</v>
      </c>
      <c r="W50" s="370">
        <f t="shared" si="16"/>
        <v>201451.125</v>
      </c>
      <c r="X50" s="370">
        <f t="shared" si="16"/>
        <v>201781.35</v>
      </c>
      <c r="Y50" s="370">
        <f t="shared" si="16"/>
        <v>202111.575</v>
      </c>
      <c r="Z50" s="370">
        <f t="shared" si="16"/>
        <v>202441.8</v>
      </c>
      <c r="AA50" s="370">
        <f t="shared" si="16"/>
        <v>202772.025</v>
      </c>
      <c r="AB50" s="370">
        <f t="shared" si="16"/>
        <v>203102.25</v>
      </c>
      <c r="AC50" s="371">
        <f t="shared" si="16"/>
        <v>203432.475</v>
      </c>
      <c r="AD50" s="371">
        <f t="shared" si="16"/>
        <v>203432.475</v>
      </c>
      <c r="AE50" s="371">
        <f t="shared" si="16"/>
        <v>967417.2075</v>
      </c>
      <c r="AF50" s="371">
        <f t="shared" si="16"/>
        <v>2190377.573</v>
      </c>
      <c r="AG50" s="371">
        <f t="shared" si="16"/>
        <v>4163366.888</v>
      </c>
      <c r="AH50" s="105"/>
      <c r="AI50" s="105"/>
      <c r="AJ50" s="105"/>
      <c r="AK50" s="105"/>
      <c r="AL50" s="105"/>
    </row>
    <row r="51" ht="12.75" customHeight="1">
      <c r="A51" s="105"/>
      <c r="B51" s="105"/>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105"/>
      <c r="AF51" s="105"/>
      <c r="AG51" s="105"/>
      <c r="AH51" s="105"/>
      <c r="AI51" s="105"/>
      <c r="AJ51" s="105"/>
      <c r="AK51" s="105"/>
      <c r="AL51" s="105"/>
    </row>
    <row r="52" ht="12.75" customHeight="1">
      <c r="A52" s="105"/>
      <c r="B52" s="105"/>
      <c r="C52" s="378"/>
      <c r="R52" s="377"/>
      <c r="S52" s="377"/>
      <c r="T52" s="377"/>
      <c r="U52" s="377"/>
      <c r="V52" s="377"/>
      <c r="W52" s="377"/>
      <c r="X52" s="377"/>
      <c r="Y52" s="377"/>
      <c r="Z52" s="377"/>
      <c r="AA52" s="377"/>
      <c r="AB52" s="377"/>
      <c r="AC52" s="377"/>
      <c r="AD52" s="377"/>
      <c r="AE52" s="105"/>
      <c r="AF52" s="105"/>
      <c r="AG52" s="105"/>
      <c r="AH52" s="105"/>
      <c r="AI52" s="105"/>
      <c r="AJ52" s="105"/>
      <c r="AK52" s="105"/>
      <c r="AL52" s="105"/>
    </row>
    <row r="53" ht="12.75" customHeight="1">
      <c r="A53" s="105"/>
      <c r="B53" s="105"/>
      <c r="C53" s="495" t="s">
        <v>277</v>
      </c>
      <c r="D53" s="274"/>
      <c r="E53" s="274"/>
      <c r="F53" s="274"/>
      <c r="G53" s="274"/>
      <c r="H53" s="274"/>
      <c r="I53" s="274"/>
      <c r="J53" s="274"/>
      <c r="K53" s="274"/>
      <c r="L53" s="274"/>
      <c r="M53" s="274"/>
      <c r="N53" s="274"/>
      <c r="O53" s="274"/>
      <c r="P53" s="274"/>
      <c r="Q53" s="274"/>
      <c r="R53" s="274"/>
      <c r="S53" s="274"/>
      <c r="T53" s="274"/>
      <c r="U53" s="274"/>
      <c r="V53" s="274"/>
      <c r="W53" s="274"/>
      <c r="X53" s="274"/>
      <c r="Y53" s="274"/>
      <c r="Z53" s="274"/>
      <c r="AA53" s="274"/>
      <c r="AB53" s="274"/>
      <c r="AC53" s="274"/>
      <c r="AD53" s="274"/>
      <c r="AE53" s="274"/>
      <c r="AF53" s="274"/>
      <c r="AG53" s="275"/>
      <c r="AH53" s="105"/>
      <c r="AI53" s="105"/>
      <c r="AJ53" s="105"/>
      <c r="AK53" s="105"/>
      <c r="AL53" s="105"/>
    </row>
    <row r="54" ht="12.75" customHeight="1">
      <c r="A54" s="105"/>
      <c r="B54" s="105"/>
      <c r="C54" s="180"/>
      <c r="AG54" s="276"/>
      <c r="AH54" s="105"/>
      <c r="AI54" s="105"/>
      <c r="AJ54" s="105"/>
      <c r="AK54" s="105"/>
      <c r="AL54" s="105"/>
    </row>
    <row r="55" ht="15.75" customHeight="1">
      <c r="A55" s="105"/>
      <c r="B55" s="105"/>
      <c r="C55" s="496"/>
      <c r="D55" s="497"/>
      <c r="E55" s="497"/>
      <c r="F55" s="497"/>
      <c r="G55" s="497"/>
      <c r="H55" s="497"/>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7"/>
      <c r="AF55" s="497"/>
      <c r="AG55" s="498"/>
      <c r="AH55" s="105"/>
      <c r="AI55" s="105"/>
      <c r="AJ55" s="105"/>
      <c r="AK55" s="105"/>
      <c r="AL55" s="105"/>
    </row>
    <row r="56" ht="15.75" customHeight="1">
      <c r="A56" s="105"/>
      <c r="B56" s="105"/>
      <c r="C56" s="499"/>
      <c r="D56" s="500"/>
      <c r="E56" s="501"/>
      <c r="F56" s="502"/>
      <c r="G56" s="502"/>
      <c r="H56" s="502"/>
      <c r="I56" s="502"/>
      <c r="J56" s="502"/>
      <c r="K56" s="502"/>
      <c r="L56" s="502"/>
      <c r="M56" s="502"/>
      <c r="N56" s="502"/>
      <c r="O56" s="502"/>
      <c r="P56" s="503"/>
      <c r="Q56" s="315"/>
      <c r="R56" s="501"/>
      <c r="S56" s="502"/>
      <c r="T56" s="502"/>
      <c r="U56" s="502"/>
      <c r="V56" s="502"/>
      <c r="W56" s="502"/>
      <c r="X56" s="502"/>
      <c r="Y56" s="502"/>
      <c r="Z56" s="502"/>
      <c r="AA56" s="502"/>
      <c r="AB56" s="502"/>
      <c r="AC56" s="503"/>
      <c r="AD56" s="315"/>
      <c r="AE56" s="315"/>
      <c r="AF56" s="315"/>
      <c r="AG56" s="315"/>
      <c r="AH56" s="105"/>
      <c r="AI56" s="105"/>
      <c r="AJ56" s="105"/>
      <c r="AK56" s="105"/>
      <c r="AL56" s="105"/>
    </row>
    <row r="57" ht="15.75" customHeight="1">
      <c r="A57" s="105"/>
      <c r="B57" s="105"/>
      <c r="C57" s="286"/>
      <c r="D57" s="287" t="s">
        <v>194</v>
      </c>
      <c r="E57" s="288">
        <v>1.0</v>
      </c>
      <c r="F57" s="289">
        <v>2.0</v>
      </c>
      <c r="G57" s="289">
        <v>3.0</v>
      </c>
      <c r="H57" s="289">
        <v>4.0</v>
      </c>
      <c r="I57" s="289">
        <v>5.0</v>
      </c>
      <c r="J57" s="289">
        <v>6.0</v>
      </c>
      <c r="K57" s="289">
        <v>7.0</v>
      </c>
      <c r="L57" s="289">
        <v>8.0</v>
      </c>
      <c r="M57" s="289">
        <v>9.0</v>
      </c>
      <c r="N57" s="289">
        <v>10.0</v>
      </c>
      <c r="O57" s="289">
        <v>11.0</v>
      </c>
      <c r="P57" s="290">
        <v>12.0</v>
      </c>
      <c r="Q57" s="291" t="s">
        <v>13</v>
      </c>
      <c r="R57" s="288">
        <v>1.0</v>
      </c>
      <c r="S57" s="289">
        <v>2.0</v>
      </c>
      <c r="T57" s="289">
        <v>3.0</v>
      </c>
      <c r="U57" s="289">
        <v>4.0</v>
      </c>
      <c r="V57" s="289">
        <v>5.0</v>
      </c>
      <c r="W57" s="289">
        <v>6.0</v>
      </c>
      <c r="X57" s="289">
        <v>7.0</v>
      </c>
      <c r="Y57" s="289">
        <v>8.0</v>
      </c>
      <c r="Z57" s="289">
        <v>9.0</v>
      </c>
      <c r="AA57" s="289">
        <v>10.0</v>
      </c>
      <c r="AB57" s="289">
        <v>11.0</v>
      </c>
      <c r="AC57" s="290">
        <v>12.0</v>
      </c>
      <c r="AD57" s="291" t="s">
        <v>14</v>
      </c>
      <c r="AE57" s="291" t="s">
        <v>15</v>
      </c>
      <c r="AF57" s="291" t="s">
        <v>16</v>
      </c>
      <c r="AG57" s="291" t="s">
        <v>17</v>
      </c>
      <c r="AH57" s="105"/>
      <c r="AI57" s="105"/>
      <c r="AJ57" s="105"/>
      <c r="AK57" s="105"/>
      <c r="AL57" s="105"/>
    </row>
    <row r="58" ht="15.75" customHeight="1">
      <c r="A58" s="105"/>
      <c r="B58" s="105"/>
      <c r="C58" s="292"/>
      <c r="D58" s="293"/>
      <c r="E58" s="294"/>
      <c r="F58" s="295"/>
      <c r="G58" s="295"/>
      <c r="H58" s="295"/>
      <c r="I58" s="295"/>
      <c r="J58" s="295"/>
      <c r="K58" s="295"/>
      <c r="L58" s="295"/>
      <c r="M58" s="295"/>
      <c r="N58" s="295"/>
      <c r="O58" s="295"/>
      <c r="P58" s="296"/>
      <c r="Q58" s="297"/>
      <c r="R58" s="294"/>
      <c r="S58" s="295"/>
      <c r="T58" s="295"/>
      <c r="U58" s="295"/>
      <c r="V58" s="295"/>
      <c r="W58" s="295"/>
      <c r="X58" s="295"/>
      <c r="Y58" s="295"/>
      <c r="Z58" s="295"/>
      <c r="AA58" s="295"/>
      <c r="AB58" s="295"/>
      <c r="AC58" s="296"/>
      <c r="AD58" s="297"/>
      <c r="AE58" s="297"/>
      <c r="AF58" s="297"/>
      <c r="AG58" s="297"/>
      <c r="AH58" s="105"/>
      <c r="AI58" s="105"/>
      <c r="AJ58" s="105"/>
      <c r="AK58" s="105"/>
      <c r="AL58" s="105"/>
    </row>
    <row r="59" ht="15.75" customHeight="1">
      <c r="A59" s="105"/>
      <c r="B59" s="105"/>
      <c r="C59" s="298" t="s">
        <v>195</v>
      </c>
      <c r="D59" s="299"/>
      <c r="E59" s="300">
        <f t="shared" ref="E59:P59" si="17">D100</f>
        <v>0</v>
      </c>
      <c r="F59" s="301">
        <f t="shared" si="17"/>
        <v>0</v>
      </c>
      <c r="G59" s="301">
        <f t="shared" si="17"/>
        <v>0</v>
      </c>
      <c r="H59" s="301">
        <f t="shared" si="17"/>
        <v>11623.33333</v>
      </c>
      <c r="I59" s="301">
        <f t="shared" si="17"/>
        <v>23246.66667</v>
      </c>
      <c r="J59" s="301">
        <f t="shared" si="17"/>
        <v>34870</v>
      </c>
      <c r="K59" s="301">
        <f t="shared" si="17"/>
        <v>46493.33333</v>
      </c>
      <c r="L59" s="301">
        <f t="shared" si="17"/>
        <v>58116.66667</v>
      </c>
      <c r="M59" s="301">
        <f t="shared" si="17"/>
        <v>69740</v>
      </c>
      <c r="N59" s="301">
        <f t="shared" si="17"/>
        <v>81363.33333</v>
      </c>
      <c r="O59" s="301">
        <f t="shared" si="17"/>
        <v>92986.66667</v>
      </c>
      <c r="P59" s="302">
        <f t="shared" si="17"/>
        <v>104610</v>
      </c>
      <c r="Q59" s="303">
        <v>0.0</v>
      </c>
      <c r="R59" s="300">
        <f t="shared" ref="R59:AC59" si="18">Q100</f>
        <v>116233.3333</v>
      </c>
      <c r="S59" s="301">
        <f t="shared" si="18"/>
        <v>127856.6667</v>
      </c>
      <c r="T59" s="301">
        <f t="shared" si="18"/>
        <v>179129.5</v>
      </c>
      <c r="U59" s="301">
        <f t="shared" si="18"/>
        <v>205963.8075</v>
      </c>
      <c r="V59" s="301">
        <f t="shared" si="18"/>
        <v>232798.115</v>
      </c>
      <c r="W59" s="301">
        <f t="shared" si="18"/>
        <v>259632.4225</v>
      </c>
      <c r="X59" s="301">
        <f t="shared" si="18"/>
        <v>286466.73</v>
      </c>
      <c r="Y59" s="301">
        <f t="shared" si="18"/>
        <v>313301.0375</v>
      </c>
      <c r="Z59" s="301">
        <f t="shared" si="18"/>
        <v>340135.345</v>
      </c>
      <c r="AA59" s="301">
        <f t="shared" si="18"/>
        <v>366969.6525</v>
      </c>
      <c r="AB59" s="301">
        <f t="shared" si="18"/>
        <v>393803.96</v>
      </c>
      <c r="AC59" s="302">
        <f t="shared" si="18"/>
        <v>420638.2675</v>
      </c>
      <c r="AD59" s="303">
        <v>0.0</v>
      </c>
      <c r="AE59" s="303">
        <f t="shared" ref="AE59:AG59" si="19">AD100</f>
        <v>447472.575</v>
      </c>
      <c r="AF59" s="303">
        <f t="shared" si="19"/>
        <v>982684.8977</v>
      </c>
      <c r="AG59" s="303">
        <f t="shared" si="19"/>
        <v>1862960.906</v>
      </c>
      <c r="AH59" s="105"/>
      <c r="AI59" s="105"/>
      <c r="AJ59" s="105"/>
      <c r="AK59" s="105"/>
      <c r="AL59" s="105"/>
    </row>
    <row r="60" ht="15.75" customHeight="1">
      <c r="A60" s="105"/>
      <c r="B60" s="105"/>
      <c r="C60" s="292"/>
      <c r="D60" s="293"/>
      <c r="E60" s="294"/>
      <c r="F60" s="295"/>
      <c r="G60" s="295"/>
      <c r="H60" s="295"/>
      <c r="I60" s="295"/>
      <c r="J60" s="295"/>
      <c r="K60" s="295"/>
      <c r="L60" s="295"/>
      <c r="M60" s="295"/>
      <c r="N60" s="295"/>
      <c r="O60" s="295"/>
      <c r="P60" s="296"/>
      <c r="Q60" s="297"/>
      <c r="R60" s="294"/>
      <c r="S60" s="295"/>
      <c r="T60" s="295"/>
      <c r="U60" s="295"/>
      <c r="V60" s="295"/>
      <c r="W60" s="295"/>
      <c r="X60" s="295"/>
      <c r="Y60" s="295"/>
      <c r="Z60" s="295"/>
      <c r="AA60" s="295"/>
      <c r="AB60" s="295"/>
      <c r="AC60" s="296"/>
      <c r="AD60" s="297"/>
      <c r="AE60" s="297"/>
      <c r="AF60" s="297"/>
      <c r="AG60" s="297"/>
      <c r="AH60" s="105"/>
      <c r="AI60" s="105"/>
      <c r="AJ60" s="105"/>
      <c r="AK60" s="105"/>
      <c r="AL60" s="105"/>
    </row>
    <row r="61" ht="15.75" customHeight="1">
      <c r="A61" s="105"/>
      <c r="B61" s="105"/>
      <c r="C61" s="505" t="s">
        <v>196</v>
      </c>
      <c r="D61" s="506"/>
      <c r="E61" s="507"/>
      <c r="F61" s="508"/>
      <c r="G61" s="509"/>
      <c r="H61" s="509"/>
      <c r="I61" s="509"/>
      <c r="J61" s="509"/>
      <c r="K61" s="509"/>
      <c r="L61" s="509"/>
      <c r="M61" s="509"/>
      <c r="N61" s="509"/>
      <c r="O61" s="509"/>
      <c r="P61" s="510"/>
      <c r="Q61" s="315"/>
      <c r="R61" s="507"/>
      <c r="S61" s="508"/>
      <c r="T61" s="509"/>
      <c r="U61" s="509"/>
      <c r="V61" s="509"/>
      <c r="W61" s="509"/>
      <c r="X61" s="509"/>
      <c r="Y61" s="509"/>
      <c r="Z61" s="509"/>
      <c r="AA61" s="509"/>
      <c r="AB61" s="509"/>
      <c r="AC61" s="510"/>
      <c r="AD61" s="315"/>
      <c r="AE61" s="315"/>
      <c r="AF61" s="315"/>
      <c r="AG61" s="315"/>
      <c r="AH61" s="105"/>
      <c r="AI61" s="105"/>
      <c r="AJ61" s="105"/>
      <c r="AK61" s="105"/>
      <c r="AL61" s="105"/>
    </row>
    <row r="62" ht="15.75" customHeight="1">
      <c r="A62" s="105"/>
      <c r="B62" s="105"/>
      <c r="C62" s="511" t="s">
        <v>197</v>
      </c>
      <c r="D62" s="512"/>
      <c r="E62" s="373"/>
      <c r="F62" s="374"/>
      <c r="G62" s="374"/>
      <c r="H62" s="374"/>
      <c r="I62" s="374"/>
      <c r="J62" s="374"/>
      <c r="K62" s="374"/>
      <c r="L62" s="374"/>
      <c r="M62" s="374"/>
      <c r="N62" s="374"/>
      <c r="O62" s="374"/>
      <c r="P62" s="375"/>
      <c r="Q62" s="321">
        <f t="shared" ref="Q62:Q63" si="22">SUM(D62:P62)</f>
        <v>0</v>
      </c>
      <c r="R62" s="373" t="str">
        <f t="shared" ref="R62:S62" si="20">O62</f>
        <v/>
      </c>
      <c r="S62" s="374" t="str">
        <f t="shared" si="20"/>
        <v/>
      </c>
      <c r="T62" s="374" t="str">
        <f t="shared" ref="T62:AC62" si="21">R62</f>
        <v/>
      </c>
      <c r="U62" s="374" t="str">
        <f t="shared" si="21"/>
        <v/>
      </c>
      <c r="V62" s="374" t="str">
        <f t="shared" si="21"/>
        <v/>
      </c>
      <c r="W62" s="374" t="str">
        <f t="shared" si="21"/>
        <v/>
      </c>
      <c r="X62" s="374" t="str">
        <f t="shared" si="21"/>
        <v/>
      </c>
      <c r="Y62" s="374" t="str">
        <f t="shared" si="21"/>
        <v/>
      </c>
      <c r="Z62" s="374" t="str">
        <f t="shared" si="21"/>
        <v/>
      </c>
      <c r="AA62" s="374" t="str">
        <f t="shared" si="21"/>
        <v/>
      </c>
      <c r="AB62" s="374" t="str">
        <f t="shared" si="21"/>
        <v/>
      </c>
      <c r="AC62" s="375" t="str">
        <f t="shared" si="21"/>
        <v/>
      </c>
      <c r="AD62" s="321">
        <f t="shared" ref="AD62:AD63" si="25">SUM(Q62:AC62)</f>
        <v>0</v>
      </c>
      <c r="AE62" s="321">
        <v>0.0</v>
      </c>
      <c r="AF62" s="321">
        <v>0.0</v>
      </c>
      <c r="AG62" s="321">
        <v>0.0</v>
      </c>
      <c r="AH62" s="105"/>
      <c r="AI62" s="105"/>
      <c r="AJ62" s="105"/>
      <c r="AK62" s="105"/>
      <c r="AL62" s="105"/>
    </row>
    <row r="63" ht="15.75" customHeight="1">
      <c r="A63" s="105"/>
      <c r="B63" s="105"/>
      <c r="C63" s="511" t="s">
        <v>198</v>
      </c>
      <c r="D63" s="512"/>
      <c r="E63" s="373"/>
      <c r="F63" s="374"/>
      <c r="G63" s="374"/>
      <c r="H63" s="374"/>
      <c r="I63" s="374"/>
      <c r="J63" s="374"/>
      <c r="K63" s="374"/>
      <c r="L63" s="374"/>
      <c r="M63" s="374"/>
      <c r="N63" s="374"/>
      <c r="O63" s="374"/>
      <c r="P63" s="375"/>
      <c r="Q63" s="321">
        <f t="shared" si="22"/>
        <v>0</v>
      </c>
      <c r="R63" s="373" t="str">
        <f t="shared" ref="R63:S63" si="23">O63</f>
        <v/>
      </c>
      <c r="S63" s="374" t="str">
        <f t="shared" si="23"/>
        <v/>
      </c>
      <c r="T63" s="374" t="str">
        <f t="shared" ref="T63:AC63" si="24">R63</f>
        <v/>
      </c>
      <c r="U63" s="374" t="str">
        <f t="shared" si="24"/>
        <v/>
      </c>
      <c r="V63" s="374" t="str">
        <f t="shared" si="24"/>
        <v/>
      </c>
      <c r="W63" s="374" t="str">
        <f t="shared" si="24"/>
        <v/>
      </c>
      <c r="X63" s="374" t="str">
        <f t="shared" si="24"/>
        <v/>
      </c>
      <c r="Y63" s="374" t="str">
        <f t="shared" si="24"/>
        <v/>
      </c>
      <c r="Z63" s="374" t="str">
        <f t="shared" si="24"/>
        <v/>
      </c>
      <c r="AA63" s="374" t="str">
        <f t="shared" si="24"/>
        <v/>
      </c>
      <c r="AB63" s="374" t="str">
        <f t="shared" si="24"/>
        <v/>
      </c>
      <c r="AC63" s="375" t="str">
        <f t="shared" si="24"/>
        <v/>
      </c>
      <c r="AD63" s="321">
        <f t="shared" si="25"/>
        <v>0</v>
      </c>
      <c r="AE63" s="321">
        <v>0.0</v>
      </c>
      <c r="AF63" s="321">
        <v>0.0</v>
      </c>
      <c r="AG63" s="321">
        <v>0.0</v>
      </c>
      <c r="AH63" s="105"/>
      <c r="AI63" s="105"/>
      <c r="AJ63" s="105"/>
      <c r="AK63" s="105"/>
      <c r="AL63" s="105"/>
    </row>
    <row r="64" ht="15.75" customHeight="1">
      <c r="A64" s="105"/>
      <c r="B64" s="105" t="s">
        <v>200</v>
      </c>
      <c r="C64" s="511" t="s">
        <v>201</v>
      </c>
      <c r="D64" s="512"/>
      <c r="E64" s="522"/>
      <c r="F64" s="532"/>
      <c r="G64" s="374">
        <f>'P&amp;L'!F17</f>
        <v>33000</v>
      </c>
      <c r="H64" s="374">
        <f>'P&amp;L'!G17</f>
        <v>33000</v>
      </c>
      <c r="I64" s="374">
        <f>'P&amp;L'!H17</f>
        <v>33000</v>
      </c>
      <c r="J64" s="374">
        <f>'P&amp;L'!I17</f>
        <v>33000</v>
      </c>
      <c r="K64" s="374">
        <f>'P&amp;L'!J17</f>
        <v>33000</v>
      </c>
      <c r="L64" s="374">
        <f>'P&amp;L'!K17</f>
        <v>33000</v>
      </c>
      <c r="M64" s="374">
        <f>'P&amp;L'!L17</f>
        <v>33000</v>
      </c>
      <c r="N64" s="374">
        <f>'P&amp;L'!M17</f>
        <v>33000</v>
      </c>
      <c r="O64" s="374">
        <f>'P&amp;L'!N17</f>
        <v>33000</v>
      </c>
      <c r="P64" s="374">
        <f>'P&amp;L'!O17</f>
        <v>33000</v>
      </c>
      <c r="Q64" s="321">
        <f>SUM(G64:P64)</f>
        <v>330000</v>
      </c>
      <c r="R64" s="374">
        <f>'P&amp;L'!P17</f>
        <v>33000</v>
      </c>
      <c r="S64" s="374">
        <f>'P&amp;L'!R17</f>
        <v>72649.5</v>
      </c>
      <c r="T64" s="374">
        <f>'P&amp;L'!S17</f>
        <v>72649.5</v>
      </c>
      <c r="U64" s="374">
        <f>'P&amp;L'!T17</f>
        <v>72649.5</v>
      </c>
      <c r="V64" s="374">
        <f>'P&amp;L'!U17</f>
        <v>72649.5</v>
      </c>
      <c r="W64" s="374">
        <f>'P&amp;L'!V17</f>
        <v>72649.5</v>
      </c>
      <c r="X64" s="374">
        <f>'P&amp;L'!W17</f>
        <v>72649.5</v>
      </c>
      <c r="Y64" s="374">
        <f>'P&amp;L'!X17</f>
        <v>72649.5</v>
      </c>
      <c r="Z64" s="374">
        <f>'P&amp;L'!Y17</f>
        <v>72649.5</v>
      </c>
      <c r="AA64" s="374">
        <f>'P&amp;L'!Z17</f>
        <v>72649.5</v>
      </c>
      <c r="AB64" s="374">
        <f>'P&amp;L'!AA17</f>
        <v>72649.5</v>
      </c>
      <c r="AC64" s="374">
        <f>'P&amp;L'!AB17</f>
        <v>72649.5</v>
      </c>
      <c r="AD64" s="321">
        <f>SUM(T64:AC64)</f>
        <v>726495</v>
      </c>
      <c r="AE64" s="321">
        <f>'P&amp;L'!AE17</f>
        <v>1389063.15</v>
      </c>
      <c r="AF64" s="321">
        <f>'P&amp;L'!AF17</f>
        <v>2223564.3</v>
      </c>
      <c r="AG64" s="321">
        <f>'P&amp;L'!AG17</f>
        <v>3587253.3</v>
      </c>
      <c r="AH64" s="105"/>
      <c r="AI64" s="105"/>
      <c r="AJ64" s="105"/>
      <c r="AK64" s="105"/>
      <c r="AL64" s="105"/>
    </row>
    <row r="65" ht="15.75" customHeight="1">
      <c r="A65" s="105"/>
      <c r="B65" s="105"/>
      <c r="C65" s="511"/>
      <c r="D65" s="372"/>
      <c r="E65" s="373"/>
      <c r="F65" s="374"/>
      <c r="G65" s="374"/>
      <c r="H65" s="374"/>
      <c r="I65" s="374"/>
      <c r="J65" s="374"/>
      <c r="K65" s="374"/>
      <c r="L65" s="374"/>
      <c r="M65" s="374"/>
      <c r="N65" s="374"/>
      <c r="O65" s="374"/>
      <c r="P65" s="375"/>
      <c r="Q65" s="323"/>
      <c r="R65" s="373"/>
      <c r="S65" s="374"/>
      <c r="T65" s="374"/>
      <c r="U65" s="374"/>
      <c r="V65" s="374"/>
      <c r="W65" s="374"/>
      <c r="X65" s="374"/>
      <c r="Y65" s="374"/>
      <c r="Z65" s="374"/>
      <c r="AA65" s="374"/>
      <c r="AB65" s="374"/>
      <c r="AC65" s="375"/>
      <c r="AD65" s="323"/>
      <c r="AE65" s="323"/>
      <c r="AF65" s="323"/>
      <c r="AG65" s="323"/>
      <c r="AH65" s="105"/>
      <c r="AI65" s="105"/>
      <c r="AJ65" s="105"/>
      <c r="AK65" s="105"/>
      <c r="AL65" s="105"/>
    </row>
    <row r="66" ht="15.75" customHeight="1">
      <c r="A66" s="105"/>
      <c r="B66" s="105"/>
      <c r="C66" s="298" t="s">
        <v>202</v>
      </c>
      <c r="D66" s="359">
        <f t="shared" ref="D66:P66" si="26">SUM(D62:D65)</f>
        <v>0</v>
      </c>
      <c r="E66" s="369">
        <f t="shared" si="26"/>
        <v>0</v>
      </c>
      <c r="F66" s="370">
        <f t="shared" si="26"/>
        <v>0</v>
      </c>
      <c r="G66" s="370">
        <f t="shared" si="26"/>
        <v>33000</v>
      </c>
      <c r="H66" s="370">
        <f t="shared" si="26"/>
        <v>33000</v>
      </c>
      <c r="I66" s="370">
        <f t="shared" si="26"/>
        <v>33000</v>
      </c>
      <c r="J66" s="370">
        <f t="shared" si="26"/>
        <v>33000</v>
      </c>
      <c r="K66" s="370">
        <f t="shared" si="26"/>
        <v>33000</v>
      </c>
      <c r="L66" s="370">
        <f t="shared" si="26"/>
        <v>33000</v>
      </c>
      <c r="M66" s="370">
        <f t="shared" si="26"/>
        <v>33000</v>
      </c>
      <c r="N66" s="370">
        <f t="shared" si="26"/>
        <v>33000</v>
      </c>
      <c r="O66" s="370">
        <f t="shared" si="26"/>
        <v>33000</v>
      </c>
      <c r="P66" s="371">
        <f t="shared" si="26"/>
        <v>33000</v>
      </c>
      <c r="Q66" s="329">
        <f>SUM(D66:P66)</f>
        <v>330000</v>
      </c>
      <c r="R66" s="369">
        <f t="shared" ref="R66:AC66" si="27">SUM(R62:R65)</f>
        <v>33000</v>
      </c>
      <c r="S66" s="370">
        <f t="shared" si="27"/>
        <v>72649.5</v>
      </c>
      <c r="T66" s="370">
        <f t="shared" si="27"/>
        <v>72649.5</v>
      </c>
      <c r="U66" s="370">
        <f t="shared" si="27"/>
        <v>72649.5</v>
      </c>
      <c r="V66" s="370">
        <f t="shared" si="27"/>
        <v>72649.5</v>
      </c>
      <c r="W66" s="370">
        <f t="shared" si="27"/>
        <v>72649.5</v>
      </c>
      <c r="X66" s="370">
        <f t="shared" si="27"/>
        <v>72649.5</v>
      </c>
      <c r="Y66" s="370">
        <f t="shared" si="27"/>
        <v>72649.5</v>
      </c>
      <c r="Z66" s="370">
        <f t="shared" si="27"/>
        <v>72649.5</v>
      </c>
      <c r="AA66" s="370">
        <f t="shared" si="27"/>
        <v>72649.5</v>
      </c>
      <c r="AB66" s="370">
        <f t="shared" si="27"/>
        <v>72649.5</v>
      </c>
      <c r="AC66" s="371">
        <f t="shared" si="27"/>
        <v>72649.5</v>
      </c>
      <c r="AD66" s="329">
        <f>SUM(Q66:AC66)</f>
        <v>1162144.5</v>
      </c>
      <c r="AE66" s="329">
        <f t="shared" ref="AE66:AG66" si="28">SUM(AE62:AE65)</f>
        <v>1389063.15</v>
      </c>
      <c r="AF66" s="329">
        <f t="shared" si="28"/>
        <v>2223564.3</v>
      </c>
      <c r="AG66" s="329">
        <f t="shared" si="28"/>
        <v>3587253.3</v>
      </c>
      <c r="AH66" s="105"/>
      <c r="AI66" s="105"/>
      <c r="AJ66" s="105"/>
      <c r="AK66" s="105"/>
      <c r="AL66" s="105"/>
    </row>
    <row r="67" ht="15.75" customHeight="1">
      <c r="A67" s="105"/>
      <c r="B67" s="105"/>
      <c r="C67" s="514"/>
      <c r="D67" s="515"/>
      <c r="E67" s="516"/>
      <c r="F67" s="517"/>
      <c r="G67" s="517"/>
      <c r="H67" s="517"/>
      <c r="I67" s="517"/>
      <c r="J67" s="517"/>
      <c r="K67" s="517"/>
      <c r="L67" s="517"/>
      <c r="M67" s="517"/>
      <c r="N67" s="517"/>
      <c r="O67" s="517"/>
      <c r="P67" s="518"/>
      <c r="Q67" s="335"/>
      <c r="R67" s="516"/>
      <c r="S67" s="517"/>
      <c r="T67" s="517"/>
      <c r="U67" s="517"/>
      <c r="V67" s="517"/>
      <c r="W67" s="517"/>
      <c r="X67" s="517"/>
      <c r="Y67" s="517"/>
      <c r="Z67" s="517"/>
      <c r="AA67" s="517"/>
      <c r="AB67" s="517"/>
      <c r="AC67" s="518"/>
      <c r="AD67" s="335"/>
      <c r="AE67" s="335"/>
      <c r="AF67" s="335"/>
      <c r="AG67" s="335"/>
      <c r="AH67" s="105"/>
      <c r="AI67" s="105"/>
      <c r="AJ67" s="105"/>
      <c r="AK67" s="105"/>
      <c r="AL67" s="105"/>
    </row>
    <row r="68" ht="15.75" customHeight="1">
      <c r="A68" s="105"/>
      <c r="B68" s="105"/>
      <c r="C68" s="505" t="s">
        <v>203</v>
      </c>
      <c r="D68" s="363"/>
      <c r="E68" s="364"/>
      <c r="F68" s="365"/>
      <c r="G68" s="365"/>
      <c r="H68" s="365"/>
      <c r="I68" s="365"/>
      <c r="J68" s="365"/>
      <c r="K68" s="365"/>
      <c r="L68" s="365"/>
      <c r="M68" s="365"/>
      <c r="N68" s="365"/>
      <c r="O68" s="365"/>
      <c r="P68" s="366"/>
      <c r="Q68" s="341"/>
      <c r="R68" s="364"/>
      <c r="S68" s="365"/>
      <c r="T68" s="365"/>
      <c r="U68" s="365"/>
      <c r="V68" s="365"/>
      <c r="W68" s="365"/>
      <c r="X68" s="365"/>
      <c r="Y68" s="365"/>
      <c r="Z68" s="365"/>
      <c r="AA68" s="365"/>
      <c r="AB68" s="365"/>
      <c r="AC68" s="366"/>
      <c r="AD68" s="341"/>
      <c r="AE68" s="341"/>
      <c r="AF68" s="341"/>
      <c r="AG68" s="341"/>
      <c r="AH68" s="105"/>
      <c r="AI68" s="105"/>
      <c r="AJ68" s="105"/>
      <c r="AK68" s="105"/>
      <c r="AL68" s="105"/>
    </row>
    <row r="69" ht="15.75" customHeight="1">
      <c r="A69" s="105" t="s">
        <v>278</v>
      </c>
      <c r="B69" s="105" t="s">
        <v>209</v>
      </c>
      <c r="C69" s="511" t="str">
        <f t="shared" ref="C69:C94" si="32">C19</f>
        <v>Inventory Costs</v>
      </c>
      <c r="D69" s="519">
        <f>'Sales Projections'!AC$50</f>
        <v>0</v>
      </c>
      <c r="E69" s="513"/>
      <c r="F69" s="522"/>
      <c r="G69" s="520">
        <f t="shared" ref="G69:P69" si="29">F19</f>
        <v>9900</v>
      </c>
      <c r="H69" s="520">
        <f t="shared" si="29"/>
        <v>9900</v>
      </c>
      <c r="I69" s="520">
        <f t="shared" si="29"/>
        <v>9900</v>
      </c>
      <c r="J69" s="520">
        <f t="shared" si="29"/>
        <v>9900</v>
      </c>
      <c r="K69" s="520">
        <f t="shared" si="29"/>
        <v>9900</v>
      </c>
      <c r="L69" s="520">
        <f t="shared" si="29"/>
        <v>9900</v>
      </c>
      <c r="M69" s="520">
        <f t="shared" si="29"/>
        <v>9900</v>
      </c>
      <c r="N69" s="520">
        <f t="shared" si="29"/>
        <v>9900</v>
      </c>
      <c r="O69" s="520">
        <f t="shared" si="29"/>
        <v>9900</v>
      </c>
      <c r="P69" s="520">
        <f t="shared" si="29"/>
        <v>9900</v>
      </c>
      <c r="Q69" s="341">
        <f t="shared" ref="Q69:Q95" si="34">SUM(D69:P69)</f>
        <v>99000</v>
      </c>
      <c r="R69" s="520">
        <f t="shared" ref="R69:R92" si="35">P19</f>
        <v>9900</v>
      </c>
      <c r="S69" s="520">
        <f t="shared" ref="S69:AC69" si="30">R19</f>
        <v>9900</v>
      </c>
      <c r="T69" s="520">
        <f t="shared" si="30"/>
        <v>21794.85</v>
      </c>
      <c r="U69" s="520">
        <f t="shared" si="30"/>
        <v>21794.85</v>
      </c>
      <c r="V69" s="520">
        <f t="shared" si="30"/>
        <v>21794.85</v>
      </c>
      <c r="W69" s="520">
        <f t="shared" si="30"/>
        <v>21794.85</v>
      </c>
      <c r="X69" s="520">
        <f t="shared" si="30"/>
        <v>21794.85</v>
      </c>
      <c r="Y69" s="520">
        <f t="shared" si="30"/>
        <v>21794.85</v>
      </c>
      <c r="Z69" s="520">
        <f t="shared" si="30"/>
        <v>21794.85</v>
      </c>
      <c r="AA69" s="520">
        <f t="shared" si="30"/>
        <v>21794.85</v>
      </c>
      <c r="AB69" s="520">
        <f t="shared" si="30"/>
        <v>21794.85</v>
      </c>
      <c r="AC69" s="520">
        <f t="shared" si="30"/>
        <v>21794.85</v>
      </c>
      <c r="AD69" s="341">
        <f t="shared" ref="AD69:AD93" si="37">SUM(Q69:AC69)</f>
        <v>336748.5</v>
      </c>
      <c r="AE69" s="321">
        <f t="shared" ref="AE69:AG69" si="31">AE19</f>
        <v>416718.945</v>
      </c>
      <c r="AF69" s="321">
        <f t="shared" si="31"/>
        <v>667069.29</v>
      </c>
      <c r="AG69" s="321">
        <f t="shared" si="31"/>
        <v>1076175.99</v>
      </c>
      <c r="AH69" s="105"/>
      <c r="AI69" s="105"/>
      <c r="AJ69" s="105"/>
      <c r="AK69" s="105"/>
      <c r="AL69" s="105"/>
    </row>
    <row r="70" ht="15.75" customHeight="1">
      <c r="A70" s="105" t="s">
        <v>271</v>
      </c>
      <c r="B70" s="105" t="s">
        <v>209</v>
      </c>
      <c r="C70" s="511" t="str">
        <f t="shared" si="32"/>
        <v>Materials</v>
      </c>
      <c r="D70" s="521"/>
      <c r="E70" s="522">
        <f>'P&amp;L'!E76+'P&amp;L'!E75</f>
        <v>0</v>
      </c>
      <c r="F70" s="522"/>
      <c r="G70" s="520">
        <f t="shared" ref="G70:P70" si="33">F20</f>
        <v>3300</v>
      </c>
      <c r="H70" s="520">
        <f t="shared" si="33"/>
        <v>3300</v>
      </c>
      <c r="I70" s="520">
        <f t="shared" si="33"/>
        <v>3300</v>
      </c>
      <c r="J70" s="520">
        <f t="shared" si="33"/>
        <v>3300</v>
      </c>
      <c r="K70" s="520">
        <f t="shared" si="33"/>
        <v>3300</v>
      </c>
      <c r="L70" s="520">
        <f t="shared" si="33"/>
        <v>3300</v>
      </c>
      <c r="M70" s="520">
        <f t="shared" si="33"/>
        <v>3300</v>
      </c>
      <c r="N70" s="520">
        <f t="shared" si="33"/>
        <v>3300</v>
      </c>
      <c r="O70" s="520">
        <f t="shared" si="33"/>
        <v>3300</v>
      </c>
      <c r="P70" s="520">
        <f t="shared" si="33"/>
        <v>3300</v>
      </c>
      <c r="Q70" s="341">
        <f t="shared" si="34"/>
        <v>33000</v>
      </c>
      <c r="R70" s="520">
        <f t="shared" si="35"/>
        <v>3300</v>
      </c>
      <c r="S70" s="520">
        <f t="shared" ref="S70:AC70" si="36">R20</f>
        <v>3300</v>
      </c>
      <c r="T70" s="520">
        <f t="shared" si="36"/>
        <v>7264.95</v>
      </c>
      <c r="U70" s="520">
        <f t="shared" si="36"/>
        <v>7264.95</v>
      </c>
      <c r="V70" s="520">
        <f t="shared" si="36"/>
        <v>7264.95</v>
      </c>
      <c r="W70" s="520">
        <f t="shared" si="36"/>
        <v>7264.95</v>
      </c>
      <c r="X70" s="520">
        <f t="shared" si="36"/>
        <v>7264.95</v>
      </c>
      <c r="Y70" s="520">
        <f t="shared" si="36"/>
        <v>7264.95</v>
      </c>
      <c r="Z70" s="520">
        <f t="shared" si="36"/>
        <v>7264.95</v>
      </c>
      <c r="AA70" s="520">
        <f t="shared" si="36"/>
        <v>7264.95</v>
      </c>
      <c r="AB70" s="520">
        <f t="shared" si="36"/>
        <v>7264.95</v>
      </c>
      <c r="AC70" s="520">
        <f t="shared" si="36"/>
        <v>7264.95</v>
      </c>
      <c r="AD70" s="341">
        <f t="shared" si="37"/>
        <v>112249.5</v>
      </c>
      <c r="AE70" s="321">
        <f t="shared" ref="AE70:AG70" si="38">AE20</f>
        <v>138906.315</v>
      </c>
      <c r="AF70" s="321">
        <f t="shared" si="38"/>
        <v>222356.43</v>
      </c>
      <c r="AG70" s="321">
        <f t="shared" si="38"/>
        <v>358725.33</v>
      </c>
      <c r="AH70" s="105"/>
      <c r="AI70" s="105"/>
      <c r="AJ70" s="105"/>
      <c r="AK70" s="105"/>
      <c r="AL70" s="105"/>
    </row>
    <row r="71" ht="15.75" customHeight="1">
      <c r="A71" s="105" t="s">
        <v>272</v>
      </c>
      <c r="B71" s="105" t="s">
        <v>209</v>
      </c>
      <c r="C71" s="511" t="str">
        <f t="shared" si="32"/>
        <v>Packaging</v>
      </c>
      <c r="D71" s="523"/>
      <c r="E71" s="522">
        <f>'P&amp;L'!E92+'P&amp;L'!E91+'P&amp;L'!E90</f>
        <v>0</v>
      </c>
      <c r="F71" s="522"/>
      <c r="G71" s="520">
        <f t="shared" ref="G71:P71" si="39">F21</f>
        <v>330</v>
      </c>
      <c r="H71" s="520">
        <f t="shared" si="39"/>
        <v>330</v>
      </c>
      <c r="I71" s="520">
        <f t="shared" si="39"/>
        <v>330</v>
      </c>
      <c r="J71" s="520">
        <f t="shared" si="39"/>
        <v>330</v>
      </c>
      <c r="K71" s="520">
        <f t="shared" si="39"/>
        <v>330</v>
      </c>
      <c r="L71" s="520">
        <f t="shared" si="39"/>
        <v>330</v>
      </c>
      <c r="M71" s="520">
        <f t="shared" si="39"/>
        <v>330</v>
      </c>
      <c r="N71" s="520">
        <f t="shared" si="39"/>
        <v>330</v>
      </c>
      <c r="O71" s="520">
        <f t="shared" si="39"/>
        <v>330</v>
      </c>
      <c r="P71" s="520">
        <f t="shared" si="39"/>
        <v>330</v>
      </c>
      <c r="Q71" s="341">
        <f t="shared" si="34"/>
        <v>3300</v>
      </c>
      <c r="R71" s="520">
        <f t="shared" si="35"/>
        <v>330</v>
      </c>
      <c r="S71" s="520">
        <f t="shared" ref="S71:AC71" si="40">R21</f>
        <v>330</v>
      </c>
      <c r="T71" s="520">
        <f t="shared" si="40"/>
        <v>726.495</v>
      </c>
      <c r="U71" s="520">
        <f t="shared" si="40"/>
        <v>726.495</v>
      </c>
      <c r="V71" s="520">
        <f t="shared" si="40"/>
        <v>726.495</v>
      </c>
      <c r="W71" s="520">
        <f t="shared" si="40"/>
        <v>726.495</v>
      </c>
      <c r="X71" s="520">
        <f t="shared" si="40"/>
        <v>726.495</v>
      </c>
      <c r="Y71" s="520">
        <f t="shared" si="40"/>
        <v>726.495</v>
      </c>
      <c r="Z71" s="520">
        <f t="shared" si="40"/>
        <v>726.495</v>
      </c>
      <c r="AA71" s="520">
        <f t="shared" si="40"/>
        <v>726.495</v>
      </c>
      <c r="AB71" s="520">
        <f t="shared" si="40"/>
        <v>726.495</v>
      </c>
      <c r="AC71" s="520">
        <f t="shared" si="40"/>
        <v>726.495</v>
      </c>
      <c r="AD71" s="341">
        <f t="shared" si="37"/>
        <v>11224.95</v>
      </c>
      <c r="AE71" s="321">
        <f t="shared" ref="AE71:AG71" si="41">AE21</f>
        <v>13890.6315</v>
      </c>
      <c r="AF71" s="321">
        <f t="shared" si="41"/>
        <v>22235.643</v>
      </c>
      <c r="AG71" s="321">
        <f t="shared" si="41"/>
        <v>35872.533</v>
      </c>
      <c r="AH71" s="105"/>
      <c r="AI71" s="105"/>
      <c r="AJ71" s="105"/>
      <c r="AK71" s="105"/>
      <c r="AL71" s="105"/>
    </row>
    <row r="72" ht="15.75" customHeight="1">
      <c r="A72" s="524" t="s">
        <v>273</v>
      </c>
      <c r="B72" s="105" t="s">
        <v>209</v>
      </c>
      <c r="C72" s="511" t="str">
        <f t="shared" si="32"/>
        <v>Freight &amp; Shipping</v>
      </c>
      <c r="D72" s="523"/>
      <c r="E72" s="522" t="str">
        <f>'P&amp;L'!E88</f>
        <v/>
      </c>
      <c r="F72" s="522"/>
      <c r="G72" s="520">
        <f t="shared" ref="G72:P72" si="42">F22</f>
        <v>330</v>
      </c>
      <c r="H72" s="520">
        <f t="shared" si="42"/>
        <v>330</v>
      </c>
      <c r="I72" s="520">
        <f t="shared" si="42"/>
        <v>330</v>
      </c>
      <c r="J72" s="520">
        <f t="shared" si="42"/>
        <v>330</v>
      </c>
      <c r="K72" s="520">
        <f t="shared" si="42"/>
        <v>330</v>
      </c>
      <c r="L72" s="520">
        <f t="shared" si="42"/>
        <v>330</v>
      </c>
      <c r="M72" s="520">
        <f t="shared" si="42"/>
        <v>330</v>
      </c>
      <c r="N72" s="520">
        <f t="shared" si="42"/>
        <v>330</v>
      </c>
      <c r="O72" s="520">
        <f t="shared" si="42"/>
        <v>330</v>
      </c>
      <c r="P72" s="520">
        <f t="shared" si="42"/>
        <v>330</v>
      </c>
      <c r="Q72" s="341">
        <f t="shared" si="34"/>
        <v>3300</v>
      </c>
      <c r="R72" s="520">
        <f t="shared" si="35"/>
        <v>330</v>
      </c>
      <c r="S72" s="520">
        <f t="shared" ref="S72:AC72" si="43">R22</f>
        <v>330</v>
      </c>
      <c r="T72" s="520">
        <f t="shared" si="43"/>
        <v>726.495</v>
      </c>
      <c r="U72" s="520">
        <f t="shared" si="43"/>
        <v>726.495</v>
      </c>
      <c r="V72" s="520">
        <f t="shared" si="43"/>
        <v>726.495</v>
      </c>
      <c r="W72" s="520">
        <f t="shared" si="43"/>
        <v>726.495</v>
      </c>
      <c r="X72" s="520">
        <f t="shared" si="43"/>
        <v>726.495</v>
      </c>
      <c r="Y72" s="520">
        <f t="shared" si="43"/>
        <v>726.495</v>
      </c>
      <c r="Z72" s="520">
        <f t="shared" si="43"/>
        <v>726.495</v>
      </c>
      <c r="AA72" s="520">
        <f t="shared" si="43"/>
        <v>726.495</v>
      </c>
      <c r="AB72" s="520">
        <f t="shared" si="43"/>
        <v>726.495</v>
      </c>
      <c r="AC72" s="520">
        <f t="shared" si="43"/>
        <v>726.495</v>
      </c>
      <c r="AD72" s="341">
        <f t="shared" si="37"/>
        <v>11224.95</v>
      </c>
      <c r="AE72" s="321">
        <f t="shared" ref="AE72:AG72" si="44">AE22</f>
        <v>13890.6315</v>
      </c>
      <c r="AF72" s="321">
        <f t="shared" si="44"/>
        <v>22235.643</v>
      </c>
      <c r="AG72" s="321">
        <f t="shared" si="44"/>
        <v>35872.533</v>
      </c>
      <c r="AH72" s="105"/>
      <c r="AI72" s="105"/>
      <c r="AJ72" s="105"/>
      <c r="AK72" s="105"/>
      <c r="AL72" s="105"/>
    </row>
    <row r="73" ht="15.75" customHeight="1">
      <c r="A73" s="105" t="s">
        <v>274</v>
      </c>
      <c r="B73" s="105" t="s">
        <v>209</v>
      </c>
      <c r="C73" s="511" t="str">
        <f t="shared" si="32"/>
        <v>Licencing / Transaction Fees</v>
      </c>
      <c r="D73" s="523"/>
      <c r="E73" s="522">
        <f>'P&amp;L'!E89+'P&amp;L'!E96</f>
        <v>0</v>
      </c>
      <c r="F73" s="522"/>
      <c r="G73" s="520">
        <f t="shared" ref="G73:P73" si="45">F23</f>
        <v>990</v>
      </c>
      <c r="H73" s="520">
        <f t="shared" si="45"/>
        <v>990</v>
      </c>
      <c r="I73" s="520">
        <f t="shared" si="45"/>
        <v>990</v>
      </c>
      <c r="J73" s="520">
        <f t="shared" si="45"/>
        <v>990</v>
      </c>
      <c r="K73" s="520">
        <f t="shared" si="45"/>
        <v>990</v>
      </c>
      <c r="L73" s="520">
        <f t="shared" si="45"/>
        <v>990</v>
      </c>
      <c r="M73" s="520">
        <f t="shared" si="45"/>
        <v>990</v>
      </c>
      <c r="N73" s="520">
        <f t="shared" si="45"/>
        <v>990</v>
      </c>
      <c r="O73" s="520">
        <f t="shared" si="45"/>
        <v>990</v>
      </c>
      <c r="P73" s="520">
        <f t="shared" si="45"/>
        <v>990</v>
      </c>
      <c r="Q73" s="341">
        <f t="shared" si="34"/>
        <v>9900</v>
      </c>
      <c r="R73" s="520">
        <f t="shared" si="35"/>
        <v>990</v>
      </c>
      <c r="S73" s="520">
        <f t="shared" ref="S73:AC73" si="46">R23</f>
        <v>990</v>
      </c>
      <c r="T73" s="520">
        <f t="shared" si="46"/>
        <v>2179.485</v>
      </c>
      <c r="U73" s="520">
        <f t="shared" si="46"/>
        <v>2179.485</v>
      </c>
      <c r="V73" s="520">
        <f t="shared" si="46"/>
        <v>2179.485</v>
      </c>
      <c r="W73" s="520">
        <f t="shared" si="46"/>
        <v>2179.485</v>
      </c>
      <c r="X73" s="520">
        <f t="shared" si="46"/>
        <v>2179.485</v>
      </c>
      <c r="Y73" s="520">
        <f t="shared" si="46"/>
        <v>2179.485</v>
      </c>
      <c r="Z73" s="520">
        <f t="shared" si="46"/>
        <v>2179.485</v>
      </c>
      <c r="AA73" s="520">
        <f t="shared" si="46"/>
        <v>2179.485</v>
      </c>
      <c r="AB73" s="520">
        <f t="shared" si="46"/>
        <v>2179.485</v>
      </c>
      <c r="AC73" s="520">
        <f t="shared" si="46"/>
        <v>2179.485</v>
      </c>
      <c r="AD73" s="341">
        <f t="shared" si="37"/>
        <v>33674.85</v>
      </c>
      <c r="AE73" s="321">
        <f t="shared" ref="AE73:AG73" si="47">AE23</f>
        <v>41671.8945</v>
      </c>
      <c r="AF73" s="321">
        <f t="shared" si="47"/>
        <v>66706.929</v>
      </c>
      <c r="AG73" s="321">
        <f t="shared" si="47"/>
        <v>107617.599</v>
      </c>
      <c r="AH73" s="105"/>
      <c r="AI73" s="105"/>
      <c r="AJ73" s="105"/>
      <c r="AK73" s="105"/>
      <c r="AL73" s="105"/>
    </row>
    <row r="74" ht="15.75" customHeight="1">
      <c r="A74" s="105"/>
      <c r="B74" s="105"/>
      <c r="C74" s="511" t="str">
        <f t="shared" si="32"/>
        <v>Bad Debt Expense</v>
      </c>
      <c r="D74" s="523"/>
      <c r="E74" s="522"/>
      <c r="F74" s="522"/>
      <c r="G74" s="520">
        <f t="shared" ref="G74:P74" si="48">F24</f>
        <v>0</v>
      </c>
      <c r="H74" s="520">
        <f t="shared" si="48"/>
        <v>0</v>
      </c>
      <c r="I74" s="520">
        <f t="shared" si="48"/>
        <v>0</v>
      </c>
      <c r="J74" s="520">
        <f t="shared" si="48"/>
        <v>0</v>
      </c>
      <c r="K74" s="520">
        <f t="shared" si="48"/>
        <v>0</v>
      </c>
      <c r="L74" s="520">
        <f t="shared" si="48"/>
        <v>0</v>
      </c>
      <c r="M74" s="520">
        <f t="shared" si="48"/>
        <v>0</v>
      </c>
      <c r="N74" s="520">
        <f t="shared" si="48"/>
        <v>0</v>
      </c>
      <c r="O74" s="520">
        <f t="shared" si="48"/>
        <v>0</v>
      </c>
      <c r="P74" s="520">
        <f t="shared" si="48"/>
        <v>0</v>
      </c>
      <c r="Q74" s="341">
        <f t="shared" si="34"/>
        <v>0</v>
      </c>
      <c r="R74" s="520">
        <f t="shared" si="35"/>
        <v>0</v>
      </c>
      <c r="S74" s="520">
        <f t="shared" ref="S74:AC74" si="49">R24</f>
        <v>0</v>
      </c>
      <c r="T74" s="520">
        <f t="shared" si="49"/>
        <v>0</v>
      </c>
      <c r="U74" s="520">
        <f t="shared" si="49"/>
        <v>0</v>
      </c>
      <c r="V74" s="520">
        <f t="shared" si="49"/>
        <v>0</v>
      </c>
      <c r="W74" s="520">
        <f t="shared" si="49"/>
        <v>0</v>
      </c>
      <c r="X74" s="520">
        <f t="shared" si="49"/>
        <v>0</v>
      </c>
      <c r="Y74" s="520">
        <f t="shared" si="49"/>
        <v>0</v>
      </c>
      <c r="Z74" s="520">
        <f t="shared" si="49"/>
        <v>0</v>
      </c>
      <c r="AA74" s="520">
        <f t="shared" si="49"/>
        <v>0</v>
      </c>
      <c r="AB74" s="520">
        <f t="shared" si="49"/>
        <v>0</v>
      </c>
      <c r="AC74" s="520">
        <f t="shared" si="49"/>
        <v>0</v>
      </c>
      <c r="AD74" s="341">
        <f t="shared" si="37"/>
        <v>0</v>
      </c>
      <c r="AE74" s="321">
        <f t="shared" ref="AE74:AG74" si="50">AE24</f>
        <v>0</v>
      </c>
      <c r="AF74" s="321">
        <f t="shared" si="50"/>
        <v>0</v>
      </c>
      <c r="AG74" s="321">
        <f t="shared" si="50"/>
        <v>0</v>
      </c>
      <c r="AH74" s="105"/>
      <c r="AI74" s="105"/>
      <c r="AJ74" s="105"/>
      <c r="AK74" s="105"/>
      <c r="AL74" s="105"/>
    </row>
    <row r="75" ht="15.75" customHeight="1">
      <c r="A75" s="105"/>
      <c r="B75" s="105"/>
      <c r="C75" s="511" t="str">
        <f t="shared" si="32"/>
        <v>Other Cost Of Sales</v>
      </c>
      <c r="D75" s="523"/>
      <c r="E75" s="522"/>
      <c r="F75" s="522"/>
      <c r="G75" s="520">
        <f t="shared" ref="G75:P75" si="51">F25</f>
        <v>660</v>
      </c>
      <c r="H75" s="520">
        <f t="shared" si="51"/>
        <v>660</v>
      </c>
      <c r="I75" s="520">
        <f t="shared" si="51"/>
        <v>660</v>
      </c>
      <c r="J75" s="520">
        <f t="shared" si="51"/>
        <v>660</v>
      </c>
      <c r="K75" s="520">
        <f t="shared" si="51"/>
        <v>660</v>
      </c>
      <c r="L75" s="520">
        <f t="shared" si="51"/>
        <v>660</v>
      </c>
      <c r="M75" s="520">
        <f t="shared" si="51"/>
        <v>660</v>
      </c>
      <c r="N75" s="520">
        <f t="shared" si="51"/>
        <v>660</v>
      </c>
      <c r="O75" s="520">
        <f t="shared" si="51"/>
        <v>660</v>
      </c>
      <c r="P75" s="520">
        <f t="shared" si="51"/>
        <v>660</v>
      </c>
      <c r="Q75" s="341">
        <f t="shared" si="34"/>
        <v>6600</v>
      </c>
      <c r="R75" s="520">
        <f t="shared" si="35"/>
        <v>660</v>
      </c>
      <c r="S75" s="520">
        <f t="shared" ref="S75:AC75" si="52">R25</f>
        <v>660</v>
      </c>
      <c r="T75" s="520">
        <f t="shared" si="52"/>
        <v>1452.99</v>
      </c>
      <c r="U75" s="520">
        <f t="shared" si="52"/>
        <v>1452.99</v>
      </c>
      <c r="V75" s="520">
        <f t="shared" si="52"/>
        <v>1452.99</v>
      </c>
      <c r="W75" s="520">
        <f t="shared" si="52"/>
        <v>1452.99</v>
      </c>
      <c r="X75" s="520">
        <f t="shared" si="52"/>
        <v>1452.99</v>
      </c>
      <c r="Y75" s="520">
        <f t="shared" si="52"/>
        <v>1452.99</v>
      </c>
      <c r="Z75" s="520">
        <f t="shared" si="52"/>
        <v>1452.99</v>
      </c>
      <c r="AA75" s="520">
        <f t="shared" si="52"/>
        <v>1452.99</v>
      </c>
      <c r="AB75" s="520">
        <f t="shared" si="52"/>
        <v>1452.99</v>
      </c>
      <c r="AC75" s="520">
        <f t="shared" si="52"/>
        <v>1452.99</v>
      </c>
      <c r="AD75" s="341">
        <f t="shared" si="37"/>
        <v>22449.9</v>
      </c>
      <c r="AE75" s="321">
        <f t="shared" ref="AE75:AG75" si="53">AE25</f>
        <v>27781.263</v>
      </c>
      <c r="AF75" s="321">
        <f t="shared" si="53"/>
        <v>44471.286</v>
      </c>
      <c r="AG75" s="321">
        <f t="shared" si="53"/>
        <v>71745.066</v>
      </c>
      <c r="AH75" s="105"/>
      <c r="AI75" s="105"/>
      <c r="AJ75" s="105"/>
      <c r="AK75" s="105"/>
      <c r="AL75" s="105"/>
    </row>
    <row r="76" ht="15.75" customHeight="1">
      <c r="A76" s="105"/>
      <c r="B76" s="105"/>
      <c r="C76" s="511" t="str">
        <f t="shared" si="32"/>
        <v>Training &amp; Development</v>
      </c>
      <c r="D76" s="523"/>
      <c r="E76" s="522"/>
      <c r="F76" s="522"/>
      <c r="G76" s="520">
        <f t="shared" ref="G76:P76" si="54">F26</f>
        <v>1081.666667</v>
      </c>
      <c r="H76" s="520">
        <f t="shared" si="54"/>
        <v>1081.666667</v>
      </c>
      <c r="I76" s="520">
        <f t="shared" si="54"/>
        <v>1081.666667</v>
      </c>
      <c r="J76" s="520">
        <f t="shared" si="54"/>
        <v>1081.666667</v>
      </c>
      <c r="K76" s="520">
        <f t="shared" si="54"/>
        <v>1081.666667</v>
      </c>
      <c r="L76" s="520">
        <f t="shared" si="54"/>
        <v>1081.666667</v>
      </c>
      <c r="M76" s="520">
        <f t="shared" si="54"/>
        <v>1081.666667</v>
      </c>
      <c r="N76" s="520">
        <f t="shared" si="54"/>
        <v>1081.666667</v>
      </c>
      <c r="O76" s="520">
        <f t="shared" si="54"/>
        <v>1081.666667</v>
      </c>
      <c r="P76" s="520">
        <f t="shared" si="54"/>
        <v>1081.666667</v>
      </c>
      <c r="Q76" s="341">
        <f t="shared" si="34"/>
        <v>10816.66667</v>
      </c>
      <c r="R76" s="520">
        <f t="shared" si="35"/>
        <v>1081.666667</v>
      </c>
      <c r="S76" s="520">
        <f t="shared" ref="S76:AC76" si="55">R26</f>
        <v>1081.666667</v>
      </c>
      <c r="T76" s="520">
        <f t="shared" si="55"/>
        <v>1135.75</v>
      </c>
      <c r="U76" s="520">
        <f t="shared" si="55"/>
        <v>1135.75</v>
      </c>
      <c r="V76" s="520">
        <f t="shared" si="55"/>
        <v>1135.75</v>
      </c>
      <c r="W76" s="520">
        <f t="shared" si="55"/>
        <v>1135.75</v>
      </c>
      <c r="X76" s="520">
        <f t="shared" si="55"/>
        <v>1135.75</v>
      </c>
      <c r="Y76" s="520">
        <f t="shared" si="55"/>
        <v>1135.75</v>
      </c>
      <c r="Z76" s="520">
        <f t="shared" si="55"/>
        <v>1135.75</v>
      </c>
      <c r="AA76" s="520">
        <f t="shared" si="55"/>
        <v>1135.75</v>
      </c>
      <c r="AB76" s="520">
        <f t="shared" si="55"/>
        <v>1135.75</v>
      </c>
      <c r="AC76" s="520">
        <f t="shared" si="55"/>
        <v>1135.75</v>
      </c>
      <c r="AD76" s="341">
        <f t="shared" si="37"/>
        <v>24337.5</v>
      </c>
      <c r="AE76" s="321">
        <f t="shared" ref="AE76:AG76" si="56">AE26</f>
        <v>14310.45</v>
      </c>
      <c r="AF76" s="321">
        <f t="shared" si="56"/>
        <v>15025.9725</v>
      </c>
      <c r="AG76" s="321">
        <f t="shared" si="56"/>
        <v>15777.27113</v>
      </c>
      <c r="AH76" s="105"/>
      <c r="AI76" s="105"/>
      <c r="AJ76" s="105"/>
      <c r="AK76" s="105"/>
      <c r="AL76" s="105"/>
    </row>
    <row r="77" ht="15.75" customHeight="1">
      <c r="A77" s="105"/>
      <c r="B77" s="105"/>
      <c r="C77" s="511" t="str">
        <f t="shared" si="32"/>
        <v>Rent, Rates &amp; Services Charges</v>
      </c>
      <c r="D77" s="523"/>
      <c r="E77" s="522"/>
      <c r="F77" s="522"/>
      <c r="G77" s="520">
        <f t="shared" ref="G77:P77" si="57">F27</f>
        <v>990</v>
      </c>
      <c r="H77" s="520">
        <f t="shared" si="57"/>
        <v>990</v>
      </c>
      <c r="I77" s="520">
        <f t="shared" si="57"/>
        <v>990</v>
      </c>
      <c r="J77" s="520">
        <f t="shared" si="57"/>
        <v>990</v>
      </c>
      <c r="K77" s="520">
        <f t="shared" si="57"/>
        <v>990</v>
      </c>
      <c r="L77" s="520">
        <f t="shared" si="57"/>
        <v>990</v>
      </c>
      <c r="M77" s="520">
        <f t="shared" si="57"/>
        <v>990</v>
      </c>
      <c r="N77" s="520">
        <f t="shared" si="57"/>
        <v>990</v>
      </c>
      <c r="O77" s="520">
        <f t="shared" si="57"/>
        <v>990</v>
      </c>
      <c r="P77" s="520">
        <f t="shared" si="57"/>
        <v>990</v>
      </c>
      <c r="Q77" s="341">
        <f t="shared" si="34"/>
        <v>9900</v>
      </c>
      <c r="R77" s="520">
        <f t="shared" si="35"/>
        <v>990</v>
      </c>
      <c r="S77" s="520">
        <f t="shared" ref="S77:AC77" si="58">R27</f>
        <v>990</v>
      </c>
      <c r="T77" s="520">
        <f t="shared" si="58"/>
        <v>2179.485</v>
      </c>
      <c r="U77" s="520">
        <f t="shared" si="58"/>
        <v>2179.485</v>
      </c>
      <c r="V77" s="520">
        <f t="shared" si="58"/>
        <v>2179.485</v>
      </c>
      <c r="W77" s="520">
        <f t="shared" si="58"/>
        <v>2179.485</v>
      </c>
      <c r="X77" s="520">
        <f t="shared" si="58"/>
        <v>2179.485</v>
      </c>
      <c r="Y77" s="520">
        <f t="shared" si="58"/>
        <v>2179.485</v>
      </c>
      <c r="Z77" s="520">
        <f t="shared" si="58"/>
        <v>2179.485</v>
      </c>
      <c r="AA77" s="520">
        <f t="shared" si="58"/>
        <v>2179.485</v>
      </c>
      <c r="AB77" s="520">
        <f t="shared" si="58"/>
        <v>2179.485</v>
      </c>
      <c r="AC77" s="520">
        <f t="shared" si="58"/>
        <v>2179.485</v>
      </c>
      <c r="AD77" s="341">
        <f t="shared" si="37"/>
        <v>33674.85</v>
      </c>
      <c r="AE77" s="321">
        <f t="shared" ref="AE77:AG77" si="59">AE27</f>
        <v>26938.4346</v>
      </c>
      <c r="AF77" s="321">
        <f t="shared" si="59"/>
        <v>27477.20329</v>
      </c>
      <c r="AG77" s="321">
        <f t="shared" si="59"/>
        <v>28026.74736</v>
      </c>
      <c r="AH77" s="105"/>
      <c r="AI77" s="105"/>
      <c r="AJ77" s="105"/>
      <c r="AK77" s="105"/>
      <c r="AL77" s="105"/>
    </row>
    <row r="78" ht="15.75" customHeight="1">
      <c r="A78" s="105"/>
      <c r="B78" s="105"/>
      <c r="C78" s="511" t="str">
        <f t="shared" si="32"/>
        <v>Insurance</v>
      </c>
      <c r="D78" s="523"/>
      <c r="E78" s="522"/>
      <c r="F78" s="522"/>
      <c r="G78" s="520">
        <f t="shared" ref="G78:P78" si="60">F28</f>
        <v>0</v>
      </c>
      <c r="H78" s="520">
        <f t="shared" si="60"/>
        <v>0</v>
      </c>
      <c r="I78" s="520">
        <f t="shared" si="60"/>
        <v>0</v>
      </c>
      <c r="J78" s="520">
        <f t="shared" si="60"/>
        <v>0</v>
      </c>
      <c r="K78" s="520">
        <f t="shared" si="60"/>
        <v>0</v>
      </c>
      <c r="L78" s="520">
        <f t="shared" si="60"/>
        <v>0</v>
      </c>
      <c r="M78" s="520">
        <f t="shared" si="60"/>
        <v>0</v>
      </c>
      <c r="N78" s="520">
        <f t="shared" si="60"/>
        <v>0</v>
      </c>
      <c r="O78" s="520">
        <f t="shared" si="60"/>
        <v>0</v>
      </c>
      <c r="P78" s="520">
        <f t="shared" si="60"/>
        <v>0</v>
      </c>
      <c r="Q78" s="341">
        <f t="shared" si="34"/>
        <v>0</v>
      </c>
      <c r="R78" s="520">
        <f t="shared" si="35"/>
        <v>0</v>
      </c>
      <c r="S78" s="520">
        <f t="shared" ref="S78:AC78" si="61">R28</f>
        <v>0</v>
      </c>
      <c r="T78" s="520">
        <f t="shared" si="61"/>
        <v>0</v>
      </c>
      <c r="U78" s="520">
        <f t="shared" si="61"/>
        <v>0</v>
      </c>
      <c r="V78" s="520">
        <f t="shared" si="61"/>
        <v>0</v>
      </c>
      <c r="W78" s="520">
        <f t="shared" si="61"/>
        <v>0</v>
      </c>
      <c r="X78" s="520">
        <f t="shared" si="61"/>
        <v>0</v>
      </c>
      <c r="Y78" s="520">
        <f t="shared" si="61"/>
        <v>0</v>
      </c>
      <c r="Z78" s="520">
        <f t="shared" si="61"/>
        <v>0</v>
      </c>
      <c r="AA78" s="520">
        <f t="shared" si="61"/>
        <v>0</v>
      </c>
      <c r="AB78" s="520">
        <f t="shared" si="61"/>
        <v>0</v>
      </c>
      <c r="AC78" s="520">
        <f t="shared" si="61"/>
        <v>0</v>
      </c>
      <c r="AD78" s="341">
        <f t="shared" si="37"/>
        <v>0</v>
      </c>
      <c r="AE78" s="321">
        <f t="shared" ref="AE78:AG78" si="62">AE28</f>
        <v>0</v>
      </c>
      <c r="AF78" s="321">
        <f t="shared" si="62"/>
        <v>0</v>
      </c>
      <c r="AG78" s="321">
        <f t="shared" si="62"/>
        <v>0</v>
      </c>
      <c r="AH78" s="105"/>
      <c r="AI78" s="105"/>
      <c r="AJ78" s="105"/>
      <c r="AK78" s="105"/>
      <c r="AL78" s="105"/>
    </row>
    <row r="79" ht="15.75" customHeight="1">
      <c r="A79" s="105"/>
      <c r="B79" s="105"/>
      <c r="C79" s="511" t="str">
        <f t="shared" si="32"/>
        <v>License &amp; Permits</v>
      </c>
      <c r="D79" s="523"/>
      <c r="E79" s="522"/>
      <c r="F79" s="522"/>
      <c r="G79" s="520">
        <f t="shared" ref="G79:P79" si="63">F29</f>
        <v>0</v>
      </c>
      <c r="H79" s="520">
        <f t="shared" si="63"/>
        <v>0</v>
      </c>
      <c r="I79" s="520">
        <f t="shared" si="63"/>
        <v>0</v>
      </c>
      <c r="J79" s="520">
        <f t="shared" si="63"/>
        <v>0</v>
      </c>
      <c r="K79" s="520">
        <f t="shared" si="63"/>
        <v>0</v>
      </c>
      <c r="L79" s="520">
        <f t="shared" si="63"/>
        <v>0</v>
      </c>
      <c r="M79" s="520">
        <f t="shared" si="63"/>
        <v>0</v>
      </c>
      <c r="N79" s="520">
        <f t="shared" si="63"/>
        <v>0</v>
      </c>
      <c r="O79" s="520">
        <f t="shared" si="63"/>
        <v>0</v>
      </c>
      <c r="P79" s="520">
        <f t="shared" si="63"/>
        <v>0</v>
      </c>
      <c r="Q79" s="341">
        <f t="shared" si="34"/>
        <v>0</v>
      </c>
      <c r="R79" s="520">
        <f t="shared" si="35"/>
        <v>0</v>
      </c>
      <c r="S79" s="520">
        <f t="shared" ref="S79:AC79" si="64">R29</f>
        <v>0</v>
      </c>
      <c r="T79" s="520">
        <f t="shared" si="64"/>
        <v>0</v>
      </c>
      <c r="U79" s="520">
        <f t="shared" si="64"/>
        <v>0</v>
      </c>
      <c r="V79" s="520">
        <f t="shared" si="64"/>
        <v>0</v>
      </c>
      <c r="W79" s="520">
        <f t="shared" si="64"/>
        <v>0</v>
      </c>
      <c r="X79" s="520">
        <f t="shared" si="64"/>
        <v>0</v>
      </c>
      <c r="Y79" s="520">
        <f t="shared" si="64"/>
        <v>0</v>
      </c>
      <c r="Z79" s="520">
        <f t="shared" si="64"/>
        <v>0</v>
      </c>
      <c r="AA79" s="520">
        <f t="shared" si="64"/>
        <v>0</v>
      </c>
      <c r="AB79" s="520">
        <f t="shared" si="64"/>
        <v>0</v>
      </c>
      <c r="AC79" s="520">
        <f t="shared" si="64"/>
        <v>0</v>
      </c>
      <c r="AD79" s="341">
        <f t="shared" si="37"/>
        <v>0</v>
      </c>
      <c r="AE79" s="321">
        <f t="shared" ref="AE79:AG79" si="65">AE29</f>
        <v>0</v>
      </c>
      <c r="AF79" s="321">
        <f t="shared" si="65"/>
        <v>0</v>
      </c>
      <c r="AG79" s="321">
        <f t="shared" si="65"/>
        <v>0</v>
      </c>
      <c r="AH79" s="105"/>
      <c r="AI79" s="105"/>
      <c r="AJ79" s="105"/>
      <c r="AK79" s="105"/>
      <c r="AL79" s="105"/>
    </row>
    <row r="80" ht="15.75" customHeight="1">
      <c r="A80" s="105"/>
      <c r="B80" s="105"/>
      <c r="C80" s="511" t="str">
        <f t="shared" si="32"/>
        <v>Utilities (gas, electricity, water)</v>
      </c>
      <c r="D80" s="523"/>
      <c r="E80" s="522"/>
      <c r="F80" s="522"/>
      <c r="G80" s="520">
        <f t="shared" ref="G80:P80" si="66">F30</f>
        <v>330</v>
      </c>
      <c r="H80" s="520">
        <f t="shared" si="66"/>
        <v>330</v>
      </c>
      <c r="I80" s="520">
        <f t="shared" si="66"/>
        <v>330</v>
      </c>
      <c r="J80" s="520">
        <f t="shared" si="66"/>
        <v>330</v>
      </c>
      <c r="K80" s="520">
        <f t="shared" si="66"/>
        <v>330</v>
      </c>
      <c r="L80" s="520">
        <f t="shared" si="66"/>
        <v>330</v>
      </c>
      <c r="M80" s="520">
        <f t="shared" si="66"/>
        <v>330</v>
      </c>
      <c r="N80" s="520">
        <f t="shared" si="66"/>
        <v>330</v>
      </c>
      <c r="O80" s="520">
        <f t="shared" si="66"/>
        <v>330</v>
      </c>
      <c r="P80" s="520">
        <f t="shared" si="66"/>
        <v>330</v>
      </c>
      <c r="Q80" s="341">
        <f t="shared" si="34"/>
        <v>3300</v>
      </c>
      <c r="R80" s="520">
        <f t="shared" si="35"/>
        <v>330</v>
      </c>
      <c r="S80" s="520">
        <f t="shared" ref="S80:AC80" si="67">R30</f>
        <v>330</v>
      </c>
      <c r="T80" s="520">
        <f t="shared" si="67"/>
        <v>726.495</v>
      </c>
      <c r="U80" s="520">
        <f t="shared" si="67"/>
        <v>726.495</v>
      </c>
      <c r="V80" s="520">
        <f t="shared" si="67"/>
        <v>726.495</v>
      </c>
      <c r="W80" s="520">
        <f t="shared" si="67"/>
        <v>726.495</v>
      </c>
      <c r="X80" s="520">
        <f t="shared" si="67"/>
        <v>726.495</v>
      </c>
      <c r="Y80" s="520">
        <f t="shared" si="67"/>
        <v>726.495</v>
      </c>
      <c r="Z80" s="520">
        <f t="shared" si="67"/>
        <v>726.495</v>
      </c>
      <c r="AA80" s="520">
        <f t="shared" si="67"/>
        <v>726.495</v>
      </c>
      <c r="AB80" s="520">
        <f t="shared" si="67"/>
        <v>726.495</v>
      </c>
      <c r="AC80" s="520">
        <f t="shared" si="67"/>
        <v>726.495</v>
      </c>
      <c r="AD80" s="341">
        <f t="shared" si="37"/>
        <v>11224.95</v>
      </c>
      <c r="AE80" s="321">
        <f t="shared" ref="AE80:AG80" si="68">AE30</f>
        <v>13890.6315</v>
      </c>
      <c r="AF80" s="321">
        <f t="shared" si="68"/>
        <v>22235.643</v>
      </c>
      <c r="AG80" s="321">
        <f t="shared" si="68"/>
        <v>35872.533</v>
      </c>
      <c r="AH80" s="105"/>
      <c r="AI80" s="105"/>
      <c r="AJ80" s="105"/>
      <c r="AK80" s="105"/>
      <c r="AL80" s="105"/>
    </row>
    <row r="81" ht="15.75" customHeight="1">
      <c r="A81" s="105"/>
      <c r="B81" s="105"/>
      <c r="C81" s="511" t="str">
        <f t="shared" si="32"/>
        <v>Repairs &amp; Maintenance</v>
      </c>
      <c r="D81" s="523"/>
      <c r="E81" s="522"/>
      <c r="F81" s="522"/>
      <c r="G81" s="520">
        <f t="shared" ref="G81:P81" si="69">F31</f>
        <v>0</v>
      </c>
      <c r="H81" s="520">
        <f t="shared" si="69"/>
        <v>0</v>
      </c>
      <c r="I81" s="520">
        <f t="shared" si="69"/>
        <v>0</v>
      </c>
      <c r="J81" s="520">
        <f t="shared" si="69"/>
        <v>0</v>
      </c>
      <c r="K81" s="520">
        <f t="shared" si="69"/>
        <v>0</v>
      </c>
      <c r="L81" s="520">
        <f t="shared" si="69"/>
        <v>0</v>
      </c>
      <c r="M81" s="520">
        <f t="shared" si="69"/>
        <v>0</v>
      </c>
      <c r="N81" s="520">
        <f t="shared" si="69"/>
        <v>0</v>
      </c>
      <c r="O81" s="520">
        <f t="shared" si="69"/>
        <v>0</v>
      </c>
      <c r="P81" s="520">
        <f t="shared" si="69"/>
        <v>0</v>
      </c>
      <c r="Q81" s="341">
        <f t="shared" si="34"/>
        <v>0</v>
      </c>
      <c r="R81" s="520">
        <f t="shared" si="35"/>
        <v>0</v>
      </c>
      <c r="S81" s="520">
        <f t="shared" ref="S81:AC81" si="70">R31</f>
        <v>0</v>
      </c>
      <c r="T81" s="520">
        <f t="shared" si="70"/>
        <v>0</v>
      </c>
      <c r="U81" s="520">
        <f t="shared" si="70"/>
        <v>0</v>
      </c>
      <c r="V81" s="520">
        <f t="shared" si="70"/>
        <v>0</v>
      </c>
      <c r="W81" s="520">
        <f t="shared" si="70"/>
        <v>0</v>
      </c>
      <c r="X81" s="520">
        <f t="shared" si="70"/>
        <v>0</v>
      </c>
      <c r="Y81" s="520">
        <f t="shared" si="70"/>
        <v>0</v>
      </c>
      <c r="Z81" s="520">
        <f t="shared" si="70"/>
        <v>0</v>
      </c>
      <c r="AA81" s="520">
        <f t="shared" si="70"/>
        <v>0</v>
      </c>
      <c r="AB81" s="520">
        <f t="shared" si="70"/>
        <v>0</v>
      </c>
      <c r="AC81" s="520">
        <f t="shared" si="70"/>
        <v>0</v>
      </c>
      <c r="AD81" s="341">
        <f t="shared" si="37"/>
        <v>0</v>
      </c>
      <c r="AE81" s="321">
        <f t="shared" ref="AE81:AG81" si="71">AE31</f>
        <v>0</v>
      </c>
      <c r="AF81" s="321">
        <f t="shared" si="71"/>
        <v>0</v>
      </c>
      <c r="AG81" s="321">
        <f t="shared" si="71"/>
        <v>0</v>
      </c>
      <c r="AH81" s="105"/>
      <c r="AI81" s="105"/>
      <c r="AJ81" s="105"/>
      <c r="AK81" s="105"/>
      <c r="AL81" s="105"/>
    </row>
    <row r="82" ht="15.75" customHeight="1">
      <c r="A82" s="105"/>
      <c r="B82" s="105"/>
      <c r="C82" s="511" t="str">
        <f t="shared" si="32"/>
        <v>Telephone &amp; Internet Charges</v>
      </c>
      <c r="D82" s="523"/>
      <c r="E82" s="522"/>
      <c r="F82" s="522"/>
      <c r="G82" s="520">
        <f t="shared" ref="G82:P82" si="72">F32</f>
        <v>0</v>
      </c>
      <c r="H82" s="520">
        <f t="shared" si="72"/>
        <v>0</v>
      </c>
      <c r="I82" s="520">
        <f t="shared" si="72"/>
        <v>0</v>
      </c>
      <c r="J82" s="520">
        <f t="shared" si="72"/>
        <v>0</v>
      </c>
      <c r="K82" s="520">
        <f t="shared" si="72"/>
        <v>0</v>
      </c>
      <c r="L82" s="520">
        <f t="shared" si="72"/>
        <v>0</v>
      </c>
      <c r="M82" s="520">
        <f t="shared" si="72"/>
        <v>0</v>
      </c>
      <c r="N82" s="520">
        <f t="shared" si="72"/>
        <v>0</v>
      </c>
      <c r="O82" s="520">
        <f t="shared" si="72"/>
        <v>0</v>
      </c>
      <c r="P82" s="520">
        <f t="shared" si="72"/>
        <v>0</v>
      </c>
      <c r="Q82" s="341">
        <f t="shared" si="34"/>
        <v>0</v>
      </c>
      <c r="R82" s="520">
        <f t="shared" si="35"/>
        <v>0</v>
      </c>
      <c r="S82" s="520">
        <f t="shared" ref="S82:AC82" si="73">R32</f>
        <v>0</v>
      </c>
      <c r="T82" s="520">
        <f t="shared" si="73"/>
        <v>0</v>
      </c>
      <c r="U82" s="520">
        <f t="shared" si="73"/>
        <v>0</v>
      </c>
      <c r="V82" s="520">
        <f t="shared" si="73"/>
        <v>0</v>
      </c>
      <c r="W82" s="520">
        <f t="shared" si="73"/>
        <v>0</v>
      </c>
      <c r="X82" s="520">
        <f t="shared" si="73"/>
        <v>0</v>
      </c>
      <c r="Y82" s="520">
        <f t="shared" si="73"/>
        <v>0</v>
      </c>
      <c r="Z82" s="520">
        <f t="shared" si="73"/>
        <v>0</v>
      </c>
      <c r="AA82" s="520">
        <f t="shared" si="73"/>
        <v>0</v>
      </c>
      <c r="AB82" s="520">
        <f t="shared" si="73"/>
        <v>0</v>
      </c>
      <c r="AC82" s="520">
        <f t="shared" si="73"/>
        <v>0</v>
      </c>
      <c r="AD82" s="341">
        <f t="shared" si="37"/>
        <v>0</v>
      </c>
      <c r="AE82" s="321">
        <f t="shared" ref="AE82:AG82" si="74">AE32</f>
        <v>0</v>
      </c>
      <c r="AF82" s="321">
        <f t="shared" si="74"/>
        <v>0</v>
      </c>
      <c r="AG82" s="321">
        <f t="shared" si="74"/>
        <v>0</v>
      </c>
      <c r="AH82" s="105"/>
      <c r="AI82" s="105"/>
      <c r="AJ82" s="105"/>
      <c r="AK82" s="105"/>
      <c r="AL82" s="105"/>
    </row>
    <row r="83" ht="15.75" customHeight="1">
      <c r="A83" s="105"/>
      <c r="B83" s="105"/>
      <c r="C83" s="511" t="str">
        <f t="shared" si="32"/>
        <v>Offline Marketing</v>
      </c>
      <c r="D83" s="523"/>
      <c r="E83" s="522"/>
      <c r="F83" s="522"/>
      <c r="G83" s="520">
        <f t="shared" ref="G83:P83" si="75">F33</f>
        <v>660</v>
      </c>
      <c r="H83" s="520">
        <f t="shared" si="75"/>
        <v>660</v>
      </c>
      <c r="I83" s="520">
        <f t="shared" si="75"/>
        <v>660</v>
      </c>
      <c r="J83" s="520">
        <f t="shared" si="75"/>
        <v>660</v>
      </c>
      <c r="K83" s="520">
        <f t="shared" si="75"/>
        <v>660</v>
      </c>
      <c r="L83" s="520">
        <f t="shared" si="75"/>
        <v>660</v>
      </c>
      <c r="M83" s="520">
        <f t="shared" si="75"/>
        <v>660</v>
      </c>
      <c r="N83" s="520">
        <f t="shared" si="75"/>
        <v>660</v>
      </c>
      <c r="O83" s="520">
        <f t="shared" si="75"/>
        <v>660</v>
      </c>
      <c r="P83" s="520">
        <f t="shared" si="75"/>
        <v>660</v>
      </c>
      <c r="Q83" s="341">
        <f t="shared" si="34"/>
        <v>6600</v>
      </c>
      <c r="R83" s="520">
        <f t="shared" si="35"/>
        <v>660</v>
      </c>
      <c r="S83" s="520">
        <f t="shared" ref="S83:AC83" si="76">R33</f>
        <v>660</v>
      </c>
      <c r="T83" s="520">
        <f t="shared" si="76"/>
        <v>1452.99</v>
      </c>
      <c r="U83" s="520">
        <f t="shared" si="76"/>
        <v>1452.99</v>
      </c>
      <c r="V83" s="520">
        <f t="shared" si="76"/>
        <v>1452.99</v>
      </c>
      <c r="W83" s="520">
        <f t="shared" si="76"/>
        <v>1452.99</v>
      </c>
      <c r="X83" s="520">
        <f t="shared" si="76"/>
        <v>1452.99</v>
      </c>
      <c r="Y83" s="520">
        <f t="shared" si="76"/>
        <v>1452.99</v>
      </c>
      <c r="Z83" s="520">
        <f t="shared" si="76"/>
        <v>1452.99</v>
      </c>
      <c r="AA83" s="520">
        <f t="shared" si="76"/>
        <v>1452.99</v>
      </c>
      <c r="AB83" s="520">
        <f t="shared" si="76"/>
        <v>1452.99</v>
      </c>
      <c r="AC83" s="520">
        <f t="shared" si="76"/>
        <v>1452.99</v>
      </c>
      <c r="AD83" s="341">
        <f t="shared" si="37"/>
        <v>22449.9</v>
      </c>
      <c r="AE83" s="321">
        <f t="shared" ref="AE83:AG83" si="77">AE33</f>
        <v>27781.263</v>
      </c>
      <c r="AF83" s="321">
        <f t="shared" si="77"/>
        <v>44471.286</v>
      </c>
      <c r="AG83" s="321">
        <f t="shared" si="77"/>
        <v>71745.066</v>
      </c>
      <c r="AH83" s="105"/>
      <c r="AI83" s="105"/>
      <c r="AJ83" s="105"/>
      <c r="AK83" s="105"/>
      <c r="AL83" s="105"/>
    </row>
    <row r="84" ht="15.75" customHeight="1">
      <c r="A84" s="105"/>
      <c r="B84" s="105"/>
      <c r="C84" s="511" t="str">
        <f t="shared" si="32"/>
        <v>Online Marketing</v>
      </c>
      <c r="D84" s="523"/>
      <c r="E84" s="522"/>
      <c r="F84" s="522"/>
      <c r="G84" s="520">
        <f t="shared" ref="G84:P84" si="78">F34</f>
        <v>1650</v>
      </c>
      <c r="H84" s="520">
        <f t="shared" si="78"/>
        <v>1650</v>
      </c>
      <c r="I84" s="520">
        <f t="shared" si="78"/>
        <v>1650</v>
      </c>
      <c r="J84" s="520">
        <f t="shared" si="78"/>
        <v>1650</v>
      </c>
      <c r="K84" s="520">
        <f t="shared" si="78"/>
        <v>1650</v>
      </c>
      <c r="L84" s="520">
        <f t="shared" si="78"/>
        <v>1650</v>
      </c>
      <c r="M84" s="520">
        <f t="shared" si="78"/>
        <v>1650</v>
      </c>
      <c r="N84" s="520">
        <f t="shared" si="78"/>
        <v>1650</v>
      </c>
      <c r="O84" s="520">
        <f t="shared" si="78"/>
        <v>1650</v>
      </c>
      <c r="P84" s="520">
        <f t="shared" si="78"/>
        <v>1650</v>
      </c>
      <c r="Q84" s="341">
        <f t="shared" si="34"/>
        <v>16500</v>
      </c>
      <c r="R84" s="520">
        <f t="shared" si="35"/>
        <v>1650</v>
      </c>
      <c r="S84" s="520">
        <f t="shared" ref="S84:AC84" si="79">R34</f>
        <v>1650</v>
      </c>
      <c r="T84" s="520">
        <f t="shared" si="79"/>
        <v>3632.475</v>
      </c>
      <c r="U84" s="520">
        <f t="shared" si="79"/>
        <v>3632.475</v>
      </c>
      <c r="V84" s="520">
        <f t="shared" si="79"/>
        <v>3632.475</v>
      </c>
      <c r="W84" s="520">
        <f t="shared" si="79"/>
        <v>3632.475</v>
      </c>
      <c r="X84" s="520">
        <f t="shared" si="79"/>
        <v>3632.475</v>
      </c>
      <c r="Y84" s="520">
        <f t="shared" si="79"/>
        <v>3632.475</v>
      </c>
      <c r="Z84" s="520">
        <f t="shared" si="79"/>
        <v>3632.475</v>
      </c>
      <c r="AA84" s="520">
        <f t="shared" si="79"/>
        <v>3632.475</v>
      </c>
      <c r="AB84" s="520">
        <f t="shared" si="79"/>
        <v>3632.475</v>
      </c>
      <c r="AC84" s="520">
        <f t="shared" si="79"/>
        <v>3632.475</v>
      </c>
      <c r="AD84" s="341">
        <f t="shared" si="37"/>
        <v>56124.75</v>
      </c>
      <c r="AE84" s="321">
        <f t="shared" ref="AE84:AG84" si="80">AE34</f>
        <v>69453.1575</v>
      </c>
      <c r="AF84" s="321">
        <f t="shared" si="80"/>
        <v>111178.215</v>
      </c>
      <c r="AG84" s="321">
        <f t="shared" si="80"/>
        <v>179362.665</v>
      </c>
      <c r="AH84" s="105"/>
      <c r="AI84" s="105"/>
      <c r="AJ84" s="105"/>
      <c r="AK84" s="105"/>
      <c r="AL84" s="105"/>
    </row>
    <row r="85" ht="15.75" customHeight="1">
      <c r="A85" s="105"/>
      <c r="B85" s="105"/>
      <c r="C85" s="511" t="str">
        <f t="shared" si="32"/>
        <v>Public Relations</v>
      </c>
      <c r="D85" s="523"/>
      <c r="E85" s="522"/>
      <c r="F85" s="522"/>
      <c r="G85" s="520">
        <f t="shared" ref="G85:P85" si="81">F35</f>
        <v>990</v>
      </c>
      <c r="H85" s="520">
        <f t="shared" si="81"/>
        <v>990</v>
      </c>
      <c r="I85" s="520">
        <f t="shared" si="81"/>
        <v>990</v>
      </c>
      <c r="J85" s="520">
        <f t="shared" si="81"/>
        <v>990</v>
      </c>
      <c r="K85" s="520">
        <f t="shared" si="81"/>
        <v>990</v>
      </c>
      <c r="L85" s="520">
        <f t="shared" si="81"/>
        <v>990</v>
      </c>
      <c r="M85" s="520">
        <f t="shared" si="81"/>
        <v>990</v>
      </c>
      <c r="N85" s="520">
        <f t="shared" si="81"/>
        <v>990</v>
      </c>
      <c r="O85" s="520">
        <f t="shared" si="81"/>
        <v>990</v>
      </c>
      <c r="P85" s="520">
        <f t="shared" si="81"/>
        <v>990</v>
      </c>
      <c r="Q85" s="341">
        <f t="shared" si="34"/>
        <v>9900</v>
      </c>
      <c r="R85" s="520">
        <f t="shared" si="35"/>
        <v>990</v>
      </c>
      <c r="S85" s="520">
        <f t="shared" ref="S85:AC85" si="82">R35</f>
        <v>990</v>
      </c>
      <c r="T85" s="520">
        <f t="shared" si="82"/>
        <v>2179.485</v>
      </c>
      <c r="U85" s="520">
        <f t="shared" si="82"/>
        <v>2179.485</v>
      </c>
      <c r="V85" s="520">
        <f t="shared" si="82"/>
        <v>2179.485</v>
      </c>
      <c r="W85" s="520">
        <f t="shared" si="82"/>
        <v>2179.485</v>
      </c>
      <c r="X85" s="520">
        <f t="shared" si="82"/>
        <v>2179.485</v>
      </c>
      <c r="Y85" s="520">
        <f t="shared" si="82"/>
        <v>2179.485</v>
      </c>
      <c r="Z85" s="520">
        <f t="shared" si="82"/>
        <v>2179.485</v>
      </c>
      <c r="AA85" s="520">
        <f t="shared" si="82"/>
        <v>2179.485</v>
      </c>
      <c r="AB85" s="520">
        <f t="shared" si="82"/>
        <v>2179.485</v>
      </c>
      <c r="AC85" s="520">
        <f t="shared" si="82"/>
        <v>2179.485</v>
      </c>
      <c r="AD85" s="341">
        <f t="shared" si="37"/>
        <v>33674.85</v>
      </c>
      <c r="AE85" s="321">
        <f t="shared" ref="AE85:AG85" si="83">AE35</f>
        <v>41671.8945</v>
      </c>
      <c r="AF85" s="321">
        <f t="shared" si="83"/>
        <v>66706.929</v>
      </c>
      <c r="AG85" s="321">
        <f t="shared" si="83"/>
        <v>107617.599</v>
      </c>
      <c r="AH85" s="105"/>
      <c r="AI85" s="105"/>
      <c r="AJ85" s="105"/>
      <c r="AK85" s="105"/>
      <c r="AL85" s="105"/>
    </row>
    <row r="86" ht="15.75" customHeight="1">
      <c r="A86" s="105"/>
      <c r="B86" s="105"/>
      <c r="C86" s="511" t="str">
        <f t="shared" si="32"/>
        <v>Travel, Transport and delivery</v>
      </c>
      <c r="D86" s="523"/>
      <c r="E86" s="522"/>
      <c r="F86" s="522"/>
      <c r="G86" s="520">
        <f t="shared" ref="G86:P86" si="84">F36</f>
        <v>0</v>
      </c>
      <c r="H86" s="520">
        <f t="shared" si="84"/>
        <v>0</v>
      </c>
      <c r="I86" s="520">
        <f t="shared" si="84"/>
        <v>0</v>
      </c>
      <c r="J86" s="520">
        <f t="shared" si="84"/>
        <v>0</v>
      </c>
      <c r="K86" s="520">
        <f t="shared" si="84"/>
        <v>0</v>
      </c>
      <c r="L86" s="520">
        <f t="shared" si="84"/>
        <v>0</v>
      </c>
      <c r="M86" s="520">
        <f t="shared" si="84"/>
        <v>0</v>
      </c>
      <c r="N86" s="520">
        <f t="shared" si="84"/>
        <v>0</v>
      </c>
      <c r="O86" s="520">
        <f t="shared" si="84"/>
        <v>0</v>
      </c>
      <c r="P86" s="520">
        <f t="shared" si="84"/>
        <v>0</v>
      </c>
      <c r="Q86" s="341">
        <f t="shared" si="34"/>
        <v>0</v>
      </c>
      <c r="R86" s="520">
        <f t="shared" si="35"/>
        <v>0</v>
      </c>
      <c r="S86" s="520">
        <f t="shared" ref="S86:AC86" si="85">R36</f>
        <v>0</v>
      </c>
      <c r="T86" s="520">
        <f t="shared" si="85"/>
        <v>0</v>
      </c>
      <c r="U86" s="520">
        <f t="shared" si="85"/>
        <v>0</v>
      </c>
      <c r="V86" s="520">
        <f t="shared" si="85"/>
        <v>0</v>
      </c>
      <c r="W86" s="520">
        <f t="shared" si="85"/>
        <v>0</v>
      </c>
      <c r="X86" s="520">
        <f t="shared" si="85"/>
        <v>0</v>
      </c>
      <c r="Y86" s="520">
        <f t="shared" si="85"/>
        <v>0</v>
      </c>
      <c r="Z86" s="520">
        <f t="shared" si="85"/>
        <v>0</v>
      </c>
      <c r="AA86" s="520">
        <f t="shared" si="85"/>
        <v>0</v>
      </c>
      <c r="AB86" s="520">
        <f t="shared" si="85"/>
        <v>0</v>
      </c>
      <c r="AC86" s="520">
        <f t="shared" si="85"/>
        <v>0</v>
      </c>
      <c r="AD86" s="341">
        <f t="shared" si="37"/>
        <v>0</v>
      </c>
      <c r="AE86" s="321">
        <f t="shared" ref="AE86:AG86" si="86">AE36</f>
        <v>0</v>
      </c>
      <c r="AF86" s="321">
        <f t="shared" si="86"/>
        <v>0</v>
      </c>
      <c r="AG86" s="321">
        <f t="shared" si="86"/>
        <v>0</v>
      </c>
      <c r="AH86" s="105"/>
      <c r="AI86" s="105"/>
      <c r="AJ86" s="105"/>
      <c r="AK86" s="105"/>
      <c r="AL86" s="105"/>
    </row>
    <row r="87" ht="15.75" customHeight="1">
      <c r="A87" s="105"/>
      <c r="B87" s="105"/>
      <c r="C87" s="511" t="str">
        <f t="shared" si="32"/>
        <v>Hospitality &amp; Entertainment:</v>
      </c>
      <c r="D87" s="523"/>
      <c r="E87" s="522"/>
      <c r="F87" s="522"/>
      <c r="G87" s="520">
        <f t="shared" ref="G87:P87" si="87">F37</f>
        <v>0</v>
      </c>
      <c r="H87" s="520">
        <f t="shared" si="87"/>
        <v>0</v>
      </c>
      <c r="I87" s="520">
        <f t="shared" si="87"/>
        <v>0</v>
      </c>
      <c r="J87" s="520">
        <f t="shared" si="87"/>
        <v>0</v>
      </c>
      <c r="K87" s="520">
        <f t="shared" si="87"/>
        <v>0</v>
      </c>
      <c r="L87" s="520">
        <f t="shared" si="87"/>
        <v>0</v>
      </c>
      <c r="M87" s="520">
        <f t="shared" si="87"/>
        <v>0</v>
      </c>
      <c r="N87" s="520">
        <f t="shared" si="87"/>
        <v>0</v>
      </c>
      <c r="O87" s="520">
        <f t="shared" si="87"/>
        <v>0</v>
      </c>
      <c r="P87" s="520">
        <f t="shared" si="87"/>
        <v>0</v>
      </c>
      <c r="Q87" s="341">
        <f t="shared" si="34"/>
        <v>0</v>
      </c>
      <c r="R87" s="520">
        <f t="shared" si="35"/>
        <v>0</v>
      </c>
      <c r="S87" s="520">
        <f t="shared" ref="S87:AC87" si="88">R37</f>
        <v>0</v>
      </c>
      <c r="T87" s="520">
        <f t="shared" si="88"/>
        <v>0</v>
      </c>
      <c r="U87" s="520">
        <f t="shared" si="88"/>
        <v>0</v>
      </c>
      <c r="V87" s="520">
        <f t="shared" si="88"/>
        <v>0</v>
      </c>
      <c r="W87" s="520">
        <f t="shared" si="88"/>
        <v>0</v>
      </c>
      <c r="X87" s="520">
        <f t="shared" si="88"/>
        <v>0</v>
      </c>
      <c r="Y87" s="520">
        <f t="shared" si="88"/>
        <v>0</v>
      </c>
      <c r="Z87" s="520">
        <f t="shared" si="88"/>
        <v>0</v>
      </c>
      <c r="AA87" s="520">
        <f t="shared" si="88"/>
        <v>0</v>
      </c>
      <c r="AB87" s="520">
        <f t="shared" si="88"/>
        <v>0</v>
      </c>
      <c r="AC87" s="520">
        <f t="shared" si="88"/>
        <v>0</v>
      </c>
      <c r="AD87" s="341">
        <f t="shared" si="37"/>
        <v>0</v>
      </c>
      <c r="AE87" s="321">
        <f t="shared" ref="AE87:AG87" si="89">AE37</f>
        <v>0</v>
      </c>
      <c r="AF87" s="321">
        <f t="shared" si="89"/>
        <v>0</v>
      </c>
      <c r="AG87" s="321">
        <f t="shared" si="89"/>
        <v>0</v>
      </c>
      <c r="AH87" s="105"/>
      <c r="AI87" s="105"/>
      <c r="AJ87" s="105"/>
      <c r="AK87" s="105"/>
      <c r="AL87" s="105"/>
    </row>
    <row r="88" ht="15.75" customHeight="1">
      <c r="A88" s="105"/>
      <c r="B88" s="105"/>
      <c r="C88" s="511" t="str">
        <f t="shared" si="32"/>
        <v>Professional Fees (Lawyers, Accountants &amp; Consultants)</v>
      </c>
      <c r="D88" s="523"/>
      <c r="E88" s="522"/>
      <c r="F88" s="522"/>
      <c r="G88" s="520">
        <f t="shared" ref="G88:P88" si="90">F38</f>
        <v>165</v>
      </c>
      <c r="H88" s="520">
        <f t="shared" si="90"/>
        <v>165</v>
      </c>
      <c r="I88" s="520">
        <f t="shared" si="90"/>
        <v>165</v>
      </c>
      <c r="J88" s="520">
        <f t="shared" si="90"/>
        <v>165</v>
      </c>
      <c r="K88" s="520">
        <f t="shared" si="90"/>
        <v>165</v>
      </c>
      <c r="L88" s="520">
        <f t="shared" si="90"/>
        <v>165</v>
      </c>
      <c r="M88" s="520">
        <f t="shared" si="90"/>
        <v>165</v>
      </c>
      <c r="N88" s="520">
        <f t="shared" si="90"/>
        <v>165</v>
      </c>
      <c r="O88" s="520">
        <f t="shared" si="90"/>
        <v>165</v>
      </c>
      <c r="P88" s="520">
        <f t="shared" si="90"/>
        <v>165</v>
      </c>
      <c r="Q88" s="341">
        <f t="shared" si="34"/>
        <v>1650</v>
      </c>
      <c r="R88" s="520">
        <f t="shared" si="35"/>
        <v>165</v>
      </c>
      <c r="S88" s="520">
        <f t="shared" ref="S88:AC88" si="91">R38</f>
        <v>165</v>
      </c>
      <c r="T88" s="520">
        <f t="shared" si="91"/>
        <v>363.2475</v>
      </c>
      <c r="U88" s="520">
        <f t="shared" si="91"/>
        <v>363.2475</v>
      </c>
      <c r="V88" s="520">
        <f t="shared" si="91"/>
        <v>363.2475</v>
      </c>
      <c r="W88" s="520">
        <f t="shared" si="91"/>
        <v>363.2475</v>
      </c>
      <c r="X88" s="520">
        <f t="shared" si="91"/>
        <v>363.2475</v>
      </c>
      <c r="Y88" s="520">
        <f t="shared" si="91"/>
        <v>363.2475</v>
      </c>
      <c r="Z88" s="520">
        <f t="shared" si="91"/>
        <v>363.2475</v>
      </c>
      <c r="AA88" s="520">
        <f t="shared" si="91"/>
        <v>363.2475</v>
      </c>
      <c r="AB88" s="520">
        <f t="shared" si="91"/>
        <v>363.2475</v>
      </c>
      <c r="AC88" s="520">
        <f t="shared" si="91"/>
        <v>363.2475</v>
      </c>
      <c r="AD88" s="341">
        <f t="shared" si="37"/>
        <v>5612.475</v>
      </c>
      <c r="AE88" s="321">
        <f t="shared" ref="AE88:AG88" si="92">AE38</f>
        <v>6945.31575</v>
      </c>
      <c r="AF88" s="321">
        <f t="shared" si="92"/>
        <v>11117.8215</v>
      </c>
      <c r="AG88" s="321">
        <f t="shared" si="92"/>
        <v>17936.2665</v>
      </c>
      <c r="AH88" s="105"/>
      <c r="AI88" s="105"/>
      <c r="AJ88" s="105"/>
      <c r="AK88" s="105"/>
      <c r="AL88" s="105"/>
    </row>
    <row r="89" ht="15.75" customHeight="1">
      <c r="A89" s="105"/>
      <c r="B89" s="105"/>
      <c r="C89" s="511" t="str">
        <f t="shared" si="32"/>
        <v>Membership &amp; Association Fees</v>
      </c>
      <c r="D89" s="523"/>
      <c r="E89" s="522"/>
      <c r="F89" s="522"/>
      <c r="G89" s="520">
        <f t="shared" ref="G89:P89" si="93">F39</f>
        <v>0</v>
      </c>
      <c r="H89" s="520">
        <f t="shared" si="93"/>
        <v>0</v>
      </c>
      <c r="I89" s="520">
        <f t="shared" si="93"/>
        <v>0</v>
      </c>
      <c r="J89" s="520">
        <f t="shared" si="93"/>
        <v>0</v>
      </c>
      <c r="K89" s="520">
        <f t="shared" si="93"/>
        <v>0</v>
      </c>
      <c r="L89" s="520">
        <f t="shared" si="93"/>
        <v>0</v>
      </c>
      <c r="M89" s="520">
        <f t="shared" si="93"/>
        <v>0</v>
      </c>
      <c r="N89" s="520">
        <f t="shared" si="93"/>
        <v>0</v>
      </c>
      <c r="O89" s="520">
        <f t="shared" si="93"/>
        <v>0</v>
      </c>
      <c r="P89" s="520">
        <f t="shared" si="93"/>
        <v>0</v>
      </c>
      <c r="Q89" s="341">
        <f t="shared" si="34"/>
        <v>0</v>
      </c>
      <c r="R89" s="520">
        <f t="shared" si="35"/>
        <v>0</v>
      </c>
      <c r="S89" s="520">
        <f t="shared" ref="S89:AC89" si="94">R39</f>
        <v>0</v>
      </c>
      <c r="T89" s="520">
        <f t="shared" si="94"/>
        <v>0</v>
      </c>
      <c r="U89" s="520">
        <f t="shared" si="94"/>
        <v>0</v>
      </c>
      <c r="V89" s="520">
        <f t="shared" si="94"/>
        <v>0</v>
      </c>
      <c r="W89" s="520">
        <f t="shared" si="94"/>
        <v>0</v>
      </c>
      <c r="X89" s="520">
        <f t="shared" si="94"/>
        <v>0</v>
      </c>
      <c r="Y89" s="520">
        <f t="shared" si="94"/>
        <v>0</v>
      </c>
      <c r="Z89" s="520">
        <f t="shared" si="94"/>
        <v>0</v>
      </c>
      <c r="AA89" s="520">
        <f t="shared" si="94"/>
        <v>0</v>
      </c>
      <c r="AB89" s="520">
        <f t="shared" si="94"/>
        <v>0</v>
      </c>
      <c r="AC89" s="520">
        <f t="shared" si="94"/>
        <v>0</v>
      </c>
      <c r="AD89" s="341">
        <f t="shared" si="37"/>
        <v>0</v>
      </c>
      <c r="AE89" s="321">
        <f t="shared" ref="AE89:AG89" si="95">AE39</f>
        <v>0</v>
      </c>
      <c r="AF89" s="321">
        <f t="shared" si="95"/>
        <v>0</v>
      </c>
      <c r="AG89" s="321">
        <f t="shared" si="95"/>
        <v>0</v>
      </c>
      <c r="AH89" s="105"/>
      <c r="AI89" s="105"/>
      <c r="AJ89" s="105"/>
      <c r="AK89" s="105"/>
      <c r="AL89" s="105"/>
    </row>
    <row r="90" ht="15.75" customHeight="1">
      <c r="A90" s="105"/>
      <c r="B90" s="105"/>
      <c r="C90" s="511" t="str">
        <f t="shared" si="32"/>
        <v>Equipment Leasing / Expenses</v>
      </c>
      <c r="D90" s="523"/>
      <c r="E90" s="522"/>
      <c r="F90" s="522"/>
      <c r="G90" s="520">
        <f t="shared" ref="G90:P90" si="96">F40</f>
        <v>0</v>
      </c>
      <c r="H90" s="520">
        <f t="shared" si="96"/>
        <v>0</v>
      </c>
      <c r="I90" s="520">
        <f t="shared" si="96"/>
        <v>0</v>
      </c>
      <c r="J90" s="520">
        <f t="shared" si="96"/>
        <v>0</v>
      </c>
      <c r="K90" s="520">
        <f t="shared" si="96"/>
        <v>0</v>
      </c>
      <c r="L90" s="520">
        <f t="shared" si="96"/>
        <v>0</v>
      </c>
      <c r="M90" s="520">
        <f t="shared" si="96"/>
        <v>0</v>
      </c>
      <c r="N90" s="520">
        <f t="shared" si="96"/>
        <v>0</v>
      </c>
      <c r="O90" s="520">
        <f t="shared" si="96"/>
        <v>0</v>
      </c>
      <c r="P90" s="520">
        <f t="shared" si="96"/>
        <v>0</v>
      </c>
      <c r="Q90" s="341">
        <f t="shared" si="34"/>
        <v>0</v>
      </c>
      <c r="R90" s="520">
        <f t="shared" si="35"/>
        <v>0</v>
      </c>
      <c r="S90" s="520">
        <f t="shared" ref="S90:AC90" si="97">R40</f>
        <v>0</v>
      </c>
      <c r="T90" s="520">
        <f t="shared" si="97"/>
        <v>0</v>
      </c>
      <c r="U90" s="520">
        <f t="shared" si="97"/>
        <v>0</v>
      </c>
      <c r="V90" s="520">
        <f t="shared" si="97"/>
        <v>0</v>
      </c>
      <c r="W90" s="520">
        <f t="shared" si="97"/>
        <v>0</v>
      </c>
      <c r="X90" s="520">
        <f t="shared" si="97"/>
        <v>0</v>
      </c>
      <c r="Y90" s="520">
        <f t="shared" si="97"/>
        <v>0</v>
      </c>
      <c r="Z90" s="520">
        <f t="shared" si="97"/>
        <v>0</v>
      </c>
      <c r="AA90" s="520">
        <f t="shared" si="97"/>
        <v>0</v>
      </c>
      <c r="AB90" s="520">
        <f t="shared" si="97"/>
        <v>0</v>
      </c>
      <c r="AC90" s="520">
        <f t="shared" si="97"/>
        <v>0</v>
      </c>
      <c r="AD90" s="341">
        <f t="shared" si="37"/>
        <v>0</v>
      </c>
      <c r="AE90" s="321">
        <f t="shared" ref="AE90:AG90" si="98">AE40</f>
        <v>0</v>
      </c>
      <c r="AF90" s="321">
        <f t="shared" si="98"/>
        <v>0</v>
      </c>
      <c r="AG90" s="321">
        <f t="shared" si="98"/>
        <v>0</v>
      </c>
      <c r="AH90" s="105"/>
      <c r="AI90" s="105"/>
      <c r="AJ90" s="105"/>
      <c r="AK90" s="105"/>
      <c r="AL90" s="105"/>
    </row>
    <row r="91" ht="15.75" customHeight="1">
      <c r="A91" s="105"/>
      <c r="B91" s="105"/>
      <c r="C91" s="511" t="str">
        <f t="shared" si="32"/>
        <v>Other Office Costs</v>
      </c>
      <c r="D91" s="523"/>
      <c r="E91" s="522"/>
      <c r="F91" s="522"/>
      <c r="G91" s="520">
        <f t="shared" ref="G91:P91" si="99">F41</f>
        <v>0</v>
      </c>
      <c r="H91" s="520">
        <f t="shared" si="99"/>
        <v>0</v>
      </c>
      <c r="I91" s="520">
        <f t="shared" si="99"/>
        <v>0</v>
      </c>
      <c r="J91" s="520">
        <f t="shared" si="99"/>
        <v>0</v>
      </c>
      <c r="K91" s="520">
        <f t="shared" si="99"/>
        <v>0</v>
      </c>
      <c r="L91" s="520">
        <f t="shared" si="99"/>
        <v>0</v>
      </c>
      <c r="M91" s="520">
        <f t="shared" si="99"/>
        <v>0</v>
      </c>
      <c r="N91" s="520">
        <f t="shared" si="99"/>
        <v>0</v>
      </c>
      <c r="O91" s="520">
        <f t="shared" si="99"/>
        <v>0</v>
      </c>
      <c r="P91" s="520">
        <f t="shared" si="99"/>
        <v>0</v>
      </c>
      <c r="Q91" s="341">
        <f t="shared" si="34"/>
        <v>0</v>
      </c>
      <c r="R91" s="520">
        <f t="shared" si="35"/>
        <v>0</v>
      </c>
      <c r="S91" s="520">
        <f t="shared" ref="S91:AC91" si="100">R41</f>
        <v>0</v>
      </c>
      <c r="T91" s="520">
        <f t="shared" si="100"/>
        <v>0</v>
      </c>
      <c r="U91" s="520">
        <f t="shared" si="100"/>
        <v>0</v>
      </c>
      <c r="V91" s="520">
        <f t="shared" si="100"/>
        <v>0</v>
      </c>
      <c r="W91" s="520">
        <f t="shared" si="100"/>
        <v>0</v>
      </c>
      <c r="X91" s="520">
        <f t="shared" si="100"/>
        <v>0</v>
      </c>
      <c r="Y91" s="520">
        <f t="shared" si="100"/>
        <v>0</v>
      </c>
      <c r="Z91" s="520">
        <f t="shared" si="100"/>
        <v>0</v>
      </c>
      <c r="AA91" s="520">
        <f t="shared" si="100"/>
        <v>0</v>
      </c>
      <c r="AB91" s="520">
        <f t="shared" si="100"/>
        <v>0</v>
      </c>
      <c r="AC91" s="520">
        <f t="shared" si="100"/>
        <v>0</v>
      </c>
      <c r="AD91" s="341">
        <f t="shared" si="37"/>
        <v>0</v>
      </c>
      <c r="AE91" s="321">
        <f t="shared" ref="AE91:AG91" si="101">AE41</f>
        <v>0</v>
      </c>
      <c r="AF91" s="321">
        <f t="shared" si="101"/>
        <v>0</v>
      </c>
      <c r="AG91" s="321">
        <f t="shared" si="101"/>
        <v>0</v>
      </c>
      <c r="AH91" s="105"/>
      <c r="AI91" s="105"/>
      <c r="AJ91" s="105"/>
      <c r="AK91" s="105"/>
      <c r="AL91" s="105"/>
    </row>
    <row r="92" ht="15.75" customHeight="1">
      <c r="A92" s="105"/>
      <c r="B92" s="105"/>
      <c r="C92" s="511" t="str">
        <f t="shared" si="32"/>
        <v>Development Costs / Startup Costs</v>
      </c>
      <c r="D92" s="523"/>
      <c r="E92" s="522"/>
      <c r="F92" s="522"/>
      <c r="G92" s="520" t="str">
        <f t="shared" ref="G92:P92" si="102">F42</f>
        <v/>
      </c>
      <c r="H92" s="520" t="str">
        <f t="shared" si="102"/>
        <v/>
      </c>
      <c r="I92" s="520" t="str">
        <f t="shared" si="102"/>
        <v/>
      </c>
      <c r="J92" s="520" t="str">
        <f t="shared" si="102"/>
        <v/>
      </c>
      <c r="K92" s="520" t="str">
        <f t="shared" si="102"/>
        <v/>
      </c>
      <c r="L92" s="520" t="str">
        <f t="shared" si="102"/>
        <v/>
      </c>
      <c r="M92" s="520" t="str">
        <f t="shared" si="102"/>
        <v/>
      </c>
      <c r="N92" s="520" t="str">
        <f t="shared" si="102"/>
        <v/>
      </c>
      <c r="O92" s="520" t="str">
        <f t="shared" si="102"/>
        <v/>
      </c>
      <c r="P92" s="520" t="str">
        <f t="shared" si="102"/>
        <v/>
      </c>
      <c r="Q92" s="341">
        <f t="shared" si="34"/>
        <v>0</v>
      </c>
      <c r="R92" s="520" t="str">
        <f t="shared" si="35"/>
        <v/>
      </c>
      <c r="S92" s="520" t="str">
        <f t="shared" ref="S92:AC92" si="103">R42</f>
        <v/>
      </c>
      <c r="T92" s="520">
        <f t="shared" si="103"/>
        <v>0</v>
      </c>
      <c r="U92" s="520">
        <f t="shared" si="103"/>
        <v>0</v>
      </c>
      <c r="V92" s="520">
        <f t="shared" si="103"/>
        <v>0</v>
      </c>
      <c r="W92" s="520">
        <f t="shared" si="103"/>
        <v>0</v>
      </c>
      <c r="X92" s="520">
        <f t="shared" si="103"/>
        <v>0</v>
      </c>
      <c r="Y92" s="520">
        <f t="shared" si="103"/>
        <v>0</v>
      </c>
      <c r="Z92" s="520">
        <f t="shared" si="103"/>
        <v>0</v>
      </c>
      <c r="AA92" s="520">
        <f t="shared" si="103"/>
        <v>0</v>
      </c>
      <c r="AB92" s="520">
        <f t="shared" si="103"/>
        <v>0</v>
      </c>
      <c r="AC92" s="520">
        <f t="shared" si="103"/>
        <v>0</v>
      </c>
      <c r="AD92" s="341">
        <f t="shared" si="37"/>
        <v>0</v>
      </c>
      <c r="AE92" s="321">
        <f t="shared" ref="AE92:AG92" si="104">AE42</f>
        <v>0</v>
      </c>
      <c r="AF92" s="321">
        <f t="shared" si="104"/>
        <v>0</v>
      </c>
      <c r="AG92" s="321">
        <f t="shared" si="104"/>
        <v>0</v>
      </c>
      <c r="AH92" s="105"/>
      <c r="AI92" s="105"/>
      <c r="AJ92" s="105"/>
      <c r="AK92" s="105"/>
      <c r="AL92" s="105"/>
    </row>
    <row r="93" ht="15.75" customHeight="1">
      <c r="A93" s="105"/>
      <c r="B93" s="105"/>
      <c r="C93" s="511" t="str">
        <f t="shared" si="32"/>
        <v/>
      </c>
      <c r="D93" s="523"/>
      <c r="E93" s="522"/>
      <c r="F93" s="522"/>
      <c r="G93" s="520" t="str">
        <f t="shared" ref="G93:P93" si="105">F43</f>
        <v/>
      </c>
      <c r="H93" s="520" t="str">
        <f t="shared" si="105"/>
        <v/>
      </c>
      <c r="I93" s="520" t="str">
        <f t="shared" si="105"/>
        <v/>
      </c>
      <c r="J93" s="520" t="str">
        <f t="shared" si="105"/>
        <v/>
      </c>
      <c r="K93" s="520" t="str">
        <f t="shared" si="105"/>
        <v/>
      </c>
      <c r="L93" s="520" t="str">
        <f t="shared" si="105"/>
        <v/>
      </c>
      <c r="M93" s="520" t="str">
        <f t="shared" si="105"/>
        <v/>
      </c>
      <c r="N93" s="520" t="str">
        <f t="shared" si="105"/>
        <v/>
      </c>
      <c r="O93" s="520" t="str">
        <f t="shared" si="105"/>
        <v/>
      </c>
      <c r="P93" s="520" t="str">
        <f t="shared" si="105"/>
        <v/>
      </c>
      <c r="Q93" s="341">
        <f t="shared" si="34"/>
        <v>0</v>
      </c>
      <c r="R93" s="373"/>
      <c r="S93" s="520" t="str">
        <f t="shared" ref="S93:AC93" si="106">R43</f>
        <v/>
      </c>
      <c r="T93" s="520" t="str">
        <f t="shared" si="106"/>
        <v/>
      </c>
      <c r="U93" s="520" t="str">
        <f t="shared" si="106"/>
        <v/>
      </c>
      <c r="V93" s="520" t="str">
        <f t="shared" si="106"/>
        <v/>
      </c>
      <c r="W93" s="520" t="str">
        <f t="shared" si="106"/>
        <v/>
      </c>
      <c r="X93" s="520" t="str">
        <f t="shared" si="106"/>
        <v/>
      </c>
      <c r="Y93" s="520" t="str">
        <f t="shared" si="106"/>
        <v/>
      </c>
      <c r="Z93" s="520" t="str">
        <f t="shared" si="106"/>
        <v/>
      </c>
      <c r="AA93" s="520" t="str">
        <f t="shared" si="106"/>
        <v/>
      </c>
      <c r="AB93" s="520" t="str">
        <f t="shared" si="106"/>
        <v/>
      </c>
      <c r="AC93" s="520" t="str">
        <f t="shared" si="106"/>
        <v/>
      </c>
      <c r="AD93" s="341">
        <f t="shared" si="37"/>
        <v>0</v>
      </c>
      <c r="AE93" s="321" t="str">
        <f t="shared" ref="AE93:AG93" si="107">AE43</f>
        <v/>
      </c>
      <c r="AF93" s="321" t="str">
        <f t="shared" si="107"/>
        <v/>
      </c>
      <c r="AG93" s="321" t="str">
        <f t="shared" si="107"/>
        <v/>
      </c>
      <c r="AH93" s="105"/>
      <c r="AI93" s="105"/>
      <c r="AJ93" s="105"/>
      <c r="AK93" s="105"/>
      <c r="AL93" s="105"/>
    </row>
    <row r="94" ht="15.75" customHeight="1">
      <c r="A94" s="105"/>
      <c r="B94" s="105"/>
      <c r="C94" s="511" t="str">
        <f t="shared" si="32"/>
        <v/>
      </c>
      <c r="D94" s="523"/>
      <c r="E94" s="522"/>
      <c r="F94" s="522"/>
      <c r="G94" s="520" t="str">
        <f t="shared" ref="G94:P94" si="108">F44</f>
        <v/>
      </c>
      <c r="H94" s="520" t="str">
        <f t="shared" si="108"/>
        <v/>
      </c>
      <c r="I94" s="520" t="str">
        <f t="shared" si="108"/>
        <v/>
      </c>
      <c r="J94" s="520" t="str">
        <f t="shared" si="108"/>
        <v/>
      </c>
      <c r="K94" s="520" t="str">
        <f t="shared" si="108"/>
        <v/>
      </c>
      <c r="L94" s="520" t="str">
        <f t="shared" si="108"/>
        <v/>
      </c>
      <c r="M94" s="520" t="str">
        <f t="shared" si="108"/>
        <v/>
      </c>
      <c r="N94" s="520" t="str">
        <f t="shared" si="108"/>
        <v/>
      </c>
      <c r="O94" s="520" t="str">
        <f t="shared" si="108"/>
        <v/>
      </c>
      <c r="P94" s="520" t="str">
        <f t="shared" si="108"/>
        <v/>
      </c>
      <c r="Q94" s="341">
        <f t="shared" si="34"/>
        <v>0</v>
      </c>
      <c r="R94" s="373"/>
      <c r="S94" s="373"/>
      <c r="T94" s="373"/>
      <c r="U94" s="373"/>
      <c r="V94" s="373"/>
      <c r="W94" s="373"/>
      <c r="X94" s="373"/>
      <c r="Y94" s="373"/>
      <c r="Z94" s="373"/>
      <c r="AA94" s="373"/>
      <c r="AB94" s="373"/>
      <c r="AC94" s="373"/>
      <c r="AD94" s="341"/>
      <c r="AE94" s="321"/>
      <c r="AF94" s="321"/>
      <c r="AG94" s="321"/>
      <c r="AH94" s="105"/>
      <c r="AI94" s="105"/>
      <c r="AJ94" s="105"/>
      <c r="AK94" s="105"/>
      <c r="AL94" s="105"/>
    </row>
    <row r="95" ht="15.75" customHeight="1">
      <c r="A95" s="105" t="s">
        <v>275</v>
      </c>
      <c r="B95" s="105" t="s">
        <v>209</v>
      </c>
      <c r="C95" s="511"/>
      <c r="D95" s="523"/>
      <c r="E95" s="522" t="str">
        <f>'P&amp;L'!E97</f>
        <v/>
      </c>
      <c r="F95" s="522"/>
      <c r="G95" s="520" t="str">
        <f t="shared" ref="G95:P95" si="109">F45</f>
        <v/>
      </c>
      <c r="H95" s="520" t="str">
        <f t="shared" si="109"/>
        <v/>
      </c>
      <c r="I95" s="520" t="str">
        <f t="shared" si="109"/>
        <v/>
      </c>
      <c r="J95" s="520" t="str">
        <f t="shared" si="109"/>
        <v/>
      </c>
      <c r="K95" s="520" t="str">
        <f t="shared" si="109"/>
        <v/>
      </c>
      <c r="L95" s="520" t="str">
        <f t="shared" si="109"/>
        <v/>
      </c>
      <c r="M95" s="520" t="str">
        <f t="shared" si="109"/>
        <v/>
      </c>
      <c r="N95" s="520" t="str">
        <f t="shared" si="109"/>
        <v/>
      </c>
      <c r="O95" s="520" t="str">
        <f t="shared" si="109"/>
        <v/>
      </c>
      <c r="P95" s="520" t="str">
        <f t="shared" si="109"/>
        <v/>
      </c>
      <c r="Q95" s="341">
        <f t="shared" si="34"/>
        <v>0</v>
      </c>
      <c r="R95" s="373" t="str">
        <f t="shared" ref="R95:S95" si="110">O95</f>
        <v/>
      </c>
      <c r="S95" s="373" t="str">
        <f t="shared" si="110"/>
        <v/>
      </c>
      <c r="T95" s="373" t="str">
        <f t="shared" ref="T95:AC95" si="111">S95</f>
        <v/>
      </c>
      <c r="U95" s="373" t="str">
        <f t="shared" si="111"/>
        <v/>
      </c>
      <c r="V95" s="373" t="str">
        <f t="shared" si="111"/>
        <v/>
      </c>
      <c r="W95" s="373" t="str">
        <f t="shared" si="111"/>
        <v/>
      </c>
      <c r="X95" s="373" t="str">
        <f t="shared" si="111"/>
        <v/>
      </c>
      <c r="Y95" s="373" t="str">
        <f t="shared" si="111"/>
        <v/>
      </c>
      <c r="Z95" s="373" t="str">
        <f t="shared" si="111"/>
        <v/>
      </c>
      <c r="AA95" s="373" t="str">
        <f t="shared" si="111"/>
        <v/>
      </c>
      <c r="AB95" s="373" t="str">
        <f t="shared" si="111"/>
        <v/>
      </c>
      <c r="AC95" s="373" t="str">
        <f t="shared" si="111"/>
        <v/>
      </c>
      <c r="AD95" s="341">
        <f>SUM(Q95:AC95)</f>
        <v>0</v>
      </c>
      <c r="AE95" s="321">
        <f>('P&amp;L'!AE$55)*$AI$5</f>
        <v>0</v>
      </c>
      <c r="AF95" s="321">
        <f>('P&amp;L'!AF$55)*$AI$5</f>
        <v>0</v>
      </c>
      <c r="AG95" s="321">
        <f>('P&amp;L'!AG$55)*$AI$5</f>
        <v>0</v>
      </c>
      <c r="AH95" s="105"/>
      <c r="AI95" s="105"/>
      <c r="AJ95" s="105"/>
      <c r="AK95" s="105"/>
      <c r="AL95" s="105"/>
    </row>
    <row r="96" ht="15.75" customHeight="1">
      <c r="A96" s="105"/>
      <c r="B96" s="105"/>
      <c r="C96" s="298" t="s">
        <v>222</v>
      </c>
      <c r="D96" s="358">
        <f t="shared" ref="D96:AG96" si="112">SUM(D69:D95)</f>
        <v>0</v>
      </c>
      <c r="E96" s="359">
        <f t="shared" si="112"/>
        <v>0</v>
      </c>
      <c r="F96" s="359">
        <f t="shared" si="112"/>
        <v>0</v>
      </c>
      <c r="G96" s="359">
        <f t="shared" si="112"/>
        <v>21376.66667</v>
      </c>
      <c r="H96" s="359">
        <f t="shared" si="112"/>
        <v>21376.66667</v>
      </c>
      <c r="I96" s="359">
        <f t="shared" si="112"/>
        <v>21376.66667</v>
      </c>
      <c r="J96" s="359">
        <f t="shared" si="112"/>
        <v>21376.66667</v>
      </c>
      <c r="K96" s="359">
        <f t="shared" si="112"/>
        <v>21376.66667</v>
      </c>
      <c r="L96" s="359">
        <f t="shared" si="112"/>
        <v>21376.66667</v>
      </c>
      <c r="M96" s="359">
        <f t="shared" si="112"/>
        <v>21376.66667</v>
      </c>
      <c r="N96" s="359">
        <f t="shared" si="112"/>
        <v>21376.66667</v>
      </c>
      <c r="O96" s="359">
        <f t="shared" si="112"/>
        <v>21376.66667</v>
      </c>
      <c r="P96" s="359">
        <f t="shared" si="112"/>
        <v>21376.66667</v>
      </c>
      <c r="Q96" s="360">
        <f t="shared" si="112"/>
        <v>213766.6667</v>
      </c>
      <c r="R96" s="359">
        <f t="shared" si="112"/>
        <v>21376.66667</v>
      </c>
      <c r="S96" s="359">
        <f t="shared" si="112"/>
        <v>21376.66667</v>
      </c>
      <c r="T96" s="359">
        <f t="shared" si="112"/>
        <v>45815.1925</v>
      </c>
      <c r="U96" s="359">
        <f t="shared" si="112"/>
        <v>45815.1925</v>
      </c>
      <c r="V96" s="359">
        <f t="shared" si="112"/>
        <v>45815.1925</v>
      </c>
      <c r="W96" s="359">
        <f t="shared" si="112"/>
        <v>45815.1925</v>
      </c>
      <c r="X96" s="359">
        <f t="shared" si="112"/>
        <v>45815.1925</v>
      </c>
      <c r="Y96" s="359">
        <f t="shared" si="112"/>
        <v>45815.1925</v>
      </c>
      <c r="Z96" s="359">
        <f t="shared" si="112"/>
        <v>45815.1925</v>
      </c>
      <c r="AA96" s="359">
        <f t="shared" si="112"/>
        <v>45815.1925</v>
      </c>
      <c r="AB96" s="359">
        <f t="shared" si="112"/>
        <v>45815.1925</v>
      </c>
      <c r="AC96" s="359">
        <f t="shared" si="112"/>
        <v>45815.1925</v>
      </c>
      <c r="AD96" s="360">
        <f t="shared" si="112"/>
        <v>714671.925</v>
      </c>
      <c r="AE96" s="361">
        <f t="shared" si="112"/>
        <v>853850.8274</v>
      </c>
      <c r="AF96" s="360">
        <f t="shared" si="112"/>
        <v>1343288.291</v>
      </c>
      <c r="AG96" s="361">
        <f t="shared" si="112"/>
        <v>2142347.199</v>
      </c>
      <c r="AH96" s="105"/>
      <c r="AI96" s="105"/>
      <c r="AJ96" s="105"/>
      <c r="AK96" s="105"/>
      <c r="AL96" s="105"/>
    </row>
    <row r="97" ht="15.75" customHeight="1">
      <c r="A97" s="105"/>
      <c r="B97" s="105"/>
      <c r="C97" s="362"/>
      <c r="D97" s="363"/>
      <c r="E97" s="364"/>
      <c r="F97" s="365"/>
      <c r="G97" s="365"/>
      <c r="H97" s="365"/>
      <c r="I97" s="365"/>
      <c r="J97" s="365"/>
      <c r="K97" s="365"/>
      <c r="L97" s="365"/>
      <c r="M97" s="365"/>
      <c r="N97" s="365"/>
      <c r="O97" s="365"/>
      <c r="P97" s="366"/>
      <c r="Q97" s="367"/>
      <c r="R97" s="364"/>
      <c r="S97" s="365"/>
      <c r="T97" s="365"/>
      <c r="U97" s="365"/>
      <c r="V97" s="365"/>
      <c r="W97" s="365"/>
      <c r="X97" s="365"/>
      <c r="Y97" s="365"/>
      <c r="Z97" s="365"/>
      <c r="AA97" s="365"/>
      <c r="AB97" s="365"/>
      <c r="AC97" s="366"/>
      <c r="AD97" s="367"/>
      <c r="AE97" s="367"/>
      <c r="AF97" s="367"/>
      <c r="AG97" s="367"/>
      <c r="AH97" s="105"/>
      <c r="AI97" s="105"/>
      <c r="AJ97" s="105"/>
      <c r="AK97" s="105"/>
      <c r="AL97" s="105"/>
    </row>
    <row r="98" ht="15.75" customHeight="1">
      <c r="A98" s="105"/>
      <c r="B98" s="105"/>
      <c r="C98" s="298" t="s">
        <v>276</v>
      </c>
      <c r="D98" s="359">
        <f t="shared" ref="D98:AG98" si="113">D66-D96</f>
        <v>0</v>
      </c>
      <c r="E98" s="369">
        <f t="shared" si="113"/>
        <v>0</v>
      </c>
      <c r="F98" s="370">
        <f t="shared" si="113"/>
        <v>0</v>
      </c>
      <c r="G98" s="370">
        <f t="shared" si="113"/>
        <v>11623.33333</v>
      </c>
      <c r="H98" s="370">
        <f t="shared" si="113"/>
        <v>11623.33333</v>
      </c>
      <c r="I98" s="370">
        <f t="shared" si="113"/>
        <v>11623.33333</v>
      </c>
      <c r="J98" s="370">
        <f t="shared" si="113"/>
        <v>11623.33333</v>
      </c>
      <c r="K98" s="370">
        <f t="shared" si="113"/>
        <v>11623.33333</v>
      </c>
      <c r="L98" s="370">
        <f t="shared" si="113"/>
        <v>11623.33333</v>
      </c>
      <c r="M98" s="370">
        <f t="shared" si="113"/>
        <v>11623.33333</v>
      </c>
      <c r="N98" s="370">
        <f t="shared" si="113"/>
        <v>11623.33333</v>
      </c>
      <c r="O98" s="370">
        <f t="shared" si="113"/>
        <v>11623.33333</v>
      </c>
      <c r="P98" s="371">
        <f t="shared" si="113"/>
        <v>11623.33333</v>
      </c>
      <c r="Q98" s="359">
        <f t="shared" si="113"/>
        <v>116233.3333</v>
      </c>
      <c r="R98" s="369">
        <f t="shared" si="113"/>
        <v>11623.33333</v>
      </c>
      <c r="S98" s="370">
        <f t="shared" si="113"/>
        <v>51272.83333</v>
      </c>
      <c r="T98" s="370">
        <f t="shared" si="113"/>
        <v>26834.3075</v>
      </c>
      <c r="U98" s="370">
        <f t="shared" si="113"/>
        <v>26834.3075</v>
      </c>
      <c r="V98" s="370">
        <f t="shared" si="113"/>
        <v>26834.3075</v>
      </c>
      <c r="W98" s="370">
        <f t="shared" si="113"/>
        <v>26834.3075</v>
      </c>
      <c r="X98" s="370">
        <f t="shared" si="113"/>
        <v>26834.3075</v>
      </c>
      <c r="Y98" s="370">
        <f t="shared" si="113"/>
        <v>26834.3075</v>
      </c>
      <c r="Z98" s="370">
        <f t="shared" si="113"/>
        <v>26834.3075</v>
      </c>
      <c r="AA98" s="370">
        <f t="shared" si="113"/>
        <v>26834.3075</v>
      </c>
      <c r="AB98" s="370">
        <f t="shared" si="113"/>
        <v>26834.3075</v>
      </c>
      <c r="AC98" s="371">
        <f t="shared" si="113"/>
        <v>26834.3075</v>
      </c>
      <c r="AD98" s="359">
        <f t="shared" si="113"/>
        <v>447472.575</v>
      </c>
      <c r="AE98" s="371">
        <f t="shared" si="113"/>
        <v>535212.3227</v>
      </c>
      <c r="AF98" s="371">
        <f t="shared" si="113"/>
        <v>880276.0087</v>
      </c>
      <c r="AG98" s="371">
        <f t="shared" si="113"/>
        <v>1444906.101</v>
      </c>
      <c r="AH98" s="105"/>
      <c r="AI98" s="105"/>
      <c r="AJ98" s="105"/>
      <c r="AK98" s="105"/>
      <c r="AL98" s="105"/>
    </row>
    <row r="99" ht="15.75" customHeight="1">
      <c r="A99" s="105"/>
      <c r="B99" s="105"/>
      <c r="C99" s="362"/>
      <c r="D99" s="372"/>
      <c r="E99" s="373"/>
      <c r="F99" s="374"/>
      <c r="G99" s="374"/>
      <c r="H99" s="374"/>
      <c r="I99" s="374"/>
      <c r="J99" s="374"/>
      <c r="K99" s="374"/>
      <c r="L99" s="374"/>
      <c r="M99" s="374"/>
      <c r="N99" s="374"/>
      <c r="O99" s="374"/>
      <c r="P99" s="375"/>
      <c r="Q99" s="367"/>
      <c r="R99" s="373"/>
      <c r="S99" s="374"/>
      <c r="T99" s="374"/>
      <c r="U99" s="374"/>
      <c r="V99" s="374"/>
      <c r="W99" s="374"/>
      <c r="X99" s="374"/>
      <c r="Y99" s="374"/>
      <c r="Z99" s="374"/>
      <c r="AA99" s="374"/>
      <c r="AB99" s="374"/>
      <c r="AC99" s="375"/>
      <c r="AD99" s="367"/>
      <c r="AE99" s="376"/>
      <c r="AF99" s="376"/>
      <c r="AG99" s="376"/>
      <c r="AH99" s="105"/>
      <c r="AI99" s="105"/>
      <c r="AJ99" s="105"/>
      <c r="AK99" s="105"/>
      <c r="AL99" s="105"/>
    </row>
    <row r="100" ht="15.75" customHeight="1">
      <c r="A100" s="105"/>
      <c r="B100" s="105"/>
      <c r="C100" s="298" t="s">
        <v>224</v>
      </c>
      <c r="D100" s="359">
        <f t="shared" ref="D100:AG100" si="114">D59+D98</f>
        <v>0</v>
      </c>
      <c r="E100" s="369">
        <f t="shared" si="114"/>
        <v>0</v>
      </c>
      <c r="F100" s="370">
        <f t="shared" si="114"/>
        <v>0</v>
      </c>
      <c r="G100" s="370">
        <f t="shared" si="114"/>
        <v>11623.33333</v>
      </c>
      <c r="H100" s="370">
        <f t="shared" si="114"/>
        <v>23246.66667</v>
      </c>
      <c r="I100" s="370">
        <f t="shared" si="114"/>
        <v>34870</v>
      </c>
      <c r="J100" s="370">
        <f t="shared" si="114"/>
        <v>46493.33333</v>
      </c>
      <c r="K100" s="370">
        <f t="shared" si="114"/>
        <v>58116.66667</v>
      </c>
      <c r="L100" s="370">
        <f t="shared" si="114"/>
        <v>69740</v>
      </c>
      <c r="M100" s="370">
        <f t="shared" si="114"/>
        <v>81363.33333</v>
      </c>
      <c r="N100" s="370">
        <f t="shared" si="114"/>
        <v>92986.66667</v>
      </c>
      <c r="O100" s="370">
        <f t="shared" si="114"/>
        <v>104610</v>
      </c>
      <c r="P100" s="371">
        <f t="shared" si="114"/>
        <v>116233.3333</v>
      </c>
      <c r="Q100" s="371">
        <f t="shared" si="114"/>
        <v>116233.3333</v>
      </c>
      <c r="R100" s="369">
        <f t="shared" si="114"/>
        <v>127856.6667</v>
      </c>
      <c r="S100" s="370">
        <f t="shared" si="114"/>
        <v>179129.5</v>
      </c>
      <c r="T100" s="370">
        <f t="shared" si="114"/>
        <v>205963.8075</v>
      </c>
      <c r="U100" s="370">
        <f t="shared" si="114"/>
        <v>232798.115</v>
      </c>
      <c r="V100" s="370">
        <f t="shared" si="114"/>
        <v>259632.4225</v>
      </c>
      <c r="W100" s="370">
        <f t="shared" si="114"/>
        <v>286466.73</v>
      </c>
      <c r="X100" s="370">
        <f t="shared" si="114"/>
        <v>313301.0375</v>
      </c>
      <c r="Y100" s="370">
        <f t="shared" si="114"/>
        <v>340135.345</v>
      </c>
      <c r="Z100" s="370">
        <f t="shared" si="114"/>
        <v>366969.6525</v>
      </c>
      <c r="AA100" s="370">
        <f t="shared" si="114"/>
        <v>393803.96</v>
      </c>
      <c r="AB100" s="370">
        <f t="shared" si="114"/>
        <v>420638.2675</v>
      </c>
      <c r="AC100" s="371">
        <f t="shared" si="114"/>
        <v>447472.575</v>
      </c>
      <c r="AD100" s="371">
        <f t="shared" si="114"/>
        <v>447472.575</v>
      </c>
      <c r="AE100" s="371">
        <f t="shared" si="114"/>
        <v>982684.8977</v>
      </c>
      <c r="AF100" s="371">
        <f t="shared" si="114"/>
        <v>1862960.906</v>
      </c>
      <c r="AG100" s="371">
        <f t="shared" si="114"/>
        <v>3307867.007</v>
      </c>
      <c r="AH100" s="105"/>
      <c r="AI100" s="105"/>
      <c r="AJ100" s="105"/>
      <c r="AK100" s="105"/>
      <c r="AL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row>
    <row r="103" ht="15.75" customHeight="1">
      <c r="A103" s="105"/>
      <c r="B103" s="105"/>
      <c r="C103" s="495" t="s">
        <v>279</v>
      </c>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5"/>
      <c r="AH103" s="105"/>
      <c r="AI103" s="105"/>
      <c r="AJ103" s="105"/>
      <c r="AK103" s="105"/>
      <c r="AL103" s="105"/>
    </row>
    <row r="104" ht="15.75" customHeight="1">
      <c r="A104" s="105"/>
      <c r="B104" s="105"/>
      <c r="C104" s="180"/>
      <c r="AG104" s="276"/>
      <c r="AH104" s="105"/>
      <c r="AI104" s="105"/>
      <c r="AJ104" s="105"/>
      <c r="AK104" s="105"/>
      <c r="AL104" s="105"/>
    </row>
    <row r="105" ht="15.75" customHeight="1">
      <c r="A105" s="105"/>
      <c r="B105" s="105"/>
      <c r="C105" s="496"/>
      <c r="D105" s="497"/>
      <c r="E105" s="497"/>
      <c r="F105" s="497"/>
      <c r="G105" s="497"/>
      <c r="H105" s="497"/>
      <c r="I105" s="497"/>
      <c r="J105" s="497"/>
      <c r="K105" s="497"/>
      <c r="L105" s="497"/>
      <c r="M105" s="497"/>
      <c r="N105" s="497"/>
      <c r="O105" s="497"/>
      <c r="P105" s="497"/>
      <c r="Q105" s="497"/>
      <c r="R105" s="497"/>
      <c r="S105" s="497"/>
      <c r="T105" s="497"/>
      <c r="U105" s="497"/>
      <c r="V105" s="497"/>
      <c r="W105" s="497"/>
      <c r="X105" s="497"/>
      <c r="Y105" s="497"/>
      <c r="Z105" s="497"/>
      <c r="AA105" s="497"/>
      <c r="AB105" s="497"/>
      <c r="AC105" s="497"/>
      <c r="AD105" s="497"/>
      <c r="AE105" s="497"/>
      <c r="AF105" s="497"/>
      <c r="AG105" s="498"/>
      <c r="AH105" s="105"/>
      <c r="AI105" s="105"/>
      <c r="AJ105" s="105"/>
      <c r="AK105" s="105"/>
      <c r="AL105" s="105"/>
    </row>
    <row r="106" ht="15.75" customHeight="1">
      <c r="A106" s="105"/>
      <c r="B106" s="105"/>
      <c r="C106" s="499"/>
      <c r="D106" s="500"/>
      <c r="E106" s="501"/>
      <c r="F106" s="502"/>
      <c r="G106" s="502"/>
      <c r="H106" s="502"/>
      <c r="I106" s="502"/>
      <c r="J106" s="502"/>
      <c r="K106" s="502"/>
      <c r="L106" s="502"/>
      <c r="M106" s="502"/>
      <c r="N106" s="502"/>
      <c r="O106" s="502"/>
      <c r="P106" s="503"/>
      <c r="Q106" s="315"/>
      <c r="R106" s="501"/>
      <c r="S106" s="502"/>
      <c r="T106" s="502"/>
      <c r="U106" s="502"/>
      <c r="V106" s="502"/>
      <c r="W106" s="502"/>
      <c r="X106" s="502"/>
      <c r="Y106" s="502"/>
      <c r="Z106" s="502"/>
      <c r="AA106" s="502"/>
      <c r="AB106" s="502"/>
      <c r="AC106" s="503"/>
      <c r="AD106" s="315"/>
      <c r="AE106" s="315"/>
      <c r="AF106" s="315"/>
      <c r="AG106" s="315"/>
      <c r="AH106" s="105"/>
      <c r="AI106" s="105"/>
      <c r="AJ106" s="105"/>
      <c r="AK106" s="105"/>
      <c r="AL106" s="105"/>
    </row>
    <row r="107" ht="15.75" customHeight="1">
      <c r="A107" s="105"/>
      <c r="B107" s="105"/>
      <c r="C107" s="286"/>
      <c r="D107" s="287" t="s">
        <v>194</v>
      </c>
      <c r="E107" s="288">
        <v>1.0</v>
      </c>
      <c r="F107" s="289">
        <v>2.0</v>
      </c>
      <c r="G107" s="289">
        <v>3.0</v>
      </c>
      <c r="H107" s="289">
        <v>4.0</v>
      </c>
      <c r="I107" s="289">
        <v>5.0</v>
      </c>
      <c r="J107" s="289">
        <v>6.0</v>
      </c>
      <c r="K107" s="289">
        <v>7.0</v>
      </c>
      <c r="L107" s="289">
        <v>8.0</v>
      </c>
      <c r="M107" s="289">
        <v>9.0</v>
      </c>
      <c r="N107" s="289">
        <v>10.0</v>
      </c>
      <c r="O107" s="289">
        <v>11.0</v>
      </c>
      <c r="P107" s="290">
        <v>12.0</v>
      </c>
      <c r="Q107" s="291" t="s">
        <v>13</v>
      </c>
      <c r="R107" s="288">
        <v>1.0</v>
      </c>
      <c r="S107" s="289">
        <v>2.0</v>
      </c>
      <c r="T107" s="289">
        <v>3.0</v>
      </c>
      <c r="U107" s="289">
        <v>4.0</v>
      </c>
      <c r="V107" s="289">
        <v>5.0</v>
      </c>
      <c r="W107" s="289">
        <v>6.0</v>
      </c>
      <c r="X107" s="289">
        <v>7.0</v>
      </c>
      <c r="Y107" s="289">
        <v>8.0</v>
      </c>
      <c r="Z107" s="289">
        <v>9.0</v>
      </c>
      <c r="AA107" s="289">
        <v>10.0</v>
      </c>
      <c r="AB107" s="289">
        <v>11.0</v>
      </c>
      <c r="AC107" s="290">
        <v>12.0</v>
      </c>
      <c r="AD107" s="291" t="s">
        <v>14</v>
      </c>
      <c r="AE107" s="291" t="s">
        <v>15</v>
      </c>
      <c r="AF107" s="291" t="s">
        <v>16</v>
      </c>
      <c r="AG107" s="291" t="s">
        <v>17</v>
      </c>
      <c r="AH107" s="105"/>
      <c r="AI107" s="105"/>
      <c r="AJ107" s="105"/>
      <c r="AK107" s="105"/>
      <c r="AL107" s="105"/>
    </row>
    <row r="108" ht="15.75" customHeight="1">
      <c r="A108" s="105"/>
      <c r="B108" s="105"/>
      <c r="C108" s="292"/>
      <c r="D108" s="293"/>
      <c r="E108" s="294"/>
      <c r="F108" s="295"/>
      <c r="G108" s="295"/>
      <c r="H108" s="295"/>
      <c r="I108" s="295"/>
      <c r="J108" s="295"/>
      <c r="K108" s="295"/>
      <c r="L108" s="295"/>
      <c r="M108" s="295"/>
      <c r="N108" s="295"/>
      <c r="O108" s="295"/>
      <c r="P108" s="296"/>
      <c r="Q108" s="297"/>
      <c r="R108" s="294"/>
      <c r="S108" s="295"/>
      <c r="T108" s="295"/>
      <c r="U108" s="295"/>
      <c r="V108" s="295"/>
      <c r="W108" s="295"/>
      <c r="X108" s="295"/>
      <c r="Y108" s="295"/>
      <c r="Z108" s="295"/>
      <c r="AA108" s="295"/>
      <c r="AB108" s="295"/>
      <c r="AC108" s="296"/>
      <c r="AD108" s="297"/>
      <c r="AE108" s="297"/>
      <c r="AF108" s="297"/>
      <c r="AG108" s="297"/>
      <c r="AH108" s="105"/>
      <c r="AI108" s="105"/>
      <c r="AJ108" s="105"/>
      <c r="AK108" s="105"/>
      <c r="AL108" s="105"/>
    </row>
    <row r="109" ht="15.75" customHeight="1">
      <c r="A109" s="105"/>
      <c r="B109" s="105"/>
      <c r="C109" s="298" t="s">
        <v>195</v>
      </c>
      <c r="D109" s="299"/>
      <c r="E109" s="300">
        <f t="shared" ref="E109:P109" si="115">D154</f>
        <v>0</v>
      </c>
      <c r="F109" s="301">
        <f t="shared" si="115"/>
        <v>0</v>
      </c>
      <c r="G109" s="301">
        <f t="shared" si="115"/>
        <v>0</v>
      </c>
      <c r="H109" s="301">
        <f t="shared" si="115"/>
        <v>0</v>
      </c>
      <c r="I109" s="301">
        <f t="shared" si="115"/>
        <v>19140</v>
      </c>
      <c r="J109" s="301">
        <f t="shared" si="115"/>
        <v>38280</v>
      </c>
      <c r="K109" s="301">
        <f t="shared" si="115"/>
        <v>57420</v>
      </c>
      <c r="L109" s="301">
        <f t="shared" si="115"/>
        <v>76560</v>
      </c>
      <c r="M109" s="301">
        <f t="shared" si="115"/>
        <v>95700</v>
      </c>
      <c r="N109" s="301">
        <f t="shared" si="115"/>
        <v>114840</v>
      </c>
      <c r="O109" s="301">
        <f t="shared" si="115"/>
        <v>133980</v>
      </c>
      <c r="P109" s="302">
        <f t="shared" si="115"/>
        <v>153120</v>
      </c>
      <c r="Q109" s="303">
        <v>0.0</v>
      </c>
      <c r="R109" s="300">
        <f t="shared" ref="R109:AC109" si="116">Q154</f>
        <v>172260</v>
      </c>
      <c r="S109" s="301">
        <f t="shared" si="116"/>
        <v>191400</v>
      </c>
      <c r="T109" s="301">
        <f t="shared" si="116"/>
        <v>210540</v>
      </c>
      <c r="U109" s="301">
        <f t="shared" si="116"/>
        <v>269329.5</v>
      </c>
      <c r="V109" s="301">
        <f t="shared" si="116"/>
        <v>311466.21</v>
      </c>
      <c r="W109" s="301">
        <f t="shared" si="116"/>
        <v>353602.92</v>
      </c>
      <c r="X109" s="301">
        <f t="shared" si="116"/>
        <v>395739.63</v>
      </c>
      <c r="Y109" s="301">
        <f t="shared" si="116"/>
        <v>437876.34</v>
      </c>
      <c r="Z109" s="301">
        <f t="shared" si="116"/>
        <v>480013.05</v>
      </c>
      <c r="AA109" s="301">
        <f t="shared" si="116"/>
        <v>522149.76</v>
      </c>
      <c r="AB109" s="301">
        <f t="shared" si="116"/>
        <v>564286.47</v>
      </c>
      <c r="AC109" s="302">
        <f t="shared" si="116"/>
        <v>606423.18</v>
      </c>
      <c r="AD109" s="303">
        <v>0.0</v>
      </c>
      <c r="AE109" s="303">
        <f t="shared" ref="AE109:AG109" si="117">AD154</f>
        <v>773299.89</v>
      </c>
      <c r="AF109" s="303">
        <f t="shared" si="117"/>
        <v>1578956.517</v>
      </c>
      <c r="AG109" s="303">
        <f t="shared" si="117"/>
        <v>2868623.811</v>
      </c>
      <c r="AH109" s="105"/>
      <c r="AI109" s="105"/>
      <c r="AJ109" s="105"/>
      <c r="AK109" s="105"/>
      <c r="AL109" s="105"/>
    </row>
    <row r="110" ht="15.75" customHeight="1">
      <c r="A110" s="105"/>
      <c r="B110" s="105"/>
      <c r="C110" s="292"/>
      <c r="D110" s="293"/>
      <c r="E110" s="294"/>
      <c r="F110" s="295"/>
      <c r="G110" s="295"/>
      <c r="H110" s="295"/>
      <c r="I110" s="295"/>
      <c r="J110" s="295"/>
      <c r="K110" s="295"/>
      <c r="L110" s="295"/>
      <c r="M110" s="295"/>
      <c r="N110" s="295"/>
      <c r="O110" s="295"/>
      <c r="P110" s="296"/>
      <c r="Q110" s="297"/>
      <c r="R110" s="294"/>
      <c r="S110" s="295"/>
      <c r="T110" s="295"/>
      <c r="U110" s="295"/>
      <c r="V110" s="295"/>
      <c r="W110" s="295"/>
      <c r="X110" s="295"/>
      <c r="Y110" s="295"/>
      <c r="Z110" s="295"/>
      <c r="AA110" s="295"/>
      <c r="AB110" s="295"/>
      <c r="AC110" s="296"/>
      <c r="AD110" s="297"/>
      <c r="AE110" s="297"/>
      <c r="AF110" s="297"/>
      <c r="AG110" s="297"/>
      <c r="AH110" s="105"/>
      <c r="AI110" s="105"/>
      <c r="AJ110" s="105"/>
      <c r="AK110" s="105"/>
      <c r="AL110" s="105"/>
    </row>
    <row r="111" ht="15.75" customHeight="1">
      <c r="A111" s="105"/>
      <c r="B111" s="105"/>
      <c r="C111" s="505" t="s">
        <v>196</v>
      </c>
      <c r="D111" s="506"/>
      <c r="E111" s="507"/>
      <c r="F111" s="508"/>
      <c r="G111" s="509"/>
      <c r="H111" s="509"/>
      <c r="I111" s="509"/>
      <c r="J111" s="509"/>
      <c r="K111" s="509"/>
      <c r="L111" s="509"/>
      <c r="M111" s="509"/>
      <c r="N111" s="509"/>
      <c r="O111" s="509"/>
      <c r="P111" s="510"/>
      <c r="Q111" s="315"/>
      <c r="R111" s="507"/>
      <c r="S111" s="508"/>
      <c r="T111" s="509"/>
      <c r="U111" s="509"/>
      <c r="V111" s="509"/>
      <c r="W111" s="509"/>
      <c r="X111" s="509"/>
      <c r="Y111" s="509"/>
      <c r="Z111" s="509"/>
      <c r="AA111" s="509"/>
      <c r="AB111" s="509"/>
      <c r="AC111" s="510"/>
      <c r="AD111" s="315"/>
      <c r="AE111" s="315"/>
      <c r="AF111" s="315"/>
      <c r="AG111" s="315"/>
      <c r="AH111" s="105"/>
      <c r="AI111" s="105"/>
      <c r="AJ111" s="105"/>
      <c r="AK111" s="105"/>
      <c r="AL111" s="105"/>
    </row>
    <row r="112" ht="15.75" customHeight="1">
      <c r="A112" s="105"/>
      <c r="B112" s="105"/>
      <c r="C112" s="511" t="s">
        <v>197</v>
      </c>
      <c r="D112" s="512"/>
      <c r="E112" s="373">
        <v>0.0</v>
      </c>
      <c r="F112" s="374">
        <v>0.0</v>
      </c>
      <c r="G112" s="374">
        <v>0.0</v>
      </c>
      <c r="H112" s="374">
        <v>0.0</v>
      </c>
      <c r="I112" s="374">
        <v>0.0</v>
      </c>
      <c r="J112" s="374">
        <v>0.0</v>
      </c>
      <c r="K112" s="374">
        <v>0.0</v>
      </c>
      <c r="L112" s="374">
        <v>0.0</v>
      </c>
      <c r="M112" s="374">
        <v>0.0</v>
      </c>
      <c r="N112" s="374">
        <v>0.0</v>
      </c>
      <c r="O112" s="374">
        <v>0.0</v>
      </c>
      <c r="P112" s="375">
        <v>0.0</v>
      </c>
      <c r="Q112" s="321">
        <f t="shared" ref="Q112:Q114" si="120">SUM(D112:P112)</f>
        <v>0</v>
      </c>
      <c r="R112" s="373">
        <f t="shared" ref="R112:T112" si="118">N112</f>
        <v>0</v>
      </c>
      <c r="S112" s="374">
        <f t="shared" si="118"/>
        <v>0</v>
      </c>
      <c r="T112" s="374">
        <f t="shared" si="118"/>
        <v>0</v>
      </c>
      <c r="U112" s="374">
        <f t="shared" ref="U112:AC112" si="119">R112</f>
        <v>0</v>
      </c>
      <c r="V112" s="374">
        <f t="shared" si="119"/>
        <v>0</v>
      </c>
      <c r="W112" s="374">
        <f t="shared" si="119"/>
        <v>0</v>
      </c>
      <c r="X112" s="374">
        <f t="shared" si="119"/>
        <v>0</v>
      </c>
      <c r="Y112" s="374">
        <f t="shared" si="119"/>
        <v>0</v>
      </c>
      <c r="Z112" s="374">
        <f t="shared" si="119"/>
        <v>0</v>
      </c>
      <c r="AA112" s="374">
        <f t="shared" si="119"/>
        <v>0</v>
      </c>
      <c r="AB112" s="374">
        <f t="shared" si="119"/>
        <v>0</v>
      </c>
      <c r="AC112" s="375">
        <f t="shared" si="119"/>
        <v>0</v>
      </c>
      <c r="AD112" s="321">
        <f t="shared" ref="AD112:AD113" si="123">SUM(Q112:AC112)</f>
        <v>0</v>
      </c>
      <c r="AE112" s="321">
        <v>0.0</v>
      </c>
      <c r="AF112" s="321">
        <v>0.0</v>
      </c>
      <c r="AG112" s="321">
        <v>0.0</v>
      </c>
      <c r="AH112" s="105"/>
      <c r="AI112" s="105"/>
      <c r="AJ112" s="105"/>
      <c r="AK112" s="105"/>
      <c r="AL112" s="105"/>
    </row>
    <row r="113" ht="15.75" customHeight="1">
      <c r="A113" s="105"/>
      <c r="B113" s="105"/>
      <c r="C113" s="511" t="s">
        <v>198</v>
      </c>
      <c r="D113" s="512"/>
      <c r="E113" s="373">
        <v>0.0</v>
      </c>
      <c r="F113" s="374">
        <v>0.0</v>
      </c>
      <c r="G113" s="374">
        <v>0.0</v>
      </c>
      <c r="H113" s="374">
        <v>0.0</v>
      </c>
      <c r="I113" s="374">
        <v>0.0</v>
      </c>
      <c r="J113" s="374">
        <v>0.0</v>
      </c>
      <c r="K113" s="374">
        <v>0.0</v>
      </c>
      <c r="L113" s="374">
        <v>0.0</v>
      </c>
      <c r="M113" s="374">
        <v>0.0</v>
      </c>
      <c r="N113" s="374">
        <v>0.0</v>
      </c>
      <c r="O113" s="374">
        <v>0.0</v>
      </c>
      <c r="P113" s="375">
        <v>0.0</v>
      </c>
      <c r="Q113" s="321">
        <f t="shared" si="120"/>
        <v>0</v>
      </c>
      <c r="R113" s="373">
        <f t="shared" ref="R113:T113" si="121">N113</f>
        <v>0</v>
      </c>
      <c r="S113" s="374">
        <f t="shared" si="121"/>
        <v>0</v>
      </c>
      <c r="T113" s="374">
        <f t="shared" si="121"/>
        <v>0</v>
      </c>
      <c r="U113" s="374">
        <f t="shared" ref="U113:AC113" si="122">R113</f>
        <v>0</v>
      </c>
      <c r="V113" s="374">
        <f t="shared" si="122"/>
        <v>0</v>
      </c>
      <c r="W113" s="374">
        <f t="shared" si="122"/>
        <v>0</v>
      </c>
      <c r="X113" s="374">
        <f t="shared" si="122"/>
        <v>0</v>
      </c>
      <c r="Y113" s="374">
        <f t="shared" si="122"/>
        <v>0</v>
      </c>
      <c r="Z113" s="374">
        <f t="shared" si="122"/>
        <v>0</v>
      </c>
      <c r="AA113" s="374">
        <f t="shared" si="122"/>
        <v>0</v>
      </c>
      <c r="AB113" s="374">
        <f t="shared" si="122"/>
        <v>0</v>
      </c>
      <c r="AC113" s="375">
        <f t="shared" si="122"/>
        <v>0</v>
      </c>
      <c r="AD113" s="321">
        <f t="shared" si="123"/>
        <v>0</v>
      </c>
      <c r="AE113" s="321">
        <v>0.0</v>
      </c>
      <c r="AF113" s="321">
        <v>0.0</v>
      </c>
      <c r="AG113" s="321">
        <v>0.0</v>
      </c>
      <c r="AH113" s="105"/>
      <c r="AI113" s="105"/>
      <c r="AJ113" s="105"/>
      <c r="AK113" s="105"/>
      <c r="AL113" s="105"/>
    </row>
    <row r="114" ht="15.75" customHeight="1">
      <c r="A114" s="105"/>
      <c r="B114" s="105" t="s">
        <v>200</v>
      </c>
      <c r="C114" s="511" t="s">
        <v>201</v>
      </c>
      <c r="D114" s="512"/>
      <c r="E114" s="522"/>
      <c r="F114" s="532"/>
      <c r="G114" s="532"/>
      <c r="H114" s="374">
        <f>'P&amp;L'!G17</f>
        <v>33000</v>
      </c>
      <c r="I114" s="374">
        <f>'P&amp;L'!H17</f>
        <v>33000</v>
      </c>
      <c r="J114" s="374">
        <f>'P&amp;L'!I17</f>
        <v>33000</v>
      </c>
      <c r="K114" s="374">
        <f>'P&amp;L'!J17</f>
        <v>33000</v>
      </c>
      <c r="L114" s="374">
        <f>'P&amp;L'!K17</f>
        <v>33000</v>
      </c>
      <c r="M114" s="374">
        <f>'P&amp;L'!L17</f>
        <v>33000</v>
      </c>
      <c r="N114" s="374">
        <f>'P&amp;L'!M17</f>
        <v>33000</v>
      </c>
      <c r="O114" s="374">
        <f>'P&amp;L'!N17</f>
        <v>33000</v>
      </c>
      <c r="P114" s="374">
        <f>'P&amp;L'!O17</f>
        <v>33000</v>
      </c>
      <c r="Q114" s="321">
        <f t="shared" si="120"/>
        <v>297000</v>
      </c>
      <c r="R114" s="374">
        <f>'P&amp;L'!O17</f>
        <v>33000</v>
      </c>
      <c r="S114" s="374">
        <f>'P&amp;L'!P17</f>
        <v>33000</v>
      </c>
      <c r="T114" s="374">
        <f>'P&amp;L'!R17</f>
        <v>72649.5</v>
      </c>
      <c r="U114" s="374">
        <f>'P&amp;L'!S17</f>
        <v>72649.5</v>
      </c>
      <c r="V114" s="374">
        <f>'P&amp;L'!T17</f>
        <v>72649.5</v>
      </c>
      <c r="W114" s="374">
        <f>'P&amp;L'!U17</f>
        <v>72649.5</v>
      </c>
      <c r="X114" s="374">
        <f>'P&amp;L'!V17</f>
        <v>72649.5</v>
      </c>
      <c r="Y114" s="374">
        <f>'P&amp;L'!W17</f>
        <v>72649.5</v>
      </c>
      <c r="Z114" s="374">
        <f>'P&amp;L'!X17</f>
        <v>72649.5</v>
      </c>
      <c r="AA114" s="374">
        <f>'P&amp;L'!Y17</f>
        <v>72649.5</v>
      </c>
      <c r="AB114" s="374">
        <f>'P&amp;L'!Z17</f>
        <v>72649.5</v>
      </c>
      <c r="AC114" s="374">
        <f>'P&amp;L'!AA17</f>
        <v>72649.5</v>
      </c>
      <c r="AD114" s="321">
        <f>SUM(R114:AC114)</f>
        <v>792495</v>
      </c>
      <c r="AE114" s="321">
        <f t="shared" ref="AE114:AG114" si="124">AE64</f>
        <v>1389063.15</v>
      </c>
      <c r="AF114" s="321">
        <f t="shared" si="124"/>
        <v>2223564.3</v>
      </c>
      <c r="AG114" s="321">
        <f t="shared" si="124"/>
        <v>3587253.3</v>
      </c>
      <c r="AH114" s="105"/>
      <c r="AI114" s="105"/>
      <c r="AJ114" s="105"/>
      <c r="AK114" s="105"/>
      <c r="AL114" s="105"/>
    </row>
    <row r="115" ht="15.75" customHeight="1">
      <c r="A115" s="105"/>
      <c r="B115" s="105"/>
      <c r="C115" s="511"/>
      <c r="D115" s="372"/>
      <c r="E115" s="373"/>
      <c r="F115" s="374"/>
      <c r="G115" s="374"/>
      <c r="H115" s="374"/>
      <c r="I115" s="374"/>
      <c r="J115" s="374"/>
      <c r="K115" s="374"/>
      <c r="L115" s="374"/>
      <c r="M115" s="374"/>
      <c r="N115" s="374"/>
      <c r="O115" s="374"/>
      <c r="P115" s="375"/>
      <c r="Q115" s="323"/>
      <c r="R115" s="373"/>
      <c r="S115" s="374"/>
      <c r="T115" s="374"/>
      <c r="U115" s="374"/>
      <c r="V115" s="374"/>
      <c r="W115" s="374"/>
      <c r="X115" s="374"/>
      <c r="Y115" s="374"/>
      <c r="Z115" s="374"/>
      <c r="AA115" s="374"/>
      <c r="AB115" s="374"/>
      <c r="AC115" s="375"/>
      <c r="AD115" s="323"/>
      <c r="AE115" s="323"/>
      <c r="AF115" s="323"/>
      <c r="AG115" s="323"/>
      <c r="AH115" s="105"/>
      <c r="AI115" s="105"/>
      <c r="AJ115" s="105"/>
      <c r="AK115" s="105"/>
      <c r="AL115" s="105"/>
    </row>
    <row r="116" ht="15.75" customHeight="1">
      <c r="A116" s="105"/>
      <c r="B116" s="105"/>
      <c r="C116" s="298" t="s">
        <v>202</v>
      </c>
      <c r="D116" s="359">
        <f t="shared" ref="D116:P116" si="125">SUM(D112:D115)</f>
        <v>0</v>
      </c>
      <c r="E116" s="369">
        <f t="shared" si="125"/>
        <v>0</v>
      </c>
      <c r="F116" s="370">
        <f t="shared" si="125"/>
        <v>0</v>
      </c>
      <c r="G116" s="370">
        <f t="shared" si="125"/>
        <v>0</v>
      </c>
      <c r="H116" s="370">
        <f t="shared" si="125"/>
        <v>33000</v>
      </c>
      <c r="I116" s="370">
        <f t="shared" si="125"/>
        <v>33000</v>
      </c>
      <c r="J116" s="370">
        <f t="shared" si="125"/>
        <v>33000</v>
      </c>
      <c r="K116" s="370">
        <f t="shared" si="125"/>
        <v>33000</v>
      </c>
      <c r="L116" s="370">
        <f t="shared" si="125"/>
        <v>33000</v>
      </c>
      <c r="M116" s="370">
        <f t="shared" si="125"/>
        <v>33000</v>
      </c>
      <c r="N116" s="370">
        <f t="shared" si="125"/>
        <v>33000</v>
      </c>
      <c r="O116" s="370">
        <f t="shared" si="125"/>
        <v>33000</v>
      </c>
      <c r="P116" s="371">
        <f t="shared" si="125"/>
        <v>33000</v>
      </c>
      <c r="Q116" s="329">
        <f>SUM(D116:P116)</f>
        <v>297000</v>
      </c>
      <c r="R116" s="369">
        <f t="shared" ref="R116:AC116" si="126">SUM(R112:R115)</f>
        <v>33000</v>
      </c>
      <c r="S116" s="370">
        <f t="shared" si="126"/>
        <v>33000</v>
      </c>
      <c r="T116" s="370">
        <f t="shared" si="126"/>
        <v>72649.5</v>
      </c>
      <c r="U116" s="370">
        <f t="shared" si="126"/>
        <v>72649.5</v>
      </c>
      <c r="V116" s="370">
        <f t="shared" si="126"/>
        <v>72649.5</v>
      </c>
      <c r="W116" s="370">
        <f t="shared" si="126"/>
        <v>72649.5</v>
      </c>
      <c r="X116" s="370">
        <f t="shared" si="126"/>
        <v>72649.5</v>
      </c>
      <c r="Y116" s="370">
        <f t="shared" si="126"/>
        <v>72649.5</v>
      </c>
      <c r="Z116" s="370">
        <f t="shared" si="126"/>
        <v>72649.5</v>
      </c>
      <c r="AA116" s="370">
        <f t="shared" si="126"/>
        <v>72649.5</v>
      </c>
      <c r="AB116" s="370">
        <f t="shared" si="126"/>
        <v>72649.5</v>
      </c>
      <c r="AC116" s="371">
        <f t="shared" si="126"/>
        <v>72649.5</v>
      </c>
      <c r="AD116" s="329">
        <f>SUM(Q116:AC116)</f>
        <v>1089495</v>
      </c>
      <c r="AE116" s="329">
        <f t="shared" ref="AE116:AG116" si="127">SUM(AE112:AE115)</f>
        <v>1389063.15</v>
      </c>
      <c r="AF116" s="329">
        <f t="shared" si="127"/>
        <v>2223564.3</v>
      </c>
      <c r="AG116" s="329">
        <f t="shared" si="127"/>
        <v>3587253.3</v>
      </c>
      <c r="AH116" s="105"/>
      <c r="AI116" s="105"/>
      <c r="AJ116" s="105"/>
      <c r="AK116" s="105"/>
      <c r="AL116" s="105"/>
    </row>
    <row r="117" ht="15.75" customHeight="1">
      <c r="A117" s="105"/>
      <c r="B117" s="105"/>
      <c r="C117" s="514"/>
      <c r="D117" s="515"/>
      <c r="E117" s="516"/>
      <c r="F117" s="517"/>
      <c r="G117" s="517"/>
      <c r="H117" s="517"/>
      <c r="I117" s="517"/>
      <c r="J117" s="517"/>
      <c r="K117" s="517"/>
      <c r="L117" s="517"/>
      <c r="M117" s="517"/>
      <c r="N117" s="517"/>
      <c r="O117" s="517"/>
      <c r="P117" s="518"/>
      <c r="Q117" s="335"/>
      <c r="R117" s="516"/>
      <c r="S117" s="517"/>
      <c r="T117" s="517"/>
      <c r="U117" s="517"/>
      <c r="V117" s="517"/>
      <c r="W117" s="517"/>
      <c r="X117" s="517"/>
      <c r="Y117" s="517"/>
      <c r="Z117" s="517"/>
      <c r="AA117" s="517"/>
      <c r="AB117" s="517"/>
      <c r="AC117" s="518"/>
      <c r="AD117" s="335"/>
      <c r="AE117" s="335"/>
      <c r="AF117" s="335"/>
      <c r="AG117" s="335"/>
      <c r="AH117" s="105"/>
      <c r="AI117" s="105"/>
      <c r="AJ117" s="105"/>
      <c r="AK117" s="105"/>
      <c r="AL117" s="105"/>
    </row>
    <row r="118" ht="15.75" customHeight="1">
      <c r="A118" s="105"/>
      <c r="B118" s="105"/>
      <c r="C118" s="505" t="s">
        <v>203</v>
      </c>
      <c r="D118" s="363"/>
      <c r="E118" s="364"/>
      <c r="F118" s="365"/>
      <c r="G118" s="365"/>
      <c r="H118" s="365"/>
      <c r="I118" s="365"/>
      <c r="J118" s="365"/>
      <c r="K118" s="365"/>
      <c r="L118" s="365"/>
      <c r="M118" s="365"/>
      <c r="N118" s="365"/>
      <c r="O118" s="365"/>
      <c r="P118" s="366"/>
      <c r="Q118" s="341"/>
      <c r="R118" s="364"/>
      <c r="S118" s="365"/>
      <c r="T118" s="365"/>
      <c r="U118" s="365"/>
      <c r="V118" s="365"/>
      <c r="W118" s="365"/>
      <c r="X118" s="365"/>
      <c r="Y118" s="365"/>
      <c r="Z118" s="365"/>
      <c r="AA118" s="365"/>
      <c r="AB118" s="365"/>
      <c r="AC118" s="366"/>
      <c r="AD118" s="341"/>
      <c r="AE118" s="341"/>
      <c r="AF118" s="341"/>
      <c r="AG118" s="341"/>
      <c r="AH118" s="105"/>
      <c r="AI118" s="105"/>
      <c r="AJ118" s="105"/>
      <c r="AK118" s="105"/>
      <c r="AL118" s="105"/>
    </row>
    <row r="119" ht="15.75" customHeight="1">
      <c r="A119" s="105" t="s">
        <v>271</v>
      </c>
      <c r="B119" s="105" t="s">
        <v>209</v>
      </c>
      <c r="C119" s="511" t="str">
        <f t="shared" ref="C119:C142" si="132">C19</f>
        <v>Inventory Costs</v>
      </c>
      <c r="D119" s="519">
        <f>'Sales Projections'!AC$50</f>
        <v>0</v>
      </c>
      <c r="E119" s="513"/>
      <c r="F119" s="522"/>
      <c r="G119" s="522"/>
      <c r="H119" s="520">
        <f t="shared" ref="H119:P119" si="128">F19</f>
        <v>9900</v>
      </c>
      <c r="I119" s="520">
        <f t="shared" si="128"/>
        <v>9900</v>
      </c>
      <c r="J119" s="520">
        <f t="shared" si="128"/>
        <v>9900</v>
      </c>
      <c r="K119" s="520">
        <f t="shared" si="128"/>
        <v>9900</v>
      </c>
      <c r="L119" s="520">
        <f t="shared" si="128"/>
        <v>9900</v>
      </c>
      <c r="M119" s="520">
        <f t="shared" si="128"/>
        <v>9900</v>
      </c>
      <c r="N119" s="520">
        <f t="shared" si="128"/>
        <v>9900</v>
      </c>
      <c r="O119" s="520">
        <f t="shared" si="128"/>
        <v>9900</v>
      </c>
      <c r="P119" s="520">
        <f t="shared" si="128"/>
        <v>9900</v>
      </c>
      <c r="Q119" s="341">
        <f t="shared" ref="Q119:Q148" si="134">SUM(D119:P119)</f>
        <v>89100</v>
      </c>
      <c r="R119" s="520">
        <f t="shared" ref="R119:S119" si="129">O19</f>
        <v>9900</v>
      </c>
      <c r="S119" s="520">
        <f t="shared" si="129"/>
        <v>9900</v>
      </c>
      <c r="T119" s="520">
        <f t="shared" ref="T119:AC119" si="130">R19</f>
        <v>9900</v>
      </c>
      <c r="U119" s="520">
        <f t="shared" si="130"/>
        <v>21794.85</v>
      </c>
      <c r="V119" s="520">
        <f t="shared" si="130"/>
        <v>21794.85</v>
      </c>
      <c r="W119" s="520">
        <f t="shared" si="130"/>
        <v>21794.85</v>
      </c>
      <c r="X119" s="520">
        <f t="shared" si="130"/>
        <v>21794.85</v>
      </c>
      <c r="Y119" s="520">
        <f t="shared" si="130"/>
        <v>21794.85</v>
      </c>
      <c r="Z119" s="520">
        <f t="shared" si="130"/>
        <v>21794.85</v>
      </c>
      <c r="AA119" s="520">
        <f t="shared" si="130"/>
        <v>21794.85</v>
      </c>
      <c r="AB119" s="520">
        <f t="shared" si="130"/>
        <v>21794.85</v>
      </c>
      <c r="AC119" s="520">
        <f t="shared" si="130"/>
        <v>21794.85</v>
      </c>
      <c r="AD119" s="341">
        <f t="shared" ref="AD119:AD148" si="137">SUM(R119:AC119)</f>
        <v>225853.65</v>
      </c>
      <c r="AE119" s="321">
        <f t="shared" ref="AE119:AG119" si="131">AE69</f>
        <v>416718.945</v>
      </c>
      <c r="AF119" s="321">
        <f t="shared" si="131"/>
        <v>667069.29</v>
      </c>
      <c r="AG119" s="321">
        <f t="shared" si="131"/>
        <v>1076175.99</v>
      </c>
      <c r="AH119" s="105"/>
      <c r="AI119" s="105"/>
      <c r="AJ119" s="105"/>
      <c r="AK119" s="105"/>
      <c r="AL119" s="105"/>
    </row>
    <row r="120" ht="15.75" customHeight="1">
      <c r="A120" s="105" t="s">
        <v>272</v>
      </c>
      <c r="B120" s="105" t="s">
        <v>209</v>
      </c>
      <c r="C120" s="511" t="str">
        <f t="shared" si="132"/>
        <v>Materials</v>
      </c>
      <c r="D120" s="523"/>
      <c r="E120" s="522">
        <f>'P&amp;L'!E128+'P&amp;L'!E127+'P&amp;L'!E126</f>
        <v>0</v>
      </c>
      <c r="F120" s="522"/>
      <c r="G120" s="522"/>
      <c r="H120" s="520">
        <f t="shared" ref="H120:P120" si="133">F20</f>
        <v>3300</v>
      </c>
      <c r="I120" s="520">
        <f t="shared" si="133"/>
        <v>3300</v>
      </c>
      <c r="J120" s="520">
        <f t="shared" si="133"/>
        <v>3300</v>
      </c>
      <c r="K120" s="520">
        <f t="shared" si="133"/>
        <v>3300</v>
      </c>
      <c r="L120" s="520">
        <f t="shared" si="133"/>
        <v>3300</v>
      </c>
      <c r="M120" s="520">
        <f t="shared" si="133"/>
        <v>3300</v>
      </c>
      <c r="N120" s="520">
        <f t="shared" si="133"/>
        <v>3300</v>
      </c>
      <c r="O120" s="520">
        <f t="shared" si="133"/>
        <v>3300</v>
      </c>
      <c r="P120" s="520">
        <f t="shared" si="133"/>
        <v>3300</v>
      </c>
      <c r="Q120" s="341">
        <f t="shared" si="134"/>
        <v>29700</v>
      </c>
      <c r="R120" s="520">
        <f t="shared" ref="R120:S120" si="135">O20</f>
        <v>3300</v>
      </c>
      <c r="S120" s="520">
        <f t="shared" si="135"/>
        <v>3300</v>
      </c>
      <c r="T120" s="520">
        <f t="shared" ref="T120:AC120" si="136">R20</f>
        <v>3300</v>
      </c>
      <c r="U120" s="520">
        <f t="shared" si="136"/>
        <v>7264.95</v>
      </c>
      <c r="V120" s="520">
        <f t="shared" si="136"/>
        <v>7264.95</v>
      </c>
      <c r="W120" s="520">
        <f t="shared" si="136"/>
        <v>7264.95</v>
      </c>
      <c r="X120" s="520">
        <f t="shared" si="136"/>
        <v>7264.95</v>
      </c>
      <c r="Y120" s="520">
        <f t="shared" si="136"/>
        <v>7264.95</v>
      </c>
      <c r="Z120" s="520">
        <f t="shared" si="136"/>
        <v>7264.95</v>
      </c>
      <c r="AA120" s="520">
        <f t="shared" si="136"/>
        <v>7264.95</v>
      </c>
      <c r="AB120" s="520">
        <f t="shared" si="136"/>
        <v>7264.95</v>
      </c>
      <c r="AC120" s="520">
        <f t="shared" si="136"/>
        <v>7264.95</v>
      </c>
      <c r="AD120" s="341">
        <f t="shared" si="137"/>
        <v>75284.55</v>
      </c>
      <c r="AE120" s="321">
        <f t="shared" ref="AE120:AG120" si="138">AE70</f>
        <v>138906.315</v>
      </c>
      <c r="AF120" s="321">
        <f t="shared" si="138"/>
        <v>222356.43</v>
      </c>
      <c r="AG120" s="321">
        <f t="shared" si="138"/>
        <v>358725.33</v>
      </c>
      <c r="AH120" s="105"/>
      <c r="AI120" s="105"/>
      <c r="AJ120" s="105"/>
      <c r="AK120" s="105"/>
      <c r="AL120" s="105"/>
    </row>
    <row r="121" ht="15.75" customHeight="1">
      <c r="A121" s="105" t="s">
        <v>274</v>
      </c>
      <c r="B121" s="105" t="s">
        <v>209</v>
      </c>
      <c r="C121" s="511" t="str">
        <f t="shared" si="132"/>
        <v>Packaging</v>
      </c>
      <c r="D121" s="523"/>
      <c r="E121" s="522">
        <f>'P&amp;L'!E125+'P&amp;L'!E132</f>
        <v>0</v>
      </c>
      <c r="F121" s="522"/>
      <c r="G121" s="522"/>
      <c r="H121" s="520">
        <f t="shared" ref="H121:P121" si="139">F21</f>
        <v>330</v>
      </c>
      <c r="I121" s="520">
        <f t="shared" si="139"/>
        <v>330</v>
      </c>
      <c r="J121" s="520">
        <f t="shared" si="139"/>
        <v>330</v>
      </c>
      <c r="K121" s="520">
        <f t="shared" si="139"/>
        <v>330</v>
      </c>
      <c r="L121" s="520">
        <f t="shared" si="139"/>
        <v>330</v>
      </c>
      <c r="M121" s="520">
        <f t="shared" si="139"/>
        <v>330</v>
      </c>
      <c r="N121" s="520">
        <f t="shared" si="139"/>
        <v>330</v>
      </c>
      <c r="O121" s="520">
        <f t="shared" si="139"/>
        <v>330</v>
      </c>
      <c r="P121" s="520">
        <f t="shared" si="139"/>
        <v>330</v>
      </c>
      <c r="Q121" s="341">
        <f t="shared" si="134"/>
        <v>2970</v>
      </c>
      <c r="R121" s="520">
        <f t="shared" ref="R121:S121" si="140">O21</f>
        <v>330</v>
      </c>
      <c r="S121" s="520">
        <f t="shared" si="140"/>
        <v>330</v>
      </c>
      <c r="T121" s="520">
        <f t="shared" ref="T121:AC121" si="141">R21</f>
        <v>330</v>
      </c>
      <c r="U121" s="520">
        <f t="shared" si="141"/>
        <v>726.495</v>
      </c>
      <c r="V121" s="520">
        <f t="shared" si="141"/>
        <v>726.495</v>
      </c>
      <c r="W121" s="520">
        <f t="shared" si="141"/>
        <v>726.495</v>
      </c>
      <c r="X121" s="520">
        <f t="shared" si="141"/>
        <v>726.495</v>
      </c>
      <c r="Y121" s="520">
        <f t="shared" si="141"/>
        <v>726.495</v>
      </c>
      <c r="Z121" s="520">
        <f t="shared" si="141"/>
        <v>726.495</v>
      </c>
      <c r="AA121" s="520">
        <f t="shared" si="141"/>
        <v>726.495</v>
      </c>
      <c r="AB121" s="520">
        <f t="shared" si="141"/>
        <v>726.495</v>
      </c>
      <c r="AC121" s="520">
        <f t="shared" si="141"/>
        <v>726.495</v>
      </c>
      <c r="AD121" s="341">
        <f t="shared" si="137"/>
        <v>7528.455</v>
      </c>
      <c r="AE121" s="321">
        <f t="shared" ref="AE121:AG121" si="142">AE71</f>
        <v>13890.6315</v>
      </c>
      <c r="AF121" s="321">
        <f t="shared" si="142"/>
        <v>22235.643</v>
      </c>
      <c r="AG121" s="321">
        <f t="shared" si="142"/>
        <v>35872.533</v>
      </c>
      <c r="AH121" s="105"/>
      <c r="AI121" s="105"/>
      <c r="AJ121" s="105"/>
      <c r="AK121" s="105"/>
      <c r="AL121" s="105"/>
    </row>
    <row r="122" ht="15.75" customHeight="1">
      <c r="A122" s="105" t="s">
        <v>275</v>
      </c>
      <c r="B122" s="105" t="s">
        <v>209</v>
      </c>
      <c r="C122" s="511" t="str">
        <f t="shared" si="132"/>
        <v>Freight &amp; Shipping</v>
      </c>
      <c r="D122" s="523"/>
      <c r="E122" s="522">
        <f>'P&amp;L'!E126+'P&amp;L'!E133</f>
        <v>0</v>
      </c>
      <c r="F122" s="522"/>
      <c r="G122" s="522"/>
      <c r="H122" s="520">
        <f t="shared" ref="H122:P122" si="143">F22</f>
        <v>330</v>
      </c>
      <c r="I122" s="520">
        <f t="shared" si="143"/>
        <v>330</v>
      </c>
      <c r="J122" s="520">
        <f t="shared" si="143"/>
        <v>330</v>
      </c>
      <c r="K122" s="520">
        <f t="shared" si="143"/>
        <v>330</v>
      </c>
      <c r="L122" s="520">
        <f t="shared" si="143"/>
        <v>330</v>
      </c>
      <c r="M122" s="520">
        <f t="shared" si="143"/>
        <v>330</v>
      </c>
      <c r="N122" s="520">
        <f t="shared" si="143"/>
        <v>330</v>
      </c>
      <c r="O122" s="520">
        <f t="shared" si="143"/>
        <v>330</v>
      </c>
      <c r="P122" s="520">
        <f t="shared" si="143"/>
        <v>330</v>
      </c>
      <c r="Q122" s="341">
        <f t="shared" si="134"/>
        <v>2970</v>
      </c>
      <c r="R122" s="520">
        <f t="shared" ref="R122:S122" si="144">O22</f>
        <v>330</v>
      </c>
      <c r="S122" s="520">
        <f t="shared" si="144"/>
        <v>330</v>
      </c>
      <c r="T122" s="520">
        <f t="shared" ref="T122:AC122" si="145">R22</f>
        <v>330</v>
      </c>
      <c r="U122" s="520">
        <f t="shared" si="145"/>
        <v>726.495</v>
      </c>
      <c r="V122" s="520">
        <f t="shared" si="145"/>
        <v>726.495</v>
      </c>
      <c r="W122" s="520">
        <f t="shared" si="145"/>
        <v>726.495</v>
      </c>
      <c r="X122" s="520">
        <f t="shared" si="145"/>
        <v>726.495</v>
      </c>
      <c r="Y122" s="520">
        <f t="shared" si="145"/>
        <v>726.495</v>
      </c>
      <c r="Z122" s="520">
        <f t="shared" si="145"/>
        <v>726.495</v>
      </c>
      <c r="AA122" s="520">
        <f t="shared" si="145"/>
        <v>726.495</v>
      </c>
      <c r="AB122" s="520">
        <f t="shared" si="145"/>
        <v>726.495</v>
      </c>
      <c r="AC122" s="520">
        <f t="shared" si="145"/>
        <v>726.495</v>
      </c>
      <c r="AD122" s="341">
        <f t="shared" si="137"/>
        <v>7528.455</v>
      </c>
      <c r="AE122" s="321">
        <f t="shared" ref="AE122:AG122" si="146">AE72</f>
        <v>13890.6315</v>
      </c>
      <c r="AF122" s="321">
        <f t="shared" si="146"/>
        <v>22235.643</v>
      </c>
      <c r="AG122" s="321">
        <f t="shared" si="146"/>
        <v>35872.533</v>
      </c>
      <c r="AH122" s="105"/>
      <c r="AI122" s="105"/>
      <c r="AJ122" s="105"/>
      <c r="AK122" s="105"/>
      <c r="AL122" s="105"/>
    </row>
    <row r="123" ht="15.75" customHeight="1">
      <c r="A123" s="105"/>
      <c r="B123" s="105"/>
      <c r="C123" s="511" t="str">
        <f t="shared" si="132"/>
        <v>Licencing / Transaction Fees</v>
      </c>
      <c r="D123" s="523"/>
      <c r="E123" s="522">
        <f>'P&amp;L'!E127+'P&amp;L'!E134</f>
        <v>0</v>
      </c>
      <c r="F123" s="522"/>
      <c r="G123" s="522"/>
      <c r="H123" s="520">
        <f t="shared" ref="H123:P123" si="147">F23</f>
        <v>990</v>
      </c>
      <c r="I123" s="520">
        <f t="shared" si="147"/>
        <v>990</v>
      </c>
      <c r="J123" s="520">
        <f t="shared" si="147"/>
        <v>990</v>
      </c>
      <c r="K123" s="520">
        <f t="shared" si="147"/>
        <v>990</v>
      </c>
      <c r="L123" s="520">
        <f t="shared" si="147"/>
        <v>990</v>
      </c>
      <c r="M123" s="520">
        <f t="shared" si="147"/>
        <v>990</v>
      </c>
      <c r="N123" s="520">
        <f t="shared" si="147"/>
        <v>990</v>
      </c>
      <c r="O123" s="520">
        <f t="shared" si="147"/>
        <v>990</v>
      </c>
      <c r="P123" s="520">
        <f t="shared" si="147"/>
        <v>990</v>
      </c>
      <c r="Q123" s="341">
        <f t="shared" si="134"/>
        <v>8910</v>
      </c>
      <c r="R123" s="520">
        <f t="shared" ref="R123:S123" si="148">O23</f>
        <v>990</v>
      </c>
      <c r="S123" s="520">
        <f t="shared" si="148"/>
        <v>990</v>
      </c>
      <c r="T123" s="520">
        <f t="shared" ref="T123:AC123" si="149">R23</f>
        <v>990</v>
      </c>
      <c r="U123" s="520">
        <f t="shared" si="149"/>
        <v>2179.485</v>
      </c>
      <c r="V123" s="520">
        <f t="shared" si="149"/>
        <v>2179.485</v>
      </c>
      <c r="W123" s="520">
        <f t="shared" si="149"/>
        <v>2179.485</v>
      </c>
      <c r="X123" s="520">
        <f t="shared" si="149"/>
        <v>2179.485</v>
      </c>
      <c r="Y123" s="520">
        <f t="shared" si="149"/>
        <v>2179.485</v>
      </c>
      <c r="Z123" s="520">
        <f t="shared" si="149"/>
        <v>2179.485</v>
      </c>
      <c r="AA123" s="520">
        <f t="shared" si="149"/>
        <v>2179.485</v>
      </c>
      <c r="AB123" s="520">
        <f t="shared" si="149"/>
        <v>2179.485</v>
      </c>
      <c r="AC123" s="520">
        <f t="shared" si="149"/>
        <v>2179.485</v>
      </c>
      <c r="AD123" s="341">
        <f t="shared" si="137"/>
        <v>22585.365</v>
      </c>
      <c r="AE123" s="321">
        <f t="shared" ref="AE123:AG123" si="150">AE73</f>
        <v>41671.8945</v>
      </c>
      <c r="AF123" s="321">
        <f t="shared" si="150"/>
        <v>66706.929</v>
      </c>
      <c r="AG123" s="321">
        <f t="shared" si="150"/>
        <v>107617.599</v>
      </c>
      <c r="AH123" s="105"/>
      <c r="AI123" s="105"/>
      <c r="AJ123" s="105"/>
      <c r="AK123" s="105"/>
      <c r="AL123" s="105"/>
    </row>
    <row r="124" ht="15.75" customHeight="1">
      <c r="A124" s="105"/>
      <c r="B124" s="105"/>
      <c r="C124" s="511" t="str">
        <f t="shared" si="132"/>
        <v>Bad Debt Expense</v>
      </c>
      <c r="D124" s="523"/>
      <c r="E124" s="522"/>
      <c r="F124" s="522"/>
      <c r="G124" s="522"/>
      <c r="H124" s="520">
        <f t="shared" ref="H124:P124" si="151">F24</f>
        <v>0</v>
      </c>
      <c r="I124" s="520">
        <f t="shared" si="151"/>
        <v>0</v>
      </c>
      <c r="J124" s="520">
        <f t="shared" si="151"/>
        <v>0</v>
      </c>
      <c r="K124" s="520">
        <f t="shared" si="151"/>
        <v>0</v>
      </c>
      <c r="L124" s="520">
        <f t="shared" si="151"/>
        <v>0</v>
      </c>
      <c r="M124" s="520">
        <f t="shared" si="151"/>
        <v>0</v>
      </c>
      <c r="N124" s="520">
        <f t="shared" si="151"/>
        <v>0</v>
      </c>
      <c r="O124" s="520">
        <f t="shared" si="151"/>
        <v>0</v>
      </c>
      <c r="P124" s="520">
        <f t="shared" si="151"/>
        <v>0</v>
      </c>
      <c r="Q124" s="341">
        <f t="shared" si="134"/>
        <v>0</v>
      </c>
      <c r="R124" s="520">
        <f t="shared" ref="R124:S124" si="152">O24</f>
        <v>0</v>
      </c>
      <c r="S124" s="520">
        <f t="shared" si="152"/>
        <v>0</v>
      </c>
      <c r="T124" s="520">
        <f t="shared" ref="T124:AC124" si="153">R24</f>
        <v>0</v>
      </c>
      <c r="U124" s="520">
        <f t="shared" si="153"/>
        <v>0</v>
      </c>
      <c r="V124" s="520">
        <f t="shared" si="153"/>
        <v>0</v>
      </c>
      <c r="W124" s="520">
        <f t="shared" si="153"/>
        <v>0</v>
      </c>
      <c r="X124" s="520">
        <f t="shared" si="153"/>
        <v>0</v>
      </c>
      <c r="Y124" s="520">
        <f t="shared" si="153"/>
        <v>0</v>
      </c>
      <c r="Z124" s="520">
        <f t="shared" si="153"/>
        <v>0</v>
      </c>
      <c r="AA124" s="520">
        <f t="shared" si="153"/>
        <v>0</v>
      </c>
      <c r="AB124" s="520">
        <f t="shared" si="153"/>
        <v>0</v>
      </c>
      <c r="AC124" s="520">
        <f t="shared" si="153"/>
        <v>0</v>
      </c>
      <c r="AD124" s="341">
        <f t="shared" si="137"/>
        <v>0</v>
      </c>
      <c r="AE124" s="321">
        <f t="shared" ref="AE124:AG124" si="154">AE74</f>
        <v>0</v>
      </c>
      <c r="AF124" s="321">
        <f t="shared" si="154"/>
        <v>0</v>
      </c>
      <c r="AG124" s="321">
        <f t="shared" si="154"/>
        <v>0</v>
      </c>
      <c r="AH124" s="105"/>
      <c r="AI124" s="105"/>
      <c r="AJ124" s="105"/>
      <c r="AK124" s="105"/>
      <c r="AL124" s="105"/>
    </row>
    <row r="125" ht="15.75" customHeight="1">
      <c r="A125" s="105"/>
      <c r="B125" s="105"/>
      <c r="C125" s="511" t="str">
        <f t="shared" si="132"/>
        <v>Other Cost Of Sales</v>
      </c>
      <c r="D125" s="523"/>
      <c r="E125" s="522"/>
      <c r="F125" s="522"/>
      <c r="G125" s="522"/>
      <c r="H125" s="520">
        <f t="shared" ref="H125:P125" si="155">F25</f>
        <v>660</v>
      </c>
      <c r="I125" s="520">
        <f t="shared" si="155"/>
        <v>660</v>
      </c>
      <c r="J125" s="520">
        <f t="shared" si="155"/>
        <v>660</v>
      </c>
      <c r="K125" s="520">
        <f t="shared" si="155"/>
        <v>660</v>
      </c>
      <c r="L125" s="520">
        <f t="shared" si="155"/>
        <v>660</v>
      </c>
      <c r="M125" s="520">
        <f t="shared" si="155"/>
        <v>660</v>
      </c>
      <c r="N125" s="520">
        <f t="shared" si="155"/>
        <v>660</v>
      </c>
      <c r="O125" s="520">
        <f t="shared" si="155"/>
        <v>660</v>
      </c>
      <c r="P125" s="520">
        <f t="shared" si="155"/>
        <v>660</v>
      </c>
      <c r="Q125" s="341">
        <f t="shared" si="134"/>
        <v>5940</v>
      </c>
      <c r="R125" s="520">
        <f t="shared" ref="R125:S125" si="156">O25</f>
        <v>660</v>
      </c>
      <c r="S125" s="520">
        <f t="shared" si="156"/>
        <v>660</v>
      </c>
      <c r="T125" s="520">
        <f t="shared" ref="T125:AC125" si="157">R25</f>
        <v>660</v>
      </c>
      <c r="U125" s="520">
        <f t="shared" si="157"/>
        <v>1452.99</v>
      </c>
      <c r="V125" s="520">
        <f t="shared" si="157"/>
        <v>1452.99</v>
      </c>
      <c r="W125" s="520">
        <f t="shared" si="157"/>
        <v>1452.99</v>
      </c>
      <c r="X125" s="520">
        <f t="shared" si="157"/>
        <v>1452.99</v>
      </c>
      <c r="Y125" s="520">
        <f t="shared" si="157"/>
        <v>1452.99</v>
      </c>
      <c r="Z125" s="520">
        <f t="shared" si="157"/>
        <v>1452.99</v>
      </c>
      <c r="AA125" s="520">
        <f t="shared" si="157"/>
        <v>1452.99</v>
      </c>
      <c r="AB125" s="520">
        <f t="shared" si="157"/>
        <v>1452.99</v>
      </c>
      <c r="AC125" s="520">
        <f t="shared" si="157"/>
        <v>1452.99</v>
      </c>
      <c r="AD125" s="341">
        <f t="shared" si="137"/>
        <v>15056.91</v>
      </c>
      <c r="AE125" s="321">
        <f t="shared" ref="AE125:AG125" si="158">AE75</f>
        <v>27781.263</v>
      </c>
      <c r="AF125" s="321">
        <f t="shared" si="158"/>
        <v>44471.286</v>
      </c>
      <c r="AG125" s="321">
        <f t="shared" si="158"/>
        <v>71745.066</v>
      </c>
      <c r="AH125" s="105"/>
      <c r="AI125" s="105"/>
      <c r="AJ125" s="105"/>
      <c r="AK125" s="105"/>
      <c r="AL125" s="105"/>
    </row>
    <row r="126" ht="15.75" customHeight="1">
      <c r="A126" s="105"/>
      <c r="B126" s="105"/>
      <c r="C126" s="511" t="str">
        <f t="shared" si="132"/>
        <v>Training &amp; Development</v>
      </c>
      <c r="D126" s="523"/>
      <c r="E126" s="522"/>
      <c r="F126" s="522"/>
      <c r="G126" s="522"/>
      <c r="H126" s="520">
        <f t="shared" ref="H126:P126" si="159">F26</f>
        <v>1081.666667</v>
      </c>
      <c r="I126" s="520">
        <f t="shared" si="159"/>
        <v>1081.666667</v>
      </c>
      <c r="J126" s="520">
        <f t="shared" si="159"/>
        <v>1081.666667</v>
      </c>
      <c r="K126" s="520">
        <f t="shared" si="159"/>
        <v>1081.666667</v>
      </c>
      <c r="L126" s="520">
        <f t="shared" si="159"/>
        <v>1081.666667</v>
      </c>
      <c r="M126" s="520">
        <f t="shared" si="159"/>
        <v>1081.666667</v>
      </c>
      <c r="N126" s="520">
        <f t="shared" si="159"/>
        <v>1081.666667</v>
      </c>
      <c r="O126" s="520">
        <f t="shared" si="159"/>
        <v>1081.666667</v>
      </c>
      <c r="P126" s="520">
        <f t="shared" si="159"/>
        <v>1081.666667</v>
      </c>
      <c r="Q126" s="341">
        <f t="shared" si="134"/>
        <v>9735</v>
      </c>
      <c r="R126" s="520">
        <f t="shared" ref="R126:S126" si="160">O26</f>
        <v>1081.666667</v>
      </c>
      <c r="S126" s="520">
        <f t="shared" si="160"/>
        <v>1081.666667</v>
      </c>
      <c r="T126" s="520">
        <f t="shared" ref="T126:AC126" si="161">R26</f>
        <v>1081.666667</v>
      </c>
      <c r="U126" s="520">
        <f t="shared" si="161"/>
        <v>1135.75</v>
      </c>
      <c r="V126" s="520">
        <f t="shared" si="161"/>
        <v>1135.75</v>
      </c>
      <c r="W126" s="520">
        <f t="shared" si="161"/>
        <v>1135.75</v>
      </c>
      <c r="X126" s="520">
        <f t="shared" si="161"/>
        <v>1135.75</v>
      </c>
      <c r="Y126" s="520">
        <f t="shared" si="161"/>
        <v>1135.75</v>
      </c>
      <c r="Z126" s="520">
        <f t="shared" si="161"/>
        <v>1135.75</v>
      </c>
      <c r="AA126" s="520">
        <f t="shared" si="161"/>
        <v>1135.75</v>
      </c>
      <c r="AB126" s="520">
        <f t="shared" si="161"/>
        <v>1135.75</v>
      </c>
      <c r="AC126" s="520">
        <f t="shared" si="161"/>
        <v>1135.75</v>
      </c>
      <c r="AD126" s="341">
        <f t="shared" si="137"/>
        <v>13466.75</v>
      </c>
      <c r="AE126" s="321">
        <f t="shared" ref="AE126:AG126" si="162">AE76</f>
        <v>14310.45</v>
      </c>
      <c r="AF126" s="321">
        <f t="shared" si="162"/>
        <v>15025.9725</v>
      </c>
      <c r="AG126" s="321">
        <f t="shared" si="162"/>
        <v>15777.27113</v>
      </c>
      <c r="AH126" s="105"/>
      <c r="AI126" s="105"/>
      <c r="AJ126" s="105"/>
      <c r="AK126" s="105"/>
      <c r="AL126" s="105"/>
    </row>
    <row r="127" ht="15.75" customHeight="1">
      <c r="A127" s="105"/>
      <c r="B127" s="105"/>
      <c r="C127" s="511" t="str">
        <f t="shared" si="132"/>
        <v>Rent, Rates &amp; Services Charges</v>
      </c>
      <c r="D127" s="523"/>
      <c r="E127" s="522"/>
      <c r="F127" s="522"/>
      <c r="G127" s="522"/>
      <c r="H127" s="520">
        <f t="shared" ref="H127:P127" si="163">F27</f>
        <v>990</v>
      </c>
      <c r="I127" s="520">
        <f t="shared" si="163"/>
        <v>990</v>
      </c>
      <c r="J127" s="520">
        <f t="shared" si="163"/>
        <v>990</v>
      </c>
      <c r="K127" s="520">
        <f t="shared" si="163"/>
        <v>990</v>
      </c>
      <c r="L127" s="520">
        <f t="shared" si="163"/>
        <v>990</v>
      </c>
      <c r="M127" s="520">
        <f t="shared" si="163"/>
        <v>990</v>
      </c>
      <c r="N127" s="520">
        <f t="shared" si="163"/>
        <v>990</v>
      </c>
      <c r="O127" s="520">
        <f t="shared" si="163"/>
        <v>990</v>
      </c>
      <c r="P127" s="520">
        <f t="shared" si="163"/>
        <v>990</v>
      </c>
      <c r="Q127" s="341">
        <f t="shared" si="134"/>
        <v>8910</v>
      </c>
      <c r="R127" s="520">
        <f t="shared" ref="R127:S127" si="164">O27</f>
        <v>990</v>
      </c>
      <c r="S127" s="520">
        <f t="shared" si="164"/>
        <v>990</v>
      </c>
      <c r="T127" s="520">
        <f t="shared" ref="T127:AC127" si="165">R27</f>
        <v>990</v>
      </c>
      <c r="U127" s="520">
        <f t="shared" si="165"/>
        <v>2179.485</v>
      </c>
      <c r="V127" s="520">
        <f t="shared" si="165"/>
        <v>2179.485</v>
      </c>
      <c r="W127" s="520">
        <f t="shared" si="165"/>
        <v>2179.485</v>
      </c>
      <c r="X127" s="520">
        <f t="shared" si="165"/>
        <v>2179.485</v>
      </c>
      <c r="Y127" s="520">
        <f t="shared" si="165"/>
        <v>2179.485</v>
      </c>
      <c r="Z127" s="520">
        <f t="shared" si="165"/>
        <v>2179.485</v>
      </c>
      <c r="AA127" s="520">
        <f t="shared" si="165"/>
        <v>2179.485</v>
      </c>
      <c r="AB127" s="520">
        <f t="shared" si="165"/>
        <v>2179.485</v>
      </c>
      <c r="AC127" s="520">
        <f t="shared" si="165"/>
        <v>2179.485</v>
      </c>
      <c r="AD127" s="341">
        <f t="shared" si="137"/>
        <v>22585.365</v>
      </c>
      <c r="AE127" s="321">
        <f t="shared" ref="AE127:AG127" si="166">AE77</f>
        <v>26938.4346</v>
      </c>
      <c r="AF127" s="321">
        <f t="shared" si="166"/>
        <v>27477.20329</v>
      </c>
      <c r="AG127" s="321">
        <f t="shared" si="166"/>
        <v>28026.74736</v>
      </c>
      <c r="AH127" s="105"/>
      <c r="AI127" s="105"/>
      <c r="AJ127" s="105"/>
      <c r="AK127" s="105"/>
      <c r="AL127" s="105"/>
    </row>
    <row r="128" ht="15.75" customHeight="1">
      <c r="A128" s="105"/>
      <c r="B128" s="105"/>
      <c r="C128" s="511" t="str">
        <f t="shared" si="132"/>
        <v>Insurance</v>
      </c>
      <c r="D128" s="523"/>
      <c r="E128" s="522"/>
      <c r="F128" s="522"/>
      <c r="G128" s="522"/>
      <c r="H128" s="520">
        <f t="shared" ref="H128:P128" si="167">F28</f>
        <v>0</v>
      </c>
      <c r="I128" s="520">
        <f t="shared" si="167"/>
        <v>0</v>
      </c>
      <c r="J128" s="520">
        <f t="shared" si="167"/>
        <v>0</v>
      </c>
      <c r="K128" s="520">
        <f t="shared" si="167"/>
        <v>0</v>
      </c>
      <c r="L128" s="520">
        <f t="shared" si="167"/>
        <v>0</v>
      </c>
      <c r="M128" s="520">
        <f t="shared" si="167"/>
        <v>0</v>
      </c>
      <c r="N128" s="520">
        <f t="shared" si="167"/>
        <v>0</v>
      </c>
      <c r="O128" s="520">
        <f t="shared" si="167"/>
        <v>0</v>
      </c>
      <c r="P128" s="520">
        <f t="shared" si="167"/>
        <v>0</v>
      </c>
      <c r="Q128" s="341">
        <f t="shared" si="134"/>
        <v>0</v>
      </c>
      <c r="R128" s="520">
        <f t="shared" ref="R128:S128" si="168">O28</f>
        <v>0</v>
      </c>
      <c r="S128" s="520">
        <f t="shared" si="168"/>
        <v>0</v>
      </c>
      <c r="T128" s="520">
        <f t="shared" ref="T128:AC128" si="169">R28</f>
        <v>0</v>
      </c>
      <c r="U128" s="520">
        <f t="shared" si="169"/>
        <v>0</v>
      </c>
      <c r="V128" s="520">
        <f t="shared" si="169"/>
        <v>0</v>
      </c>
      <c r="W128" s="520">
        <f t="shared" si="169"/>
        <v>0</v>
      </c>
      <c r="X128" s="520">
        <f t="shared" si="169"/>
        <v>0</v>
      </c>
      <c r="Y128" s="520">
        <f t="shared" si="169"/>
        <v>0</v>
      </c>
      <c r="Z128" s="520">
        <f t="shared" si="169"/>
        <v>0</v>
      </c>
      <c r="AA128" s="520">
        <f t="shared" si="169"/>
        <v>0</v>
      </c>
      <c r="AB128" s="520">
        <f t="shared" si="169"/>
        <v>0</v>
      </c>
      <c r="AC128" s="520">
        <f t="shared" si="169"/>
        <v>0</v>
      </c>
      <c r="AD128" s="341">
        <f t="shared" si="137"/>
        <v>0</v>
      </c>
      <c r="AE128" s="321">
        <f t="shared" ref="AE128:AG128" si="170">AE78</f>
        <v>0</v>
      </c>
      <c r="AF128" s="321">
        <f t="shared" si="170"/>
        <v>0</v>
      </c>
      <c r="AG128" s="321">
        <f t="shared" si="170"/>
        <v>0</v>
      </c>
      <c r="AH128" s="105"/>
      <c r="AI128" s="105"/>
      <c r="AJ128" s="105"/>
      <c r="AK128" s="105"/>
      <c r="AL128" s="105"/>
    </row>
    <row r="129" ht="15.75" customHeight="1">
      <c r="A129" s="105"/>
      <c r="B129" s="105"/>
      <c r="C129" s="511" t="str">
        <f t="shared" si="132"/>
        <v>License &amp; Permits</v>
      </c>
      <c r="D129" s="523"/>
      <c r="E129" s="522"/>
      <c r="F129" s="522"/>
      <c r="G129" s="522"/>
      <c r="H129" s="520">
        <f t="shared" ref="H129:P129" si="171">F29</f>
        <v>0</v>
      </c>
      <c r="I129" s="520">
        <f t="shared" si="171"/>
        <v>0</v>
      </c>
      <c r="J129" s="520">
        <f t="shared" si="171"/>
        <v>0</v>
      </c>
      <c r="K129" s="520">
        <f t="shared" si="171"/>
        <v>0</v>
      </c>
      <c r="L129" s="520">
        <f t="shared" si="171"/>
        <v>0</v>
      </c>
      <c r="M129" s="520">
        <f t="shared" si="171"/>
        <v>0</v>
      </c>
      <c r="N129" s="520">
        <f t="shared" si="171"/>
        <v>0</v>
      </c>
      <c r="O129" s="520">
        <f t="shared" si="171"/>
        <v>0</v>
      </c>
      <c r="P129" s="520">
        <f t="shared" si="171"/>
        <v>0</v>
      </c>
      <c r="Q129" s="341">
        <f t="shared" si="134"/>
        <v>0</v>
      </c>
      <c r="R129" s="520">
        <f t="shared" ref="R129:S129" si="172">O29</f>
        <v>0</v>
      </c>
      <c r="S129" s="520">
        <f t="shared" si="172"/>
        <v>0</v>
      </c>
      <c r="T129" s="520">
        <f t="shared" ref="T129:AC129" si="173">R29</f>
        <v>0</v>
      </c>
      <c r="U129" s="520">
        <f t="shared" si="173"/>
        <v>0</v>
      </c>
      <c r="V129" s="520">
        <f t="shared" si="173"/>
        <v>0</v>
      </c>
      <c r="W129" s="520">
        <f t="shared" si="173"/>
        <v>0</v>
      </c>
      <c r="X129" s="520">
        <f t="shared" si="173"/>
        <v>0</v>
      </c>
      <c r="Y129" s="520">
        <f t="shared" si="173"/>
        <v>0</v>
      </c>
      <c r="Z129" s="520">
        <f t="shared" si="173"/>
        <v>0</v>
      </c>
      <c r="AA129" s="520">
        <f t="shared" si="173"/>
        <v>0</v>
      </c>
      <c r="AB129" s="520">
        <f t="shared" si="173"/>
        <v>0</v>
      </c>
      <c r="AC129" s="520">
        <f t="shared" si="173"/>
        <v>0</v>
      </c>
      <c r="AD129" s="341">
        <f t="shared" si="137"/>
        <v>0</v>
      </c>
      <c r="AE129" s="321">
        <f t="shared" ref="AE129:AG129" si="174">AE79</f>
        <v>0</v>
      </c>
      <c r="AF129" s="321">
        <f t="shared" si="174"/>
        <v>0</v>
      </c>
      <c r="AG129" s="321">
        <f t="shared" si="174"/>
        <v>0</v>
      </c>
      <c r="AH129" s="105"/>
      <c r="AI129" s="105"/>
      <c r="AJ129" s="105"/>
      <c r="AK129" s="105"/>
      <c r="AL129" s="105"/>
    </row>
    <row r="130" ht="15.75" customHeight="1">
      <c r="A130" s="105"/>
      <c r="B130" s="105"/>
      <c r="C130" s="511" t="str">
        <f t="shared" si="132"/>
        <v>Utilities (gas, electricity, water)</v>
      </c>
      <c r="D130" s="523"/>
      <c r="E130" s="522"/>
      <c r="F130" s="522"/>
      <c r="G130" s="522"/>
      <c r="H130" s="520">
        <f t="shared" ref="H130:P130" si="175">F30</f>
        <v>330</v>
      </c>
      <c r="I130" s="520">
        <f t="shared" si="175"/>
        <v>330</v>
      </c>
      <c r="J130" s="520">
        <f t="shared" si="175"/>
        <v>330</v>
      </c>
      <c r="K130" s="520">
        <f t="shared" si="175"/>
        <v>330</v>
      </c>
      <c r="L130" s="520">
        <f t="shared" si="175"/>
        <v>330</v>
      </c>
      <c r="M130" s="520">
        <f t="shared" si="175"/>
        <v>330</v>
      </c>
      <c r="N130" s="520">
        <f t="shared" si="175"/>
        <v>330</v>
      </c>
      <c r="O130" s="520">
        <f t="shared" si="175"/>
        <v>330</v>
      </c>
      <c r="P130" s="520">
        <f t="shared" si="175"/>
        <v>330</v>
      </c>
      <c r="Q130" s="341">
        <f t="shared" si="134"/>
        <v>2970</v>
      </c>
      <c r="R130" s="520">
        <f t="shared" ref="R130:S130" si="176">O30</f>
        <v>330</v>
      </c>
      <c r="S130" s="520">
        <f t="shared" si="176"/>
        <v>330</v>
      </c>
      <c r="T130" s="520">
        <f t="shared" ref="T130:AC130" si="177">R30</f>
        <v>330</v>
      </c>
      <c r="U130" s="520">
        <f t="shared" si="177"/>
        <v>726.495</v>
      </c>
      <c r="V130" s="520">
        <f t="shared" si="177"/>
        <v>726.495</v>
      </c>
      <c r="W130" s="520">
        <f t="shared" si="177"/>
        <v>726.495</v>
      </c>
      <c r="X130" s="520">
        <f t="shared" si="177"/>
        <v>726.495</v>
      </c>
      <c r="Y130" s="520">
        <f t="shared" si="177"/>
        <v>726.495</v>
      </c>
      <c r="Z130" s="520">
        <f t="shared" si="177"/>
        <v>726.495</v>
      </c>
      <c r="AA130" s="520">
        <f t="shared" si="177"/>
        <v>726.495</v>
      </c>
      <c r="AB130" s="520">
        <f t="shared" si="177"/>
        <v>726.495</v>
      </c>
      <c r="AC130" s="520">
        <f t="shared" si="177"/>
        <v>726.495</v>
      </c>
      <c r="AD130" s="341">
        <f t="shared" si="137"/>
        <v>7528.455</v>
      </c>
      <c r="AE130" s="321">
        <f t="shared" ref="AE130:AG130" si="178">AE80</f>
        <v>13890.6315</v>
      </c>
      <c r="AF130" s="321">
        <f t="shared" si="178"/>
        <v>22235.643</v>
      </c>
      <c r="AG130" s="321">
        <f t="shared" si="178"/>
        <v>35872.533</v>
      </c>
      <c r="AH130" s="105"/>
      <c r="AI130" s="105"/>
      <c r="AJ130" s="105"/>
      <c r="AK130" s="105"/>
      <c r="AL130" s="105"/>
    </row>
    <row r="131" ht="15.75" customHeight="1">
      <c r="A131" s="105"/>
      <c r="B131" s="105"/>
      <c r="C131" s="511" t="str">
        <f t="shared" si="132"/>
        <v>Repairs &amp; Maintenance</v>
      </c>
      <c r="D131" s="523"/>
      <c r="E131" s="522"/>
      <c r="F131" s="522"/>
      <c r="G131" s="522"/>
      <c r="H131" s="520">
        <f t="shared" ref="H131:P131" si="179">F31</f>
        <v>0</v>
      </c>
      <c r="I131" s="520">
        <f t="shared" si="179"/>
        <v>0</v>
      </c>
      <c r="J131" s="520">
        <f t="shared" si="179"/>
        <v>0</v>
      </c>
      <c r="K131" s="520">
        <f t="shared" si="179"/>
        <v>0</v>
      </c>
      <c r="L131" s="520">
        <f t="shared" si="179"/>
        <v>0</v>
      </c>
      <c r="M131" s="520">
        <f t="shared" si="179"/>
        <v>0</v>
      </c>
      <c r="N131" s="520">
        <f t="shared" si="179"/>
        <v>0</v>
      </c>
      <c r="O131" s="520">
        <f t="shared" si="179"/>
        <v>0</v>
      </c>
      <c r="P131" s="520">
        <f t="shared" si="179"/>
        <v>0</v>
      </c>
      <c r="Q131" s="341">
        <f t="shared" si="134"/>
        <v>0</v>
      </c>
      <c r="R131" s="520">
        <f t="shared" ref="R131:S131" si="180">O31</f>
        <v>0</v>
      </c>
      <c r="S131" s="520">
        <f t="shared" si="180"/>
        <v>0</v>
      </c>
      <c r="T131" s="520">
        <f t="shared" ref="T131:AC131" si="181">R31</f>
        <v>0</v>
      </c>
      <c r="U131" s="520">
        <f t="shared" si="181"/>
        <v>0</v>
      </c>
      <c r="V131" s="520">
        <f t="shared" si="181"/>
        <v>0</v>
      </c>
      <c r="W131" s="520">
        <f t="shared" si="181"/>
        <v>0</v>
      </c>
      <c r="X131" s="520">
        <f t="shared" si="181"/>
        <v>0</v>
      </c>
      <c r="Y131" s="520">
        <f t="shared" si="181"/>
        <v>0</v>
      </c>
      <c r="Z131" s="520">
        <f t="shared" si="181"/>
        <v>0</v>
      </c>
      <c r="AA131" s="520">
        <f t="shared" si="181"/>
        <v>0</v>
      </c>
      <c r="AB131" s="520">
        <f t="shared" si="181"/>
        <v>0</v>
      </c>
      <c r="AC131" s="520">
        <f t="shared" si="181"/>
        <v>0</v>
      </c>
      <c r="AD131" s="341">
        <f t="shared" si="137"/>
        <v>0</v>
      </c>
      <c r="AE131" s="321">
        <f t="shared" ref="AE131:AG131" si="182">AE81</f>
        <v>0</v>
      </c>
      <c r="AF131" s="321">
        <f t="shared" si="182"/>
        <v>0</v>
      </c>
      <c r="AG131" s="321">
        <f t="shared" si="182"/>
        <v>0</v>
      </c>
      <c r="AH131" s="105"/>
      <c r="AI131" s="105"/>
      <c r="AJ131" s="105"/>
      <c r="AK131" s="105"/>
      <c r="AL131" s="105"/>
    </row>
    <row r="132" ht="15.75" customHeight="1">
      <c r="A132" s="105"/>
      <c r="B132" s="105"/>
      <c r="C132" s="511" t="str">
        <f t="shared" si="132"/>
        <v>Telephone &amp; Internet Charges</v>
      </c>
      <c r="D132" s="523"/>
      <c r="E132" s="522"/>
      <c r="F132" s="522"/>
      <c r="G132" s="522"/>
      <c r="H132" s="520">
        <f t="shared" ref="H132:P132" si="183">F32</f>
        <v>0</v>
      </c>
      <c r="I132" s="520">
        <f t="shared" si="183"/>
        <v>0</v>
      </c>
      <c r="J132" s="520">
        <f t="shared" si="183"/>
        <v>0</v>
      </c>
      <c r="K132" s="520">
        <f t="shared" si="183"/>
        <v>0</v>
      </c>
      <c r="L132" s="520">
        <f t="shared" si="183"/>
        <v>0</v>
      </c>
      <c r="M132" s="520">
        <f t="shared" si="183"/>
        <v>0</v>
      </c>
      <c r="N132" s="520">
        <f t="shared" si="183"/>
        <v>0</v>
      </c>
      <c r="O132" s="520">
        <f t="shared" si="183"/>
        <v>0</v>
      </c>
      <c r="P132" s="520">
        <f t="shared" si="183"/>
        <v>0</v>
      </c>
      <c r="Q132" s="341">
        <f t="shared" si="134"/>
        <v>0</v>
      </c>
      <c r="R132" s="520">
        <f t="shared" ref="R132:S132" si="184">O32</f>
        <v>0</v>
      </c>
      <c r="S132" s="520">
        <f t="shared" si="184"/>
        <v>0</v>
      </c>
      <c r="T132" s="520">
        <f t="shared" ref="T132:AC132" si="185">R32</f>
        <v>0</v>
      </c>
      <c r="U132" s="520">
        <f t="shared" si="185"/>
        <v>0</v>
      </c>
      <c r="V132" s="520">
        <f t="shared" si="185"/>
        <v>0</v>
      </c>
      <c r="W132" s="520">
        <f t="shared" si="185"/>
        <v>0</v>
      </c>
      <c r="X132" s="520">
        <f t="shared" si="185"/>
        <v>0</v>
      </c>
      <c r="Y132" s="520">
        <f t="shared" si="185"/>
        <v>0</v>
      </c>
      <c r="Z132" s="520">
        <f t="shared" si="185"/>
        <v>0</v>
      </c>
      <c r="AA132" s="520">
        <f t="shared" si="185"/>
        <v>0</v>
      </c>
      <c r="AB132" s="520">
        <f t="shared" si="185"/>
        <v>0</v>
      </c>
      <c r="AC132" s="520">
        <f t="shared" si="185"/>
        <v>0</v>
      </c>
      <c r="AD132" s="341">
        <f t="shared" si="137"/>
        <v>0</v>
      </c>
      <c r="AE132" s="321">
        <f t="shared" ref="AE132:AG132" si="186">AE82</f>
        <v>0</v>
      </c>
      <c r="AF132" s="321">
        <f t="shared" si="186"/>
        <v>0</v>
      </c>
      <c r="AG132" s="321">
        <f t="shared" si="186"/>
        <v>0</v>
      </c>
      <c r="AH132" s="105"/>
      <c r="AI132" s="105"/>
      <c r="AJ132" s="105"/>
      <c r="AK132" s="105"/>
      <c r="AL132" s="105"/>
    </row>
    <row r="133" ht="15.75" customHeight="1">
      <c r="A133" s="105"/>
      <c r="B133" s="105"/>
      <c r="C133" s="511" t="str">
        <f t="shared" si="132"/>
        <v>Offline Marketing</v>
      </c>
      <c r="D133" s="523"/>
      <c r="E133" s="522"/>
      <c r="F133" s="522"/>
      <c r="G133" s="522"/>
      <c r="H133" s="520">
        <f t="shared" ref="H133:P133" si="187">F33</f>
        <v>660</v>
      </c>
      <c r="I133" s="520">
        <f t="shared" si="187"/>
        <v>660</v>
      </c>
      <c r="J133" s="520">
        <f t="shared" si="187"/>
        <v>660</v>
      </c>
      <c r="K133" s="520">
        <f t="shared" si="187"/>
        <v>660</v>
      </c>
      <c r="L133" s="520">
        <f t="shared" si="187"/>
        <v>660</v>
      </c>
      <c r="M133" s="520">
        <f t="shared" si="187"/>
        <v>660</v>
      </c>
      <c r="N133" s="520">
        <f t="shared" si="187"/>
        <v>660</v>
      </c>
      <c r="O133" s="520">
        <f t="shared" si="187"/>
        <v>660</v>
      </c>
      <c r="P133" s="520">
        <f t="shared" si="187"/>
        <v>660</v>
      </c>
      <c r="Q133" s="341">
        <f t="shared" si="134"/>
        <v>5940</v>
      </c>
      <c r="R133" s="520">
        <f t="shared" ref="R133:S133" si="188">O33</f>
        <v>660</v>
      </c>
      <c r="S133" s="520">
        <f t="shared" si="188"/>
        <v>660</v>
      </c>
      <c r="T133" s="520">
        <f t="shared" ref="T133:AC133" si="189">R33</f>
        <v>660</v>
      </c>
      <c r="U133" s="520">
        <f t="shared" si="189"/>
        <v>1452.99</v>
      </c>
      <c r="V133" s="520">
        <f t="shared" si="189"/>
        <v>1452.99</v>
      </c>
      <c r="W133" s="520">
        <f t="shared" si="189"/>
        <v>1452.99</v>
      </c>
      <c r="X133" s="520">
        <f t="shared" si="189"/>
        <v>1452.99</v>
      </c>
      <c r="Y133" s="520">
        <f t="shared" si="189"/>
        <v>1452.99</v>
      </c>
      <c r="Z133" s="520">
        <f t="shared" si="189"/>
        <v>1452.99</v>
      </c>
      <c r="AA133" s="520">
        <f t="shared" si="189"/>
        <v>1452.99</v>
      </c>
      <c r="AB133" s="520">
        <f t="shared" si="189"/>
        <v>1452.99</v>
      </c>
      <c r="AC133" s="520">
        <f t="shared" si="189"/>
        <v>1452.99</v>
      </c>
      <c r="AD133" s="341">
        <f t="shared" si="137"/>
        <v>15056.91</v>
      </c>
      <c r="AE133" s="321">
        <f t="shared" ref="AE133:AG133" si="190">AE83</f>
        <v>27781.263</v>
      </c>
      <c r="AF133" s="321">
        <f t="shared" si="190"/>
        <v>44471.286</v>
      </c>
      <c r="AG133" s="321">
        <f t="shared" si="190"/>
        <v>71745.066</v>
      </c>
      <c r="AH133" s="105"/>
      <c r="AI133" s="105"/>
      <c r="AJ133" s="105"/>
      <c r="AK133" s="105"/>
      <c r="AL133" s="105"/>
    </row>
    <row r="134" ht="15.75" customHeight="1">
      <c r="A134" s="105"/>
      <c r="B134" s="105"/>
      <c r="C134" s="511" t="str">
        <f t="shared" si="132"/>
        <v>Online Marketing</v>
      </c>
      <c r="D134" s="523"/>
      <c r="E134" s="522"/>
      <c r="F134" s="522"/>
      <c r="G134" s="522"/>
      <c r="H134" s="520">
        <f t="shared" ref="H134:P134" si="191">F34</f>
        <v>1650</v>
      </c>
      <c r="I134" s="520">
        <f t="shared" si="191"/>
        <v>1650</v>
      </c>
      <c r="J134" s="520">
        <f t="shared" si="191"/>
        <v>1650</v>
      </c>
      <c r="K134" s="520">
        <f t="shared" si="191"/>
        <v>1650</v>
      </c>
      <c r="L134" s="520">
        <f t="shared" si="191"/>
        <v>1650</v>
      </c>
      <c r="M134" s="520">
        <f t="shared" si="191"/>
        <v>1650</v>
      </c>
      <c r="N134" s="520">
        <f t="shared" si="191"/>
        <v>1650</v>
      </c>
      <c r="O134" s="520">
        <f t="shared" si="191"/>
        <v>1650</v>
      </c>
      <c r="P134" s="520">
        <f t="shared" si="191"/>
        <v>1650</v>
      </c>
      <c r="Q134" s="341">
        <f t="shared" si="134"/>
        <v>14850</v>
      </c>
      <c r="R134" s="520">
        <f t="shared" ref="R134:S134" si="192">O34</f>
        <v>1650</v>
      </c>
      <c r="S134" s="520">
        <f t="shared" si="192"/>
        <v>1650</v>
      </c>
      <c r="T134" s="520">
        <f t="shared" ref="T134:AC134" si="193">R34</f>
        <v>1650</v>
      </c>
      <c r="U134" s="520">
        <f t="shared" si="193"/>
        <v>3632.475</v>
      </c>
      <c r="V134" s="520">
        <f t="shared" si="193"/>
        <v>3632.475</v>
      </c>
      <c r="W134" s="520">
        <f t="shared" si="193"/>
        <v>3632.475</v>
      </c>
      <c r="X134" s="520">
        <f t="shared" si="193"/>
        <v>3632.475</v>
      </c>
      <c r="Y134" s="520">
        <f t="shared" si="193"/>
        <v>3632.475</v>
      </c>
      <c r="Z134" s="520">
        <f t="shared" si="193"/>
        <v>3632.475</v>
      </c>
      <c r="AA134" s="520">
        <f t="shared" si="193"/>
        <v>3632.475</v>
      </c>
      <c r="AB134" s="520">
        <f t="shared" si="193"/>
        <v>3632.475</v>
      </c>
      <c r="AC134" s="520">
        <f t="shared" si="193"/>
        <v>3632.475</v>
      </c>
      <c r="AD134" s="341">
        <f t="shared" si="137"/>
        <v>37642.275</v>
      </c>
      <c r="AE134" s="321">
        <f t="shared" ref="AE134:AG134" si="194">AE84</f>
        <v>69453.1575</v>
      </c>
      <c r="AF134" s="321">
        <f t="shared" si="194"/>
        <v>111178.215</v>
      </c>
      <c r="AG134" s="321">
        <f t="shared" si="194"/>
        <v>179362.665</v>
      </c>
      <c r="AH134" s="105"/>
      <c r="AI134" s="105"/>
      <c r="AJ134" s="105"/>
      <c r="AK134" s="105"/>
      <c r="AL134" s="105"/>
    </row>
    <row r="135" ht="15.75" customHeight="1">
      <c r="A135" s="105"/>
      <c r="B135" s="105"/>
      <c r="C135" s="511" t="str">
        <f t="shared" si="132"/>
        <v>Public Relations</v>
      </c>
      <c r="D135" s="523"/>
      <c r="E135" s="522"/>
      <c r="F135" s="522"/>
      <c r="G135" s="522"/>
      <c r="H135" s="520">
        <f t="shared" ref="H135:P135" si="195">F35</f>
        <v>990</v>
      </c>
      <c r="I135" s="520">
        <f t="shared" si="195"/>
        <v>990</v>
      </c>
      <c r="J135" s="520">
        <f t="shared" si="195"/>
        <v>990</v>
      </c>
      <c r="K135" s="520">
        <f t="shared" si="195"/>
        <v>990</v>
      </c>
      <c r="L135" s="520">
        <f t="shared" si="195"/>
        <v>990</v>
      </c>
      <c r="M135" s="520">
        <f t="shared" si="195"/>
        <v>990</v>
      </c>
      <c r="N135" s="520">
        <f t="shared" si="195"/>
        <v>990</v>
      </c>
      <c r="O135" s="520">
        <f t="shared" si="195"/>
        <v>990</v>
      </c>
      <c r="P135" s="520">
        <f t="shared" si="195"/>
        <v>990</v>
      </c>
      <c r="Q135" s="341">
        <f t="shared" si="134"/>
        <v>8910</v>
      </c>
      <c r="R135" s="520">
        <f t="shared" ref="R135:S135" si="196">O35</f>
        <v>990</v>
      </c>
      <c r="S135" s="520">
        <f t="shared" si="196"/>
        <v>990</v>
      </c>
      <c r="T135" s="520">
        <f t="shared" ref="T135:AC135" si="197">R35</f>
        <v>990</v>
      </c>
      <c r="U135" s="520">
        <f t="shared" si="197"/>
        <v>2179.485</v>
      </c>
      <c r="V135" s="520">
        <f t="shared" si="197"/>
        <v>2179.485</v>
      </c>
      <c r="W135" s="520">
        <f t="shared" si="197"/>
        <v>2179.485</v>
      </c>
      <c r="X135" s="520">
        <f t="shared" si="197"/>
        <v>2179.485</v>
      </c>
      <c r="Y135" s="520">
        <f t="shared" si="197"/>
        <v>2179.485</v>
      </c>
      <c r="Z135" s="520">
        <f t="shared" si="197"/>
        <v>2179.485</v>
      </c>
      <c r="AA135" s="520">
        <f t="shared" si="197"/>
        <v>2179.485</v>
      </c>
      <c r="AB135" s="520">
        <f t="shared" si="197"/>
        <v>2179.485</v>
      </c>
      <c r="AC135" s="520">
        <f t="shared" si="197"/>
        <v>2179.485</v>
      </c>
      <c r="AD135" s="341">
        <f t="shared" si="137"/>
        <v>22585.365</v>
      </c>
      <c r="AE135" s="321">
        <f t="shared" ref="AE135:AG135" si="198">AE85</f>
        <v>41671.8945</v>
      </c>
      <c r="AF135" s="321">
        <f t="shared" si="198"/>
        <v>66706.929</v>
      </c>
      <c r="AG135" s="321">
        <f t="shared" si="198"/>
        <v>107617.599</v>
      </c>
      <c r="AH135" s="105"/>
      <c r="AI135" s="105"/>
      <c r="AJ135" s="105"/>
      <c r="AK135" s="105"/>
      <c r="AL135" s="105"/>
    </row>
    <row r="136" ht="15.75" customHeight="1">
      <c r="A136" s="105"/>
      <c r="B136" s="105"/>
      <c r="C136" s="511" t="str">
        <f t="shared" si="132"/>
        <v>Travel, Transport and delivery</v>
      </c>
      <c r="D136" s="523"/>
      <c r="E136" s="522"/>
      <c r="F136" s="522"/>
      <c r="G136" s="522"/>
      <c r="H136" s="520">
        <f t="shared" ref="H136:P136" si="199">F36</f>
        <v>0</v>
      </c>
      <c r="I136" s="520">
        <f t="shared" si="199"/>
        <v>0</v>
      </c>
      <c r="J136" s="520">
        <f t="shared" si="199"/>
        <v>0</v>
      </c>
      <c r="K136" s="520">
        <f t="shared" si="199"/>
        <v>0</v>
      </c>
      <c r="L136" s="520">
        <f t="shared" si="199"/>
        <v>0</v>
      </c>
      <c r="M136" s="520">
        <f t="shared" si="199"/>
        <v>0</v>
      </c>
      <c r="N136" s="520">
        <f t="shared" si="199"/>
        <v>0</v>
      </c>
      <c r="O136" s="520">
        <f t="shared" si="199"/>
        <v>0</v>
      </c>
      <c r="P136" s="520">
        <f t="shared" si="199"/>
        <v>0</v>
      </c>
      <c r="Q136" s="341">
        <f t="shared" si="134"/>
        <v>0</v>
      </c>
      <c r="R136" s="520">
        <f t="shared" ref="R136:S136" si="200">O36</f>
        <v>0</v>
      </c>
      <c r="S136" s="520">
        <f t="shared" si="200"/>
        <v>0</v>
      </c>
      <c r="T136" s="520">
        <f t="shared" ref="T136:AC136" si="201">R36</f>
        <v>0</v>
      </c>
      <c r="U136" s="520">
        <f t="shared" si="201"/>
        <v>0</v>
      </c>
      <c r="V136" s="520">
        <f t="shared" si="201"/>
        <v>0</v>
      </c>
      <c r="W136" s="520">
        <f t="shared" si="201"/>
        <v>0</v>
      </c>
      <c r="X136" s="520">
        <f t="shared" si="201"/>
        <v>0</v>
      </c>
      <c r="Y136" s="520">
        <f t="shared" si="201"/>
        <v>0</v>
      </c>
      <c r="Z136" s="520">
        <f t="shared" si="201"/>
        <v>0</v>
      </c>
      <c r="AA136" s="520">
        <f t="shared" si="201"/>
        <v>0</v>
      </c>
      <c r="AB136" s="520">
        <f t="shared" si="201"/>
        <v>0</v>
      </c>
      <c r="AC136" s="520">
        <f t="shared" si="201"/>
        <v>0</v>
      </c>
      <c r="AD136" s="341">
        <f t="shared" si="137"/>
        <v>0</v>
      </c>
      <c r="AE136" s="321">
        <f t="shared" ref="AE136:AG136" si="202">AE86</f>
        <v>0</v>
      </c>
      <c r="AF136" s="321">
        <f t="shared" si="202"/>
        <v>0</v>
      </c>
      <c r="AG136" s="321">
        <f t="shared" si="202"/>
        <v>0</v>
      </c>
      <c r="AH136" s="105"/>
      <c r="AI136" s="105"/>
      <c r="AJ136" s="105"/>
      <c r="AK136" s="105"/>
      <c r="AL136" s="105"/>
    </row>
    <row r="137" ht="15.75" customHeight="1">
      <c r="A137" s="105"/>
      <c r="B137" s="105"/>
      <c r="C137" s="511" t="str">
        <f t="shared" si="132"/>
        <v>Hospitality &amp; Entertainment:</v>
      </c>
      <c r="D137" s="523"/>
      <c r="E137" s="522"/>
      <c r="F137" s="522"/>
      <c r="G137" s="522"/>
      <c r="H137" s="520">
        <f t="shared" ref="H137:P137" si="203">F37</f>
        <v>0</v>
      </c>
      <c r="I137" s="520">
        <f t="shared" si="203"/>
        <v>0</v>
      </c>
      <c r="J137" s="520">
        <f t="shared" si="203"/>
        <v>0</v>
      </c>
      <c r="K137" s="520">
        <f t="shared" si="203"/>
        <v>0</v>
      </c>
      <c r="L137" s="520">
        <f t="shared" si="203"/>
        <v>0</v>
      </c>
      <c r="M137" s="520">
        <f t="shared" si="203"/>
        <v>0</v>
      </c>
      <c r="N137" s="520">
        <f t="shared" si="203"/>
        <v>0</v>
      </c>
      <c r="O137" s="520">
        <f t="shared" si="203"/>
        <v>0</v>
      </c>
      <c r="P137" s="520">
        <f t="shared" si="203"/>
        <v>0</v>
      </c>
      <c r="Q137" s="341">
        <f t="shared" si="134"/>
        <v>0</v>
      </c>
      <c r="R137" s="520">
        <f t="shared" ref="R137:S137" si="204">O37</f>
        <v>0</v>
      </c>
      <c r="S137" s="520">
        <f t="shared" si="204"/>
        <v>0</v>
      </c>
      <c r="T137" s="520">
        <f t="shared" ref="T137:AC137" si="205">R37</f>
        <v>0</v>
      </c>
      <c r="U137" s="520">
        <f t="shared" si="205"/>
        <v>0</v>
      </c>
      <c r="V137" s="520">
        <f t="shared" si="205"/>
        <v>0</v>
      </c>
      <c r="W137" s="520">
        <f t="shared" si="205"/>
        <v>0</v>
      </c>
      <c r="X137" s="520">
        <f t="shared" si="205"/>
        <v>0</v>
      </c>
      <c r="Y137" s="520">
        <f t="shared" si="205"/>
        <v>0</v>
      </c>
      <c r="Z137" s="520">
        <f t="shared" si="205"/>
        <v>0</v>
      </c>
      <c r="AA137" s="520">
        <f t="shared" si="205"/>
        <v>0</v>
      </c>
      <c r="AB137" s="520">
        <f t="shared" si="205"/>
        <v>0</v>
      </c>
      <c r="AC137" s="520">
        <f t="shared" si="205"/>
        <v>0</v>
      </c>
      <c r="AD137" s="341">
        <f t="shared" si="137"/>
        <v>0</v>
      </c>
      <c r="AE137" s="321">
        <f t="shared" ref="AE137:AG137" si="206">AE87</f>
        <v>0</v>
      </c>
      <c r="AF137" s="321">
        <f t="shared" si="206"/>
        <v>0</v>
      </c>
      <c r="AG137" s="321">
        <f t="shared" si="206"/>
        <v>0</v>
      </c>
      <c r="AH137" s="105"/>
      <c r="AI137" s="105"/>
      <c r="AJ137" s="105"/>
      <c r="AK137" s="105"/>
      <c r="AL137" s="105"/>
    </row>
    <row r="138" ht="15.75" customHeight="1">
      <c r="A138" s="105"/>
      <c r="B138" s="105"/>
      <c r="C138" s="511" t="str">
        <f t="shared" si="132"/>
        <v>Professional Fees (Lawyers, Accountants &amp; Consultants)</v>
      </c>
      <c r="D138" s="523"/>
      <c r="E138" s="522"/>
      <c r="F138" s="522"/>
      <c r="G138" s="522"/>
      <c r="H138" s="520">
        <f t="shared" ref="H138:P138" si="207">F38</f>
        <v>165</v>
      </c>
      <c r="I138" s="520">
        <f t="shared" si="207"/>
        <v>165</v>
      </c>
      <c r="J138" s="520">
        <f t="shared" si="207"/>
        <v>165</v>
      </c>
      <c r="K138" s="520">
        <f t="shared" si="207"/>
        <v>165</v>
      </c>
      <c r="L138" s="520">
        <f t="shared" si="207"/>
        <v>165</v>
      </c>
      <c r="M138" s="520">
        <f t="shared" si="207"/>
        <v>165</v>
      </c>
      <c r="N138" s="520">
        <f t="shared" si="207"/>
        <v>165</v>
      </c>
      <c r="O138" s="520">
        <f t="shared" si="207"/>
        <v>165</v>
      </c>
      <c r="P138" s="520">
        <f t="shared" si="207"/>
        <v>165</v>
      </c>
      <c r="Q138" s="341">
        <f t="shared" si="134"/>
        <v>1485</v>
      </c>
      <c r="R138" s="520">
        <f t="shared" ref="R138:S138" si="208">O38</f>
        <v>165</v>
      </c>
      <c r="S138" s="520">
        <f t="shared" si="208"/>
        <v>165</v>
      </c>
      <c r="T138" s="520">
        <f t="shared" ref="T138:AC138" si="209">R38</f>
        <v>165</v>
      </c>
      <c r="U138" s="520">
        <f t="shared" si="209"/>
        <v>363.2475</v>
      </c>
      <c r="V138" s="520">
        <f t="shared" si="209"/>
        <v>363.2475</v>
      </c>
      <c r="W138" s="520">
        <f t="shared" si="209"/>
        <v>363.2475</v>
      </c>
      <c r="X138" s="520">
        <f t="shared" si="209"/>
        <v>363.2475</v>
      </c>
      <c r="Y138" s="520">
        <f t="shared" si="209"/>
        <v>363.2475</v>
      </c>
      <c r="Z138" s="520">
        <f t="shared" si="209"/>
        <v>363.2475</v>
      </c>
      <c r="AA138" s="520">
        <f t="shared" si="209"/>
        <v>363.2475</v>
      </c>
      <c r="AB138" s="520">
        <f t="shared" si="209"/>
        <v>363.2475</v>
      </c>
      <c r="AC138" s="520">
        <f t="shared" si="209"/>
        <v>363.2475</v>
      </c>
      <c r="AD138" s="341">
        <f t="shared" si="137"/>
        <v>3764.2275</v>
      </c>
      <c r="AE138" s="321">
        <f t="shared" ref="AE138:AG138" si="210">AE88</f>
        <v>6945.31575</v>
      </c>
      <c r="AF138" s="321">
        <f t="shared" si="210"/>
        <v>11117.8215</v>
      </c>
      <c r="AG138" s="321">
        <f t="shared" si="210"/>
        <v>17936.2665</v>
      </c>
      <c r="AH138" s="105"/>
      <c r="AI138" s="105"/>
      <c r="AJ138" s="105"/>
      <c r="AK138" s="105"/>
      <c r="AL138" s="105"/>
    </row>
    <row r="139" ht="15.75" customHeight="1">
      <c r="A139" s="105"/>
      <c r="B139" s="105"/>
      <c r="C139" s="511" t="str">
        <f t="shared" si="132"/>
        <v>Membership &amp; Association Fees</v>
      </c>
      <c r="D139" s="523"/>
      <c r="E139" s="522"/>
      <c r="F139" s="522"/>
      <c r="G139" s="522"/>
      <c r="H139" s="520">
        <f t="shared" ref="H139:P139" si="211">F39</f>
        <v>0</v>
      </c>
      <c r="I139" s="520">
        <f t="shared" si="211"/>
        <v>0</v>
      </c>
      <c r="J139" s="520">
        <f t="shared" si="211"/>
        <v>0</v>
      </c>
      <c r="K139" s="520">
        <f t="shared" si="211"/>
        <v>0</v>
      </c>
      <c r="L139" s="520">
        <f t="shared" si="211"/>
        <v>0</v>
      </c>
      <c r="M139" s="520">
        <f t="shared" si="211"/>
        <v>0</v>
      </c>
      <c r="N139" s="520">
        <f t="shared" si="211"/>
        <v>0</v>
      </c>
      <c r="O139" s="520">
        <f t="shared" si="211"/>
        <v>0</v>
      </c>
      <c r="P139" s="520">
        <f t="shared" si="211"/>
        <v>0</v>
      </c>
      <c r="Q139" s="341">
        <f t="shared" si="134"/>
        <v>0</v>
      </c>
      <c r="R139" s="520">
        <f t="shared" ref="R139:S139" si="212">O39</f>
        <v>0</v>
      </c>
      <c r="S139" s="520">
        <f t="shared" si="212"/>
        <v>0</v>
      </c>
      <c r="T139" s="520">
        <f t="shared" ref="T139:AC139" si="213">R39</f>
        <v>0</v>
      </c>
      <c r="U139" s="520">
        <f t="shared" si="213"/>
        <v>0</v>
      </c>
      <c r="V139" s="520">
        <f t="shared" si="213"/>
        <v>0</v>
      </c>
      <c r="W139" s="520">
        <f t="shared" si="213"/>
        <v>0</v>
      </c>
      <c r="X139" s="520">
        <f t="shared" si="213"/>
        <v>0</v>
      </c>
      <c r="Y139" s="520">
        <f t="shared" si="213"/>
        <v>0</v>
      </c>
      <c r="Z139" s="520">
        <f t="shared" si="213"/>
        <v>0</v>
      </c>
      <c r="AA139" s="520">
        <f t="shared" si="213"/>
        <v>0</v>
      </c>
      <c r="AB139" s="520">
        <f t="shared" si="213"/>
        <v>0</v>
      </c>
      <c r="AC139" s="520">
        <f t="shared" si="213"/>
        <v>0</v>
      </c>
      <c r="AD139" s="341">
        <f t="shared" si="137"/>
        <v>0</v>
      </c>
      <c r="AE139" s="321">
        <f t="shared" ref="AE139:AG139" si="214">AE89</f>
        <v>0</v>
      </c>
      <c r="AF139" s="321">
        <f t="shared" si="214"/>
        <v>0</v>
      </c>
      <c r="AG139" s="321">
        <f t="shared" si="214"/>
        <v>0</v>
      </c>
      <c r="AH139" s="105"/>
      <c r="AI139" s="105"/>
      <c r="AJ139" s="105"/>
      <c r="AK139" s="105"/>
      <c r="AL139" s="105"/>
    </row>
    <row r="140" ht="15.75" customHeight="1">
      <c r="A140" s="105"/>
      <c r="B140" s="105"/>
      <c r="C140" s="511" t="str">
        <f t="shared" si="132"/>
        <v>Equipment Leasing / Expenses</v>
      </c>
      <c r="D140" s="523"/>
      <c r="E140" s="522"/>
      <c r="F140" s="522"/>
      <c r="G140" s="522"/>
      <c r="H140" s="520">
        <f t="shared" ref="H140:P140" si="215">F40</f>
        <v>0</v>
      </c>
      <c r="I140" s="520">
        <f t="shared" si="215"/>
        <v>0</v>
      </c>
      <c r="J140" s="520">
        <f t="shared" si="215"/>
        <v>0</v>
      </c>
      <c r="K140" s="520">
        <f t="shared" si="215"/>
        <v>0</v>
      </c>
      <c r="L140" s="520">
        <f t="shared" si="215"/>
        <v>0</v>
      </c>
      <c r="M140" s="520">
        <f t="shared" si="215"/>
        <v>0</v>
      </c>
      <c r="N140" s="520">
        <f t="shared" si="215"/>
        <v>0</v>
      </c>
      <c r="O140" s="520">
        <f t="shared" si="215"/>
        <v>0</v>
      </c>
      <c r="P140" s="520">
        <f t="shared" si="215"/>
        <v>0</v>
      </c>
      <c r="Q140" s="341">
        <f t="shared" si="134"/>
        <v>0</v>
      </c>
      <c r="R140" s="520">
        <f t="shared" ref="R140:S140" si="216">O40</f>
        <v>0</v>
      </c>
      <c r="S140" s="520">
        <f t="shared" si="216"/>
        <v>0</v>
      </c>
      <c r="T140" s="520">
        <f t="shared" ref="T140:AC140" si="217">R40</f>
        <v>0</v>
      </c>
      <c r="U140" s="520">
        <f t="shared" si="217"/>
        <v>0</v>
      </c>
      <c r="V140" s="520">
        <f t="shared" si="217"/>
        <v>0</v>
      </c>
      <c r="W140" s="520">
        <f t="shared" si="217"/>
        <v>0</v>
      </c>
      <c r="X140" s="520">
        <f t="shared" si="217"/>
        <v>0</v>
      </c>
      <c r="Y140" s="520">
        <f t="shared" si="217"/>
        <v>0</v>
      </c>
      <c r="Z140" s="520">
        <f t="shared" si="217"/>
        <v>0</v>
      </c>
      <c r="AA140" s="520">
        <f t="shared" si="217"/>
        <v>0</v>
      </c>
      <c r="AB140" s="520">
        <f t="shared" si="217"/>
        <v>0</v>
      </c>
      <c r="AC140" s="520">
        <f t="shared" si="217"/>
        <v>0</v>
      </c>
      <c r="AD140" s="341">
        <f t="shared" si="137"/>
        <v>0</v>
      </c>
      <c r="AE140" s="321">
        <f t="shared" ref="AE140:AG140" si="218">AE90</f>
        <v>0</v>
      </c>
      <c r="AF140" s="321">
        <f t="shared" si="218"/>
        <v>0</v>
      </c>
      <c r="AG140" s="321">
        <f t="shared" si="218"/>
        <v>0</v>
      </c>
      <c r="AH140" s="105"/>
      <c r="AI140" s="105"/>
      <c r="AJ140" s="105"/>
      <c r="AK140" s="105"/>
      <c r="AL140" s="105"/>
    </row>
    <row r="141" ht="15.75" customHeight="1">
      <c r="A141" s="105"/>
      <c r="B141" s="105"/>
      <c r="C141" s="511" t="str">
        <f t="shared" si="132"/>
        <v>Other Office Costs</v>
      </c>
      <c r="D141" s="523"/>
      <c r="E141" s="522"/>
      <c r="F141" s="522"/>
      <c r="G141" s="522"/>
      <c r="H141" s="520">
        <f t="shared" ref="H141:P141" si="219">F41</f>
        <v>0</v>
      </c>
      <c r="I141" s="520">
        <f t="shared" si="219"/>
        <v>0</v>
      </c>
      <c r="J141" s="520">
        <f t="shared" si="219"/>
        <v>0</v>
      </c>
      <c r="K141" s="520">
        <f t="shared" si="219"/>
        <v>0</v>
      </c>
      <c r="L141" s="520">
        <f t="shared" si="219"/>
        <v>0</v>
      </c>
      <c r="M141" s="520">
        <f t="shared" si="219"/>
        <v>0</v>
      </c>
      <c r="N141" s="520">
        <f t="shared" si="219"/>
        <v>0</v>
      </c>
      <c r="O141" s="520">
        <f t="shared" si="219"/>
        <v>0</v>
      </c>
      <c r="P141" s="520">
        <f t="shared" si="219"/>
        <v>0</v>
      </c>
      <c r="Q141" s="341">
        <f t="shared" si="134"/>
        <v>0</v>
      </c>
      <c r="R141" s="520">
        <f t="shared" ref="R141:S141" si="220">O41</f>
        <v>0</v>
      </c>
      <c r="S141" s="520">
        <f t="shared" si="220"/>
        <v>0</v>
      </c>
      <c r="T141" s="520">
        <f t="shared" ref="T141:AC141" si="221">R41</f>
        <v>0</v>
      </c>
      <c r="U141" s="520">
        <f t="shared" si="221"/>
        <v>0</v>
      </c>
      <c r="V141" s="520">
        <f t="shared" si="221"/>
        <v>0</v>
      </c>
      <c r="W141" s="520">
        <f t="shared" si="221"/>
        <v>0</v>
      </c>
      <c r="X141" s="520">
        <f t="shared" si="221"/>
        <v>0</v>
      </c>
      <c r="Y141" s="520">
        <f t="shared" si="221"/>
        <v>0</v>
      </c>
      <c r="Z141" s="520">
        <f t="shared" si="221"/>
        <v>0</v>
      </c>
      <c r="AA141" s="520">
        <f t="shared" si="221"/>
        <v>0</v>
      </c>
      <c r="AB141" s="520">
        <f t="shared" si="221"/>
        <v>0</v>
      </c>
      <c r="AC141" s="520">
        <f t="shared" si="221"/>
        <v>0</v>
      </c>
      <c r="AD141" s="341">
        <f t="shared" si="137"/>
        <v>0</v>
      </c>
      <c r="AE141" s="321">
        <f t="shared" ref="AE141:AG141" si="222">AE91</f>
        <v>0</v>
      </c>
      <c r="AF141" s="321">
        <f t="shared" si="222"/>
        <v>0</v>
      </c>
      <c r="AG141" s="321">
        <f t="shared" si="222"/>
        <v>0</v>
      </c>
      <c r="AH141" s="105"/>
      <c r="AI141" s="105"/>
      <c r="AJ141" s="105"/>
      <c r="AK141" s="105"/>
      <c r="AL141" s="105"/>
    </row>
    <row r="142" ht="15.75" customHeight="1">
      <c r="A142" s="105"/>
      <c r="B142" s="105"/>
      <c r="C142" s="511" t="str">
        <f t="shared" si="132"/>
        <v>Development Costs / Startup Costs</v>
      </c>
      <c r="D142" s="523"/>
      <c r="E142" s="522"/>
      <c r="F142" s="522"/>
      <c r="G142" s="522"/>
      <c r="H142" s="520" t="str">
        <f t="shared" ref="H142:P142" si="223">F42</f>
        <v/>
      </c>
      <c r="I142" s="520" t="str">
        <f t="shared" si="223"/>
        <v/>
      </c>
      <c r="J142" s="520" t="str">
        <f t="shared" si="223"/>
        <v/>
      </c>
      <c r="K142" s="520" t="str">
        <f t="shared" si="223"/>
        <v/>
      </c>
      <c r="L142" s="520" t="str">
        <f t="shared" si="223"/>
        <v/>
      </c>
      <c r="M142" s="520" t="str">
        <f t="shared" si="223"/>
        <v/>
      </c>
      <c r="N142" s="520" t="str">
        <f t="shared" si="223"/>
        <v/>
      </c>
      <c r="O142" s="520" t="str">
        <f t="shared" si="223"/>
        <v/>
      </c>
      <c r="P142" s="520" t="str">
        <f t="shared" si="223"/>
        <v/>
      </c>
      <c r="Q142" s="341">
        <f t="shared" si="134"/>
        <v>0</v>
      </c>
      <c r="R142" s="520" t="str">
        <f t="shared" ref="R142:S142" si="224">O42</f>
        <v/>
      </c>
      <c r="S142" s="520" t="str">
        <f t="shared" si="224"/>
        <v/>
      </c>
      <c r="T142" s="520" t="str">
        <f t="shared" ref="T142:AC142" si="225">R42</f>
        <v/>
      </c>
      <c r="U142" s="520">
        <f t="shared" si="225"/>
        <v>0</v>
      </c>
      <c r="V142" s="520">
        <f t="shared" si="225"/>
        <v>0</v>
      </c>
      <c r="W142" s="520">
        <f t="shared" si="225"/>
        <v>0</v>
      </c>
      <c r="X142" s="520">
        <f t="shared" si="225"/>
        <v>0</v>
      </c>
      <c r="Y142" s="520">
        <f t="shared" si="225"/>
        <v>0</v>
      </c>
      <c r="Z142" s="520">
        <f t="shared" si="225"/>
        <v>0</v>
      </c>
      <c r="AA142" s="520">
        <f t="shared" si="225"/>
        <v>0</v>
      </c>
      <c r="AB142" s="520">
        <f t="shared" si="225"/>
        <v>0</v>
      </c>
      <c r="AC142" s="520">
        <f t="shared" si="225"/>
        <v>0</v>
      </c>
      <c r="AD142" s="341">
        <f t="shared" si="137"/>
        <v>0</v>
      </c>
      <c r="AE142" s="321">
        <f t="shared" ref="AE142:AG142" si="226">AE92</f>
        <v>0</v>
      </c>
      <c r="AF142" s="321">
        <f t="shared" si="226"/>
        <v>0</v>
      </c>
      <c r="AG142" s="321">
        <f t="shared" si="226"/>
        <v>0</v>
      </c>
      <c r="AH142" s="105"/>
      <c r="AI142" s="105"/>
      <c r="AJ142" s="105"/>
      <c r="AK142" s="105"/>
      <c r="AL142" s="105"/>
    </row>
    <row r="143" ht="15.75" customHeight="1">
      <c r="A143" s="105"/>
      <c r="B143" s="105"/>
      <c r="C143" s="511"/>
      <c r="D143" s="523"/>
      <c r="E143" s="522"/>
      <c r="F143" s="522"/>
      <c r="G143" s="522"/>
      <c r="H143" s="520" t="str">
        <f t="shared" ref="H143:P143" si="227">F43</f>
        <v/>
      </c>
      <c r="I143" s="520" t="str">
        <f t="shared" si="227"/>
        <v/>
      </c>
      <c r="J143" s="520" t="str">
        <f t="shared" si="227"/>
        <v/>
      </c>
      <c r="K143" s="520" t="str">
        <f t="shared" si="227"/>
        <v/>
      </c>
      <c r="L143" s="520" t="str">
        <f t="shared" si="227"/>
        <v/>
      </c>
      <c r="M143" s="520" t="str">
        <f t="shared" si="227"/>
        <v/>
      </c>
      <c r="N143" s="520" t="str">
        <f t="shared" si="227"/>
        <v/>
      </c>
      <c r="O143" s="520" t="str">
        <f t="shared" si="227"/>
        <v/>
      </c>
      <c r="P143" s="520" t="str">
        <f t="shared" si="227"/>
        <v/>
      </c>
      <c r="Q143" s="341">
        <f t="shared" si="134"/>
        <v>0</v>
      </c>
      <c r="R143" s="520" t="str">
        <f t="shared" ref="R143:S143" si="228">O43</f>
        <v/>
      </c>
      <c r="S143" s="520" t="str">
        <f t="shared" si="228"/>
        <v/>
      </c>
      <c r="T143" s="520" t="str">
        <f t="shared" ref="T143:AC143" si="229">R43</f>
        <v/>
      </c>
      <c r="U143" s="520" t="str">
        <f t="shared" si="229"/>
        <v/>
      </c>
      <c r="V143" s="520" t="str">
        <f t="shared" si="229"/>
        <v/>
      </c>
      <c r="W143" s="520" t="str">
        <f t="shared" si="229"/>
        <v/>
      </c>
      <c r="X143" s="520" t="str">
        <f t="shared" si="229"/>
        <v/>
      </c>
      <c r="Y143" s="520" t="str">
        <f t="shared" si="229"/>
        <v/>
      </c>
      <c r="Z143" s="520" t="str">
        <f t="shared" si="229"/>
        <v/>
      </c>
      <c r="AA143" s="520" t="str">
        <f t="shared" si="229"/>
        <v/>
      </c>
      <c r="AB143" s="520" t="str">
        <f t="shared" si="229"/>
        <v/>
      </c>
      <c r="AC143" s="520" t="str">
        <f t="shared" si="229"/>
        <v/>
      </c>
      <c r="AD143" s="341">
        <f t="shared" si="137"/>
        <v>0</v>
      </c>
      <c r="AE143" s="321" t="str">
        <f t="shared" ref="AE143:AG143" si="230">AE93</f>
        <v/>
      </c>
      <c r="AF143" s="321" t="str">
        <f t="shared" si="230"/>
        <v/>
      </c>
      <c r="AG143" s="321" t="str">
        <f t="shared" si="230"/>
        <v/>
      </c>
      <c r="AH143" s="105"/>
      <c r="AI143" s="105"/>
      <c r="AJ143" s="105"/>
      <c r="AK143" s="105"/>
      <c r="AL143" s="105"/>
    </row>
    <row r="144" ht="15.75" customHeight="1">
      <c r="A144" s="105"/>
      <c r="B144" s="105"/>
      <c r="C144" s="511"/>
      <c r="D144" s="523"/>
      <c r="E144" s="522"/>
      <c r="F144" s="522"/>
      <c r="G144" s="522"/>
      <c r="H144" s="520" t="str">
        <f t="shared" ref="H144:P144" si="231">F44</f>
        <v/>
      </c>
      <c r="I144" s="520" t="str">
        <f t="shared" si="231"/>
        <v/>
      </c>
      <c r="J144" s="520" t="str">
        <f t="shared" si="231"/>
        <v/>
      </c>
      <c r="K144" s="520" t="str">
        <f t="shared" si="231"/>
        <v/>
      </c>
      <c r="L144" s="520" t="str">
        <f t="shared" si="231"/>
        <v/>
      </c>
      <c r="M144" s="520" t="str">
        <f t="shared" si="231"/>
        <v/>
      </c>
      <c r="N144" s="520" t="str">
        <f t="shared" si="231"/>
        <v/>
      </c>
      <c r="O144" s="520" t="str">
        <f t="shared" si="231"/>
        <v/>
      </c>
      <c r="P144" s="520" t="str">
        <f t="shared" si="231"/>
        <v/>
      </c>
      <c r="Q144" s="341">
        <f t="shared" si="134"/>
        <v>0</v>
      </c>
      <c r="R144" s="520" t="str">
        <f t="shared" ref="R144:S144" si="232">O44</f>
        <v/>
      </c>
      <c r="S144" s="520" t="str">
        <f t="shared" si="232"/>
        <v/>
      </c>
      <c r="T144" s="520" t="str">
        <f t="shared" ref="T144:AC144" si="233">R44</f>
        <v/>
      </c>
      <c r="U144" s="520" t="str">
        <f t="shared" si="233"/>
        <v/>
      </c>
      <c r="V144" s="520" t="str">
        <f t="shared" si="233"/>
        <v/>
      </c>
      <c r="W144" s="520" t="str">
        <f t="shared" si="233"/>
        <v/>
      </c>
      <c r="X144" s="520" t="str">
        <f t="shared" si="233"/>
        <v/>
      </c>
      <c r="Y144" s="520" t="str">
        <f t="shared" si="233"/>
        <v/>
      </c>
      <c r="Z144" s="520" t="str">
        <f t="shared" si="233"/>
        <v/>
      </c>
      <c r="AA144" s="520" t="str">
        <f t="shared" si="233"/>
        <v/>
      </c>
      <c r="AB144" s="520" t="str">
        <f t="shared" si="233"/>
        <v/>
      </c>
      <c r="AC144" s="520" t="str">
        <f t="shared" si="233"/>
        <v/>
      </c>
      <c r="AD144" s="341">
        <f t="shared" si="137"/>
        <v>0</v>
      </c>
      <c r="AE144" s="321" t="str">
        <f t="shared" ref="AE144:AG144" si="234">AE94</f>
        <v/>
      </c>
      <c r="AF144" s="321" t="str">
        <f t="shared" si="234"/>
        <v/>
      </c>
      <c r="AG144" s="321" t="str">
        <f t="shared" si="234"/>
        <v/>
      </c>
      <c r="AH144" s="105"/>
      <c r="AI144" s="105"/>
      <c r="AJ144" s="105"/>
      <c r="AK144" s="105"/>
      <c r="AL144" s="105"/>
    </row>
    <row r="145" ht="15.75" customHeight="1">
      <c r="A145" s="105"/>
      <c r="B145" s="105"/>
      <c r="C145" s="511"/>
      <c r="D145" s="523"/>
      <c r="E145" s="522"/>
      <c r="F145" s="522"/>
      <c r="G145" s="522"/>
      <c r="H145" s="520" t="str">
        <f t="shared" ref="H145:P145" si="235">F45</f>
        <v/>
      </c>
      <c r="I145" s="520" t="str">
        <f t="shared" si="235"/>
        <v/>
      </c>
      <c r="J145" s="520" t="str">
        <f t="shared" si="235"/>
        <v/>
      </c>
      <c r="K145" s="520" t="str">
        <f t="shared" si="235"/>
        <v/>
      </c>
      <c r="L145" s="520" t="str">
        <f t="shared" si="235"/>
        <v/>
      </c>
      <c r="M145" s="520" t="str">
        <f t="shared" si="235"/>
        <v/>
      </c>
      <c r="N145" s="520" t="str">
        <f t="shared" si="235"/>
        <v/>
      </c>
      <c r="O145" s="520" t="str">
        <f t="shared" si="235"/>
        <v/>
      </c>
      <c r="P145" s="520" t="str">
        <f t="shared" si="235"/>
        <v/>
      </c>
      <c r="Q145" s="341">
        <f t="shared" si="134"/>
        <v>0</v>
      </c>
      <c r="R145" s="520" t="str">
        <f t="shared" ref="R145:S145" si="236">O45</f>
        <v/>
      </c>
      <c r="S145" s="520" t="str">
        <f t="shared" si="236"/>
        <v/>
      </c>
      <c r="T145" s="520" t="str">
        <f t="shared" ref="T145:AC145" si="237">R45</f>
        <v/>
      </c>
      <c r="U145" s="520" t="str">
        <f t="shared" si="237"/>
        <v/>
      </c>
      <c r="V145" s="520" t="str">
        <f t="shared" si="237"/>
        <v/>
      </c>
      <c r="W145" s="520" t="str">
        <f t="shared" si="237"/>
        <v/>
      </c>
      <c r="X145" s="520" t="str">
        <f t="shared" si="237"/>
        <v/>
      </c>
      <c r="Y145" s="520" t="str">
        <f t="shared" si="237"/>
        <v/>
      </c>
      <c r="Z145" s="520" t="str">
        <f t="shared" si="237"/>
        <v/>
      </c>
      <c r="AA145" s="520" t="str">
        <f t="shared" si="237"/>
        <v/>
      </c>
      <c r="AB145" s="520" t="str">
        <f t="shared" si="237"/>
        <v/>
      </c>
      <c r="AC145" s="520" t="str">
        <f t="shared" si="237"/>
        <v/>
      </c>
      <c r="AD145" s="341">
        <f t="shared" si="137"/>
        <v>0</v>
      </c>
      <c r="AE145" s="321">
        <f t="shared" ref="AE145:AG145" si="238">AE95</f>
        <v>0</v>
      </c>
      <c r="AF145" s="321">
        <f t="shared" si="238"/>
        <v>0</v>
      </c>
      <c r="AG145" s="321">
        <f t="shared" si="238"/>
        <v>0</v>
      </c>
      <c r="AH145" s="105"/>
      <c r="AI145" s="105"/>
      <c r="AJ145" s="105"/>
      <c r="AK145" s="105"/>
      <c r="AL145" s="105"/>
    </row>
    <row r="146" ht="15.75" customHeight="1">
      <c r="A146" s="105"/>
      <c r="B146" s="105"/>
      <c r="C146" s="511"/>
      <c r="D146" s="523"/>
      <c r="E146" s="522"/>
      <c r="F146" s="522"/>
      <c r="G146" s="522"/>
      <c r="H146" s="520">
        <f t="shared" ref="H146:P146" si="239">F46</f>
        <v>14850</v>
      </c>
      <c r="I146" s="520">
        <f t="shared" si="239"/>
        <v>14850</v>
      </c>
      <c r="J146" s="520">
        <f t="shared" si="239"/>
        <v>14850</v>
      </c>
      <c r="K146" s="520">
        <f t="shared" si="239"/>
        <v>14850</v>
      </c>
      <c r="L146" s="520">
        <f t="shared" si="239"/>
        <v>14850</v>
      </c>
      <c r="M146" s="520">
        <f t="shared" si="239"/>
        <v>14850</v>
      </c>
      <c r="N146" s="520">
        <f t="shared" si="239"/>
        <v>14850</v>
      </c>
      <c r="O146" s="520">
        <f t="shared" si="239"/>
        <v>14850</v>
      </c>
      <c r="P146" s="520">
        <f t="shared" si="239"/>
        <v>14850</v>
      </c>
      <c r="Q146" s="341">
        <f t="shared" si="134"/>
        <v>133650</v>
      </c>
      <c r="R146" s="520">
        <f t="shared" ref="R146:S146" si="240">O46</f>
        <v>14850</v>
      </c>
      <c r="S146" s="520">
        <f t="shared" si="240"/>
        <v>14850</v>
      </c>
      <c r="T146" s="520">
        <f t="shared" ref="T146:AC146" si="241">R46</f>
        <v>14850</v>
      </c>
      <c r="U146" s="520">
        <f t="shared" si="241"/>
        <v>32692.275</v>
      </c>
      <c r="V146" s="520">
        <f t="shared" si="241"/>
        <v>32692.275</v>
      </c>
      <c r="W146" s="520">
        <f t="shared" si="241"/>
        <v>32692.275</v>
      </c>
      <c r="X146" s="520">
        <f t="shared" si="241"/>
        <v>32692.275</v>
      </c>
      <c r="Y146" s="520">
        <f t="shared" si="241"/>
        <v>32692.275</v>
      </c>
      <c r="Z146" s="520">
        <f t="shared" si="241"/>
        <v>32692.275</v>
      </c>
      <c r="AA146" s="520">
        <f t="shared" si="241"/>
        <v>32692.275</v>
      </c>
      <c r="AB146" s="520">
        <f t="shared" si="241"/>
        <v>32692.275</v>
      </c>
      <c r="AC146" s="520">
        <f t="shared" si="241"/>
        <v>32692.275</v>
      </c>
      <c r="AD146" s="341">
        <f t="shared" si="137"/>
        <v>338780.475</v>
      </c>
      <c r="AE146" s="321">
        <f t="shared" ref="AE146:AG146" si="242">AE96</f>
        <v>853850.8274</v>
      </c>
      <c r="AF146" s="321">
        <f t="shared" si="242"/>
        <v>1343288.291</v>
      </c>
      <c r="AG146" s="321">
        <f t="shared" si="242"/>
        <v>2142347.199</v>
      </c>
      <c r="AH146" s="105"/>
      <c r="AI146" s="105"/>
      <c r="AJ146" s="105"/>
      <c r="AK146" s="105"/>
      <c r="AL146" s="105"/>
    </row>
    <row r="147" ht="15.75" customHeight="1">
      <c r="A147" s="105"/>
      <c r="B147" s="105"/>
      <c r="C147" s="511"/>
      <c r="D147" s="523"/>
      <c r="E147" s="522"/>
      <c r="F147" s="522"/>
      <c r="G147" s="522"/>
      <c r="H147" s="520" t="str">
        <f t="shared" ref="H147:P147" si="243">F47</f>
        <v/>
      </c>
      <c r="I147" s="520" t="str">
        <f t="shared" si="243"/>
        <v/>
      </c>
      <c r="J147" s="520" t="str">
        <f t="shared" si="243"/>
        <v/>
      </c>
      <c r="K147" s="520" t="str">
        <f t="shared" si="243"/>
        <v/>
      </c>
      <c r="L147" s="520" t="str">
        <f t="shared" si="243"/>
        <v/>
      </c>
      <c r="M147" s="520" t="str">
        <f t="shared" si="243"/>
        <v/>
      </c>
      <c r="N147" s="520" t="str">
        <f t="shared" si="243"/>
        <v/>
      </c>
      <c r="O147" s="520" t="str">
        <f t="shared" si="243"/>
        <v/>
      </c>
      <c r="P147" s="520" t="str">
        <f t="shared" si="243"/>
        <v/>
      </c>
      <c r="Q147" s="341">
        <f t="shared" si="134"/>
        <v>0</v>
      </c>
      <c r="R147" s="520" t="str">
        <f t="shared" ref="R147:AC147" si="244">O47</f>
        <v/>
      </c>
      <c r="S147" s="520" t="str">
        <f t="shared" si="244"/>
        <v/>
      </c>
      <c r="T147" s="520" t="str">
        <f t="shared" si="244"/>
        <v/>
      </c>
      <c r="U147" s="520" t="str">
        <f t="shared" si="244"/>
        <v/>
      </c>
      <c r="V147" s="520" t="str">
        <f t="shared" si="244"/>
        <v/>
      </c>
      <c r="W147" s="520" t="str">
        <f t="shared" si="244"/>
        <v/>
      </c>
      <c r="X147" s="520" t="str">
        <f t="shared" si="244"/>
        <v/>
      </c>
      <c r="Y147" s="520" t="str">
        <f t="shared" si="244"/>
        <v/>
      </c>
      <c r="Z147" s="520" t="str">
        <f t="shared" si="244"/>
        <v/>
      </c>
      <c r="AA147" s="520" t="str">
        <f t="shared" si="244"/>
        <v/>
      </c>
      <c r="AB147" s="520" t="str">
        <f t="shared" si="244"/>
        <v/>
      </c>
      <c r="AC147" s="520" t="str">
        <f t="shared" si="244"/>
        <v/>
      </c>
      <c r="AD147" s="341">
        <f t="shared" si="137"/>
        <v>0</v>
      </c>
      <c r="AE147" s="321" t="str">
        <f t="shared" ref="AE147:AG147" si="245">AE97</f>
        <v/>
      </c>
      <c r="AF147" s="321" t="str">
        <f t="shared" si="245"/>
        <v/>
      </c>
      <c r="AG147" s="321" t="str">
        <f t="shared" si="245"/>
        <v/>
      </c>
      <c r="AH147" s="105"/>
      <c r="AI147" s="105"/>
      <c r="AJ147" s="105"/>
      <c r="AK147" s="105"/>
      <c r="AL147" s="105"/>
    </row>
    <row r="148" ht="15.75" customHeight="1">
      <c r="A148" s="105"/>
      <c r="B148" s="105"/>
      <c r="C148" s="511"/>
      <c r="D148" s="523"/>
      <c r="E148" s="522"/>
      <c r="F148" s="522"/>
      <c r="G148" s="522"/>
      <c r="H148" s="520">
        <f t="shared" ref="H148:P148" si="246">F48</f>
        <v>18150</v>
      </c>
      <c r="I148" s="520">
        <f t="shared" si="246"/>
        <v>18150</v>
      </c>
      <c r="J148" s="520">
        <f t="shared" si="246"/>
        <v>18150</v>
      </c>
      <c r="K148" s="520">
        <f t="shared" si="246"/>
        <v>18150</v>
      </c>
      <c r="L148" s="520">
        <f t="shared" si="246"/>
        <v>18150</v>
      </c>
      <c r="M148" s="520">
        <f t="shared" si="246"/>
        <v>18150</v>
      </c>
      <c r="N148" s="520">
        <f t="shared" si="246"/>
        <v>18150</v>
      </c>
      <c r="O148" s="520">
        <f t="shared" si="246"/>
        <v>18150</v>
      </c>
      <c r="P148" s="520">
        <f t="shared" si="246"/>
        <v>18150</v>
      </c>
      <c r="Q148" s="341">
        <f t="shared" si="134"/>
        <v>163350</v>
      </c>
      <c r="R148" s="520">
        <f t="shared" ref="R148:AC148" si="247">O48</f>
        <v>18150</v>
      </c>
      <c r="S148" s="520">
        <f t="shared" si="247"/>
        <v>18150</v>
      </c>
      <c r="T148" s="520">
        <f t="shared" si="247"/>
        <v>199650</v>
      </c>
      <c r="U148" s="520">
        <f t="shared" si="247"/>
        <v>150</v>
      </c>
      <c r="V148" s="520">
        <f t="shared" si="247"/>
        <v>330.225</v>
      </c>
      <c r="W148" s="520">
        <f t="shared" si="247"/>
        <v>330.225</v>
      </c>
      <c r="X148" s="520">
        <f t="shared" si="247"/>
        <v>330.225</v>
      </c>
      <c r="Y148" s="520">
        <f t="shared" si="247"/>
        <v>330.225</v>
      </c>
      <c r="Z148" s="520">
        <f t="shared" si="247"/>
        <v>330.225</v>
      </c>
      <c r="AA148" s="520">
        <f t="shared" si="247"/>
        <v>330.225</v>
      </c>
      <c r="AB148" s="520">
        <f t="shared" si="247"/>
        <v>330.225</v>
      </c>
      <c r="AC148" s="520">
        <f t="shared" si="247"/>
        <v>330.225</v>
      </c>
      <c r="AD148" s="341">
        <f t="shared" si="137"/>
        <v>238741.8</v>
      </c>
      <c r="AE148" s="321">
        <f t="shared" ref="AE148:AG148" si="248">AE98</f>
        <v>535212.3227</v>
      </c>
      <c r="AF148" s="321">
        <f t="shared" si="248"/>
        <v>880276.0087</v>
      </c>
      <c r="AG148" s="321">
        <f t="shared" si="248"/>
        <v>1444906.101</v>
      </c>
      <c r="AH148" s="105"/>
      <c r="AI148" s="105"/>
      <c r="AJ148" s="105"/>
      <c r="AK148" s="105"/>
      <c r="AL148" s="105"/>
    </row>
    <row r="149" ht="15.75" customHeight="1">
      <c r="A149" s="105"/>
      <c r="B149" s="105"/>
      <c r="C149" s="511"/>
      <c r="D149" s="523"/>
      <c r="E149" s="522"/>
      <c r="F149" s="522"/>
      <c r="G149" s="522"/>
      <c r="H149" s="520" t="str">
        <f t="shared" ref="H149:P149" si="249">F49</f>
        <v/>
      </c>
      <c r="I149" s="520" t="str">
        <f t="shared" si="249"/>
        <v/>
      </c>
      <c r="J149" s="520" t="str">
        <f t="shared" si="249"/>
        <v/>
      </c>
      <c r="K149" s="520" t="str">
        <f t="shared" si="249"/>
        <v/>
      </c>
      <c r="L149" s="520" t="str">
        <f t="shared" si="249"/>
        <v/>
      </c>
      <c r="M149" s="520" t="str">
        <f t="shared" si="249"/>
        <v/>
      </c>
      <c r="N149" s="520" t="str">
        <f t="shared" si="249"/>
        <v/>
      </c>
      <c r="O149" s="520" t="str">
        <f t="shared" si="249"/>
        <v/>
      </c>
      <c r="P149" s="520" t="str">
        <f t="shared" si="249"/>
        <v/>
      </c>
      <c r="Q149" s="341"/>
      <c r="R149" s="373"/>
      <c r="S149" s="373"/>
      <c r="T149" s="373"/>
      <c r="U149" s="373"/>
      <c r="V149" s="373"/>
      <c r="W149" s="373"/>
      <c r="X149" s="373"/>
      <c r="Y149" s="373"/>
      <c r="Z149" s="373"/>
      <c r="AA149" s="373"/>
      <c r="AB149" s="373"/>
      <c r="AC149" s="373"/>
      <c r="AD149" s="341"/>
      <c r="AE149" s="321"/>
      <c r="AF149" s="321"/>
      <c r="AG149" s="321"/>
      <c r="AH149" s="105"/>
      <c r="AI149" s="105"/>
      <c r="AJ149" s="105"/>
      <c r="AK149" s="105"/>
      <c r="AL149" s="105"/>
    </row>
    <row r="150" ht="15.75" customHeight="1">
      <c r="A150" s="105"/>
      <c r="B150" s="105"/>
      <c r="C150" s="533"/>
      <c r="D150" s="523"/>
      <c r="E150" s="522">
        <f>'P&amp;L'!E128+'P&amp;L'!E135</f>
        <v>0</v>
      </c>
      <c r="F150" s="522"/>
      <c r="G150" s="522"/>
      <c r="H150" s="373">
        <f>'Cash Flow '!I$33</f>
        <v>0</v>
      </c>
      <c r="I150" s="373">
        <f>'Cash Flow '!J$33</f>
        <v>0</v>
      </c>
      <c r="J150" s="373">
        <f>'Cash Flow '!K$33</f>
        <v>0</v>
      </c>
      <c r="K150" s="373">
        <f>'Cash Flow '!L$33</f>
        <v>0</v>
      </c>
      <c r="L150" s="373">
        <f>'Cash Flow '!M$33</f>
        <v>0</v>
      </c>
      <c r="M150" s="373">
        <f>'Cash Flow '!N$33</f>
        <v>0</v>
      </c>
      <c r="N150" s="373">
        <f>'Cash Flow '!O$33</f>
        <v>0</v>
      </c>
      <c r="O150" s="373">
        <f>'Cash Flow '!P$33</f>
        <v>0</v>
      </c>
      <c r="P150" s="373">
        <f>'Cash Flow '!Q$33</f>
        <v>0</v>
      </c>
      <c r="Q150" s="341">
        <f>SUM(D150:P150)</f>
        <v>0</v>
      </c>
      <c r="R150" s="373">
        <f t="shared" ref="R150:T150" si="250">N150</f>
        <v>0</v>
      </c>
      <c r="S150" s="373">
        <f t="shared" si="250"/>
        <v>0</v>
      </c>
      <c r="T150" s="373">
        <f t="shared" si="250"/>
        <v>0</v>
      </c>
      <c r="U150" s="373">
        <f t="shared" ref="U150:AC150" si="251">R150</f>
        <v>0</v>
      </c>
      <c r="V150" s="373">
        <f t="shared" si="251"/>
        <v>0</v>
      </c>
      <c r="W150" s="373">
        <f t="shared" si="251"/>
        <v>0</v>
      </c>
      <c r="X150" s="373">
        <f t="shared" si="251"/>
        <v>0</v>
      </c>
      <c r="Y150" s="373">
        <f t="shared" si="251"/>
        <v>0</v>
      </c>
      <c r="Z150" s="373">
        <f t="shared" si="251"/>
        <v>0</v>
      </c>
      <c r="AA150" s="373">
        <f t="shared" si="251"/>
        <v>0</v>
      </c>
      <c r="AB150" s="373">
        <f t="shared" si="251"/>
        <v>0</v>
      </c>
      <c r="AC150" s="373">
        <f t="shared" si="251"/>
        <v>0</v>
      </c>
      <c r="AD150" s="341">
        <f>SUM(Q150:AC150)</f>
        <v>0</v>
      </c>
      <c r="AE150" s="321">
        <f>('P&amp;L'!AE$55)*$AI$6</f>
        <v>0</v>
      </c>
      <c r="AF150" s="321">
        <f>('P&amp;L'!AF$55)*$AI$6</f>
        <v>0</v>
      </c>
      <c r="AG150" s="321">
        <f>('P&amp;L'!AG$55)*$AI$6</f>
        <v>0</v>
      </c>
      <c r="AH150" s="105"/>
      <c r="AI150" s="105"/>
      <c r="AJ150" s="105"/>
      <c r="AK150" s="105"/>
      <c r="AL150" s="105"/>
    </row>
    <row r="151" ht="15.75" customHeight="1">
      <c r="A151" s="105"/>
      <c r="B151" s="105"/>
      <c r="C151" s="298" t="s">
        <v>222</v>
      </c>
      <c r="D151" s="358">
        <f t="shared" ref="D151:AG151" si="252">SUM(D119:D122)</f>
        <v>0</v>
      </c>
      <c r="E151" s="359">
        <f t="shared" si="252"/>
        <v>0</v>
      </c>
      <c r="F151" s="359">
        <f t="shared" si="252"/>
        <v>0</v>
      </c>
      <c r="G151" s="359">
        <f t="shared" si="252"/>
        <v>0</v>
      </c>
      <c r="H151" s="359">
        <f t="shared" si="252"/>
        <v>13860</v>
      </c>
      <c r="I151" s="359">
        <f t="shared" si="252"/>
        <v>13860</v>
      </c>
      <c r="J151" s="359">
        <f t="shared" si="252"/>
        <v>13860</v>
      </c>
      <c r="K151" s="359">
        <f t="shared" si="252"/>
        <v>13860</v>
      </c>
      <c r="L151" s="359">
        <f t="shared" si="252"/>
        <v>13860</v>
      </c>
      <c r="M151" s="359">
        <f t="shared" si="252"/>
        <v>13860</v>
      </c>
      <c r="N151" s="359">
        <f t="shared" si="252"/>
        <v>13860</v>
      </c>
      <c r="O151" s="359">
        <f t="shared" si="252"/>
        <v>13860</v>
      </c>
      <c r="P151" s="359">
        <f t="shared" si="252"/>
        <v>13860</v>
      </c>
      <c r="Q151" s="360">
        <f t="shared" si="252"/>
        <v>124740</v>
      </c>
      <c r="R151" s="359">
        <f t="shared" si="252"/>
        <v>13860</v>
      </c>
      <c r="S151" s="359">
        <f t="shared" si="252"/>
        <v>13860</v>
      </c>
      <c r="T151" s="359">
        <f t="shared" si="252"/>
        <v>13860</v>
      </c>
      <c r="U151" s="359">
        <f t="shared" si="252"/>
        <v>30512.79</v>
      </c>
      <c r="V151" s="359">
        <f t="shared" si="252"/>
        <v>30512.79</v>
      </c>
      <c r="W151" s="359">
        <f t="shared" si="252"/>
        <v>30512.79</v>
      </c>
      <c r="X151" s="359">
        <f t="shared" si="252"/>
        <v>30512.79</v>
      </c>
      <c r="Y151" s="359">
        <f t="shared" si="252"/>
        <v>30512.79</v>
      </c>
      <c r="Z151" s="359">
        <f t="shared" si="252"/>
        <v>30512.79</v>
      </c>
      <c r="AA151" s="359">
        <f t="shared" si="252"/>
        <v>30512.79</v>
      </c>
      <c r="AB151" s="359">
        <f t="shared" si="252"/>
        <v>30512.79</v>
      </c>
      <c r="AC151" s="359">
        <f t="shared" si="252"/>
        <v>30512.79</v>
      </c>
      <c r="AD151" s="360">
        <f t="shared" si="252"/>
        <v>316195.11</v>
      </c>
      <c r="AE151" s="361">
        <f t="shared" si="252"/>
        <v>583406.523</v>
      </c>
      <c r="AF151" s="360">
        <f t="shared" si="252"/>
        <v>933897.006</v>
      </c>
      <c r="AG151" s="361">
        <f t="shared" si="252"/>
        <v>1506646.386</v>
      </c>
      <c r="AH151" s="105"/>
      <c r="AI151" s="105"/>
      <c r="AJ151" s="105"/>
      <c r="AK151" s="105"/>
      <c r="AL151" s="105"/>
    </row>
    <row r="152" ht="15.75" customHeight="1">
      <c r="A152" s="105"/>
      <c r="B152" s="105"/>
      <c r="C152" s="298" t="s">
        <v>276</v>
      </c>
      <c r="D152" s="359">
        <f t="shared" ref="D152:AG152" si="253">D116-D151</f>
        <v>0</v>
      </c>
      <c r="E152" s="359">
        <f t="shared" si="253"/>
        <v>0</v>
      </c>
      <c r="F152" s="359">
        <f t="shared" si="253"/>
        <v>0</v>
      </c>
      <c r="G152" s="359">
        <f t="shared" si="253"/>
        <v>0</v>
      </c>
      <c r="H152" s="359">
        <f t="shared" si="253"/>
        <v>19140</v>
      </c>
      <c r="I152" s="359">
        <f t="shared" si="253"/>
        <v>19140</v>
      </c>
      <c r="J152" s="359">
        <f t="shared" si="253"/>
        <v>19140</v>
      </c>
      <c r="K152" s="359">
        <f t="shared" si="253"/>
        <v>19140</v>
      </c>
      <c r="L152" s="359">
        <f t="shared" si="253"/>
        <v>19140</v>
      </c>
      <c r="M152" s="359">
        <f t="shared" si="253"/>
        <v>19140</v>
      </c>
      <c r="N152" s="359">
        <f t="shared" si="253"/>
        <v>19140</v>
      </c>
      <c r="O152" s="359">
        <f t="shared" si="253"/>
        <v>19140</v>
      </c>
      <c r="P152" s="359">
        <f t="shared" si="253"/>
        <v>19140</v>
      </c>
      <c r="Q152" s="359">
        <f t="shared" si="253"/>
        <v>172260</v>
      </c>
      <c r="R152" s="359">
        <f t="shared" si="253"/>
        <v>19140</v>
      </c>
      <c r="S152" s="359">
        <f t="shared" si="253"/>
        <v>19140</v>
      </c>
      <c r="T152" s="359">
        <f t="shared" si="253"/>
        <v>58789.5</v>
      </c>
      <c r="U152" s="359">
        <f t="shared" si="253"/>
        <v>42136.71</v>
      </c>
      <c r="V152" s="359">
        <f t="shared" si="253"/>
        <v>42136.71</v>
      </c>
      <c r="W152" s="359">
        <f t="shared" si="253"/>
        <v>42136.71</v>
      </c>
      <c r="X152" s="359">
        <f t="shared" si="253"/>
        <v>42136.71</v>
      </c>
      <c r="Y152" s="359">
        <f t="shared" si="253"/>
        <v>42136.71</v>
      </c>
      <c r="Z152" s="359">
        <f t="shared" si="253"/>
        <v>42136.71</v>
      </c>
      <c r="AA152" s="359">
        <f t="shared" si="253"/>
        <v>42136.71</v>
      </c>
      <c r="AB152" s="359">
        <f t="shared" si="253"/>
        <v>42136.71</v>
      </c>
      <c r="AC152" s="359">
        <f t="shared" si="253"/>
        <v>42136.71</v>
      </c>
      <c r="AD152" s="359">
        <f t="shared" si="253"/>
        <v>773299.89</v>
      </c>
      <c r="AE152" s="359">
        <f t="shared" si="253"/>
        <v>805656.627</v>
      </c>
      <c r="AF152" s="359">
        <f t="shared" si="253"/>
        <v>1289667.294</v>
      </c>
      <c r="AG152" s="359">
        <f t="shared" si="253"/>
        <v>2080606.914</v>
      </c>
      <c r="AH152" s="105"/>
      <c r="AI152" s="105"/>
      <c r="AJ152" s="105"/>
      <c r="AK152" s="105"/>
      <c r="AL152" s="105"/>
    </row>
    <row r="153" ht="15.75" customHeight="1">
      <c r="A153" s="105"/>
      <c r="B153" s="105"/>
      <c r="C153" s="362"/>
      <c r="D153" s="372"/>
      <c r="E153" s="373"/>
      <c r="F153" s="374"/>
      <c r="G153" s="374"/>
      <c r="H153" s="374"/>
      <c r="I153" s="374"/>
      <c r="J153" s="374"/>
      <c r="K153" s="374"/>
      <c r="L153" s="374"/>
      <c r="M153" s="374"/>
      <c r="N153" s="374"/>
      <c r="O153" s="374"/>
      <c r="P153" s="375"/>
      <c r="Q153" s="376"/>
      <c r="R153" s="373"/>
      <c r="S153" s="374"/>
      <c r="T153" s="374"/>
      <c r="U153" s="374"/>
      <c r="V153" s="374"/>
      <c r="W153" s="374"/>
      <c r="X153" s="374"/>
      <c r="Y153" s="374"/>
      <c r="Z153" s="374"/>
      <c r="AA153" s="374"/>
      <c r="AB153" s="374"/>
      <c r="AC153" s="375"/>
      <c r="AD153" s="376"/>
      <c r="AE153" s="376"/>
      <c r="AF153" s="376"/>
      <c r="AG153" s="376"/>
      <c r="AH153" s="105"/>
      <c r="AI153" s="105"/>
      <c r="AJ153" s="105"/>
      <c r="AK153" s="105"/>
      <c r="AL153" s="105"/>
    </row>
    <row r="154" ht="15.75" customHeight="1">
      <c r="A154" s="105"/>
      <c r="B154" s="105"/>
      <c r="C154" s="298" t="s">
        <v>224</v>
      </c>
      <c r="D154" s="359">
        <f t="shared" ref="D154:AG154" si="254">D109+D152</f>
        <v>0</v>
      </c>
      <c r="E154" s="369">
        <f t="shared" si="254"/>
        <v>0</v>
      </c>
      <c r="F154" s="370">
        <f t="shared" si="254"/>
        <v>0</v>
      </c>
      <c r="G154" s="370">
        <f t="shared" si="254"/>
        <v>0</v>
      </c>
      <c r="H154" s="370">
        <f t="shared" si="254"/>
        <v>19140</v>
      </c>
      <c r="I154" s="370">
        <f t="shared" si="254"/>
        <v>38280</v>
      </c>
      <c r="J154" s="370">
        <f t="shared" si="254"/>
        <v>57420</v>
      </c>
      <c r="K154" s="370">
        <f t="shared" si="254"/>
        <v>76560</v>
      </c>
      <c r="L154" s="370">
        <f t="shared" si="254"/>
        <v>95700</v>
      </c>
      <c r="M154" s="370">
        <f t="shared" si="254"/>
        <v>114840</v>
      </c>
      <c r="N154" s="370">
        <f t="shared" si="254"/>
        <v>133980</v>
      </c>
      <c r="O154" s="370">
        <f t="shared" si="254"/>
        <v>153120</v>
      </c>
      <c r="P154" s="371">
        <f t="shared" si="254"/>
        <v>172260</v>
      </c>
      <c r="Q154" s="371">
        <f t="shared" si="254"/>
        <v>172260</v>
      </c>
      <c r="R154" s="369">
        <f t="shared" si="254"/>
        <v>191400</v>
      </c>
      <c r="S154" s="370">
        <f t="shared" si="254"/>
        <v>210540</v>
      </c>
      <c r="T154" s="370">
        <f t="shared" si="254"/>
        <v>269329.5</v>
      </c>
      <c r="U154" s="370">
        <f t="shared" si="254"/>
        <v>311466.21</v>
      </c>
      <c r="V154" s="370">
        <f t="shared" si="254"/>
        <v>353602.92</v>
      </c>
      <c r="W154" s="370">
        <f t="shared" si="254"/>
        <v>395739.63</v>
      </c>
      <c r="X154" s="370">
        <f t="shared" si="254"/>
        <v>437876.34</v>
      </c>
      <c r="Y154" s="370">
        <f t="shared" si="254"/>
        <v>480013.05</v>
      </c>
      <c r="Z154" s="370">
        <f t="shared" si="254"/>
        <v>522149.76</v>
      </c>
      <c r="AA154" s="370">
        <f t="shared" si="254"/>
        <v>564286.47</v>
      </c>
      <c r="AB154" s="370">
        <f t="shared" si="254"/>
        <v>606423.18</v>
      </c>
      <c r="AC154" s="371">
        <f t="shared" si="254"/>
        <v>648559.89</v>
      </c>
      <c r="AD154" s="371">
        <f t="shared" si="254"/>
        <v>773299.89</v>
      </c>
      <c r="AE154" s="371">
        <f t="shared" si="254"/>
        <v>1578956.517</v>
      </c>
      <c r="AF154" s="371">
        <f t="shared" si="254"/>
        <v>2868623.811</v>
      </c>
      <c r="AG154" s="371">
        <f t="shared" si="254"/>
        <v>4949230.725</v>
      </c>
      <c r="AH154" s="105"/>
      <c r="AI154" s="105"/>
      <c r="AJ154" s="105"/>
      <c r="AK154" s="105"/>
      <c r="AL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5"/>
      <c r="AL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5"/>
      <c r="AL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c r="AL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c r="AL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c r="AG322" s="105"/>
      <c r="AH322" s="105"/>
      <c r="AI322" s="105"/>
      <c r="AJ322" s="105"/>
      <c r="AK322" s="105"/>
      <c r="AL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5"/>
      <c r="AL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5"/>
      <c r="AL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5"/>
      <c r="AL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5"/>
      <c r="AL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5"/>
      <c r="AL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5"/>
      <c r="AL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5"/>
      <c r="AL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5"/>
      <c r="AL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5"/>
      <c r="AL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5"/>
      <c r="AL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5"/>
      <c r="AL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5"/>
      <c r="AL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5"/>
      <c r="AL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5"/>
      <c r="AL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5"/>
      <c r="AL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c r="AG343" s="105"/>
      <c r="AH343" s="105"/>
      <c r="AI343" s="105"/>
      <c r="AJ343" s="105"/>
      <c r="AK343" s="105"/>
      <c r="AL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5"/>
      <c r="AL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5"/>
      <c r="AL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5"/>
      <c r="AL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5"/>
      <c r="AL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5"/>
      <c r="AL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c r="AG351" s="105"/>
      <c r="AH351" s="105"/>
      <c r="AI351" s="105"/>
      <c r="AJ351" s="105"/>
      <c r="AK351" s="105"/>
      <c r="AL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c r="AG352" s="105"/>
      <c r="AH352" s="105"/>
      <c r="AI352" s="105"/>
      <c r="AJ352" s="105"/>
      <c r="AK352" s="105"/>
      <c r="AL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5"/>
      <c r="AL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5"/>
      <c r="AL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c r="AL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c r="AL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c r="AL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5"/>
      <c r="AL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5"/>
      <c r="AL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5"/>
      <c r="AL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c r="AG370" s="105"/>
      <c r="AH370" s="105"/>
      <c r="AI370" s="105"/>
      <c r="AJ370" s="105"/>
      <c r="AK370" s="105"/>
      <c r="AL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5"/>
      <c r="AL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5"/>
      <c r="AL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c r="AL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c r="AL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c r="AL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c r="AL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c r="AL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c r="AL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c r="AL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5"/>
      <c r="AL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5"/>
      <c r="AL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5"/>
      <c r="AL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5"/>
      <c r="AL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5"/>
      <c r="AL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5"/>
      <c r="AL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5"/>
      <c r="AL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5"/>
      <c r="AL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5"/>
      <c r="AL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5"/>
      <c r="AL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5"/>
      <c r="AL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5"/>
      <c r="AL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5"/>
      <c r="AL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5"/>
      <c r="AL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5"/>
      <c r="AL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5"/>
      <c r="AL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5"/>
      <c r="AL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5"/>
      <c r="AL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5"/>
      <c r="AL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5"/>
      <c r="AL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5"/>
      <c r="AL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5"/>
      <c r="AL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5"/>
      <c r="AJ408" s="105"/>
      <c r="AK408" s="105"/>
      <c r="AL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5"/>
      <c r="AL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5"/>
      <c r="AJ410" s="105"/>
      <c r="AK410" s="105"/>
      <c r="AL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5"/>
      <c r="AL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5"/>
      <c r="AJ412" s="105"/>
      <c r="AK412" s="105"/>
      <c r="AL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5"/>
      <c r="AL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5"/>
      <c r="AL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5"/>
      <c r="AJ415" s="105"/>
      <c r="AK415" s="105"/>
      <c r="AL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5"/>
      <c r="AL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5"/>
      <c r="AL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5"/>
      <c r="AL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5"/>
      <c r="AL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5"/>
      <c r="AL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5"/>
      <c r="AL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c r="AG422" s="105"/>
      <c r="AH422" s="105"/>
      <c r="AI422" s="105"/>
      <c r="AJ422" s="105"/>
      <c r="AK422" s="105"/>
      <c r="AL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5"/>
      <c r="AJ423" s="105"/>
      <c r="AK423" s="105"/>
      <c r="AL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5"/>
      <c r="AL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5"/>
      <c r="AJ425" s="105"/>
      <c r="AK425" s="105"/>
      <c r="AL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5"/>
      <c r="AL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5"/>
      <c r="AL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5"/>
      <c r="AJ428" s="105"/>
      <c r="AK428" s="105"/>
      <c r="AL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c r="AG429" s="105"/>
      <c r="AH429" s="105"/>
      <c r="AI429" s="105"/>
      <c r="AJ429" s="105"/>
      <c r="AK429" s="105"/>
      <c r="AL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5"/>
      <c r="AL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5"/>
      <c r="AL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5"/>
      <c r="AJ432" s="105"/>
      <c r="AK432" s="105"/>
      <c r="AL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5"/>
      <c r="AJ433" s="105"/>
      <c r="AK433" s="105"/>
      <c r="AL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5"/>
      <c r="AJ434" s="105"/>
      <c r="AK434" s="105"/>
      <c r="AL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5"/>
      <c r="AJ435" s="105"/>
      <c r="AK435" s="105"/>
      <c r="AL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c r="AK436" s="105"/>
      <c r="AL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5"/>
      <c r="AJ437" s="105"/>
      <c r="AK437" s="105"/>
      <c r="AL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5"/>
      <c r="AJ438" s="105"/>
      <c r="AK438" s="105"/>
      <c r="AL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5"/>
      <c r="AJ439" s="105"/>
      <c r="AK439" s="105"/>
      <c r="AL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5"/>
      <c r="AJ440" s="105"/>
      <c r="AK440" s="105"/>
      <c r="AL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c r="AG441" s="105"/>
      <c r="AH441" s="105"/>
      <c r="AI441" s="105"/>
      <c r="AJ441" s="105"/>
      <c r="AK441" s="105"/>
      <c r="AL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5"/>
      <c r="AJ442" s="105"/>
      <c r="AK442" s="105"/>
      <c r="AL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5"/>
      <c r="AJ443" s="105"/>
      <c r="AK443" s="105"/>
      <c r="AL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5"/>
      <c r="AL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5"/>
      <c r="AJ445" s="105"/>
      <c r="AK445" s="105"/>
      <c r="AL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5"/>
      <c r="AJ446" s="105"/>
      <c r="AK446" s="105"/>
      <c r="AL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5"/>
      <c r="AL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c r="AG448" s="105"/>
      <c r="AH448" s="105"/>
      <c r="AI448" s="105"/>
      <c r="AJ448" s="105"/>
      <c r="AK448" s="105"/>
      <c r="AL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c r="AG449" s="105"/>
      <c r="AH449" s="105"/>
      <c r="AI449" s="105"/>
      <c r="AJ449" s="105"/>
      <c r="AK449" s="105"/>
      <c r="AL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5"/>
      <c r="AL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5"/>
      <c r="AJ452" s="105"/>
      <c r="AK452" s="105"/>
      <c r="AL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5"/>
      <c r="AJ453" s="105"/>
      <c r="AK453" s="105"/>
      <c r="AL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5"/>
      <c r="AJ454" s="105"/>
      <c r="AK454" s="105"/>
      <c r="AL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105"/>
      <c r="AL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5"/>
      <c r="AL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c r="AG457" s="105"/>
      <c r="AH457" s="105"/>
      <c r="AI457" s="105"/>
      <c r="AJ457" s="105"/>
      <c r="AK457" s="105"/>
      <c r="AL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5"/>
      <c r="AJ458" s="105"/>
      <c r="AK458" s="105"/>
      <c r="AL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5"/>
      <c r="AL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5"/>
      <c r="AJ460" s="105"/>
      <c r="AK460" s="105"/>
      <c r="AL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5"/>
      <c r="AJ461" s="105"/>
      <c r="AK461" s="105"/>
      <c r="AL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5"/>
      <c r="AL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05"/>
      <c r="AK463" s="105"/>
      <c r="AL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5"/>
      <c r="AJ464" s="105"/>
      <c r="AK464" s="105"/>
      <c r="AL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5"/>
      <c r="AJ465" s="105"/>
      <c r="AK465" s="105"/>
      <c r="AL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c r="AG466" s="105"/>
      <c r="AH466" s="105"/>
      <c r="AI466" s="105"/>
      <c r="AJ466" s="105"/>
      <c r="AK466" s="105"/>
      <c r="AL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5"/>
      <c r="AJ467" s="105"/>
      <c r="AK467" s="105"/>
      <c r="AL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5"/>
      <c r="AJ468" s="105"/>
      <c r="AK468" s="105"/>
      <c r="AL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5"/>
      <c r="AJ469" s="105"/>
      <c r="AK469" s="105"/>
      <c r="AL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5"/>
      <c r="AJ470" s="105"/>
      <c r="AK470" s="105"/>
      <c r="AL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5"/>
      <c r="AJ471" s="105"/>
      <c r="AK471" s="105"/>
      <c r="AL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05"/>
      <c r="AK472" s="105"/>
      <c r="AL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105"/>
      <c r="AL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c r="AG474" s="105"/>
      <c r="AH474" s="105"/>
      <c r="AI474" s="105"/>
      <c r="AJ474" s="105"/>
      <c r="AK474" s="105"/>
      <c r="AL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c r="AG475" s="105"/>
      <c r="AH475" s="105"/>
      <c r="AI475" s="105"/>
      <c r="AJ475" s="105"/>
      <c r="AK475" s="105"/>
      <c r="AL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5"/>
      <c r="AL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c r="AG477" s="105"/>
      <c r="AH477" s="105"/>
      <c r="AI477" s="105"/>
      <c r="AJ477" s="105"/>
      <c r="AK477" s="105"/>
      <c r="AL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5"/>
      <c r="AL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c r="AG479" s="105"/>
      <c r="AH479" s="105"/>
      <c r="AI479" s="105"/>
      <c r="AJ479" s="105"/>
      <c r="AK479" s="105"/>
      <c r="AL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5"/>
      <c r="AL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105"/>
      <c r="AL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G482" s="105"/>
      <c r="AH482" s="105"/>
      <c r="AI482" s="105"/>
      <c r="AJ482" s="105"/>
      <c r="AK482" s="105"/>
      <c r="AL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5"/>
      <c r="AL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c r="AG484" s="105"/>
      <c r="AH484" s="105"/>
      <c r="AI484" s="105"/>
      <c r="AJ484" s="105"/>
      <c r="AK484" s="105"/>
      <c r="AL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c r="AG485" s="105"/>
      <c r="AH485" s="105"/>
      <c r="AI485" s="105"/>
      <c r="AJ485" s="105"/>
      <c r="AK485" s="105"/>
      <c r="AL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c r="AG486" s="105"/>
      <c r="AH486" s="105"/>
      <c r="AI486" s="105"/>
      <c r="AJ486" s="105"/>
      <c r="AK486" s="105"/>
      <c r="AL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c r="AG487" s="105"/>
      <c r="AH487" s="105"/>
      <c r="AI487" s="105"/>
      <c r="AJ487" s="105"/>
      <c r="AK487" s="105"/>
      <c r="AL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c r="AL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c r="AG491" s="105"/>
      <c r="AH491" s="105"/>
      <c r="AI491" s="105"/>
      <c r="AJ491" s="105"/>
      <c r="AK491" s="105"/>
      <c r="AL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c r="AG492" s="105"/>
      <c r="AH492" s="105"/>
      <c r="AI492" s="105"/>
      <c r="AJ492" s="105"/>
      <c r="AK492" s="105"/>
      <c r="AL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5"/>
      <c r="AL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c r="AG494" s="105"/>
      <c r="AH494" s="105"/>
      <c r="AI494" s="105"/>
      <c r="AJ494" s="105"/>
      <c r="AK494" s="105"/>
      <c r="AL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c r="AG495" s="105"/>
      <c r="AH495" s="105"/>
      <c r="AI495" s="105"/>
      <c r="AJ495" s="105"/>
      <c r="AK495" s="105"/>
      <c r="AL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c r="AG496" s="105"/>
      <c r="AH496" s="105"/>
      <c r="AI496" s="105"/>
      <c r="AJ496" s="105"/>
      <c r="AK496" s="105"/>
      <c r="AL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c r="AG497" s="105"/>
      <c r="AH497" s="105"/>
      <c r="AI497" s="105"/>
      <c r="AJ497" s="105"/>
      <c r="AK497" s="105"/>
      <c r="AL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c r="AG498" s="105"/>
      <c r="AH498" s="105"/>
      <c r="AI498" s="105"/>
      <c r="AJ498" s="105"/>
      <c r="AK498" s="105"/>
      <c r="AL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c r="AG499" s="105"/>
      <c r="AH499" s="105"/>
      <c r="AI499" s="105"/>
      <c r="AJ499" s="105"/>
      <c r="AK499" s="105"/>
      <c r="AL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5"/>
      <c r="AL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05"/>
      <c r="AL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c r="AG504" s="105"/>
      <c r="AH504" s="105"/>
      <c r="AI504" s="105"/>
      <c r="AJ504" s="105"/>
      <c r="AK504" s="105"/>
      <c r="AL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c r="AG505" s="105"/>
      <c r="AH505" s="105"/>
      <c r="AI505" s="105"/>
      <c r="AJ505" s="105"/>
      <c r="AK505" s="105"/>
      <c r="AL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c r="AG506" s="105"/>
      <c r="AH506" s="105"/>
      <c r="AI506" s="105"/>
      <c r="AJ506" s="105"/>
      <c r="AK506" s="105"/>
      <c r="AL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c r="AG507" s="105"/>
      <c r="AH507" s="105"/>
      <c r="AI507" s="105"/>
      <c r="AJ507" s="105"/>
      <c r="AK507" s="105"/>
      <c r="AL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c r="AG508" s="105"/>
      <c r="AH508" s="105"/>
      <c r="AI508" s="105"/>
      <c r="AJ508" s="105"/>
      <c r="AK508" s="105"/>
      <c r="AL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c r="AG509" s="105"/>
      <c r="AH509" s="105"/>
      <c r="AI509" s="105"/>
      <c r="AJ509" s="105"/>
      <c r="AK509" s="105"/>
      <c r="AL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c r="AG510" s="105"/>
      <c r="AH510" s="105"/>
      <c r="AI510" s="105"/>
      <c r="AJ510" s="105"/>
      <c r="AK510" s="105"/>
      <c r="AL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c r="AG511" s="105"/>
      <c r="AH511" s="105"/>
      <c r="AI511" s="105"/>
      <c r="AJ511" s="105"/>
      <c r="AK511" s="105"/>
      <c r="AL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c r="AG512" s="105"/>
      <c r="AH512" s="105"/>
      <c r="AI512" s="105"/>
      <c r="AJ512" s="105"/>
      <c r="AK512" s="105"/>
      <c r="AL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c r="AA513" s="105"/>
      <c r="AB513" s="105"/>
      <c r="AC513" s="105"/>
      <c r="AD513" s="105"/>
      <c r="AE513" s="105"/>
      <c r="AF513" s="105"/>
      <c r="AG513" s="105"/>
      <c r="AH513" s="105"/>
      <c r="AI513" s="105"/>
      <c r="AJ513" s="105"/>
      <c r="AK513" s="105"/>
      <c r="AL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c r="AG514" s="105"/>
      <c r="AH514" s="105"/>
      <c r="AI514" s="105"/>
      <c r="AJ514" s="105"/>
      <c r="AK514" s="105"/>
      <c r="AL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c r="AG515" s="105"/>
      <c r="AH515" s="105"/>
      <c r="AI515" s="105"/>
      <c r="AJ515" s="105"/>
      <c r="AK515" s="105"/>
      <c r="AL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c r="AG516" s="105"/>
      <c r="AH516" s="105"/>
      <c r="AI516" s="105"/>
      <c r="AJ516" s="105"/>
      <c r="AK516" s="105"/>
      <c r="AL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c r="AG517" s="105"/>
      <c r="AH517" s="105"/>
      <c r="AI517" s="105"/>
      <c r="AJ517" s="105"/>
      <c r="AK517" s="105"/>
      <c r="AL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c r="AG518" s="105"/>
      <c r="AH518" s="105"/>
      <c r="AI518" s="105"/>
      <c r="AJ518" s="105"/>
      <c r="AK518" s="105"/>
      <c r="AL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c r="AG519" s="105"/>
      <c r="AH519" s="105"/>
      <c r="AI519" s="105"/>
      <c r="AJ519" s="105"/>
      <c r="AK519" s="105"/>
      <c r="AL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c r="AG520" s="105"/>
      <c r="AH520" s="105"/>
      <c r="AI520" s="105"/>
      <c r="AJ520" s="105"/>
      <c r="AK520" s="105"/>
      <c r="AL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c r="AG521" s="105"/>
      <c r="AH521" s="105"/>
      <c r="AI521" s="105"/>
      <c r="AJ521" s="105"/>
      <c r="AK521" s="105"/>
      <c r="AL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c r="AG522" s="105"/>
      <c r="AH522" s="105"/>
      <c r="AI522" s="105"/>
      <c r="AJ522" s="105"/>
      <c r="AK522" s="105"/>
      <c r="AL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c r="AG523" s="105"/>
      <c r="AH523" s="105"/>
      <c r="AI523" s="105"/>
      <c r="AJ523" s="105"/>
      <c r="AK523" s="105"/>
      <c r="AL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c r="AG524" s="105"/>
      <c r="AH524" s="105"/>
      <c r="AI524" s="105"/>
      <c r="AJ524" s="105"/>
      <c r="AK524" s="105"/>
      <c r="AL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c r="AG525" s="105"/>
      <c r="AH525" s="105"/>
      <c r="AI525" s="105"/>
      <c r="AJ525" s="105"/>
      <c r="AK525" s="105"/>
      <c r="AL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c r="AG526" s="105"/>
      <c r="AH526" s="105"/>
      <c r="AI526" s="105"/>
      <c r="AJ526" s="105"/>
      <c r="AK526" s="105"/>
      <c r="AL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c r="AG527" s="105"/>
      <c r="AH527" s="105"/>
      <c r="AI527" s="105"/>
      <c r="AJ527" s="105"/>
      <c r="AK527" s="105"/>
      <c r="AL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c r="AG528" s="105"/>
      <c r="AH528" s="105"/>
      <c r="AI528" s="105"/>
      <c r="AJ528" s="105"/>
      <c r="AK528" s="105"/>
      <c r="AL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c r="AG529" s="105"/>
      <c r="AH529" s="105"/>
      <c r="AI529" s="105"/>
      <c r="AJ529" s="105"/>
      <c r="AK529" s="105"/>
      <c r="AL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c r="AG530" s="105"/>
      <c r="AH530" s="105"/>
      <c r="AI530" s="105"/>
      <c r="AJ530" s="105"/>
      <c r="AK530" s="105"/>
      <c r="AL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c r="AG531" s="105"/>
      <c r="AH531" s="105"/>
      <c r="AI531" s="105"/>
      <c r="AJ531" s="105"/>
      <c r="AK531" s="105"/>
      <c r="AL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c r="AG532" s="105"/>
      <c r="AH532" s="105"/>
      <c r="AI532" s="105"/>
      <c r="AJ532" s="105"/>
      <c r="AK532" s="105"/>
      <c r="AL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c r="AG533" s="105"/>
      <c r="AH533" s="105"/>
      <c r="AI533" s="105"/>
      <c r="AJ533" s="105"/>
      <c r="AK533" s="105"/>
      <c r="AL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c r="AG534" s="105"/>
      <c r="AH534" s="105"/>
      <c r="AI534" s="105"/>
      <c r="AJ534" s="105"/>
      <c r="AK534" s="105"/>
      <c r="AL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c r="AG535" s="105"/>
      <c r="AH535" s="105"/>
      <c r="AI535" s="105"/>
      <c r="AJ535" s="105"/>
      <c r="AK535" s="105"/>
      <c r="AL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c r="AG536" s="105"/>
      <c r="AH536" s="105"/>
      <c r="AI536" s="105"/>
      <c r="AJ536" s="105"/>
      <c r="AK536" s="105"/>
      <c r="AL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c r="AG537" s="105"/>
      <c r="AH537" s="105"/>
      <c r="AI537" s="105"/>
      <c r="AJ537" s="105"/>
      <c r="AK537" s="105"/>
      <c r="AL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c r="AG538" s="105"/>
      <c r="AH538" s="105"/>
      <c r="AI538" s="105"/>
      <c r="AJ538" s="105"/>
      <c r="AK538" s="105"/>
      <c r="AL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c r="AG539" s="105"/>
      <c r="AH539" s="105"/>
      <c r="AI539" s="105"/>
      <c r="AJ539" s="105"/>
      <c r="AK539" s="105"/>
      <c r="AL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c r="AG540" s="105"/>
      <c r="AH540" s="105"/>
      <c r="AI540" s="105"/>
      <c r="AJ540" s="105"/>
      <c r="AK540" s="105"/>
      <c r="AL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c r="AG541" s="105"/>
      <c r="AH541" s="105"/>
      <c r="AI541" s="105"/>
      <c r="AJ541" s="105"/>
      <c r="AK541" s="105"/>
      <c r="AL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c r="AG542" s="105"/>
      <c r="AH542" s="105"/>
      <c r="AI542" s="105"/>
      <c r="AJ542" s="105"/>
      <c r="AK542" s="105"/>
      <c r="AL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c r="AG543" s="105"/>
      <c r="AH543" s="105"/>
      <c r="AI543" s="105"/>
      <c r="AJ543" s="105"/>
      <c r="AK543" s="105"/>
      <c r="AL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c r="AA544" s="105"/>
      <c r="AB544" s="105"/>
      <c r="AC544" s="105"/>
      <c r="AD544" s="105"/>
      <c r="AE544" s="105"/>
      <c r="AF544" s="105"/>
      <c r="AG544" s="105"/>
      <c r="AH544" s="105"/>
      <c r="AI544" s="105"/>
      <c r="AJ544" s="105"/>
      <c r="AK544" s="105"/>
      <c r="AL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105"/>
      <c r="AL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c r="AG546" s="105"/>
      <c r="AH546" s="105"/>
      <c r="AI546" s="105"/>
      <c r="AJ546" s="105"/>
      <c r="AK546" s="105"/>
      <c r="AL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c r="AG547" s="105"/>
      <c r="AH547" s="105"/>
      <c r="AI547" s="105"/>
      <c r="AJ547" s="105"/>
      <c r="AK547" s="105"/>
      <c r="AL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5"/>
      <c r="AL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c r="AG549" s="105"/>
      <c r="AH549" s="105"/>
      <c r="AI549" s="105"/>
      <c r="AJ549" s="105"/>
      <c r="AK549" s="105"/>
      <c r="AL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c r="AA550" s="105"/>
      <c r="AB550" s="105"/>
      <c r="AC550" s="105"/>
      <c r="AD550" s="105"/>
      <c r="AE550" s="105"/>
      <c r="AF550" s="105"/>
      <c r="AG550" s="105"/>
      <c r="AH550" s="105"/>
      <c r="AI550" s="105"/>
      <c r="AJ550" s="105"/>
      <c r="AK550" s="105"/>
      <c r="AL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c r="AA551" s="105"/>
      <c r="AB551" s="105"/>
      <c r="AC551" s="105"/>
      <c r="AD551" s="105"/>
      <c r="AE551" s="105"/>
      <c r="AF551" s="105"/>
      <c r="AG551" s="105"/>
      <c r="AH551" s="105"/>
      <c r="AI551" s="105"/>
      <c r="AJ551" s="105"/>
      <c r="AK551" s="105"/>
      <c r="AL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c r="AG552" s="105"/>
      <c r="AH552" s="105"/>
      <c r="AI552" s="105"/>
      <c r="AJ552" s="105"/>
      <c r="AK552" s="105"/>
      <c r="AL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c r="AG553" s="105"/>
      <c r="AH553" s="105"/>
      <c r="AI553" s="105"/>
      <c r="AJ553" s="105"/>
      <c r="AK553" s="105"/>
      <c r="AL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c r="AG554" s="105"/>
      <c r="AH554" s="105"/>
      <c r="AI554" s="105"/>
      <c r="AJ554" s="105"/>
      <c r="AK554" s="105"/>
      <c r="AL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c r="AG555" s="105"/>
      <c r="AH555" s="105"/>
      <c r="AI555" s="105"/>
      <c r="AJ555" s="105"/>
      <c r="AK555" s="105"/>
      <c r="AL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c r="AG556" s="105"/>
      <c r="AH556" s="105"/>
      <c r="AI556" s="105"/>
      <c r="AJ556" s="105"/>
      <c r="AK556" s="105"/>
      <c r="AL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c r="AG557" s="105"/>
      <c r="AH557" s="105"/>
      <c r="AI557" s="105"/>
      <c r="AJ557" s="105"/>
      <c r="AK557" s="105"/>
      <c r="AL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c r="AG558" s="105"/>
      <c r="AH558" s="105"/>
      <c r="AI558" s="105"/>
      <c r="AJ558" s="105"/>
      <c r="AK558" s="105"/>
      <c r="AL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c r="AG559" s="105"/>
      <c r="AH559" s="105"/>
      <c r="AI559" s="105"/>
      <c r="AJ559" s="105"/>
      <c r="AK559" s="105"/>
      <c r="AL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c r="AG560" s="105"/>
      <c r="AH560" s="105"/>
      <c r="AI560" s="105"/>
      <c r="AJ560" s="105"/>
      <c r="AK560" s="105"/>
      <c r="AL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c r="AG561" s="105"/>
      <c r="AH561" s="105"/>
      <c r="AI561" s="105"/>
      <c r="AJ561" s="105"/>
      <c r="AK561" s="105"/>
      <c r="AL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c r="AG562" s="105"/>
      <c r="AH562" s="105"/>
      <c r="AI562" s="105"/>
      <c r="AJ562" s="105"/>
      <c r="AK562" s="105"/>
      <c r="AL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c r="AG563" s="105"/>
      <c r="AH563" s="105"/>
      <c r="AI563" s="105"/>
      <c r="AJ563" s="105"/>
      <c r="AK563" s="105"/>
      <c r="AL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c r="AG564" s="105"/>
      <c r="AH564" s="105"/>
      <c r="AI564" s="105"/>
      <c r="AJ564" s="105"/>
      <c r="AK564" s="105"/>
      <c r="AL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c r="AG565" s="105"/>
      <c r="AH565" s="105"/>
      <c r="AI565" s="105"/>
      <c r="AJ565" s="105"/>
      <c r="AK565" s="105"/>
      <c r="AL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c r="AG566" s="105"/>
      <c r="AH566" s="105"/>
      <c r="AI566" s="105"/>
      <c r="AJ566" s="105"/>
      <c r="AK566" s="105"/>
      <c r="AL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c r="AG567" s="105"/>
      <c r="AH567" s="105"/>
      <c r="AI567" s="105"/>
      <c r="AJ567" s="105"/>
      <c r="AK567" s="105"/>
      <c r="AL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c r="AG568" s="105"/>
      <c r="AH568" s="105"/>
      <c r="AI568" s="105"/>
      <c r="AJ568" s="105"/>
      <c r="AK568" s="105"/>
      <c r="AL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c r="AG569" s="105"/>
      <c r="AH569" s="105"/>
      <c r="AI569" s="105"/>
      <c r="AJ569" s="105"/>
      <c r="AK569" s="105"/>
      <c r="AL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c r="AG570" s="105"/>
      <c r="AH570" s="105"/>
      <c r="AI570" s="105"/>
      <c r="AJ570" s="105"/>
      <c r="AK570" s="105"/>
      <c r="AL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c r="AG571" s="105"/>
      <c r="AH571" s="105"/>
      <c r="AI571" s="105"/>
      <c r="AJ571" s="105"/>
      <c r="AK571" s="105"/>
      <c r="AL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G572" s="105"/>
      <c r="AH572" s="105"/>
      <c r="AI572" s="105"/>
      <c r="AJ572" s="105"/>
      <c r="AK572" s="105"/>
      <c r="AL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c r="AG573" s="105"/>
      <c r="AH573" s="105"/>
      <c r="AI573" s="105"/>
      <c r="AJ573" s="105"/>
      <c r="AK573" s="105"/>
      <c r="AL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c r="AG574" s="105"/>
      <c r="AH574" s="105"/>
      <c r="AI574" s="105"/>
      <c r="AJ574" s="105"/>
      <c r="AK574" s="105"/>
      <c r="AL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c r="AG575" s="105"/>
      <c r="AH575" s="105"/>
      <c r="AI575" s="105"/>
      <c r="AJ575" s="105"/>
      <c r="AK575" s="105"/>
      <c r="AL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c r="AG576" s="105"/>
      <c r="AH576" s="105"/>
      <c r="AI576" s="105"/>
      <c r="AJ576" s="105"/>
      <c r="AK576" s="105"/>
      <c r="AL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c r="AG577" s="105"/>
      <c r="AH577" s="105"/>
      <c r="AI577" s="105"/>
      <c r="AJ577" s="105"/>
      <c r="AK577" s="105"/>
      <c r="AL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c r="AA578" s="105"/>
      <c r="AB578" s="105"/>
      <c r="AC578" s="105"/>
      <c r="AD578" s="105"/>
      <c r="AE578" s="105"/>
      <c r="AF578" s="105"/>
      <c r="AG578" s="105"/>
      <c r="AH578" s="105"/>
      <c r="AI578" s="105"/>
      <c r="AJ578" s="105"/>
      <c r="AK578" s="105"/>
      <c r="AL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c r="AG579" s="105"/>
      <c r="AH579" s="105"/>
      <c r="AI579" s="105"/>
      <c r="AJ579" s="105"/>
      <c r="AK579" s="105"/>
      <c r="AL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5"/>
      <c r="AL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c r="AG581" s="105"/>
      <c r="AH581" s="105"/>
      <c r="AI581" s="105"/>
      <c r="AJ581" s="105"/>
      <c r="AK581" s="105"/>
      <c r="AL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c r="AG582" s="105"/>
      <c r="AH582" s="105"/>
      <c r="AI582" s="105"/>
      <c r="AJ582" s="105"/>
      <c r="AK582" s="105"/>
      <c r="AL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5"/>
      <c r="AL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c r="AG584" s="105"/>
      <c r="AH584" s="105"/>
      <c r="AI584" s="105"/>
      <c r="AJ584" s="105"/>
      <c r="AK584" s="105"/>
      <c r="AL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c r="AG585" s="105"/>
      <c r="AH585" s="105"/>
      <c r="AI585" s="105"/>
      <c r="AJ585" s="105"/>
      <c r="AK585" s="105"/>
      <c r="AL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c r="AG586" s="105"/>
      <c r="AH586" s="105"/>
      <c r="AI586" s="105"/>
      <c r="AJ586" s="105"/>
      <c r="AK586" s="105"/>
      <c r="AL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c r="AG587" s="105"/>
      <c r="AH587" s="105"/>
      <c r="AI587" s="105"/>
      <c r="AJ587" s="105"/>
      <c r="AK587" s="105"/>
      <c r="AL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c r="AG588" s="105"/>
      <c r="AH588" s="105"/>
      <c r="AI588" s="105"/>
      <c r="AJ588" s="105"/>
      <c r="AK588" s="105"/>
      <c r="AL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c r="AA589" s="105"/>
      <c r="AB589" s="105"/>
      <c r="AC589" s="105"/>
      <c r="AD589" s="105"/>
      <c r="AE589" s="105"/>
      <c r="AF589" s="105"/>
      <c r="AG589" s="105"/>
      <c r="AH589" s="105"/>
      <c r="AI589" s="105"/>
      <c r="AJ589" s="105"/>
      <c r="AK589" s="105"/>
      <c r="AL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G590" s="105"/>
      <c r="AH590" s="105"/>
      <c r="AI590" s="105"/>
      <c r="AJ590" s="105"/>
      <c r="AK590" s="105"/>
      <c r="AL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c r="AA591" s="105"/>
      <c r="AB591" s="105"/>
      <c r="AC591" s="105"/>
      <c r="AD591" s="105"/>
      <c r="AE591" s="105"/>
      <c r="AF591" s="105"/>
      <c r="AG591" s="105"/>
      <c r="AH591" s="105"/>
      <c r="AI591" s="105"/>
      <c r="AJ591" s="105"/>
      <c r="AK591" s="105"/>
      <c r="AL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c r="AA592" s="105"/>
      <c r="AB592" s="105"/>
      <c r="AC592" s="105"/>
      <c r="AD592" s="105"/>
      <c r="AE592" s="105"/>
      <c r="AF592" s="105"/>
      <c r="AG592" s="105"/>
      <c r="AH592" s="105"/>
      <c r="AI592" s="105"/>
      <c r="AJ592" s="105"/>
      <c r="AK592" s="105"/>
      <c r="AL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c r="AA593" s="105"/>
      <c r="AB593" s="105"/>
      <c r="AC593" s="105"/>
      <c r="AD593" s="105"/>
      <c r="AE593" s="105"/>
      <c r="AF593" s="105"/>
      <c r="AG593" s="105"/>
      <c r="AH593" s="105"/>
      <c r="AI593" s="105"/>
      <c r="AJ593" s="105"/>
      <c r="AK593" s="105"/>
      <c r="AL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c r="AA594" s="105"/>
      <c r="AB594" s="105"/>
      <c r="AC594" s="105"/>
      <c r="AD594" s="105"/>
      <c r="AE594" s="105"/>
      <c r="AF594" s="105"/>
      <c r="AG594" s="105"/>
      <c r="AH594" s="105"/>
      <c r="AI594" s="105"/>
      <c r="AJ594" s="105"/>
      <c r="AK594" s="105"/>
      <c r="AL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c r="AA595" s="105"/>
      <c r="AB595" s="105"/>
      <c r="AC595" s="105"/>
      <c r="AD595" s="105"/>
      <c r="AE595" s="105"/>
      <c r="AF595" s="105"/>
      <c r="AG595" s="105"/>
      <c r="AH595" s="105"/>
      <c r="AI595" s="105"/>
      <c r="AJ595" s="105"/>
      <c r="AK595" s="105"/>
      <c r="AL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c r="AA596" s="105"/>
      <c r="AB596" s="105"/>
      <c r="AC596" s="105"/>
      <c r="AD596" s="105"/>
      <c r="AE596" s="105"/>
      <c r="AF596" s="105"/>
      <c r="AG596" s="105"/>
      <c r="AH596" s="105"/>
      <c r="AI596" s="105"/>
      <c r="AJ596" s="105"/>
      <c r="AK596" s="105"/>
      <c r="AL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c r="AG597" s="105"/>
      <c r="AH597" s="105"/>
      <c r="AI597" s="105"/>
      <c r="AJ597" s="105"/>
      <c r="AK597" s="105"/>
      <c r="AL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c r="AA598" s="105"/>
      <c r="AB598" s="105"/>
      <c r="AC598" s="105"/>
      <c r="AD598" s="105"/>
      <c r="AE598" s="105"/>
      <c r="AF598" s="105"/>
      <c r="AG598" s="105"/>
      <c r="AH598" s="105"/>
      <c r="AI598" s="105"/>
      <c r="AJ598" s="105"/>
      <c r="AK598" s="105"/>
      <c r="AL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c r="AG599" s="105"/>
      <c r="AH599" s="105"/>
      <c r="AI599" s="105"/>
      <c r="AJ599" s="105"/>
      <c r="AK599" s="105"/>
      <c r="AL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c r="AA600" s="105"/>
      <c r="AB600" s="105"/>
      <c r="AC600" s="105"/>
      <c r="AD600" s="105"/>
      <c r="AE600" s="105"/>
      <c r="AF600" s="105"/>
      <c r="AG600" s="105"/>
      <c r="AH600" s="105"/>
      <c r="AI600" s="105"/>
      <c r="AJ600" s="105"/>
      <c r="AK600" s="105"/>
      <c r="AL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c r="AA601" s="105"/>
      <c r="AB601" s="105"/>
      <c r="AC601" s="105"/>
      <c r="AD601" s="105"/>
      <c r="AE601" s="105"/>
      <c r="AF601" s="105"/>
      <c r="AG601" s="105"/>
      <c r="AH601" s="105"/>
      <c r="AI601" s="105"/>
      <c r="AJ601" s="105"/>
      <c r="AK601" s="105"/>
      <c r="AL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c r="AA602" s="105"/>
      <c r="AB602" s="105"/>
      <c r="AC602" s="105"/>
      <c r="AD602" s="105"/>
      <c r="AE602" s="105"/>
      <c r="AF602" s="105"/>
      <c r="AG602" s="105"/>
      <c r="AH602" s="105"/>
      <c r="AI602" s="105"/>
      <c r="AJ602" s="105"/>
      <c r="AK602" s="105"/>
      <c r="AL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c r="AA603" s="105"/>
      <c r="AB603" s="105"/>
      <c r="AC603" s="105"/>
      <c r="AD603" s="105"/>
      <c r="AE603" s="105"/>
      <c r="AF603" s="105"/>
      <c r="AG603" s="105"/>
      <c r="AH603" s="105"/>
      <c r="AI603" s="105"/>
      <c r="AJ603" s="105"/>
      <c r="AK603" s="105"/>
      <c r="AL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c r="AG604" s="105"/>
      <c r="AH604" s="105"/>
      <c r="AI604" s="105"/>
      <c r="AJ604" s="105"/>
      <c r="AK604" s="105"/>
      <c r="AL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5"/>
      <c r="AL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c r="AA606" s="105"/>
      <c r="AB606" s="105"/>
      <c r="AC606" s="105"/>
      <c r="AD606" s="105"/>
      <c r="AE606" s="105"/>
      <c r="AF606" s="105"/>
      <c r="AG606" s="105"/>
      <c r="AH606" s="105"/>
      <c r="AI606" s="105"/>
      <c r="AJ606" s="105"/>
      <c r="AK606" s="105"/>
      <c r="AL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c r="AA607" s="105"/>
      <c r="AB607" s="105"/>
      <c r="AC607" s="105"/>
      <c r="AD607" s="105"/>
      <c r="AE607" s="105"/>
      <c r="AF607" s="105"/>
      <c r="AG607" s="105"/>
      <c r="AH607" s="105"/>
      <c r="AI607" s="105"/>
      <c r="AJ607" s="105"/>
      <c r="AK607" s="105"/>
      <c r="AL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c r="AG608" s="105"/>
      <c r="AH608" s="105"/>
      <c r="AI608" s="105"/>
      <c r="AJ608" s="105"/>
      <c r="AK608" s="105"/>
      <c r="AL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c r="AG609" s="105"/>
      <c r="AH609" s="105"/>
      <c r="AI609" s="105"/>
      <c r="AJ609" s="105"/>
      <c r="AK609" s="105"/>
      <c r="AL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c r="AA610" s="105"/>
      <c r="AB610" s="105"/>
      <c r="AC610" s="105"/>
      <c r="AD610" s="105"/>
      <c r="AE610" s="105"/>
      <c r="AF610" s="105"/>
      <c r="AG610" s="105"/>
      <c r="AH610" s="105"/>
      <c r="AI610" s="105"/>
      <c r="AJ610" s="105"/>
      <c r="AK610" s="105"/>
      <c r="AL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c r="AA611" s="105"/>
      <c r="AB611" s="105"/>
      <c r="AC611" s="105"/>
      <c r="AD611" s="105"/>
      <c r="AE611" s="105"/>
      <c r="AF611" s="105"/>
      <c r="AG611" s="105"/>
      <c r="AH611" s="105"/>
      <c r="AI611" s="105"/>
      <c r="AJ611" s="105"/>
      <c r="AK611" s="105"/>
      <c r="AL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c r="AG612" s="105"/>
      <c r="AH612" s="105"/>
      <c r="AI612" s="105"/>
      <c r="AJ612" s="105"/>
      <c r="AK612" s="105"/>
      <c r="AL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c r="AG613" s="105"/>
      <c r="AH613" s="105"/>
      <c r="AI613" s="105"/>
      <c r="AJ613" s="105"/>
      <c r="AK613" s="105"/>
      <c r="AL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c r="AG614" s="105"/>
      <c r="AH614" s="105"/>
      <c r="AI614" s="105"/>
      <c r="AJ614" s="105"/>
      <c r="AK614" s="105"/>
      <c r="AL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5"/>
      <c r="AL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5"/>
      <c r="AL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5"/>
      <c r="AL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c r="AA620" s="105"/>
      <c r="AB620" s="105"/>
      <c r="AC620" s="105"/>
      <c r="AD620" s="105"/>
      <c r="AE620" s="105"/>
      <c r="AF620" s="105"/>
      <c r="AG620" s="105"/>
      <c r="AH620" s="105"/>
      <c r="AI620" s="105"/>
      <c r="AJ620" s="105"/>
      <c r="AK620" s="105"/>
      <c r="AL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c r="AA621" s="105"/>
      <c r="AB621" s="105"/>
      <c r="AC621" s="105"/>
      <c r="AD621" s="105"/>
      <c r="AE621" s="105"/>
      <c r="AF621" s="105"/>
      <c r="AG621" s="105"/>
      <c r="AH621" s="105"/>
      <c r="AI621" s="105"/>
      <c r="AJ621" s="105"/>
      <c r="AK621" s="105"/>
      <c r="AL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c r="AA622" s="105"/>
      <c r="AB622" s="105"/>
      <c r="AC622" s="105"/>
      <c r="AD622" s="105"/>
      <c r="AE622" s="105"/>
      <c r="AF622" s="105"/>
      <c r="AG622" s="105"/>
      <c r="AH622" s="105"/>
      <c r="AI622" s="105"/>
      <c r="AJ622" s="105"/>
      <c r="AK622" s="105"/>
      <c r="AL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c r="AA623" s="105"/>
      <c r="AB623" s="105"/>
      <c r="AC623" s="105"/>
      <c r="AD623" s="105"/>
      <c r="AE623" s="105"/>
      <c r="AF623" s="105"/>
      <c r="AG623" s="105"/>
      <c r="AH623" s="105"/>
      <c r="AI623" s="105"/>
      <c r="AJ623" s="105"/>
      <c r="AK623" s="105"/>
      <c r="AL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c r="AG624" s="105"/>
      <c r="AH624" s="105"/>
      <c r="AI624" s="105"/>
      <c r="AJ624" s="105"/>
      <c r="AK624" s="105"/>
      <c r="AL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c r="AA625" s="105"/>
      <c r="AB625" s="105"/>
      <c r="AC625" s="105"/>
      <c r="AD625" s="105"/>
      <c r="AE625" s="105"/>
      <c r="AF625" s="105"/>
      <c r="AG625" s="105"/>
      <c r="AH625" s="105"/>
      <c r="AI625" s="105"/>
      <c r="AJ625" s="105"/>
      <c r="AK625" s="105"/>
      <c r="AL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c r="AG626" s="105"/>
      <c r="AH626" s="105"/>
      <c r="AI626" s="105"/>
      <c r="AJ626" s="105"/>
      <c r="AK626" s="105"/>
      <c r="AL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c r="AG627" s="105"/>
      <c r="AH627" s="105"/>
      <c r="AI627" s="105"/>
      <c r="AJ627" s="105"/>
      <c r="AK627" s="105"/>
      <c r="AL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c r="AG628" s="105"/>
      <c r="AH628" s="105"/>
      <c r="AI628" s="105"/>
      <c r="AJ628" s="105"/>
      <c r="AK628" s="105"/>
      <c r="AL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c r="AG629" s="105"/>
      <c r="AH629" s="105"/>
      <c r="AI629" s="105"/>
      <c r="AJ629" s="105"/>
      <c r="AK629" s="105"/>
      <c r="AL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c r="AG630" s="105"/>
      <c r="AH630" s="105"/>
      <c r="AI630" s="105"/>
      <c r="AJ630" s="105"/>
      <c r="AK630" s="105"/>
      <c r="AL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5"/>
      <c r="AL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c r="AG632" s="105"/>
      <c r="AH632" s="105"/>
      <c r="AI632" s="105"/>
      <c r="AJ632" s="105"/>
      <c r="AK632" s="105"/>
      <c r="AL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c r="AA633" s="105"/>
      <c r="AB633" s="105"/>
      <c r="AC633" s="105"/>
      <c r="AD633" s="105"/>
      <c r="AE633" s="105"/>
      <c r="AF633" s="105"/>
      <c r="AG633" s="105"/>
      <c r="AH633" s="105"/>
      <c r="AI633" s="105"/>
      <c r="AJ633" s="105"/>
      <c r="AK633" s="105"/>
      <c r="AL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c r="AA634" s="105"/>
      <c r="AB634" s="105"/>
      <c r="AC634" s="105"/>
      <c r="AD634" s="105"/>
      <c r="AE634" s="105"/>
      <c r="AF634" s="105"/>
      <c r="AG634" s="105"/>
      <c r="AH634" s="105"/>
      <c r="AI634" s="105"/>
      <c r="AJ634" s="105"/>
      <c r="AK634" s="105"/>
      <c r="AL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c r="AG635" s="105"/>
      <c r="AH635" s="105"/>
      <c r="AI635" s="105"/>
      <c r="AJ635" s="105"/>
      <c r="AK635" s="105"/>
      <c r="AL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c r="AG636" s="105"/>
      <c r="AH636" s="105"/>
      <c r="AI636" s="105"/>
      <c r="AJ636" s="105"/>
      <c r="AK636" s="105"/>
      <c r="AL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c r="AA637" s="105"/>
      <c r="AB637" s="105"/>
      <c r="AC637" s="105"/>
      <c r="AD637" s="105"/>
      <c r="AE637" s="105"/>
      <c r="AF637" s="105"/>
      <c r="AG637" s="105"/>
      <c r="AH637" s="105"/>
      <c r="AI637" s="105"/>
      <c r="AJ637" s="105"/>
      <c r="AK637" s="105"/>
      <c r="AL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c r="AA638" s="105"/>
      <c r="AB638" s="105"/>
      <c r="AC638" s="105"/>
      <c r="AD638" s="105"/>
      <c r="AE638" s="105"/>
      <c r="AF638" s="105"/>
      <c r="AG638" s="105"/>
      <c r="AH638" s="105"/>
      <c r="AI638" s="105"/>
      <c r="AJ638" s="105"/>
      <c r="AK638" s="105"/>
      <c r="AL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c r="AA639" s="105"/>
      <c r="AB639" s="105"/>
      <c r="AC639" s="105"/>
      <c r="AD639" s="105"/>
      <c r="AE639" s="105"/>
      <c r="AF639" s="105"/>
      <c r="AG639" s="105"/>
      <c r="AH639" s="105"/>
      <c r="AI639" s="105"/>
      <c r="AJ639" s="105"/>
      <c r="AK639" s="105"/>
      <c r="AL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c r="AA640" s="105"/>
      <c r="AB640" s="105"/>
      <c r="AC640" s="105"/>
      <c r="AD640" s="105"/>
      <c r="AE640" s="105"/>
      <c r="AF640" s="105"/>
      <c r="AG640" s="105"/>
      <c r="AH640" s="105"/>
      <c r="AI640" s="105"/>
      <c r="AJ640" s="105"/>
      <c r="AK640" s="105"/>
      <c r="AL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c r="AG641" s="105"/>
      <c r="AH641" s="105"/>
      <c r="AI641" s="105"/>
      <c r="AJ641" s="105"/>
      <c r="AK641" s="105"/>
      <c r="AL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c r="AA642" s="105"/>
      <c r="AB642" s="105"/>
      <c r="AC642" s="105"/>
      <c r="AD642" s="105"/>
      <c r="AE642" s="105"/>
      <c r="AF642" s="105"/>
      <c r="AG642" s="105"/>
      <c r="AH642" s="105"/>
      <c r="AI642" s="105"/>
      <c r="AJ642" s="105"/>
      <c r="AK642" s="105"/>
      <c r="AL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c r="AA643" s="105"/>
      <c r="AB643" s="105"/>
      <c r="AC643" s="105"/>
      <c r="AD643" s="105"/>
      <c r="AE643" s="105"/>
      <c r="AF643" s="105"/>
      <c r="AG643" s="105"/>
      <c r="AH643" s="105"/>
      <c r="AI643" s="105"/>
      <c r="AJ643" s="105"/>
      <c r="AK643" s="105"/>
      <c r="AL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G644" s="105"/>
      <c r="AH644" s="105"/>
      <c r="AI644" s="105"/>
      <c r="AJ644" s="105"/>
      <c r="AK644" s="105"/>
      <c r="AL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c r="AG645" s="105"/>
      <c r="AH645" s="105"/>
      <c r="AI645" s="105"/>
      <c r="AJ645" s="105"/>
      <c r="AK645" s="105"/>
      <c r="AL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c r="AG646" s="105"/>
      <c r="AH646" s="105"/>
      <c r="AI646" s="105"/>
      <c r="AJ646" s="105"/>
      <c r="AK646" s="105"/>
      <c r="AL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c r="AG647" s="105"/>
      <c r="AH647" s="105"/>
      <c r="AI647" s="105"/>
      <c r="AJ647" s="105"/>
      <c r="AK647" s="105"/>
      <c r="AL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c r="AG648" s="105"/>
      <c r="AH648" s="105"/>
      <c r="AI648" s="105"/>
      <c r="AJ648" s="105"/>
      <c r="AK648" s="105"/>
      <c r="AL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c r="AG649" s="105"/>
      <c r="AH649" s="105"/>
      <c r="AI649" s="105"/>
      <c r="AJ649" s="105"/>
      <c r="AK649" s="105"/>
      <c r="AL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c r="AG650" s="105"/>
      <c r="AH650" s="105"/>
      <c r="AI650" s="105"/>
      <c r="AJ650" s="105"/>
      <c r="AK650" s="105"/>
      <c r="AL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05"/>
      <c r="AL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c r="AG652" s="105"/>
      <c r="AH652" s="105"/>
      <c r="AI652" s="105"/>
      <c r="AJ652" s="105"/>
      <c r="AK652" s="105"/>
      <c r="AL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G653" s="105"/>
      <c r="AH653" s="105"/>
      <c r="AI653" s="105"/>
      <c r="AJ653" s="105"/>
      <c r="AK653" s="105"/>
      <c r="AL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c r="AA654" s="105"/>
      <c r="AB654" s="105"/>
      <c r="AC654" s="105"/>
      <c r="AD654" s="105"/>
      <c r="AE654" s="105"/>
      <c r="AF654" s="105"/>
      <c r="AG654" s="105"/>
      <c r="AH654" s="105"/>
      <c r="AI654" s="105"/>
      <c r="AJ654" s="105"/>
      <c r="AK654" s="105"/>
      <c r="AL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c r="AG655" s="105"/>
      <c r="AH655" s="105"/>
      <c r="AI655" s="105"/>
      <c r="AJ655" s="105"/>
      <c r="AK655" s="105"/>
      <c r="AL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c r="AA656" s="105"/>
      <c r="AB656" s="105"/>
      <c r="AC656" s="105"/>
      <c r="AD656" s="105"/>
      <c r="AE656" s="105"/>
      <c r="AF656" s="105"/>
      <c r="AG656" s="105"/>
      <c r="AH656" s="105"/>
      <c r="AI656" s="105"/>
      <c r="AJ656" s="105"/>
      <c r="AK656" s="105"/>
      <c r="AL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c r="AA657" s="105"/>
      <c r="AB657" s="105"/>
      <c r="AC657" s="105"/>
      <c r="AD657" s="105"/>
      <c r="AE657" s="105"/>
      <c r="AF657" s="105"/>
      <c r="AG657" s="105"/>
      <c r="AH657" s="105"/>
      <c r="AI657" s="105"/>
      <c r="AJ657" s="105"/>
      <c r="AK657" s="105"/>
      <c r="AL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c r="AG658" s="105"/>
      <c r="AH658" s="105"/>
      <c r="AI658" s="105"/>
      <c r="AJ658" s="105"/>
      <c r="AK658" s="105"/>
      <c r="AL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c r="AA659" s="105"/>
      <c r="AB659" s="105"/>
      <c r="AC659" s="105"/>
      <c r="AD659" s="105"/>
      <c r="AE659" s="105"/>
      <c r="AF659" s="105"/>
      <c r="AG659" s="105"/>
      <c r="AH659" s="105"/>
      <c r="AI659" s="105"/>
      <c r="AJ659" s="105"/>
      <c r="AK659" s="105"/>
      <c r="AL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c r="AA660" s="105"/>
      <c r="AB660" s="105"/>
      <c r="AC660" s="105"/>
      <c r="AD660" s="105"/>
      <c r="AE660" s="105"/>
      <c r="AF660" s="105"/>
      <c r="AG660" s="105"/>
      <c r="AH660" s="105"/>
      <c r="AI660" s="105"/>
      <c r="AJ660" s="105"/>
      <c r="AK660" s="105"/>
      <c r="AL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05"/>
      <c r="AG661" s="105"/>
      <c r="AH661" s="105"/>
      <c r="AI661" s="105"/>
      <c r="AJ661" s="105"/>
      <c r="AK661" s="105"/>
      <c r="AL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c r="AA662" s="105"/>
      <c r="AB662" s="105"/>
      <c r="AC662" s="105"/>
      <c r="AD662" s="105"/>
      <c r="AE662" s="105"/>
      <c r="AF662" s="105"/>
      <c r="AG662" s="105"/>
      <c r="AH662" s="105"/>
      <c r="AI662" s="105"/>
      <c r="AJ662" s="105"/>
      <c r="AK662" s="105"/>
      <c r="AL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c r="AA663" s="105"/>
      <c r="AB663" s="105"/>
      <c r="AC663" s="105"/>
      <c r="AD663" s="105"/>
      <c r="AE663" s="105"/>
      <c r="AF663" s="105"/>
      <c r="AG663" s="105"/>
      <c r="AH663" s="105"/>
      <c r="AI663" s="105"/>
      <c r="AJ663" s="105"/>
      <c r="AK663" s="105"/>
      <c r="AL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c r="AA664" s="105"/>
      <c r="AB664" s="105"/>
      <c r="AC664" s="105"/>
      <c r="AD664" s="105"/>
      <c r="AE664" s="105"/>
      <c r="AF664" s="105"/>
      <c r="AG664" s="105"/>
      <c r="AH664" s="105"/>
      <c r="AI664" s="105"/>
      <c r="AJ664" s="105"/>
      <c r="AK664" s="105"/>
      <c r="AL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c r="AG665" s="105"/>
      <c r="AH665" s="105"/>
      <c r="AI665" s="105"/>
      <c r="AJ665" s="105"/>
      <c r="AK665" s="105"/>
      <c r="AL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c r="AA666" s="105"/>
      <c r="AB666" s="105"/>
      <c r="AC666" s="105"/>
      <c r="AD666" s="105"/>
      <c r="AE666" s="105"/>
      <c r="AF666" s="105"/>
      <c r="AG666" s="105"/>
      <c r="AH666" s="105"/>
      <c r="AI666" s="105"/>
      <c r="AJ666" s="105"/>
      <c r="AK666" s="105"/>
      <c r="AL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c r="AA667" s="105"/>
      <c r="AB667" s="105"/>
      <c r="AC667" s="105"/>
      <c r="AD667" s="105"/>
      <c r="AE667" s="105"/>
      <c r="AF667" s="105"/>
      <c r="AG667" s="105"/>
      <c r="AH667" s="105"/>
      <c r="AI667" s="105"/>
      <c r="AJ667" s="105"/>
      <c r="AK667" s="105"/>
      <c r="AL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c r="AA668" s="105"/>
      <c r="AB668" s="105"/>
      <c r="AC668" s="105"/>
      <c r="AD668" s="105"/>
      <c r="AE668" s="105"/>
      <c r="AF668" s="105"/>
      <c r="AG668" s="105"/>
      <c r="AH668" s="105"/>
      <c r="AI668" s="105"/>
      <c r="AJ668" s="105"/>
      <c r="AK668" s="105"/>
      <c r="AL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c r="AA669" s="105"/>
      <c r="AB669" s="105"/>
      <c r="AC669" s="105"/>
      <c r="AD669" s="105"/>
      <c r="AE669" s="105"/>
      <c r="AF669" s="105"/>
      <c r="AG669" s="105"/>
      <c r="AH669" s="105"/>
      <c r="AI669" s="105"/>
      <c r="AJ669" s="105"/>
      <c r="AK669" s="105"/>
      <c r="AL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c r="AG670" s="105"/>
      <c r="AH670" s="105"/>
      <c r="AI670" s="105"/>
      <c r="AJ670" s="105"/>
      <c r="AK670" s="105"/>
      <c r="AL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c r="AG671" s="105"/>
      <c r="AH671" s="105"/>
      <c r="AI671" s="105"/>
      <c r="AJ671" s="105"/>
      <c r="AK671" s="105"/>
      <c r="AL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c r="AA672" s="105"/>
      <c r="AB672" s="105"/>
      <c r="AC672" s="105"/>
      <c r="AD672" s="105"/>
      <c r="AE672" s="105"/>
      <c r="AF672" s="105"/>
      <c r="AG672" s="105"/>
      <c r="AH672" s="105"/>
      <c r="AI672" s="105"/>
      <c r="AJ672" s="105"/>
      <c r="AK672" s="105"/>
      <c r="AL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c r="AA673" s="105"/>
      <c r="AB673" s="105"/>
      <c r="AC673" s="105"/>
      <c r="AD673" s="105"/>
      <c r="AE673" s="105"/>
      <c r="AF673" s="105"/>
      <c r="AG673" s="105"/>
      <c r="AH673" s="105"/>
      <c r="AI673" s="105"/>
      <c r="AJ673" s="105"/>
      <c r="AK673" s="105"/>
      <c r="AL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c r="AG674" s="105"/>
      <c r="AH674" s="105"/>
      <c r="AI674" s="105"/>
      <c r="AJ674" s="105"/>
      <c r="AK674" s="105"/>
      <c r="AL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c r="AG675" s="105"/>
      <c r="AH675" s="105"/>
      <c r="AI675" s="105"/>
      <c r="AJ675" s="105"/>
      <c r="AK675" s="105"/>
      <c r="AL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c r="AA676" s="105"/>
      <c r="AB676" s="105"/>
      <c r="AC676" s="105"/>
      <c r="AD676" s="105"/>
      <c r="AE676" s="105"/>
      <c r="AF676" s="105"/>
      <c r="AG676" s="105"/>
      <c r="AH676" s="105"/>
      <c r="AI676" s="105"/>
      <c r="AJ676" s="105"/>
      <c r="AK676" s="105"/>
      <c r="AL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c r="AA677" s="105"/>
      <c r="AB677" s="105"/>
      <c r="AC677" s="105"/>
      <c r="AD677" s="105"/>
      <c r="AE677" s="105"/>
      <c r="AF677" s="105"/>
      <c r="AG677" s="105"/>
      <c r="AH677" s="105"/>
      <c r="AI677" s="105"/>
      <c r="AJ677" s="105"/>
      <c r="AK677" s="105"/>
      <c r="AL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c r="AA678" s="105"/>
      <c r="AB678" s="105"/>
      <c r="AC678" s="105"/>
      <c r="AD678" s="105"/>
      <c r="AE678" s="105"/>
      <c r="AF678" s="105"/>
      <c r="AG678" s="105"/>
      <c r="AH678" s="105"/>
      <c r="AI678" s="105"/>
      <c r="AJ678" s="105"/>
      <c r="AK678" s="105"/>
      <c r="AL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c r="AA679" s="105"/>
      <c r="AB679" s="105"/>
      <c r="AC679" s="105"/>
      <c r="AD679" s="105"/>
      <c r="AE679" s="105"/>
      <c r="AF679" s="105"/>
      <c r="AG679" s="105"/>
      <c r="AH679" s="105"/>
      <c r="AI679" s="105"/>
      <c r="AJ679" s="105"/>
      <c r="AK679" s="105"/>
      <c r="AL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c r="AG680" s="105"/>
      <c r="AH680" s="105"/>
      <c r="AI680" s="105"/>
      <c r="AJ680" s="105"/>
      <c r="AK680" s="105"/>
      <c r="AL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105"/>
      <c r="AL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c r="AA682" s="105"/>
      <c r="AB682" s="105"/>
      <c r="AC682" s="105"/>
      <c r="AD682" s="105"/>
      <c r="AE682" s="105"/>
      <c r="AF682" s="105"/>
      <c r="AG682" s="105"/>
      <c r="AH682" s="105"/>
      <c r="AI682" s="105"/>
      <c r="AJ682" s="105"/>
      <c r="AK682" s="105"/>
      <c r="AL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c r="AG683" s="105"/>
      <c r="AH683" s="105"/>
      <c r="AI683" s="105"/>
      <c r="AJ683" s="105"/>
      <c r="AK683" s="105"/>
      <c r="AL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c r="AA684" s="105"/>
      <c r="AB684" s="105"/>
      <c r="AC684" s="105"/>
      <c r="AD684" s="105"/>
      <c r="AE684" s="105"/>
      <c r="AF684" s="105"/>
      <c r="AG684" s="105"/>
      <c r="AH684" s="105"/>
      <c r="AI684" s="105"/>
      <c r="AJ684" s="105"/>
      <c r="AK684" s="105"/>
      <c r="AL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c r="AG685" s="105"/>
      <c r="AH685" s="105"/>
      <c r="AI685" s="105"/>
      <c r="AJ685" s="105"/>
      <c r="AK685" s="105"/>
      <c r="AL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c r="AA686" s="105"/>
      <c r="AB686" s="105"/>
      <c r="AC686" s="105"/>
      <c r="AD686" s="105"/>
      <c r="AE686" s="105"/>
      <c r="AF686" s="105"/>
      <c r="AG686" s="105"/>
      <c r="AH686" s="105"/>
      <c r="AI686" s="105"/>
      <c r="AJ686" s="105"/>
      <c r="AK686" s="105"/>
      <c r="AL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c r="AA687" s="105"/>
      <c r="AB687" s="105"/>
      <c r="AC687" s="105"/>
      <c r="AD687" s="105"/>
      <c r="AE687" s="105"/>
      <c r="AF687" s="105"/>
      <c r="AG687" s="105"/>
      <c r="AH687" s="105"/>
      <c r="AI687" s="105"/>
      <c r="AJ687" s="105"/>
      <c r="AK687" s="105"/>
      <c r="AL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c r="AA688" s="105"/>
      <c r="AB688" s="105"/>
      <c r="AC688" s="105"/>
      <c r="AD688" s="105"/>
      <c r="AE688" s="105"/>
      <c r="AF688" s="105"/>
      <c r="AG688" s="105"/>
      <c r="AH688" s="105"/>
      <c r="AI688" s="105"/>
      <c r="AJ688" s="105"/>
      <c r="AK688" s="105"/>
      <c r="AL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G689" s="105"/>
      <c r="AH689" s="105"/>
      <c r="AI689" s="105"/>
      <c r="AJ689" s="105"/>
      <c r="AK689" s="105"/>
      <c r="AL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c r="AA690" s="105"/>
      <c r="AB690" s="105"/>
      <c r="AC690" s="105"/>
      <c r="AD690" s="105"/>
      <c r="AE690" s="105"/>
      <c r="AF690" s="105"/>
      <c r="AG690" s="105"/>
      <c r="AH690" s="105"/>
      <c r="AI690" s="105"/>
      <c r="AJ690" s="105"/>
      <c r="AK690" s="105"/>
      <c r="AL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c r="AA691" s="105"/>
      <c r="AB691" s="105"/>
      <c r="AC691" s="105"/>
      <c r="AD691" s="105"/>
      <c r="AE691" s="105"/>
      <c r="AF691" s="105"/>
      <c r="AG691" s="105"/>
      <c r="AH691" s="105"/>
      <c r="AI691" s="105"/>
      <c r="AJ691" s="105"/>
      <c r="AK691" s="105"/>
      <c r="AL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c r="AG692" s="105"/>
      <c r="AH692" s="105"/>
      <c r="AI692" s="105"/>
      <c r="AJ692" s="105"/>
      <c r="AK692" s="105"/>
      <c r="AL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c r="AG693" s="105"/>
      <c r="AH693" s="105"/>
      <c r="AI693" s="105"/>
      <c r="AJ693" s="105"/>
      <c r="AK693" s="105"/>
      <c r="AL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c r="AA694" s="105"/>
      <c r="AB694" s="105"/>
      <c r="AC694" s="105"/>
      <c r="AD694" s="105"/>
      <c r="AE694" s="105"/>
      <c r="AF694" s="105"/>
      <c r="AG694" s="105"/>
      <c r="AH694" s="105"/>
      <c r="AI694" s="105"/>
      <c r="AJ694" s="105"/>
      <c r="AK694" s="105"/>
      <c r="AL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c r="AG695" s="105"/>
      <c r="AH695" s="105"/>
      <c r="AI695" s="105"/>
      <c r="AJ695" s="105"/>
      <c r="AK695" s="105"/>
      <c r="AL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c r="AG696" s="105"/>
      <c r="AH696" s="105"/>
      <c r="AI696" s="105"/>
      <c r="AJ696" s="105"/>
      <c r="AK696" s="105"/>
      <c r="AL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c r="AA697" s="105"/>
      <c r="AB697" s="105"/>
      <c r="AC697" s="105"/>
      <c r="AD697" s="105"/>
      <c r="AE697" s="105"/>
      <c r="AF697" s="105"/>
      <c r="AG697" s="105"/>
      <c r="AH697" s="105"/>
      <c r="AI697" s="105"/>
      <c r="AJ697" s="105"/>
      <c r="AK697" s="105"/>
      <c r="AL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c r="AG698" s="105"/>
      <c r="AH698" s="105"/>
      <c r="AI698" s="105"/>
      <c r="AJ698" s="105"/>
      <c r="AK698" s="105"/>
      <c r="AL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c r="AA699" s="105"/>
      <c r="AB699" s="105"/>
      <c r="AC699" s="105"/>
      <c r="AD699" s="105"/>
      <c r="AE699" s="105"/>
      <c r="AF699" s="105"/>
      <c r="AG699" s="105"/>
      <c r="AH699" s="105"/>
      <c r="AI699" s="105"/>
      <c r="AJ699" s="105"/>
      <c r="AK699" s="105"/>
      <c r="AL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c r="AA700" s="105"/>
      <c r="AB700" s="105"/>
      <c r="AC700" s="105"/>
      <c r="AD700" s="105"/>
      <c r="AE700" s="105"/>
      <c r="AF700" s="105"/>
      <c r="AG700" s="105"/>
      <c r="AH700" s="105"/>
      <c r="AI700" s="105"/>
      <c r="AJ700" s="105"/>
      <c r="AK700" s="105"/>
      <c r="AL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105"/>
      <c r="AL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5"/>
      <c r="AL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c r="AA703" s="105"/>
      <c r="AB703" s="105"/>
      <c r="AC703" s="105"/>
      <c r="AD703" s="105"/>
      <c r="AE703" s="105"/>
      <c r="AF703" s="105"/>
      <c r="AG703" s="105"/>
      <c r="AH703" s="105"/>
      <c r="AI703" s="105"/>
      <c r="AJ703" s="105"/>
      <c r="AK703" s="105"/>
      <c r="AL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c r="AA704" s="105"/>
      <c r="AB704" s="105"/>
      <c r="AC704" s="105"/>
      <c r="AD704" s="105"/>
      <c r="AE704" s="105"/>
      <c r="AF704" s="105"/>
      <c r="AG704" s="105"/>
      <c r="AH704" s="105"/>
      <c r="AI704" s="105"/>
      <c r="AJ704" s="105"/>
      <c r="AK704" s="105"/>
      <c r="AL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c r="AA705" s="105"/>
      <c r="AB705" s="105"/>
      <c r="AC705" s="105"/>
      <c r="AD705" s="105"/>
      <c r="AE705" s="105"/>
      <c r="AF705" s="105"/>
      <c r="AG705" s="105"/>
      <c r="AH705" s="105"/>
      <c r="AI705" s="105"/>
      <c r="AJ705" s="105"/>
      <c r="AK705" s="105"/>
      <c r="AL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c r="AA706" s="105"/>
      <c r="AB706" s="105"/>
      <c r="AC706" s="105"/>
      <c r="AD706" s="105"/>
      <c r="AE706" s="105"/>
      <c r="AF706" s="105"/>
      <c r="AG706" s="105"/>
      <c r="AH706" s="105"/>
      <c r="AI706" s="105"/>
      <c r="AJ706" s="105"/>
      <c r="AK706" s="105"/>
      <c r="AL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G707" s="105"/>
      <c r="AH707" s="105"/>
      <c r="AI707" s="105"/>
      <c r="AJ707" s="105"/>
      <c r="AK707" s="105"/>
      <c r="AL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c r="AG708" s="105"/>
      <c r="AH708" s="105"/>
      <c r="AI708" s="105"/>
      <c r="AJ708" s="105"/>
      <c r="AK708" s="105"/>
      <c r="AL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c r="AG709" s="105"/>
      <c r="AH709" s="105"/>
      <c r="AI709" s="105"/>
      <c r="AJ709" s="105"/>
      <c r="AK709" s="105"/>
      <c r="AL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c r="AG710" s="105"/>
      <c r="AH710" s="105"/>
      <c r="AI710" s="105"/>
      <c r="AJ710" s="105"/>
      <c r="AK710" s="105"/>
      <c r="AL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c r="AA711" s="105"/>
      <c r="AB711" s="105"/>
      <c r="AC711" s="105"/>
      <c r="AD711" s="105"/>
      <c r="AE711" s="105"/>
      <c r="AF711" s="105"/>
      <c r="AG711" s="105"/>
      <c r="AH711" s="105"/>
      <c r="AI711" s="105"/>
      <c r="AJ711" s="105"/>
      <c r="AK711" s="105"/>
      <c r="AL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c r="AA712" s="105"/>
      <c r="AB712" s="105"/>
      <c r="AC712" s="105"/>
      <c r="AD712" s="105"/>
      <c r="AE712" s="105"/>
      <c r="AF712" s="105"/>
      <c r="AG712" s="105"/>
      <c r="AH712" s="105"/>
      <c r="AI712" s="105"/>
      <c r="AJ712" s="105"/>
      <c r="AK712" s="105"/>
      <c r="AL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c r="AG713" s="105"/>
      <c r="AH713" s="105"/>
      <c r="AI713" s="105"/>
      <c r="AJ713" s="105"/>
      <c r="AK713" s="105"/>
      <c r="AL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c r="AG714" s="105"/>
      <c r="AH714" s="105"/>
      <c r="AI714" s="105"/>
      <c r="AJ714" s="105"/>
      <c r="AK714" s="105"/>
      <c r="AL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c r="AA715" s="105"/>
      <c r="AB715" s="105"/>
      <c r="AC715" s="105"/>
      <c r="AD715" s="105"/>
      <c r="AE715" s="105"/>
      <c r="AF715" s="105"/>
      <c r="AG715" s="105"/>
      <c r="AH715" s="105"/>
      <c r="AI715" s="105"/>
      <c r="AJ715" s="105"/>
      <c r="AK715" s="105"/>
      <c r="AL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5"/>
      <c r="AL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5"/>
      <c r="AL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5"/>
      <c r="AL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c r="AA719" s="105"/>
      <c r="AB719" s="105"/>
      <c r="AC719" s="105"/>
      <c r="AD719" s="105"/>
      <c r="AE719" s="105"/>
      <c r="AF719" s="105"/>
      <c r="AG719" s="105"/>
      <c r="AH719" s="105"/>
      <c r="AI719" s="105"/>
      <c r="AJ719" s="105"/>
      <c r="AK719" s="105"/>
      <c r="AL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c r="AG720" s="105"/>
      <c r="AH720" s="105"/>
      <c r="AI720" s="105"/>
      <c r="AJ720" s="105"/>
      <c r="AK720" s="105"/>
      <c r="AL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c r="AG721" s="105"/>
      <c r="AH721" s="105"/>
      <c r="AI721" s="105"/>
      <c r="AJ721" s="105"/>
      <c r="AK721" s="105"/>
      <c r="AL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c r="AG722" s="105"/>
      <c r="AH722" s="105"/>
      <c r="AI722" s="105"/>
      <c r="AJ722" s="105"/>
      <c r="AK722" s="105"/>
      <c r="AL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c r="AG723" s="105"/>
      <c r="AH723" s="105"/>
      <c r="AI723" s="105"/>
      <c r="AJ723" s="105"/>
      <c r="AK723" s="105"/>
      <c r="AL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105"/>
      <c r="AL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G725" s="105"/>
      <c r="AH725" s="105"/>
      <c r="AI725" s="105"/>
      <c r="AJ725" s="105"/>
      <c r="AK725" s="105"/>
      <c r="AL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c r="AG726" s="105"/>
      <c r="AH726" s="105"/>
      <c r="AI726" s="105"/>
      <c r="AJ726" s="105"/>
      <c r="AK726" s="105"/>
      <c r="AL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c r="AG727" s="105"/>
      <c r="AH727" s="105"/>
      <c r="AI727" s="105"/>
      <c r="AJ727" s="105"/>
      <c r="AK727" s="105"/>
      <c r="AL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c r="AA728" s="105"/>
      <c r="AB728" s="105"/>
      <c r="AC728" s="105"/>
      <c r="AD728" s="105"/>
      <c r="AE728" s="105"/>
      <c r="AF728" s="105"/>
      <c r="AG728" s="105"/>
      <c r="AH728" s="105"/>
      <c r="AI728" s="105"/>
      <c r="AJ728" s="105"/>
      <c r="AK728" s="105"/>
      <c r="AL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c r="AA729" s="105"/>
      <c r="AB729" s="105"/>
      <c r="AC729" s="105"/>
      <c r="AD729" s="105"/>
      <c r="AE729" s="105"/>
      <c r="AF729" s="105"/>
      <c r="AG729" s="105"/>
      <c r="AH729" s="105"/>
      <c r="AI729" s="105"/>
      <c r="AJ729" s="105"/>
      <c r="AK729" s="105"/>
      <c r="AL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c r="AG730" s="105"/>
      <c r="AH730" s="105"/>
      <c r="AI730" s="105"/>
      <c r="AJ730" s="105"/>
      <c r="AK730" s="105"/>
      <c r="AL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c r="AG731" s="105"/>
      <c r="AH731" s="105"/>
      <c r="AI731" s="105"/>
      <c r="AJ731" s="105"/>
      <c r="AK731" s="105"/>
      <c r="AL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c r="AA732" s="105"/>
      <c r="AB732" s="105"/>
      <c r="AC732" s="105"/>
      <c r="AD732" s="105"/>
      <c r="AE732" s="105"/>
      <c r="AF732" s="105"/>
      <c r="AG732" s="105"/>
      <c r="AH732" s="105"/>
      <c r="AI732" s="105"/>
      <c r="AJ732" s="105"/>
      <c r="AK732" s="105"/>
      <c r="AL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c r="AA733" s="105"/>
      <c r="AB733" s="105"/>
      <c r="AC733" s="105"/>
      <c r="AD733" s="105"/>
      <c r="AE733" s="105"/>
      <c r="AF733" s="105"/>
      <c r="AG733" s="105"/>
      <c r="AH733" s="105"/>
      <c r="AI733" s="105"/>
      <c r="AJ733" s="105"/>
      <c r="AK733" s="105"/>
      <c r="AL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c r="AG734" s="105"/>
      <c r="AH734" s="105"/>
      <c r="AI734" s="105"/>
      <c r="AJ734" s="105"/>
      <c r="AK734" s="105"/>
      <c r="AL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c r="AG735" s="105"/>
      <c r="AH735" s="105"/>
      <c r="AI735" s="105"/>
      <c r="AJ735" s="105"/>
      <c r="AK735" s="105"/>
      <c r="AL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5"/>
      <c r="AL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c r="AG737" s="105"/>
      <c r="AH737" s="105"/>
      <c r="AI737" s="105"/>
      <c r="AJ737" s="105"/>
      <c r="AK737" s="105"/>
      <c r="AL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c r="AG738" s="105"/>
      <c r="AH738" s="105"/>
      <c r="AI738" s="105"/>
      <c r="AJ738" s="105"/>
      <c r="AK738" s="105"/>
      <c r="AL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c r="AG739" s="105"/>
      <c r="AH739" s="105"/>
      <c r="AI739" s="105"/>
      <c r="AJ739" s="105"/>
      <c r="AK739" s="105"/>
      <c r="AL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c r="AA740" s="105"/>
      <c r="AB740" s="105"/>
      <c r="AC740" s="105"/>
      <c r="AD740" s="105"/>
      <c r="AE740" s="105"/>
      <c r="AF740" s="105"/>
      <c r="AG740" s="105"/>
      <c r="AH740" s="105"/>
      <c r="AI740" s="105"/>
      <c r="AJ740" s="105"/>
      <c r="AK740" s="105"/>
      <c r="AL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c r="AG741" s="105"/>
      <c r="AH741" s="105"/>
      <c r="AI741" s="105"/>
      <c r="AJ741" s="105"/>
      <c r="AK741" s="105"/>
      <c r="AL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c r="AG742" s="105"/>
      <c r="AH742" s="105"/>
      <c r="AI742" s="105"/>
      <c r="AJ742" s="105"/>
      <c r="AK742" s="105"/>
      <c r="AL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G743" s="105"/>
      <c r="AH743" s="105"/>
      <c r="AI743" s="105"/>
      <c r="AJ743" s="105"/>
      <c r="AK743" s="105"/>
      <c r="AL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c r="AA744" s="105"/>
      <c r="AB744" s="105"/>
      <c r="AC744" s="105"/>
      <c r="AD744" s="105"/>
      <c r="AE744" s="105"/>
      <c r="AF744" s="105"/>
      <c r="AG744" s="105"/>
      <c r="AH744" s="105"/>
      <c r="AI744" s="105"/>
      <c r="AJ744" s="105"/>
      <c r="AK744" s="105"/>
      <c r="AL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c r="AG745" s="105"/>
      <c r="AH745" s="105"/>
      <c r="AI745" s="105"/>
      <c r="AJ745" s="105"/>
      <c r="AK745" s="105"/>
      <c r="AL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c r="AA746" s="105"/>
      <c r="AB746" s="105"/>
      <c r="AC746" s="105"/>
      <c r="AD746" s="105"/>
      <c r="AE746" s="105"/>
      <c r="AF746" s="105"/>
      <c r="AG746" s="105"/>
      <c r="AH746" s="105"/>
      <c r="AI746" s="105"/>
      <c r="AJ746" s="105"/>
      <c r="AK746" s="105"/>
      <c r="AL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c r="AG747" s="105"/>
      <c r="AH747" s="105"/>
      <c r="AI747" s="105"/>
      <c r="AJ747" s="105"/>
      <c r="AK747" s="105"/>
      <c r="AL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105"/>
      <c r="AE748" s="105"/>
      <c r="AF748" s="105"/>
      <c r="AG748" s="105"/>
      <c r="AH748" s="105"/>
      <c r="AI748" s="105"/>
      <c r="AJ748" s="105"/>
      <c r="AK748" s="105"/>
      <c r="AL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c r="AA749" s="105"/>
      <c r="AB749" s="105"/>
      <c r="AC749" s="105"/>
      <c r="AD749" s="105"/>
      <c r="AE749" s="105"/>
      <c r="AF749" s="105"/>
      <c r="AG749" s="105"/>
      <c r="AH749" s="105"/>
      <c r="AI749" s="105"/>
      <c r="AJ749" s="105"/>
      <c r="AK749" s="105"/>
      <c r="AL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c r="AA750" s="105"/>
      <c r="AB750" s="105"/>
      <c r="AC750" s="105"/>
      <c r="AD750" s="105"/>
      <c r="AE750" s="105"/>
      <c r="AF750" s="105"/>
      <c r="AG750" s="105"/>
      <c r="AH750" s="105"/>
      <c r="AI750" s="105"/>
      <c r="AJ750" s="105"/>
      <c r="AK750" s="105"/>
      <c r="AL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c r="AA751" s="105"/>
      <c r="AB751" s="105"/>
      <c r="AC751" s="105"/>
      <c r="AD751" s="105"/>
      <c r="AE751" s="105"/>
      <c r="AF751" s="105"/>
      <c r="AG751" s="105"/>
      <c r="AH751" s="105"/>
      <c r="AI751" s="105"/>
      <c r="AJ751" s="105"/>
      <c r="AK751" s="105"/>
      <c r="AL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c r="AG752" s="105"/>
      <c r="AH752" s="105"/>
      <c r="AI752" s="105"/>
      <c r="AJ752" s="105"/>
      <c r="AK752" s="105"/>
      <c r="AL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c r="AA753" s="105"/>
      <c r="AB753" s="105"/>
      <c r="AC753" s="105"/>
      <c r="AD753" s="105"/>
      <c r="AE753" s="105"/>
      <c r="AF753" s="105"/>
      <c r="AG753" s="105"/>
      <c r="AH753" s="105"/>
      <c r="AI753" s="105"/>
      <c r="AJ753" s="105"/>
      <c r="AK753" s="105"/>
      <c r="AL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c r="AA754" s="105"/>
      <c r="AB754" s="105"/>
      <c r="AC754" s="105"/>
      <c r="AD754" s="105"/>
      <c r="AE754" s="105"/>
      <c r="AF754" s="105"/>
      <c r="AG754" s="105"/>
      <c r="AH754" s="105"/>
      <c r="AI754" s="105"/>
      <c r="AJ754" s="105"/>
      <c r="AK754" s="105"/>
      <c r="AL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c r="AA755" s="105"/>
      <c r="AB755" s="105"/>
      <c r="AC755" s="105"/>
      <c r="AD755" s="105"/>
      <c r="AE755" s="105"/>
      <c r="AF755" s="105"/>
      <c r="AG755" s="105"/>
      <c r="AH755" s="105"/>
      <c r="AI755" s="105"/>
      <c r="AJ755" s="105"/>
      <c r="AK755" s="105"/>
      <c r="AL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c r="AA756" s="105"/>
      <c r="AB756" s="105"/>
      <c r="AC756" s="105"/>
      <c r="AD756" s="105"/>
      <c r="AE756" s="105"/>
      <c r="AF756" s="105"/>
      <c r="AG756" s="105"/>
      <c r="AH756" s="105"/>
      <c r="AI756" s="105"/>
      <c r="AJ756" s="105"/>
      <c r="AK756" s="105"/>
      <c r="AL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c r="AA757" s="105"/>
      <c r="AB757" s="105"/>
      <c r="AC757" s="105"/>
      <c r="AD757" s="105"/>
      <c r="AE757" s="105"/>
      <c r="AF757" s="105"/>
      <c r="AG757" s="105"/>
      <c r="AH757" s="105"/>
      <c r="AI757" s="105"/>
      <c r="AJ757" s="105"/>
      <c r="AK757" s="105"/>
      <c r="AL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c r="AA758" s="105"/>
      <c r="AB758" s="105"/>
      <c r="AC758" s="105"/>
      <c r="AD758" s="105"/>
      <c r="AE758" s="105"/>
      <c r="AF758" s="105"/>
      <c r="AG758" s="105"/>
      <c r="AH758" s="105"/>
      <c r="AI758" s="105"/>
      <c r="AJ758" s="105"/>
      <c r="AK758" s="105"/>
      <c r="AL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c r="AA759" s="105"/>
      <c r="AB759" s="105"/>
      <c r="AC759" s="105"/>
      <c r="AD759" s="105"/>
      <c r="AE759" s="105"/>
      <c r="AF759" s="105"/>
      <c r="AG759" s="105"/>
      <c r="AH759" s="105"/>
      <c r="AI759" s="105"/>
      <c r="AJ759" s="105"/>
      <c r="AK759" s="105"/>
      <c r="AL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c r="AA760" s="105"/>
      <c r="AB760" s="105"/>
      <c r="AC760" s="105"/>
      <c r="AD760" s="105"/>
      <c r="AE760" s="105"/>
      <c r="AF760" s="105"/>
      <c r="AG760" s="105"/>
      <c r="AH760" s="105"/>
      <c r="AI760" s="105"/>
      <c r="AJ760" s="105"/>
      <c r="AK760" s="105"/>
      <c r="AL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c r="AG761" s="105"/>
      <c r="AH761" s="105"/>
      <c r="AI761" s="105"/>
      <c r="AJ761" s="105"/>
      <c r="AK761" s="105"/>
      <c r="AL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c r="AG762" s="105"/>
      <c r="AH762" s="105"/>
      <c r="AI762" s="105"/>
      <c r="AJ762" s="105"/>
      <c r="AK762" s="105"/>
      <c r="AL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c r="AA763" s="105"/>
      <c r="AB763" s="105"/>
      <c r="AC763" s="105"/>
      <c r="AD763" s="105"/>
      <c r="AE763" s="105"/>
      <c r="AF763" s="105"/>
      <c r="AG763" s="105"/>
      <c r="AH763" s="105"/>
      <c r="AI763" s="105"/>
      <c r="AJ763" s="105"/>
      <c r="AK763" s="105"/>
      <c r="AL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c r="AA764" s="105"/>
      <c r="AB764" s="105"/>
      <c r="AC764" s="105"/>
      <c r="AD764" s="105"/>
      <c r="AE764" s="105"/>
      <c r="AF764" s="105"/>
      <c r="AG764" s="105"/>
      <c r="AH764" s="105"/>
      <c r="AI764" s="105"/>
      <c r="AJ764" s="105"/>
      <c r="AK764" s="105"/>
      <c r="AL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c r="AA765" s="105"/>
      <c r="AB765" s="105"/>
      <c r="AC765" s="105"/>
      <c r="AD765" s="105"/>
      <c r="AE765" s="105"/>
      <c r="AF765" s="105"/>
      <c r="AG765" s="105"/>
      <c r="AH765" s="105"/>
      <c r="AI765" s="105"/>
      <c r="AJ765" s="105"/>
      <c r="AK765" s="105"/>
      <c r="AL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c r="AA766" s="105"/>
      <c r="AB766" s="105"/>
      <c r="AC766" s="105"/>
      <c r="AD766" s="105"/>
      <c r="AE766" s="105"/>
      <c r="AF766" s="105"/>
      <c r="AG766" s="105"/>
      <c r="AH766" s="105"/>
      <c r="AI766" s="105"/>
      <c r="AJ766" s="105"/>
      <c r="AK766" s="105"/>
      <c r="AL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c r="AA767" s="105"/>
      <c r="AB767" s="105"/>
      <c r="AC767" s="105"/>
      <c r="AD767" s="105"/>
      <c r="AE767" s="105"/>
      <c r="AF767" s="105"/>
      <c r="AG767" s="105"/>
      <c r="AH767" s="105"/>
      <c r="AI767" s="105"/>
      <c r="AJ767" s="105"/>
      <c r="AK767" s="105"/>
      <c r="AL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c r="AA768" s="105"/>
      <c r="AB768" s="105"/>
      <c r="AC768" s="105"/>
      <c r="AD768" s="105"/>
      <c r="AE768" s="105"/>
      <c r="AF768" s="105"/>
      <c r="AG768" s="105"/>
      <c r="AH768" s="105"/>
      <c r="AI768" s="105"/>
      <c r="AJ768" s="105"/>
      <c r="AK768" s="105"/>
      <c r="AL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c r="AA769" s="105"/>
      <c r="AB769" s="105"/>
      <c r="AC769" s="105"/>
      <c r="AD769" s="105"/>
      <c r="AE769" s="105"/>
      <c r="AF769" s="105"/>
      <c r="AG769" s="105"/>
      <c r="AH769" s="105"/>
      <c r="AI769" s="105"/>
      <c r="AJ769" s="105"/>
      <c r="AK769" s="105"/>
      <c r="AL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c r="AA770" s="105"/>
      <c r="AB770" s="105"/>
      <c r="AC770" s="105"/>
      <c r="AD770" s="105"/>
      <c r="AE770" s="105"/>
      <c r="AF770" s="105"/>
      <c r="AG770" s="105"/>
      <c r="AH770" s="105"/>
      <c r="AI770" s="105"/>
      <c r="AJ770" s="105"/>
      <c r="AK770" s="105"/>
      <c r="AL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c r="AA771" s="105"/>
      <c r="AB771" s="105"/>
      <c r="AC771" s="105"/>
      <c r="AD771" s="105"/>
      <c r="AE771" s="105"/>
      <c r="AF771" s="105"/>
      <c r="AG771" s="105"/>
      <c r="AH771" s="105"/>
      <c r="AI771" s="105"/>
      <c r="AJ771" s="105"/>
      <c r="AK771" s="105"/>
      <c r="AL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c r="AA772" s="105"/>
      <c r="AB772" s="105"/>
      <c r="AC772" s="105"/>
      <c r="AD772" s="105"/>
      <c r="AE772" s="105"/>
      <c r="AF772" s="105"/>
      <c r="AG772" s="105"/>
      <c r="AH772" s="105"/>
      <c r="AI772" s="105"/>
      <c r="AJ772" s="105"/>
      <c r="AK772" s="105"/>
      <c r="AL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c r="AA773" s="105"/>
      <c r="AB773" s="105"/>
      <c r="AC773" s="105"/>
      <c r="AD773" s="105"/>
      <c r="AE773" s="105"/>
      <c r="AF773" s="105"/>
      <c r="AG773" s="105"/>
      <c r="AH773" s="105"/>
      <c r="AI773" s="105"/>
      <c r="AJ773" s="105"/>
      <c r="AK773" s="105"/>
      <c r="AL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c r="AA774" s="105"/>
      <c r="AB774" s="105"/>
      <c r="AC774" s="105"/>
      <c r="AD774" s="105"/>
      <c r="AE774" s="105"/>
      <c r="AF774" s="105"/>
      <c r="AG774" s="105"/>
      <c r="AH774" s="105"/>
      <c r="AI774" s="105"/>
      <c r="AJ774" s="105"/>
      <c r="AK774" s="105"/>
      <c r="AL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c r="AA775" s="105"/>
      <c r="AB775" s="105"/>
      <c r="AC775" s="105"/>
      <c r="AD775" s="105"/>
      <c r="AE775" s="105"/>
      <c r="AF775" s="105"/>
      <c r="AG775" s="105"/>
      <c r="AH775" s="105"/>
      <c r="AI775" s="105"/>
      <c r="AJ775" s="105"/>
      <c r="AK775" s="105"/>
      <c r="AL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c r="AA776" s="105"/>
      <c r="AB776" s="105"/>
      <c r="AC776" s="105"/>
      <c r="AD776" s="105"/>
      <c r="AE776" s="105"/>
      <c r="AF776" s="105"/>
      <c r="AG776" s="105"/>
      <c r="AH776" s="105"/>
      <c r="AI776" s="105"/>
      <c r="AJ776" s="105"/>
      <c r="AK776" s="105"/>
      <c r="AL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c r="AA777" s="105"/>
      <c r="AB777" s="105"/>
      <c r="AC777" s="105"/>
      <c r="AD777" s="105"/>
      <c r="AE777" s="105"/>
      <c r="AF777" s="105"/>
      <c r="AG777" s="105"/>
      <c r="AH777" s="105"/>
      <c r="AI777" s="105"/>
      <c r="AJ777" s="105"/>
      <c r="AK777" s="105"/>
      <c r="AL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c r="AA778" s="105"/>
      <c r="AB778" s="105"/>
      <c r="AC778" s="105"/>
      <c r="AD778" s="105"/>
      <c r="AE778" s="105"/>
      <c r="AF778" s="105"/>
      <c r="AG778" s="105"/>
      <c r="AH778" s="105"/>
      <c r="AI778" s="105"/>
      <c r="AJ778" s="105"/>
      <c r="AK778" s="105"/>
      <c r="AL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c r="AG779" s="105"/>
      <c r="AH779" s="105"/>
      <c r="AI779" s="105"/>
      <c r="AJ779" s="105"/>
      <c r="AK779" s="105"/>
      <c r="AL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c r="AA780" s="105"/>
      <c r="AB780" s="105"/>
      <c r="AC780" s="105"/>
      <c r="AD780" s="105"/>
      <c r="AE780" s="105"/>
      <c r="AF780" s="105"/>
      <c r="AG780" s="105"/>
      <c r="AH780" s="105"/>
      <c r="AI780" s="105"/>
      <c r="AJ780" s="105"/>
      <c r="AK780" s="105"/>
      <c r="AL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c r="AA781" s="105"/>
      <c r="AB781" s="105"/>
      <c r="AC781" s="105"/>
      <c r="AD781" s="105"/>
      <c r="AE781" s="105"/>
      <c r="AF781" s="105"/>
      <c r="AG781" s="105"/>
      <c r="AH781" s="105"/>
      <c r="AI781" s="105"/>
      <c r="AJ781" s="105"/>
      <c r="AK781" s="105"/>
      <c r="AL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c r="AG782" s="105"/>
      <c r="AH782" s="105"/>
      <c r="AI782" s="105"/>
      <c r="AJ782" s="105"/>
      <c r="AK782" s="105"/>
      <c r="AL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c r="AA783" s="105"/>
      <c r="AB783" s="105"/>
      <c r="AC783" s="105"/>
      <c r="AD783" s="105"/>
      <c r="AE783" s="105"/>
      <c r="AF783" s="105"/>
      <c r="AG783" s="105"/>
      <c r="AH783" s="105"/>
      <c r="AI783" s="105"/>
      <c r="AJ783" s="105"/>
      <c r="AK783" s="105"/>
      <c r="AL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c r="AA784" s="105"/>
      <c r="AB784" s="105"/>
      <c r="AC784" s="105"/>
      <c r="AD784" s="105"/>
      <c r="AE784" s="105"/>
      <c r="AF784" s="105"/>
      <c r="AG784" s="105"/>
      <c r="AH784" s="105"/>
      <c r="AI784" s="105"/>
      <c r="AJ784" s="105"/>
      <c r="AK784" s="105"/>
      <c r="AL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c r="AA785" s="105"/>
      <c r="AB785" s="105"/>
      <c r="AC785" s="105"/>
      <c r="AD785" s="105"/>
      <c r="AE785" s="105"/>
      <c r="AF785" s="105"/>
      <c r="AG785" s="105"/>
      <c r="AH785" s="105"/>
      <c r="AI785" s="105"/>
      <c r="AJ785" s="105"/>
      <c r="AK785" s="105"/>
      <c r="AL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c r="AG786" s="105"/>
      <c r="AH786" s="105"/>
      <c r="AI786" s="105"/>
      <c r="AJ786" s="105"/>
      <c r="AK786" s="105"/>
      <c r="AL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c r="AA787" s="105"/>
      <c r="AB787" s="105"/>
      <c r="AC787" s="105"/>
      <c r="AD787" s="105"/>
      <c r="AE787" s="105"/>
      <c r="AF787" s="105"/>
      <c r="AG787" s="105"/>
      <c r="AH787" s="105"/>
      <c r="AI787" s="105"/>
      <c r="AJ787" s="105"/>
      <c r="AK787" s="105"/>
      <c r="AL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c r="AG788" s="105"/>
      <c r="AH788" s="105"/>
      <c r="AI788" s="105"/>
      <c r="AJ788" s="105"/>
      <c r="AK788" s="105"/>
      <c r="AL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c r="AA789" s="105"/>
      <c r="AB789" s="105"/>
      <c r="AC789" s="105"/>
      <c r="AD789" s="105"/>
      <c r="AE789" s="105"/>
      <c r="AF789" s="105"/>
      <c r="AG789" s="105"/>
      <c r="AH789" s="105"/>
      <c r="AI789" s="105"/>
      <c r="AJ789" s="105"/>
      <c r="AK789" s="105"/>
      <c r="AL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c r="AA790" s="105"/>
      <c r="AB790" s="105"/>
      <c r="AC790" s="105"/>
      <c r="AD790" s="105"/>
      <c r="AE790" s="105"/>
      <c r="AF790" s="105"/>
      <c r="AG790" s="105"/>
      <c r="AH790" s="105"/>
      <c r="AI790" s="105"/>
      <c r="AJ790" s="105"/>
      <c r="AK790" s="105"/>
      <c r="AL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c r="AG791" s="105"/>
      <c r="AH791" s="105"/>
      <c r="AI791" s="105"/>
      <c r="AJ791" s="105"/>
      <c r="AK791" s="105"/>
      <c r="AL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c r="AA792" s="105"/>
      <c r="AB792" s="105"/>
      <c r="AC792" s="105"/>
      <c r="AD792" s="105"/>
      <c r="AE792" s="105"/>
      <c r="AF792" s="105"/>
      <c r="AG792" s="105"/>
      <c r="AH792" s="105"/>
      <c r="AI792" s="105"/>
      <c r="AJ792" s="105"/>
      <c r="AK792" s="105"/>
      <c r="AL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105"/>
      <c r="AL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c r="AA794" s="105"/>
      <c r="AB794" s="105"/>
      <c r="AC794" s="105"/>
      <c r="AD794" s="105"/>
      <c r="AE794" s="105"/>
      <c r="AF794" s="105"/>
      <c r="AG794" s="105"/>
      <c r="AH794" s="105"/>
      <c r="AI794" s="105"/>
      <c r="AJ794" s="105"/>
      <c r="AK794" s="105"/>
      <c r="AL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c r="AA795" s="105"/>
      <c r="AB795" s="105"/>
      <c r="AC795" s="105"/>
      <c r="AD795" s="105"/>
      <c r="AE795" s="105"/>
      <c r="AF795" s="105"/>
      <c r="AG795" s="105"/>
      <c r="AH795" s="105"/>
      <c r="AI795" s="105"/>
      <c r="AJ795" s="105"/>
      <c r="AK795" s="105"/>
      <c r="AL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c r="AA796" s="105"/>
      <c r="AB796" s="105"/>
      <c r="AC796" s="105"/>
      <c r="AD796" s="105"/>
      <c r="AE796" s="105"/>
      <c r="AF796" s="105"/>
      <c r="AG796" s="105"/>
      <c r="AH796" s="105"/>
      <c r="AI796" s="105"/>
      <c r="AJ796" s="105"/>
      <c r="AK796" s="105"/>
      <c r="AL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c r="AG797" s="105"/>
      <c r="AH797" s="105"/>
      <c r="AI797" s="105"/>
      <c r="AJ797" s="105"/>
      <c r="AK797" s="105"/>
      <c r="AL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c r="AA798" s="105"/>
      <c r="AB798" s="105"/>
      <c r="AC798" s="105"/>
      <c r="AD798" s="105"/>
      <c r="AE798" s="105"/>
      <c r="AF798" s="105"/>
      <c r="AG798" s="105"/>
      <c r="AH798" s="105"/>
      <c r="AI798" s="105"/>
      <c r="AJ798" s="105"/>
      <c r="AK798" s="105"/>
      <c r="AL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c r="AA799" s="105"/>
      <c r="AB799" s="105"/>
      <c r="AC799" s="105"/>
      <c r="AD799" s="105"/>
      <c r="AE799" s="105"/>
      <c r="AF799" s="105"/>
      <c r="AG799" s="105"/>
      <c r="AH799" s="105"/>
      <c r="AI799" s="105"/>
      <c r="AJ799" s="105"/>
      <c r="AK799" s="105"/>
      <c r="AL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c r="AA800" s="105"/>
      <c r="AB800" s="105"/>
      <c r="AC800" s="105"/>
      <c r="AD800" s="105"/>
      <c r="AE800" s="105"/>
      <c r="AF800" s="105"/>
      <c r="AG800" s="105"/>
      <c r="AH800" s="105"/>
      <c r="AI800" s="105"/>
      <c r="AJ800" s="105"/>
      <c r="AK800" s="105"/>
      <c r="AL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c r="AA801" s="105"/>
      <c r="AB801" s="105"/>
      <c r="AC801" s="105"/>
      <c r="AD801" s="105"/>
      <c r="AE801" s="105"/>
      <c r="AF801" s="105"/>
      <c r="AG801" s="105"/>
      <c r="AH801" s="105"/>
      <c r="AI801" s="105"/>
      <c r="AJ801" s="105"/>
      <c r="AK801" s="105"/>
      <c r="AL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c r="AG802" s="105"/>
      <c r="AH802" s="105"/>
      <c r="AI802" s="105"/>
      <c r="AJ802" s="105"/>
      <c r="AK802" s="105"/>
      <c r="AL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c r="AA803" s="105"/>
      <c r="AB803" s="105"/>
      <c r="AC803" s="105"/>
      <c r="AD803" s="105"/>
      <c r="AE803" s="105"/>
      <c r="AF803" s="105"/>
      <c r="AG803" s="105"/>
      <c r="AH803" s="105"/>
      <c r="AI803" s="105"/>
      <c r="AJ803" s="105"/>
      <c r="AK803" s="105"/>
      <c r="AL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c r="AA804" s="105"/>
      <c r="AB804" s="105"/>
      <c r="AC804" s="105"/>
      <c r="AD804" s="105"/>
      <c r="AE804" s="105"/>
      <c r="AF804" s="105"/>
      <c r="AG804" s="105"/>
      <c r="AH804" s="105"/>
      <c r="AI804" s="105"/>
      <c r="AJ804" s="105"/>
      <c r="AK804" s="105"/>
      <c r="AL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c r="AA805" s="105"/>
      <c r="AB805" s="105"/>
      <c r="AC805" s="105"/>
      <c r="AD805" s="105"/>
      <c r="AE805" s="105"/>
      <c r="AF805" s="105"/>
      <c r="AG805" s="105"/>
      <c r="AH805" s="105"/>
      <c r="AI805" s="105"/>
      <c r="AJ805" s="105"/>
      <c r="AK805" s="105"/>
      <c r="AL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05"/>
      <c r="AL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c r="AA807" s="105"/>
      <c r="AB807" s="105"/>
      <c r="AC807" s="105"/>
      <c r="AD807" s="105"/>
      <c r="AE807" s="105"/>
      <c r="AF807" s="105"/>
      <c r="AG807" s="105"/>
      <c r="AH807" s="105"/>
      <c r="AI807" s="105"/>
      <c r="AJ807" s="105"/>
      <c r="AK807" s="105"/>
      <c r="AL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c r="AA808" s="105"/>
      <c r="AB808" s="105"/>
      <c r="AC808" s="105"/>
      <c r="AD808" s="105"/>
      <c r="AE808" s="105"/>
      <c r="AF808" s="105"/>
      <c r="AG808" s="105"/>
      <c r="AH808" s="105"/>
      <c r="AI808" s="105"/>
      <c r="AJ808" s="105"/>
      <c r="AK808" s="105"/>
      <c r="AL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c r="AA809" s="105"/>
      <c r="AB809" s="105"/>
      <c r="AC809" s="105"/>
      <c r="AD809" s="105"/>
      <c r="AE809" s="105"/>
      <c r="AF809" s="105"/>
      <c r="AG809" s="105"/>
      <c r="AH809" s="105"/>
      <c r="AI809" s="105"/>
      <c r="AJ809" s="105"/>
      <c r="AK809" s="105"/>
      <c r="AL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c r="AA810" s="105"/>
      <c r="AB810" s="105"/>
      <c r="AC810" s="105"/>
      <c r="AD810" s="105"/>
      <c r="AE810" s="105"/>
      <c r="AF810" s="105"/>
      <c r="AG810" s="105"/>
      <c r="AH810" s="105"/>
      <c r="AI810" s="105"/>
      <c r="AJ810" s="105"/>
      <c r="AK810" s="105"/>
      <c r="AL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c r="AA811" s="105"/>
      <c r="AB811" s="105"/>
      <c r="AC811" s="105"/>
      <c r="AD811" s="105"/>
      <c r="AE811" s="105"/>
      <c r="AF811" s="105"/>
      <c r="AG811" s="105"/>
      <c r="AH811" s="105"/>
      <c r="AI811" s="105"/>
      <c r="AJ811" s="105"/>
      <c r="AK811" s="105"/>
      <c r="AL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c r="AA812" s="105"/>
      <c r="AB812" s="105"/>
      <c r="AC812" s="105"/>
      <c r="AD812" s="105"/>
      <c r="AE812" s="105"/>
      <c r="AF812" s="105"/>
      <c r="AG812" s="105"/>
      <c r="AH812" s="105"/>
      <c r="AI812" s="105"/>
      <c r="AJ812" s="105"/>
      <c r="AK812" s="105"/>
      <c r="AL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c r="AA813" s="105"/>
      <c r="AB813" s="105"/>
      <c r="AC813" s="105"/>
      <c r="AD813" s="105"/>
      <c r="AE813" s="105"/>
      <c r="AF813" s="105"/>
      <c r="AG813" s="105"/>
      <c r="AH813" s="105"/>
      <c r="AI813" s="105"/>
      <c r="AJ813" s="105"/>
      <c r="AK813" s="105"/>
      <c r="AL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c r="AA814" s="105"/>
      <c r="AB814" s="105"/>
      <c r="AC814" s="105"/>
      <c r="AD814" s="105"/>
      <c r="AE814" s="105"/>
      <c r="AF814" s="105"/>
      <c r="AG814" s="105"/>
      <c r="AH814" s="105"/>
      <c r="AI814" s="105"/>
      <c r="AJ814" s="105"/>
      <c r="AK814" s="105"/>
      <c r="AL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c r="AA815" s="105"/>
      <c r="AB815" s="105"/>
      <c r="AC815" s="105"/>
      <c r="AD815" s="105"/>
      <c r="AE815" s="105"/>
      <c r="AF815" s="105"/>
      <c r="AG815" s="105"/>
      <c r="AH815" s="105"/>
      <c r="AI815" s="105"/>
      <c r="AJ815" s="105"/>
      <c r="AK815" s="105"/>
      <c r="AL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c r="AA816" s="105"/>
      <c r="AB816" s="105"/>
      <c r="AC816" s="105"/>
      <c r="AD816" s="105"/>
      <c r="AE816" s="105"/>
      <c r="AF816" s="105"/>
      <c r="AG816" s="105"/>
      <c r="AH816" s="105"/>
      <c r="AI816" s="105"/>
      <c r="AJ816" s="105"/>
      <c r="AK816" s="105"/>
      <c r="AL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c r="AA817" s="105"/>
      <c r="AB817" s="105"/>
      <c r="AC817" s="105"/>
      <c r="AD817" s="105"/>
      <c r="AE817" s="105"/>
      <c r="AF817" s="105"/>
      <c r="AG817" s="105"/>
      <c r="AH817" s="105"/>
      <c r="AI817" s="105"/>
      <c r="AJ817" s="105"/>
      <c r="AK817" s="105"/>
      <c r="AL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c r="AA818" s="105"/>
      <c r="AB818" s="105"/>
      <c r="AC818" s="105"/>
      <c r="AD818" s="105"/>
      <c r="AE818" s="105"/>
      <c r="AF818" s="105"/>
      <c r="AG818" s="105"/>
      <c r="AH818" s="105"/>
      <c r="AI818" s="105"/>
      <c r="AJ818" s="105"/>
      <c r="AK818" s="105"/>
      <c r="AL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c r="AA819" s="105"/>
      <c r="AB819" s="105"/>
      <c r="AC819" s="105"/>
      <c r="AD819" s="105"/>
      <c r="AE819" s="105"/>
      <c r="AF819" s="105"/>
      <c r="AG819" s="105"/>
      <c r="AH819" s="105"/>
      <c r="AI819" s="105"/>
      <c r="AJ819" s="105"/>
      <c r="AK819" s="105"/>
      <c r="AL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c r="AA820" s="105"/>
      <c r="AB820" s="105"/>
      <c r="AC820" s="105"/>
      <c r="AD820" s="105"/>
      <c r="AE820" s="105"/>
      <c r="AF820" s="105"/>
      <c r="AG820" s="105"/>
      <c r="AH820" s="105"/>
      <c r="AI820" s="105"/>
      <c r="AJ820" s="105"/>
      <c r="AK820" s="105"/>
      <c r="AL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c r="AA821" s="105"/>
      <c r="AB821" s="105"/>
      <c r="AC821" s="105"/>
      <c r="AD821" s="105"/>
      <c r="AE821" s="105"/>
      <c r="AF821" s="105"/>
      <c r="AG821" s="105"/>
      <c r="AH821" s="105"/>
      <c r="AI821" s="105"/>
      <c r="AJ821" s="105"/>
      <c r="AK821" s="105"/>
      <c r="AL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c r="AA822" s="105"/>
      <c r="AB822" s="105"/>
      <c r="AC822" s="105"/>
      <c r="AD822" s="105"/>
      <c r="AE822" s="105"/>
      <c r="AF822" s="105"/>
      <c r="AG822" s="105"/>
      <c r="AH822" s="105"/>
      <c r="AI822" s="105"/>
      <c r="AJ822" s="105"/>
      <c r="AK822" s="105"/>
      <c r="AL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c r="AA823" s="105"/>
      <c r="AB823" s="105"/>
      <c r="AC823" s="105"/>
      <c r="AD823" s="105"/>
      <c r="AE823" s="105"/>
      <c r="AF823" s="105"/>
      <c r="AG823" s="105"/>
      <c r="AH823" s="105"/>
      <c r="AI823" s="105"/>
      <c r="AJ823" s="105"/>
      <c r="AK823" s="105"/>
      <c r="AL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c r="AA824" s="105"/>
      <c r="AB824" s="105"/>
      <c r="AC824" s="105"/>
      <c r="AD824" s="105"/>
      <c r="AE824" s="105"/>
      <c r="AF824" s="105"/>
      <c r="AG824" s="105"/>
      <c r="AH824" s="105"/>
      <c r="AI824" s="105"/>
      <c r="AJ824" s="105"/>
      <c r="AK824" s="105"/>
      <c r="AL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c r="AA825" s="105"/>
      <c r="AB825" s="105"/>
      <c r="AC825" s="105"/>
      <c r="AD825" s="105"/>
      <c r="AE825" s="105"/>
      <c r="AF825" s="105"/>
      <c r="AG825" s="105"/>
      <c r="AH825" s="105"/>
      <c r="AI825" s="105"/>
      <c r="AJ825" s="105"/>
      <c r="AK825" s="105"/>
      <c r="AL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c r="AA826" s="105"/>
      <c r="AB826" s="105"/>
      <c r="AC826" s="105"/>
      <c r="AD826" s="105"/>
      <c r="AE826" s="105"/>
      <c r="AF826" s="105"/>
      <c r="AG826" s="105"/>
      <c r="AH826" s="105"/>
      <c r="AI826" s="105"/>
      <c r="AJ826" s="105"/>
      <c r="AK826" s="105"/>
      <c r="AL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c r="AA827" s="105"/>
      <c r="AB827" s="105"/>
      <c r="AC827" s="105"/>
      <c r="AD827" s="105"/>
      <c r="AE827" s="105"/>
      <c r="AF827" s="105"/>
      <c r="AG827" s="105"/>
      <c r="AH827" s="105"/>
      <c r="AI827" s="105"/>
      <c r="AJ827" s="105"/>
      <c r="AK827" s="105"/>
      <c r="AL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c r="AA828" s="105"/>
      <c r="AB828" s="105"/>
      <c r="AC828" s="105"/>
      <c r="AD828" s="105"/>
      <c r="AE828" s="105"/>
      <c r="AF828" s="105"/>
      <c r="AG828" s="105"/>
      <c r="AH828" s="105"/>
      <c r="AI828" s="105"/>
      <c r="AJ828" s="105"/>
      <c r="AK828" s="105"/>
      <c r="AL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c r="AA829" s="105"/>
      <c r="AB829" s="105"/>
      <c r="AC829" s="105"/>
      <c r="AD829" s="105"/>
      <c r="AE829" s="105"/>
      <c r="AF829" s="105"/>
      <c r="AG829" s="105"/>
      <c r="AH829" s="105"/>
      <c r="AI829" s="105"/>
      <c r="AJ829" s="105"/>
      <c r="AK829" s="105"/>
      <c r="AL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c r="AA830" s="105"/>
      <c r="AB830" s="105"/>
      <c r="AC830" s="105"/>
      <c r="AD830" s="105"/>
      <c r="AE830" s="105"/>
      <c r="AF830" s="105"/>
      <c r="AG830" s="105"/>
      <c r="AH830" s="105"/>
      <c r="AI830" s="105"/>
      <c r="AJ830" s="105"/>
      <c r="AK830" s="105"/>
      <c r="AL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c r="AA831" s="105"/>
      <c r="AB831" s="105"/>
      <c r="AC831" s="105"/>
      <c r="AD831" s="105"/>
      <c r="AE831" s="105"/>
      <c r="AF831" s="105"/>
      <c r="AG831" s="105"/>
      <c r="AH831" s="105"/>
      <c r="AI831" s="105"/>
      <c r="AJ831" s="105"/>
      <c r="AK831" s="105"/>
      <c r="AL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c r="AA832" s="105"/>
      <c r="AB832" s="105"/>
      <c r="AC832" s="105"/>
      <c r="AD832" s="105"/>
      <c r="AE832" s="105"/>
      <c r="AF832" s="105"/>
      <c r="AG832" s="105"/>
      <c r="AH832" s="105"/>
      <c r="AI832" s="105"/>
      <c r="AJ832" s="105"/>
      <c r="AK832" s="105"/>
      <c r="AL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s="105"/>
      <c r="AL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s="105"/>
      <c r="AL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s="105"/>
      <c r="AL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c r="AA836" s="105"/>
      <c r="AB836" s="105"/>
      <c r="AC836" s="105"/>
      <c r="AD836" s="105"/>
      <c r="AE836" s="105"/>
      <c r="AF836" s="105"/>
      <c r="AG836" s="105"/>
      <c r="AH836" s="105"/>
      <c r="AI836" s="105"/>
      <c r="AJ836" s="105"/>
      <c r="AK836" s="105"/>
      <c r="AL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c r="AA837" s="105"/>
      <c r="AB837" s="105"/>
      <c r="AC837" s="105"/>
      <c r="AD837" s="105"/>
      <c r="AE837" s="105"/>
      <c r="AF837" s="105"/>
      <c r="AG837" s="105"/>
      <c r="AH837" s="105"/>
      <c r="AI837" s="105"/>
      <c r="AJ837" s="105"/>
      <c r="AK837" s="105"/>
      <c r="AL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c r="AA838" s="105"/>
      <c r="AB838" s="105"/>
      <c r="AC838" s="105"/>
      <c r="AD838" s="105"/>
      <c r="AE838" s="105"/>
      <c r="AF838" s="105"/>
      <c r="AG838" s="105"/>
      <c r="AH838" s="105"/>
      <c r="AI838" s="105"/>
      <c r="AJ838" s="105"/>
      <c r="AK838" s="105"/>
      <c r="AL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c r="AA839" s="105"/>
      <c r="AB839" s="105"/>
      <c r="AC839" s="105"/>
      <c r="AD839" s="105"/>
      <c r="AE839" s="105"/>
      <c r="AF839" s="105"/>
      <c r="AG839" s="105"/>
      <c r="AH839" s="105"/>
      <c r="AI839" s="105"/>
      <c r="AJ839" s="105"/>
      <c r="AK839" s="105"/>
      <c r="AL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c r="AA840" s="105"/>
      <c r="AB840" s="105"/>
      <c r="AC840" s="105"/>
      <c r="AD840" s="105"/>
      <c r="AE840" s="105"/>
      <c r="AF840" s="105"/>
      <c r="AG840" s="105"/>
      <c r="AH840" s="105"/>
      <c r="AI840" s="105"/>
      <c r="AJ840" s="105"/>
      <c r="AK840" s="105"/>
      <c r="AL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c r="AA841" s="105"/>
      <c r="AB841" s="105"/>
      <c r="AC841" s="105"/>
      <c r="AD841" s="105"/>
      <c r="AE841" s="105"/>
      <c r="AF841" s="105"/>
      <c r="AG841" s="105"/>
      <c r="AH841" s="105"/>
      <c r="AI841" s="105"/>
      <c r="AJ841" s="105"/>
      <c r="AK841" s="105"/>
      <c r="AL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c r="AA842" s="105"/>
      <c r="AB842" s="105"/>
      <c r="AC842" s="105"/>
      <c r="AD842" s="105"/>
      <c r="AE842" s="105"/>
      <c r="AF842" s="105"/>
      <c r="AG842" s="105"/>
      <c r="AH842" s="105"/>
      <c r="AI842" s="105"/>
      <c r="AJ842" s="105"/>
      <c r="AK842" s="105"/>
      <c r="AL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c r="AA843" s="105"/>
      <c r="AB843" s="105"/>
      <c r="AC843" s="105"/>
      <c r="AD843" s="105"/>
      <c r="AE843" s="105"/>
      <c r="AF843" s="105"/>
      <c r="AG843" s="105"/>
      <c r="AH843" s="105"/>
      <c r="AI843" s="105"/>
      <c r="AJ843" s="105"/>
      <c r="AK843" s="105"/>
      <c r="AL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c r="AA844" s="105"/>
      <c r="AB844" s="105"/>
      <c r="AC844" s="105"/>
      <c r="AD844" s="105"/>
      <c r="AE844" s="105"/>
      <c r="AF844" s="105"/>
      <c r="AG844" s="105"/>
      <c r="AH844" s="105"/>
      <c r="AI844" s="105"/>
      <c r="AJ844" s="105"/>
      <c r="AK844" s="105"/>
      <c r="AL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c r="AA845" s="105"/>
      <c r="AB845" s="105"/>
      <c r="AC845" s="105"/>
      <c r="AD845" s="105"/>
      <c r="AE845" s="105"/>
      <c r="AF845" s="105"/>
      <c r="AG845" s="105"/>
      <c r="AH845" s="105"/>
      <c r="AI845" s="105"/>
      <c r="AJ845" s="105"/>
      <c r="AK845" s="105"/>
      <c r="AL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c r="AA846" s="105"/>
      <c r="AB846" s="105"/>
      <c r="AC846" s="105"/>
      <c r="AD846" s="105"/>
      <c r="AE846" s="105"/>
      <c r="AF846" s="105"/>
      <c r="AG846" s="105"/>
      <c r="AH846" s="105"/>
      <c r="AI846" s="105"/>
      <c r="AJ846" s="105"/>
      <c r="AK846" s="105"/>
      <c r="AL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c r="AA847" s="105"/>
      <c r="AB847" s="105"/>
      <c r="AC847" s="105"/>
      <c r="AD847" s="105"/>
      <c r="AE847" s="105"/>
      <c r="AF847" s="105"/>
      <c r="AG847" s="105"/>
      <c r="AH847" s="105"/>
      <c r="AI847" s="105"/>
      <c r="AJ847" s="105"/>
      <c r="AK847" s="105"/>
      <c r="AL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c r="AA848" s="105"/>
      <c r="AB848" s="105"/>
      <c r="AC848" s="105"/>
      <c r="AD848" s="105"/>
      <c r="AE848" s="105"/>
      <c r="AF848" s="105"/>
      <c r="AG848" s="105"/>
      <c r="AH848" s="105"/>
      <c r="AI848" s="105"/>
      <c r="AJ848" s="105"/>
      <c r="AK848" s="105"/>
      <c r="AL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c r="AA849" s="105"/>
      <c r="AB849" s="105"/>
      <c r="AC849" s="105"/>
      <c r="AD849" s="105"/>
      <c r="AE849" s="105"/>
      <c r="AF849" s="105"/>
      <c r="AG849" s="105"/>
      <c r="AH849" s="105"/>
      <c r="AI849" s="105"/>
      <c r="AJ849" s="105"/>
      <c r="AK849" s="105"/>
      <c r="AL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c r="AA850" s="105"/>
      <c r="AB850" s="105"/>
      <c r="AC850" s="105"/>
      <c r="AD850" s="105"/>
      <c r="AE850" s="105"/>
      <c r="AF850" s="105"/>
      <c r="AG850" s="105"/>
      <c r="AH850" s="105"/>
      <c r="AI850" s="105"/>
      <c r="AJ850" s="105"/>
      <c r="AK850" s="105"/>
      <c r="AL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c r="AA851" s="105"/>
      <c r="AB851" s="105"/>
      <c r="AC851" s="105"/>
      <c r="AD851" s="105"/>
      <c r="AE851" s="105"/>
      <c r="AF851" s="105"/>
      <c r="AG851" s="105"/>
      <c r="AH851" s="105"/>
      <c r="AI851" s="105"/>
      <c r="AJ851" s="105"/>
      <c r="AK851" s="105"/>
      <c r="AL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c r="AA852" s="105"/>
      <c r="AB852" s="105"/>
      <c r="AC852" s="105"/>
      <c r="AD852" s="105"/>
      <c r="AE852" s="105"/>
      <c r="AF852" s="105"/>
      <c r="AG852" s="105"/>
      <c r="AH852" s="105"/>
      <c r="AI852" s="105"/>
      <c r="AJ852" s="105"/>
      <c r="AK852" s="105"/>
      <c r="AL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c r="AA853" s="105"/>
      <c r="AB853" s="105"/>
      <c r="AC853" s="105"/>
      <c r="AD853" s="105"/>
      <c r="AE853" s="105"/>
      <c r="AF853" s="105"/>
      <c r="AG853" s="105"/>
      <c r="AH853" s="105"/>
      <c r="AI853" s="105"/>
      <c r="AJ853" s="105"/>
      <c r="AK853" s="105"/>
      <c r="AL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c r="AA854" s="105"/>
      <c r="AB854" s="105"/>
      <c r="AC854" s="105"/>
      <c r="AD854" s="105"/>
      <c r="AE854" s="105"/>
      <c r="AF854" s="105"/>
      <c r="AG854" s="105"/>
      <c r="AH854" s="105"/>
      <c r="AI854" s="105"/>
      <c r="AJ854" s="105"/>
      <c r="AK854" s="105"/>
      <c r="AL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c r="AA855" s="105"/>
      <c r="AB855" s="105"/>
      <c r="AC855" s="105"/>
      <c r="AD855" s="105"/>
      <c r="AE855" s="105"/>
      <c r="AF855" s="105"/>
      <c r="AG855" s="105"/>
      <c r="AH855" s="105"/>
      <c r="AI855" s="105"/>
      <c r="AJ855" s="105"/>
      <c r="AK855" s="105"/>
      <c r="AL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c r="AA856" s="105"/>
      <c r="AB856" s="105"/>
      <c r="AC856" s="105"/>
      <c r="AD856" s="105"/>
      <c r="AE856" s="105"/>
      <c r="AF856" s="105"/>
      <c r="AG856" s="105"/>
      <c r="AH856" s="105"/>
      <c r="AI856" s="105"/>
      <c r="AJ856" s="105"/>
      <c r="AK856" s="105"/>
      <c r="AL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c r="AA857" s="105"/>
      <c r="AB857" s="105"/>
      <c r="AC857" s="105"/>
      <c r="AD857" s="105"/>
      <c r="AE857" s="105"/>
      <c r="AF857" s="105"/>
      <c r="AG857" s="105"/>
      <c r="AH857" s="105"/>
      <c r="AI857" s="105"/>
      <c r="AJ857" s="105"/>
      <c r="AK857" s="105"/>
      <c r="AL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c r="AA858" s="105"/>
      <c r="AB858" s="105"/>
      <c r="AC858" s="105"/>
      <c r="AD858" s="105"/>
      <c r="AE858" s="105"/>
      <c r="AF858" s="105"/>
      <c r="AG858" s="105"/>
      <c r="AH858" s="105"/>
      <c r="AI858" s="105"/>
      <c r="AJ858" s="105"/>
      <c r="AK858" s="105"/>
      <c r="AL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c r="AA859" s="105"/>
      <c r="AB859" s="105"/>
      <c r="AC859" s="105"/>
      <c r="AD859" s="105"/>
      <c r="AE859" s="105"/>
      <c r="AF859" s="105"/>
      <c r="AG859" s="105"/>
      <c r="AH859" s="105"/>
      <c r="AI859" s="105"/>
      <c r="AJ859" s="105"/>
      <c r="AK859" s="105"/>
      <c r="AL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c r="AA860" s="105"/>
      <c r="AB860" s="105"/>
      <c r="AC860" s="105"/>
      <c r="AD860" s="105"/>
      <c r="AE860" s="105"/>
      <c r="AF860" s="105"/>
      <c r="AG860" s="105"/>
      <c r="AH860" s="105"/>
      <c r="AI860" s="105"/>
      <c r="AJ860" s="105"/>
      <c r="AK860" s="105"/>
      <c r="AL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c r="AA861" s="105"/>
      <c r="AB861" s="105"/>
      <c r="AC861" s="105"/>
      <c r="AD861" s="105"/>
      <c r="AE861" s="105"/>
      <c r="AF861" s="105"/>
      <c r="AG861" s="105"/>
      <c r="AH861" s="105"/>
      <c r="AI861" s="105"/>
      <c r="AJ861" s="105"/>
      <c r="AK861" s="105"/>
      <c r="AL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c r="AA862" s="105"/>
      <c r="AB862" s="105"/>
      <c r="AC862" s="105"/>
      <c r="AD862" s="105"/>
      <c r="AE862" s="105"/>
      <c r="AF862" s="105"/>
      <c r="AG862" s="105"/>
      <c r="AH862" s="105"/>
      <c r="AI862" s="105"/>
      <c r="AJ862" s="105"/>
      <c r="AK862" s="105"/>
      <c r="AL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c r="AA863" s="105"/>
      <c r="AB863" s="105"/>
      <c r="AC863" s="105"/>
      <c r="AD863" s="105"/>
      <c r="AE863" s="105"/>
      <c r="AF863" s="105"/>
      <c r="AG863" s="105"/>
      <c r="AH863" s="105"/>
      <c r="AI863" s="105"/>
      <c r="AJ863" s="105"/>
      <c r="AK863" s="105"/>
      <c r="AL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c r="AA864" s="105"/>
      <c r="AB864" s="105"/>
      <c r="AC864" s="105"/>
      <c r="AD864" s="105"/>
      <c r="AE864" s="105"/>
      <c r="AF864" s="105"/>
      <c r="AG864" s="105"/>
      <c r="AH864" s="105"/>
      <c r="AI864" s="105"/>
      <c r="AJ864" s="105"/>
      <c r="AK864" s="105"/>
      <c r="AL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c r="AA865" s="105"/>
      <c r="AB865" s="105"/>
      <c r="AC865" s="105"/>
      <c r="AD865" s="105"/>
      <c r="AE865" s="105"/>
      <c r="AF865" s="105"/>
      <c r="AG865" s="105"/>
      <c r="AH865" s="105"/>
      <c r="AI865" s="105"/>
      <c r="AJ865" s="105"/>
      <c r="AK865" s="105"/>
      <c r="AL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c r="AA866" s="105"/>
      <c r="AB866" s="105"/>
      <c r="AC866" s="105"/>
      <c r="AD866" s="105"/>
      <c r="AE866" s="105"/>
      <c r="AF866" s="105"/>
      <c r="AG866" s="105"/>
      <c r="AH866" s="105"/>
      <c r="AI866" s="105"/>
      <c r="AJ866" s="105"/>
      <c r="AK866" s="105"/>
      <c r="AL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c r="AA867" s="105"/>
      <c r="AB867" s="105"/>
      <c r="AC867" s="105"/>
      <c r="AD867" s="105"/>
      <c r="AE867" s="105"/>
      <c r="AF867" s="105"/>
      <c r="AG867" s="105"/>
      <c r="AH867" s="105"/>
      <c r="AI867" s="105"/>
      <c r="AJ867" s="105"/>
      <c r="AK867" s="105"/>
      <c r="AL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c r="AA868" s="105"/>
      <c r="AB868" s="105"/>
      <c r="AC868" s="105"/>
      <c r="AD868" s="105"/>
      <c r="AE868" s="105"/>
      <c r="AF868" s="105"/>
      <c r="AG868" s="105"/>
      <c r="AH868" s="105"/>
      <c r="AI868" s="105"/>
      <c r="AJ868" s="105"/>
      <c r="AK868" s="105"/>
      <c r="AL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c r="AA869" s="105"/>
      <c r="AB869" s="105"/>
      <c r="AC869" s="105"/>
      <c r="AD869" s="105"/>
      <c r="AE869" s="105"/>
      <c r="AF869" s="105"/>
      <c r="AG869" s="105"/>
      <c r="AH869" s="105"/>
      <c r="AI869" s="105"/>
      <c r="AJ869" s="105"/>
      <c r="AK869" s="105"/>
      <c r="AL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c r="AA870" s="105"/>
      <c r="AB870" s="105"/>
      <c r="AC870" s="105"/>
      <c r="AD870" s="105"/>
      <c r="AE870" s="105"/>
      <c r="AF870" s="105"/>
      <c r="AG870" s="105"/>
      <c r="AH870" s="105"/>
      <c r="AI870" s="105"/>
      <c r="AJ870" s="105"/>
      <c r="AK870" s="105"/>
      <c r="AL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c r="AA871" s="105"/>
      <c r="AB871" s="105"/>
      <c r="AC871" s="105"/>
      <c r="AD871" s="105"/>
      <c r="AE871" s="105"/>
      <c r="AF871" s="105"/>
      <c r="AG871" s="105"/>
      <c r="AH871" s="105"/>
      <c r="AI871" s="105"/>
      <c r="AJ871" s="105"/>
      <c r="AK871" s="105"/>
      <c r="AL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c r="AA872" s="105"/>
      <c r="AB872" s="105"/>
      <c r="AC872" s="105"/>
      <c r="AD872" s="105"/>
      <c r="AE872" s="105"/>
      <c r="AF872" s="105"/>
      <c r="AG872" s="105"/>
      <c r="AH872" s="105"/>
      <c r="AI872" s="105"/>
      <c r="AJ872" s="105"/>
      <c r="AK872" s="105"/>
      <c r="AL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105"/>
      <c r="AB873" s="105"/>
      <c r="AC873" s="105"/>
      <c r="AD873" s="105"/>
      <c r="AE873" s="105"/>
      <c r="AF873" s="105"/>
      <c r="AG873" s="105"/>
      <c r="AH873" s="105"/>
      <c r="AI873" s="105"/>
      <c r="AJ873" s="105"/>
      <c r="AK873" s="105"/>
      <c r="AL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c r="AA874" s="105"/>
      <c r="AB874" s="105"/>
      <c r="AC874" s="105"/>
      <c r="AD874" s="105"/>
      <c r="AE874" s="105"/>
      <c r="AF874" s="105"/>
      <c r="AG874" s="105"/>
      <c r="AH874" s="105"/>
      <c r="AI874" s="105"/>
      <c r="AJ874" s="105"/>
      <c r="AK874" s="105"/>
      <c r="AL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c r="AA875" s="105"/>
      <c r="AB875" s="105"/>
      <c r="AC875" s="105"/>
      <c r="AD875" s="105"/>
      <c r="AE875" s="105"/>
      <c r="AF875" s="105"/>
      <c r="AG875" s="105"/>
      <c r="AH875" s="105"/>
      <c r="AI875" s="105"/>
      <c r="AJ875" s="105"/>
      <c r="AK875" s="105"/>
      <c r="AL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c r="AA876" s="105"/>
      <c r="AB876" s="105"/>
      <c r="AC876" s="105"/>
      <c r="AD876" s="105"/>
      <c r="AE876" s="105"/>
      <c r="AF876" s="105"/>
      <c r="AG876" s="105"/>
      <c r="AH876" s="105"/>
      <c r="AI876" s="105"/>
      <c r="AJ876" s="105"/>
      <c r="AK876" s="105"/>
      <c r="AL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c r="AA877" s="105"/>
      <c r="AB877" s="105"/>
      <c r="AC877" s="105"/>
      <c r="AD877" s="105"/>
      <c r="AE877" s="105"/>
      <c r="AF877" s="105"/>
      <c r="AG877" s="105"/>
      <c r="AH877" s="105"/>
      <c r="AI877" s="105"/>
      <c r="AJ877" s="105"/>
      <c r="AK877" s="105"/>
      <c r="AL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c r="AA878" s="105"/>
      <c r="AB878" s="105"/>
      <c r="AC878" s="105"/>
      <c r="AD878" s="105"/>
      <c r="AE878" s="105"/>
      <c r="AF878" s="105"/>
      <c r="AG878" s="105"/>
      <c r="AH878" s="105"/>
      <c r="AI878" s="105"/>
      <c r="AJ878" s="105"/>
      <c r="AK878" s="105"/>
      <c r="AL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c r="AA879" s="105"/>
      <c r="AB879" s="105"/>
      <c r="AC879" s="105"/>
      <c r="AD879" s="105"/>
      <c r="AE879" s="105"/>
      <c r="AF879" s="105"/>
      <c r="AG879" s="105"/>
      <c r="AH879" s="105"/>
      <c r="AI879" s="105"/>
      <c r="AJ879" s="105"/>
      <c r="AK879" s="105"/>
      <c r="AL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c r="AA880" s="105"/>
      <c r="AB880" s="105"/>
      <c r="AC880" s="105"/>
      <c r="AD880" s="105"/>
      <c r="AE880" s="105"/>
      <c r="AF880" s="105"/>
      <c r="AG880" s="105"/>
      <c r="AH880" s="105"/>
      <c r="AI880" s="105"/>
      <c r="AJ880" s="105"/>
      <c r="AK880" s="105"/>
      <c r="AL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c r="AA881" s="105"/>
      <c r="AB881" s="105"/>
      <c r="AC881" s="105"/>
      <c r="AD881" s="105"/>
      <c r="AE881" s="105"/>
      <c r="AF881" s="105"/>
      <c r="AG881" s="105"/>
      <c r="AH881" s="105"/>
      <c r="AI881" s="105"/>
      <c r="AJ881" s="105"/>
      <c r="AK881" s="105"/>
      <c r="AL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c r="AA882" s="105"/>
      <c r="AB882" s="105"/>
      <c r="AC882" s="105"/>
      <c r="AD882" s="105"/>
      <c r="AE882" s="105"/>
      <c r="AF882" s="105"/>
      <c r="AG882" s="105"/>
      <c r="AH882" s="105"/>
      <c r="AI882" s="105"/>
      <c r="AJ882" s="105"/>
      <c r="AK882" s="105"/>
      <c r="AL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c r="AA883" s="105"/>
      <c r="AB883" s="105"/>
      <c r="AC883" s="105"/>
      <c r="AD883" s="105"/>
      <c r="AE883" s="105"/>
      <c r="AF883" s="105"/>
      <c r="AG883" s="105"/>
      <c r="AH883" s="105"/>
      <c r="AI883" s="105"/>
      <c r="AJ883" s="105"/>
      <c r="AK883" s="105"/>
      <c r="AL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105"/>
      <c r="AB884" s="105"/>
      <c r="AC884" s="105"/>
      <c r="AD884" s="105"/>
      <c r="AE884" s="105"/>
      <c r="AF884" s="105"/>
      <c r="AG884" s="105"/>
      <c r="AH884" s="105"/>
      <c r="AI884" s="105"/>
      <c r="AJ884" s="105"/>
      <c r="AK884" s="105"/>
      <c r="AL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c r="AA885" s="105"/>
      <c r="AB885" s="105"/>
      <c r="AC885" s="105"/>
      <c r="AD885" s="105"/>
      <c r="AE885" s="105"/>
      <c r="AF885" s="105"/>
      <c r="AG885" s="105"/>
      <c r="AH885" s="105"/>
      <c r="AI885" s="105"/>
      <c r="AJ885" s="105"/>
      <c r="AK885" s="105"/>
      <c r="AL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c r="AA886" s="105"/>
      <c r="AB886" s="105"/>
      <c r="AC886" s="105"/>
      <c r="AD886" s="105"/>
      <c r="AE886" s="105"/>
      <c r="AF886" s="105"/>
      <c r="AG886" s="105"/>
      <c r="AH886" s="105"/>
      <c r="AI886" s="105"/>
      <c r="AJ886" s="105"/>
      <c r="AK886" s="105"/>
      <c r="AL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c r="AA887" s="105"/>
      <c r="AB887" s="105"/>
      <c r="AC887" s="105"/>
      <c r="AD887" s="105"/>
      <c r="AE887" s="105"/>
      <c r="AF887" s="105"/>
      <c r="AG887" s="105"/>
      <c r="AH887" s="105"/>
      <c r="AI887" s="105"/>
      <c r="AJ887" s="105"/>
      <c r="AK887" s="105"/>
      <c r="AL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c r="AA888" s="105"/>
      <c r="AB888" s="105"/>
      <c r="AC888" s="105"/>
      <c r="AD888" s="105"/>
      <c r="AE888" s="105"/>
      <c r="AF888" s="105"/>
      <c r="AG888" s="105"/>
      <c r="AH888" s="105"/>
      <c r="AI888" s="105"/>
      <c r="AJ888" s="105"/>
      <c r="AK888" s="105"/>
      <c r="AL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c r="AA889" s="105"/>
      <c r="AB889" s="105"/>
      <c r="AC889" s="105"/>
      <c r="AD889" s="105"/>
      <c r="AE889" s="105"/>
      <c r="AF889" s="105"/>
      <c r="AG889" s="105"/>
      <c r="AH889" s="105"/>
      <c r="AI889" s="105"/>
      <c r="AJ889" s="105"/>
      <c r="AK889" s="105"/>
      <c r="AL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c r="AA890" s="105"/>
      <c r="AB890" s="105"/>
      <c r="AC890" s="105"/>
      <c r="AD890" s="105"/>
      <c r="AE890" s="105"/>
      <c r="AF890" s="105"/>
      <c r="AG890" s="105"/>
      <c r="AH890" s="105"/>
      <c r="AI890" s="105"/>
      <c r="AJ890" s="105"/>
      <c r="AK890" s="105"/>
      <c r="AL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c r="AA891" s="105"/>
      <c r="AB891" s="105"/>
      <c r="AC891" s="105"/>
      <c r="AD891" s="105"/>
      <c r="AE891" s="105"/>
      <c r="AF891" s="105"/>
      <c r="AG891" s="105"/>
      <c r="AH891" s="105"/>
      <c r="AI891" s="105"/>
      <c r="AJ891" s="105"/>
      <c r="AK891" s="105"/>
      <c r="AL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c r="AA892" s="105"/>
      <c r="AB892" s="105"/>
      <c r="AC892" s="105"/>
      <c r="AD892" s="105"/>
      <c r="AE892" s="105"/>
      <c r="AF892" s="105"/>
      <c r="AG892" s="105"/>
      <c r="AH892" s="105"/>
      <c r="AI892" s="105"/>
      <c r="AJ892" s="105"/>
      <c r="AK892" s="105"/>
      <c r="AL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c r="AA893" s="105"/>
      <c r="AB893" s="105"/>
      <c r="AC893" s="105"/>
      <c r="AD893" s="105"/>
      <c r="AE893" s="105"/>
      <c r="AF893" s="105"/>
      <c r="AG893" s="105"/>
      <c r="AH893" s="105"/>
      <c r="AI893" s="105"/>
      <c r="AJ893" s="105"/>
      <c r="AK893" s="105"/>
      <c r="AL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c r="AA894" s="105"/>
      <c r="AB894" s="105"/>
      <c r="AC894" s="105"/>
      <c r="AD894" s="105"/>
      <c r="AE894" s="105"/>
      <c r="AF894" s="105"/>
      <c r="AG894" s="105"/>
      <c r="AH894" s="105"/>
      <c r="AI894" s="105"/>
      <c r="AJ894" s="105"/>
      <c r="AK894" s="105"/>
      <c r="AL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c r="AA895" s="105"/>
      <c r="AB895" s="105"/>
      <c r="AC895" s="105"/>
      <c r="AD895" s="105"/>
      <c r="AE895" s="105"/>
      <c r="AF895" s="105"/>
      <c r="AG895" s="105"/>
      <c r="AH895" s="105"/>
      <c r="AI895" s="105"/>
      <c r="AJ895" s="105"/>
      <c r="AK895" s="105"/>
      <c r="AL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c r="AA896" s="105"/>
      <c r="AB896" s="105"/>
      <c r="AC896" s="105"/>
      <c r="AD896" s="105"/>
      <c r="AE896" s="105"/>
      <c r="AF896" s="105"/>
      <c r="AG896" s="105"/>
      <c r="AH896" s="105"/>
      <c r="AI896" s="105"/>
      <c r="AJ896" s="105"/>
      <c r="AK896" s="105"/>
      <c r="AL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c r="AA897" s="105"/>
      <c r="AB897" s="105"/>
      <c r="AC897" s="105"/>
      <c r="AD897" s="105"/>
      <c r="AE897" s="105"/>
      <c r="AF897" s="105"/>
      <c r="AG897" s="105"/>
      <c r="AH897" s="105"/>
      <c r="AI897" s="105"/>
      <c r="AJ897" s="105"/>
      <c r="AK897" s="105"/>
      <c r="AL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c r="AA898" s="105"/>
      <c r="AB898" s="105"/>
      <c r="AC898" s="105"/>
      <c r="AD898" s="105"/>
      <c r="AE898" s="105"/>
      <c r="AF898" s="105"/>
      <c r="AG898" s="105"/>
      <c r="AH898" s="105"/>
      <c r="AI898" s="105"/>
      <c r="AJ898" s="105"/>
      <c r="AK898" s="105"/>
      <c r="AL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c r="AA899" s="105"/>
      <c r="AB899" s="105"/>
      <c r="AC899" s="105"/>
      <c r="AD899" s="105"/>
      <c r="AE899" s="105"/>
      <c r="AF899" s="105"/>
      <c r="AG899" s="105"/>
      <c r="AH899" s="105"/>
      <c r="AI899" s="105"/>
      <c r="AJ899" s="105"/>
      <c r="AK899" s="105"/>
      <c r="AL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c r="AA900" s="105"/>
      <c r="AB900" s="105"/>
      <c r="AC900" s="105"/>
      <c r="AD900" s="105"/>
      <c r="AE900" s="105"/>
      <c r="AF900" s="105"/>
      <c r="AG900" s="105"/>
      <c r="AH900" s="105"/>
      <c r="AI900" s="105"/>
      <c r="AJ900" s="105"/>
      <c r="AK900" s="105"/>
      <c r="AL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c r="AA901" s="105"/>
      <c r="AB901" s="105"/>
      <c r="AC901" s="105"/>
      <c r="AD901" s="105"/>
      <c r="AE901" s="105"/>
      <c r="AF901" s="105"/>
      <c r="AG901" s="105"/>
      <c r="AH901" s="105"/>
      <c r="AI901" s="105"/>
      <c r="AJ901" s="105"/>
      <c r="AK901" s="105"/>
      <c r="AL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c r="AA902" s="105"/>
      <c r="AB902" s="105"/>
      <c r="AC902" s="105"/>
      <c r="AD902" s="105"/>
      <c r="AE902" s="105"/>
      <c r="AF902" s="105"/>
      <c r="AG902" s="105"/>
      <c r="AH902" s="105"/>
      <c r="AI902" s="105"/>
      <c r="AJ902" s="105"/>
      <c r="AK902" s="105"/>
      <c r="AL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c r="AA903" s="105"/>
      <c r="AB903" s="105"/>
      <c r="AC903" s="105"/>
      <c r="AD903" s="105"/>
      <c r="AE903" s="105"/>
      <c r="AF903" s="105"/>
      <c r="AG903" s="105"/>
      <c r="AH903" s="105"/>
      <c r="AI903" s="105"/>
      <c r="AJ903" s="105"/>
      <c r="AK903" s="105"/>
      <c r="AL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c r="AA904" s="105"/>
      <c r="AB904" s="105"/>
      <c r="AC904" s="105"/>
      <c r="AD904" s="105"/>
      <c r="AE904" s="105"/>
      <c r="AF904" s="105"/>
      <c r="AG904" s="105"/>
      <c r="AH904" s="105"/>
      <c r="AI904" s="105"/>
      <c r="AJ904" s="105"/>
      <c r="AK904" s="105"/>
      <c r="AL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c r="AA905" s="105"/>
      <c r="AB905" s="105"/>
      <c r="AC905" s="105"/>
      <c r="AD905" s="105"/>
      <c r="AE905" s="105"/>
      <c r="AF905" s="105"/>
      <c r="AG905" s="105"/>
      <c r="AH905" s="105"/>
      <c r="AI905" s="105"/>
      <c r="AJ905" s="105"/>
      <c r="AK905" s="105"/>
      <c r="AL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c r="AA906" s="105"/>
      <c r="AB906" s="105"/>
      <c r="AC906" s="105"/>
      <c r="AD906" s="105"/>
      <c r="AE906" s="105"/>
      <c r="AF906" s="105"/>
      <c r="AG906" s="105"/>
      <c r="AH906" s="105"/>
      <c r="AI906" s="105"/>
      <c r="AJ906" s="105"/>
      <c r="AK906" s="105"/>
      <c r="AL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c r="AA907" s="105"/>
      <c r="AB907" s="105"/>
      <c r="AC907" s="105"/>
      <c r="AD907" s="105"/>
      <c r="AE907" s="105"/>
      <c r="AF907" s="105"/>
      <c r="AG907" s="105"/>
      <c r="AH907" s="105"/>
      <c r="AI907" s="105"/>
      <c r="AJ907" s="105"/>
      <c r="AK907" s="105"/>
      <c r="AL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c r="AA908" s="105"/>
      <c r="AB908" s="105"/>
      <c r="AC908" s="105"/>
      <c r="AD908" s="105"/>
      <c r="AE908" s="105"/>
      <c r="AF908" s="105"/>
      <c r="AG908" s="105"/>
      <c r="AH908" s="105"/>
      <c r="AI908" s="105"/>
      <c r="AJ908" s="105"/>
      <c r="AK908" s="105"/>
      <c r="AL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c r="AA909" s="105"/>
      <c r="AB909" s="105"/>
      <c r="AC909" s="105"/>
      <c r="AD909" s="105"/>
      <c r="AE909" s="105"/>
      <c r="AF909" s="105"/>
      <c r="AG909" s="105"/>
      <c r="AH909" s="105"/>
      <c r="AI909" s="105"/>
      <c r="AJ909" s="105"/>
      <c r="AK909" s="105"/>
      <c r="AL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c r="AA910" s="105"/>
      <c r="AB910" s="105"/>
      <c r="AC910" s="105"/>
      <c r="AD910" s="105"/>
      <c r="AE910" s="105"/>
      <c r="AF910" s="105"/>
      <c r="AG910" s="105"/>
      <c r="AH910" s="105"/>
      <c r="AI910" s="105"/>
      <c r="AJ910" s="105"/>
      <c r="AK910" s="105"/>
      <c r="AL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c r="AA911" s="105"/>
      <c r="AB911" s="105"/>
      <c r="AC911" s="105"/>
      <c r="AD911" s="105"/>
      <c r="AE911" s="105"/>
      <c r="AF911" s="105"/>
      <c r="AG911" s="105"/>
      <c r="AH911" s="105"/>
      <c r="AI911" s="105"/>
      <c r="AJ911" s="105"/>
      <c r="AK911" s="105"/>
      <c r="AL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c r="AA912" s="105"/>
      <c r="AB912" s="105"/>
      <c r="AC912" s="105"/>
      <c r="AD912" s="105"/>
      <c r="AE912" s="105"/>
      <c r="AF912" s="105"/>
      <c r="AG912" s="105"/>
      <c r="AH912" s="105"/>
      <c r="AI912" s="105"/>
      <c r="AJ912" s="105"/>
      <c r="AK912" s="105"/>
      <c r="AL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c r="AA913" s="105"/>
      <c r="AB913" s="105"/>
      <c r="AC913" s="105"/>
      <c r="AD913" s="105"/>
      <c r="AE913" s="105"/>
      <c r="AF913" s="105"/>
      <c r="AG913" s="105"/>
      <c r="AH913" s="105"/>
      <c r="AI913" s="105"/>
      <c r="AJ913" s="105"/>
      <c r="AK913" s="105"/>
      <c r="AL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c r="AA914" s="105"/>
      <c r="AB914" s="105"/>
      <c r="AC914" s="105"/>
      <c r="AD914" s="105"/>
      <c r="AE914" s="105"/>
      <c r="AF914" s="105"/>
      <c r="AG914" s="105"/>
      <c r="AH914" s="105"/>
      <c r="AI914" s="105"/>
      <c r="AJ914" s="105"/>
      <c r="AK914" s="105"/>
      <c r="AL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c r="AA915" s="105"/>
      <c r="AB915" s="105"/>
      <c r="AC915" s="105"/>
      <c r="AD915" s="105"/>
      <c r="AE915" s="105"/>
      <c r="AF915" s="105"/>
      <c r="AG915" s="105"/>
      <c r="AH915" s="105"/>
      <c r="AI915" s="105"/>
      <c r="AJ915" s="105"/>
      <c r="AK915" s="105"/>
      <c r="AL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c r="AA916" s="105"/>
      <c r="AB916" s="105"/>
      <c r="AC916" s="105"/>
      <c r="AD916" s="105"/>
      <c r="AE916" s="105"/>
      <c r="AF916" s="105"/>
      <c r="AG916" s="105"/>
      <c r="AH916" s="105"/>
      <c r="AI916" s="105"/>
      <c r="AJ916" s="105"/>
      <c r="AK916" s="105"/>
      <c r="AL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c r="AA917" s="105"/>
      <c r="AB917" s="105"/>
      <c r="AC917" s="105"/>
      <c r="AD917" s="105"/>
      <c r="AE917" s="105"/>
      <c r="AF917" s="105"/>
      <c r="AG917" s="105"/>
      <c r="AH917" s="105"/>
      <c r="AI917" s="105"/>
      <c r="AJ917" s="105"/>
      <c r="AK917" s="105"/>
      <c r="AL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c r="AA918" s="105"/>
      <c r="AB918" s="105"/>
      <c r="AC918" s="105"/>
      <c r="AD918" s="105"/>
      <c r="AE918" s="105"/>
      <c r="AF918" s="105"/>
      <c r="AG918" s="105"/>
      <c r="AH918" s="105"/>
      <c r="AI918" s="105"/>
      <c r="AJ918" s="105"/>
      <c r="AK918" s="105"/>
      <c r="AL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c r="AA919" s="105"/>
      <c r="AB919" s="105"/>
      <c r="AC919" s="105"/>
      <c r="AD919" s="105"/>
      <c r="AE919" s="105"/>
      <c r="AF919" s="105"/>
      <c r="AG919" s="105"/>
      <c r="AH919" s="105"/>
      <c r="AI919" s="105"/>
      <c r="AJ919" s="105"/>
      <c r="AK919" s="105"/>
      <c r="AL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c r="AA920" s="105"/>
      <c r="AB920" s="105"/>
      <c r="AC920" s="105"/>
      <c r="AD920" s="105"/>
      <c r="AE920" s="105"/>
      <c r="AF920" s="105"/>
      <c r="AG920" s="105"/>
      <c r="AH920" s="105"/>
      <c r="AI920" s="105"/>
      <c r="AJ920" s="105"/>
      <c r="AK920" s="105"/>
      <c r="AL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c r="AA921" s="105"/>
      <c r="AB921" s="105"/>
      <c r="AC921" s="105"/>
      <c r="AD921" s="105"/>
      <c r="AE921" s="105"/>
      <c r="AF921" s="105"/>
      <c r="AG921" s="105"/>
      <c r="AH921" s="105"/>
      <c r="AI921" s="105"/>
      <c r="AJ921" s="105"/>
      <c r="AK921" s="105"/>
      <c r="AL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c r="AA922" s="105"/>
      <c r="AB922" s="105"/>
      <c r="AC922" s="105"/>
      <c r="AD922" s="105"/>
      <c r="AE922" s="105"/>
      <c r="AF922" s="105"/>
      <c r="AG922" s="105"/>
      <c r="AH922" s="105"/>
      <c r="AI922" s="105"/>
      <c r="AJ922" s="105"/>
      <c r="AK922" s="105"/>
      <c r="AL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c r="AA923" s="105"/>
      <c r="AB923" s="105"/>
      <c r="AC923" s="105"/>
      <c r="AD923" s="105"/>
      <c r="AE923" s="105"/>
      <c r="AF923" s="105"/>
      <c r="AG923" s="105"/>
      <c r="AH923" s="105"/>
      <c r="AI923" s="105"/>
      <c r="AJ923" s="105"/>
      <c r="AK923" s="105"/>
      <c r="AL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c r="AA924" s="105"/>
      <c r="AB924" s="105"/>
      <c r="AC924" s="105"/>
      <c r="AD924" s="105"/>
      <c r="AE924" s="105"/>
      <c r="AF924" s="105"/>
      <c r="AG924" s="105"/>
      <c r="AH924" s="105"/>
      <c r="AI924" s="105"/>
      <c r="AJ924" s="105"/>
      <c r="AK924" s="105"/>
      <c r="AL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c r="AA925" s="105"/>
      <c r="AB925" s="105"/>
      <c r="AC925" s="105"/>
      <c r="AD925" s="105"/>
      <c r="AE925" s="105"/>
      <c r="AF925" s="105"/>
      <c r="AG925" s="105"/>
      <c r="AH925" s="105"/>
      <c r="AI925" s="105"/>
      <c r="AJ925" s="105"/>
      <c r="AK925" s="105"/>
      <c r="AL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c r="AA926" s="105"/>
      <c r="AB926" s="105"/>
      <c r="AC926" s="105"/>
      <c r="AD926" s="105"/>
      <c r="AE926" s="105"/>
      <c r="AF926" s="105"/>
      <c r="AG926" s="105"/>
      <c r="AH926" s="105"/>
      <c r="AI926" s="105"/>
      <c r="AJ926" s="105"/>
      <c r="AK926" s="105"/>
      <c r="AL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c r="AA927" s="105"/>
      <c r="AB927" s="105"/>
      <c r="AC927" s="105"/>
      <c r="AD927" s="105"/>
      <c r="AE927" s="105"/>
      <c r="AF927" s="105"/>
      <c r="AG927" s="105"/>
      <c r="AH927" s="105"/>
      <c r="AI927" s="105"/>
      <c r="AJ927" s="105"/>
      <c r="AK927" s="105"/>
      <c r="AL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c r="AA928" s="105"/>
      <c r="AB928" s="105"/>
      <c r="AC928" s="105"/>
      <c r="AD928" s="105"/>
      <c r="AE928" s="105"/>
      <c r="AF928" s="105"/>
      <c r="AG928" s="105"/>
      <c r="AH928" s="105"/>
      <c r="AI928" s="105"/>
      <c r="AJ928" s="105"/>
      <c r="AK928" s="105"/>
      <c r="AL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c r="AA929" s="105"/>
      <c r="AB929" s="105"/>
      <c r="AC929" s="105"/>
      <c r="AD929" s="105"/>
      <c r="AE929" s="105"/>
      <c r="AF929" s="105"/>
      <c r="AG929" s="105"/>
      <c r="AH929" s="105"/>
      <c r="AI929" s="105"/>
      <c r="AJ929" s="105"/>
      <c r="AK929" s="105"/>
      <c r="AL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c r="AA930" s="105"/>
      <c r="AB930" s="105"/>
      <c r="AC930" s="105"/>
      <c r="AD930" s="105"/>
      <c r="AE930" s="105"/>
      <c r="AF930" s="105"/>
      <c r="AG930" s="105"/>
      <c r="AH930" s="105"/>
      <c r="AI930" s="105"/>
      <c r="AJ930" s="105"/>
      <c r="AK930" s="105"/>
      <c r="AL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c r="AA931" s="105"/>
      <c r="AB931" s="105"/>
      <c r="AC931" s="105"/>
      <c r="AD931" s="105"/>
      <c r="AE931" s="105"/>
      <c r="AF931" s="105"/>
      <c r="AG931" s="105"/>
      <c r="AH931" s="105"/>
      <c r="AI931" s="105"/>
      <c r="AJ931" s="105"/>
      <c r="AK931" s="105"/>
      <c r="AL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c r="AA932" s="105"/>
      <c r="AB932" s="105"/>
      <c r="AC932" s="105"/>
      <c r="AD932" s="105"/>
      <c r="AE932" s="105"/>
      <c r="AF932" s="105"/>
      <c r="AG932" s="105"/>
      <c r="AH932" s="105"/>
      <c r="AI932" s="105"/>
      <c r="AJ932" s="105"/>
      <c r="AK932" s="105"/>
      <c r="AL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c r="AA933" s="105"/>
      <c r="AB933" s="105"/>
      <c r="AC933" s="105"/>
      <c r="AD933" s="105"/>
      <c r="AE933" s="105"/>
      <c r="AF933" s="105"/>
      <c r="AG933" s="105"/>
      <c r="AH933" s="105"/>
      <c r="AI933" s="105"/>
      <c r="AJ933" s="105"/>
      <c r="AK933" s="105"/>
      <c r="AL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c r="AA934" s="105"/>
      <c r="AB934" s="105"/>
      <c r="AC934" s="105"/>
      <c r="AD934" s="105"/>
      <c r="AE934" s="105"/>
      <c r="AF934" s="105"/>
      <c r="AG934" s="105"/>
      <c r="AH934" s="105"/>
      <c r="AI934" s="105"/>
      <c r="AJ934" s="105"/>
      <c r="AK934" s="105"/>
      <c r="AL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c r="AA935" s="105"/>
      <c r="AB935" s="105"/>
      <c r="AC935" s="105"/>
      <c r="AD935" s="105"/>
      <c r="AE935" s="105"/>
      <c r="AF935" s="105"/>
      <c r="AG935" s="105"/>
      <c r="AH935" s="105"/>
      <c r="AI935" s="105"/>
      <c r="AJ935" s="105"/>
      <c r="AK935" s="105"/>
      <c r="AL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c r="AA936" s="105"/>
      <c r="AB936" s="105"/>
      <c r="AC936" s="105"/>
      <c r="AD936" s="105"/>
      <c r="AE936" s="105"/>
      <c r="AF936" s="105"/>
      <c r="AG936" s="105"/>
      <c r="AH936" s="105"/>
      <c r="AI936" s="105"/>
      <c r="AJ936" s="105"/>
      <c r="AK936" s="105"/>
      <c r="AL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c r="AA937" s="105"/>
      <c r="AB937" s="105"/>
      <c r="AC937" s="105"/>
      <c r="AD937" s="105"/>
      <c r="AE937" s="105"/>
      <c r="AF937" s="105"/>
      <c r="AG937" s="105"/>
      <c r="AH937" s="105"/>
      <c r="AI937" s="105"/>
      <c r="AJ937" s="105"/>
      <c r="AK937" s="105"/>
      <c r="AL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c r="AA938" s="105"/>
      <c r="AB938" s="105"/>
      <c r="AC938" s="105"/>
      <c r="AD938" s="105"/>
      <c r="AE938" s="105"/>
      <c r="AF938" s="105"/>
      <c r="AG938" s="105"/>
      <c r="AH938" s="105"/>
      <c r="AI938" s="105"/>
      <c r="AJ938" s="105"/>
      <c r="AK938" s="105"/>
      <c r="AL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c r="AA939" s="105"/>
      <c r="AB939" s="105"/>
      <c r="AC939" s="105"/>
      <c r="AD939" s="105"/>
      <c r="AE939" s="105"/>
      <c r="AF939" s="105"/>
      <c r="AG939" s="105"/>
      <c r="AH939" s="105"/>
      <c r="AI939" s="105"/>
      <c r="AJ939" s="105"/>
      <c r="AK939" s="105"/>
      <c r="AL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c r="AA940" s="105"/>
      <c r="AB940" s="105"/>
      <c r="AC940" s="105"/>
      <c r="AD940" s="105"/>
      <c r="AE940" s="105"/>
      <c r="AF940" s="105"/>
      <c r="AG940" s="105"/>
      <c r="AH940" s="105"/>
      <c r="AI940" s="105"/>
      <c r="AJ940" s="105"/>
      <c r="AK940" s="105"/>
      <c r="AL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c r="AA941" s="105"/>
      <c r="AB941" s="105"/>
      <c r="AC941" s="105"/>
      <c r="AD941" s="105"/>
      <c r="AE941" s="105"/>
      <c r="AF941" s="105"/>
      <c r="AG941" s="105"/>
      <c r="AH941" s="105"/>
      <c r="AI941" s="105"/>
      <c r="AJ941" s="105"/>
      <c r="AK941" s="105"/>
      <c r="AL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c r="AA942" s="105"/>
      <c r="AB942" s="105"/>
      <c r="AC942" s="105"/>
      <c r="AD942" s="105"/>
      <c r="AE942" s="105"/>
      <c r="AF942" s="105"/>
      <c r="AG942" s="105"/>
      <c r="AH942" s="105"/>
      <c r="AI942" s="105"/>
      <c r="AJ942" s="105"/>
      <c r="AK942" s="105"/>
      <c r="AL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c r="AA943" s="105"/>
      <c r="AB943" s="105"/>
      <c r="AC943" s="105"/>
      <c r="AD943" s="105"/>
      <c r="AE943" s="105"/>
      <c r="AF943" s="105"/>
      <c r="AG943" s="105"/>
      <c r="AH943" s="105"/>
      <c r="AI943" s="105"/>
      <c r="AJ943" s="105"/>
      <c r="AK943" s="105"/>
      <c r="AL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c r="AA944" s="105"/>
      <c r="AB944" s="105"/>
      <c r="AC944" s="105"/>
      <c r="AD944" s="105"/>
      <c r="AE944" s="105"/>
      <c r="AF944" s="105"/>
      <c r="AG944" s="105"/>
      <c r="AH944" s="105"/>
      <c r="AI944" s="105"/>
      <c r="AJ944" s="105"/>
      <c r="AK944" s="105"/>
      <c r="AL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c r="AA945" s="105"/>
      <c r="AB945" s="105"/>
      <c r="AC945" s="105"/>
      <c r="AD945" s="105"/>
      <c r="AE945" s="105"/>
      <c r="AF945" s="105"/>
      <c r="AG945" s="105"/>
      <c r="AH945" s="105"/>
      <c r="AI945" s="105"/>
      <c r="AJ945" s="105"/>
      <c r="AK945" s="105"/>
      <c r="AL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c r="AA946" s="105"/>
      <c r="AB946" s="105"/>
      <c r="AC946" s="105"/>
      <c r="AD946" s="105"/>
      <c r="AE946" s="105"/>
      <c r="AF946" s="105"/>
      <c r="AG946" s="105"/>
      <c r="AH946" s="105"/>
      <c r="AI946" s="105"/>
      <c r="AJ946" s="105"/>
      <c r="AK946" s="105"/>
      <c r="AL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c r="AA947" s="105"/>
      <c r="AB947" s="105"/>
      <c r="AC947" s="105"/>
      <c r="AD947" s="105"/>
      <c r="AE947" s="105"/>
      <c r="AF947" s="105"/>
      <c r="AG947" s="105"/>
      <c r="AH947" s="105"/>
      <c r="AI947" s="105"/>
      <c r="AJ947" s="105"/>
      <c r="AK947" s="105"/>
      <c r="AL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c r="AA948" s="105"/>
      <c r="AB948" s="105"/>
      <c r="AC948" s="105"/>
      <c r="AD948" s="105"/>
      <c r="AE948" s="105"/>
      <c r="AF948" s="105"/>
      <c r="AG948" s="105"/>
      <c r="AH948" s="105"/>
      <c r="AI948" s="105"/>
      <c r="AJ948" s="105"/>
      <c r="AK948" s="105"/>
      <c r="AL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c r="AA949" s="105"/>
      <c r="AB949" s="105"/>
      <c r="AC949" s="105"/>
      <c r="AD949" s="105"/>
      <c r="AE949" s="105"/>
      <c r="AF949" s="105"/>
      <c r="AG949" s="105"/>
      <c r="AH949" s="105"/>
      <c r="AI949" s="105"/>
      <c r="AJ949" s="105"/>
      <c r="AK949" s="105"/>
      <c r="AL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c r="AA950" s="105"/>
      <c r="AB950" s="105"/>
      <c r="AC950" s="105"/>
      <c r="AD950" s="105"/>
      <c r="AE950" s="105"/>
      <c r="AF950" s="105"/>
      <c r="AG950" s="105"/>
      <c r="AH950" s="105"/>
      <c r="AI950" s="105"/>
      <c r="AJ950" s="105"/>
      <c r="AK950" s="105"/>
      <c r="AL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c r="AA951" s="105"/>
      <c r="AB951" s="105"/>
      <c r="AC951" s="105"/>
      <c r="AD951" s="105"/>
      <c r="AE951" s="105"/>
      <c r="AF951" s="105"/>
      <c r="AG951" s="105"/>
      <c r="AH951" s="105"/>
      <c r="AI951" s="105"/>
      <c r="AJ951" s="105"/>
      <c r="AK951" s="105"/>
      <c r="AL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c r="AA952" s="105"/>
      <c r="AB952" s="105"/>
      <c r="AC952" s="105"/>
      <c r="AD952" s="105"/>
      <c r="AE952" s="105"/>
      <c r="AF952" s="105"/>
      <c r="AG952" s="105"/>
      <c r="AH952" s="105"/>
      <c r="AI952" s="105"/>
      <c r="AJ952" s="105"/>
      <c r="AK952" s="105"/>
      <c r="AL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c r="AA953" s="105"/>
      <c r="AB953" s="105"/>
      <c r="AC953" s="105"/>
      <c r="AD953" s="105"/>
      <c r="AE953" s="105"/>
      <c r="AF953" s="105"/>
      <c r="AG953" s="105"/>
      <c r="AH953" s="105"/>
      <c r="AI953" s="105"/>
      <c r="AJ953" s="105"/>
      <c r="AK953" s="105"/>
      <c r="AL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c r="AA954" s="105"/>
      <c r="AB954" s="105"/>
      <c r="AC954" s="105"/>
      <c r="AD954" s="105"/>
      <c r="AE954" s="105"/>
      <c r="AF954" s="105"/>
      <c r="AG954" s="105"/>
      <c r="AH954" s="105"/>
      <c r="AI954" s="105"/>
      <c r="AJ954" s="105"/>
      <c r="AK954" s="105"/>
      <c r="AL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c r="AA955" s="105"/>
      <c r="AB955" s="105"/>
      <c r="AC955" s="105"/>
      <c r="AD955" s="105"/>
      <c r="AE955" s="105"/>
      <c r="AF955" s="105"/>
      <c r="AG955" s="105"/>
      <c r="AH955" s="105"/>
      <c r="AI955" s="105"/>
      <c r="AJ955" s="105"/>
      <c r="AK955" s="105"/>
      <c r="AL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c r="AA956" s="105"/>
      <c r="AB956" s="105"/>
      <c r="AC956" s="105"/>
      <c r="AD956" s="105"/>
      <c r="AE956" s="105"/>
      <c r="AF956" s="105"/>
      <c r="AG956" s="105"/>
      <c r="AH956" s="105"/>
      <c r="AI956" s="105"/>
      <c r="AJ956" s="105"/>
      <c r="AK956" s="105"/>
      <c r="AL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c r="AA957" s="105"/>
      <c r="AB957" s="105"/>
      <c r="AC957" s="105"/>
      <c r="AD957" s="105"/>
      <c r="AE957" s="105"/>
      <c r="AF957" s="105"/>
      <c r="AG957" s="105"/>
      <c r="AH957" s="105"/>
      <c r="AI957" s="105"/>
      <c r="AJ957" s="105"/>
      <c r="AK957" s="105"/>
      <c r="AL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c r="AA958" s="105"/>
      <c r="AB958" s="105"/>
      <c r="AC958" s="105"/>
      <c r="AD958" s="105"/>
      <c r="AE958" s="105"/>
      <c r="AF958" s="105"/>
      <c r="AG958" s="105"/>
      <c r="AH958" s="105"/>
      <c r="AI958" s="105"/>
      <c r="AJ958" s="105"/>
      <c r="AK958" s="105"/>
      <c r="AL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G959" s="105"/>
      <c r="AH959" s="105"/>
      <c r="AI959" s="105"/>
      <c r="AJ959" s="105"/>
      <c r="AK959" s="105"/>
      <c r="AL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c r="AA960" s="105"/>
      <c r="AB960" s="105"/>
      <c r="AC960" s="105"/>
      <c r="AD960" s="105"/>
      <c r="AE960" s="105"/>
      <c r="AF960" s="105"/>
      <c r="AG960" s="105"/>
      <c r="AH960" s="105"/>
      <c r="AI960" s="105"/>
      <c r="AJ960" s="105"/>
      <c r="AK960" s="105"/>
      <c r="AL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AK961" s="105"/>
      <c r="AL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c r="AA962" s="105"/>
      <c r="AB962" s="105"/>
      <c r="AC962" s="105"/>
      <c r="AD962" s="105"/>
      <c r="AE962" s="105"/>
      <c r="AF962" s="105"/>
      <c r="AG962" s="105"/>
      <c r="AH962" s="105"/>
      <c r="AI962" s="105"/>
      <c r="AJ962" s="105"/>
      <c r="AK962" s="105"/>
      <c r="AL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c r="AA963" s="105"/>
      <c r="AB963" s="105"/>
      <c r="AC963" s="105"/>
      <c r="AD963" s="105"/>
      <c r="AE963" s="105"/>
      <c r="AF963" s="105"/>
      <c r="AG963" s="105"/>
      <c r="AH963" s="105"/>
      <c r="AI963" s="105"/>
      <c r="AJ963" s="105"/>
      <c r="AK963" s="105"/>
      <c r="AL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AK964" s="105"/>
      <c r="AL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c r="AA965" s="105"/>
      <c r="AB965" s="105"/>
      <c r="AC965" s="105"/>
      <c r="AD965" s="105"/>
      <c r="AE965" s="105"/>
      <c r="AF965" s="105"/>
      <c r="AG965" s="105"/>
      <c r="AH965" s="105"/>
      <c r="AI965" s="105"/>
      <c r="AJ965" s="105"/>
      <c r="AK965" s="105"/>
      <c r="AL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c r="AA966" s="105"/>
      <c r="AB966" s="105"/>
      <c r="AC966" s="105"/>
      <c r="AD966" s="105"/>
      <c r="AE966" s="105"/>
      <c r="AF966" s="105"/>
      <c r="AG966" s="105"/>
      <c r="AH966" s="105"/>
      <c r="AI966" s="105"/>
      <c r="AJ966" s="105"/>
      <c r="AK966" s="105"/>
      <c r="AL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c r="AA967" s="105"/>
      <c r="AB967" s="105"/>
      <c r="AC967" s="105"/>
      <c r="AD967" s="105"/>
      <c r="AE967" s="105"/>
      <c r="AF967" s="105"/>
      <c r="AG967" s="105"/>
      <c r="AH967" s="105"/>
      <c r="AI967" s="105"/>
      <c r="AJ967" s="105"/>
      <c r="AK967" s="105"/>
      <c r="AL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c r="AA968" s="105"/>
      <c r="AB968" s="105"/>
      <c r="AC968" s="105"/>
      <c r="AD968" s="105"/>
      <c r="AE968" s="105"/>
      <c r="AF968" s="105"/>
      <c r="AG968" s="105"/>
      <c r="AH968" s="105"/>
      <c r="AI968" s="105"/>
      <c r="AJ968" s="105"/>
      <c r="AK968" s="105"/>
      <c r="AL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c r="AA969" s="105"/>
      <c r="AB969" s="105"/>
      <c r="AC969" s="105"/>
      <c r="AD969" s="105"/>
      <c r="AE969" s="105"/>
      <c r="AF969" s="105"/>
      <c r="AG969" s="105"/>
      <c r="AH969" s="105"/>
      <c r="AI969" s="105"/>
      <c r="AJ969" s="105"/>
      <c r="AK969" s="105"/>
      <c r="AL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c r="AA970" s="105"/>
      <c r="AB970" s="105"/>
      <c r="AC970" s="105"/>
      <c r="AD970" s="105"/>
      <c r="AE970" s="105"/>
      <c r="AF970" s="105"/>
      <c r="AG970" s="105"/>
      <c r="AH970" s="105"/>
      <c r="AI970" s="105"/>
      <c r="AJ970" s="105"/>
      <c r="AK970" s="105"/>
      <c r="AL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c r="AA971" s="105"/>
      <c r="AB971" s="105"/>
      <c r="AC971" s="105"/>
      <c r="AD971" s="105"/>
      <c r="AE971" s="105"/>
      <c r="AF971" s="105"/>
      <c r="AG971" s="105"/>
      <c r="AH971" s="105"/>
      <c r="AI971" s="105"/>
      <c r="AJ971" s="105"/>
      <c r="AK971" s="105"/>
      <c r="AL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c r="AA972" s="105"/>
      <c r="AB972" s="105"/>
      <c r="AC972" s="105"/>
      <c r="AD972" s="105"/>
      <c r="AE972" s="105"/>
      <c r="AF972" s="105"/>
      <c r="AG972" s="105"/>
      <c r="AH972" s="105"/>
      <c r="AI972" s="105"/>
      <c r="AJ972" s="105"/>
      <c r="AK972" s="105"/>
      <c r="AL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c r="AA973" s="105"/>
      <c r="AB973" s="105"/>
      <c r="AC973" s="105"/>
      <c r="AD973" s="105"/>
      <c r="AE973" s="105"/>
      <c r="AF973" s="105"/>
      <c r="AG973" s="105"/>
      <c r="AH973" s="105"/>
      <c r="AI973" s="105"/>
      <c r="AJ973" s="105"/>
      <c r="AK973" s="105"/>
      <c r="AL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c r="AA974" s="105"/>
      <c r="AB974" s="105"/>
      <c r="AC974" s="105"/>
      <c r="AD974" s="105"/>
      <c r="AE974" s="105"/>
      <c r="AF974" s="105"/>
      <c r="AG974" s="105"/>
      <c r="AH974" s="105"/>
      <c r="AI974" s="105"/>
      <c r="AJ974" s="105"/>
      <c r="AK974" s="105"/>
      <c r="AL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c r="AA975" s="105"/>
      <c r="AB975" s="105"/>
      <c r="AC975" s="105"/>
      <c r="AD975" s="105"/>
      <c r="AE975" s="105"/>
      <c r="AF975" s="105"/>
      <c r="AG975" s="105"/>
      <c r="AH975" s="105"/>
      <c r="AI975" s="105"/>
      <c r="AJ975" s="105"/>
      <c r="AK975" s="105"/>
      <c r="AL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c r="AA976" s="105"/>
      <c r="AB976" s="105"/>
      <c r="AC976" s="105"/>
      <c r="AD976" s="105"/>
      <c r="AE976" s="105"/>
      <c r="AF976" s="105"/>
      <c r="AG976" s="105"/>
      <c r="AH976" s="105"/>
      <c r="AI976" s="105"/>
      <c r="AJ976" s="105"/>
      <c r="AK976" s="105"/>
      <c r="AL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c r="AA977" s="105"/>
      <c r="AB977" s="105"/>
      <c r="AC977" s="105"/>
      <c r="AD977" s="105"/>
      <c r="AE977" s="105"/>
      <c r="AF977" s="105"/>
      <c r="AG977" s="105"/>
      <c r="AH977" s="105"/>
      <c r="AI977" s="105"/>
      <c r="AJ977" s="105"/>
      <c r="AK977" s="105"/>
      <c r="AL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c r="AA978" s="105"/>
      <c r="AB978" s="105"/>
      <c r="AC978" s="105"/>
      <c r="AD978" s="105"/>
      <c r="AE978" s="105"/>
      <c r="AF978" s="105"/>
      <c r="AG978" s="105"/>
      <c r="AH978" s="105"/>
      <c r="AI978" s="105"/>
      <c r="AJ978" s="105"/>
      <c r="AK978" s="105"/>
      <c r="AL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c r="AA979" s="105"/>
      <c r="AB979" s="105"/>
      <c r="AC979" s="105"/>
      <c r="AD979" s="105"/>
      <c r="AE979" s="105"/>
      <c r="AF979" s="105"/>
      <c r="AG979" s="105"/>
      <c r="AH979" s="105"/>
      <c r="AI979" s="105"/>
      <c r="AJ979" s="105"/>
      <c r="AK979" s="105"/>
      <c r="AL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c r="AA980" s="105"/>
      <c r="AB980" s="105"/>
      <c r="AC980" s="105"/>
      <c r="AD980" s="105"/>
      <c r="AE980" s="105"/>
      <c r="AF980" s="105"/>
      <c r="AG980" s="105"/>
      <c r="AH980" s="105"/>
      <c r="AI980" s="105"/>
      <c r="AJ980" s="105"/>
      <c r="AK980" s="105"/>
      <c r="AL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c r="AA981" s="105"/>
      <c r="AB981" s="105"/>
      <c r="AC981" s="105"/>
      <c r="AD981" s="105"/>
      <c r="AE981" s="105"/>
      <c r="AF981" s="105"/>
      <c r="AG981" s="105"/>
      <c r="AH981" s="105"/>
      <c r="AI981" s="105"/>
      <c r="AJ981" s="105"/>
      <c r="AK981" s="105"/>
      <c r="AL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c r="AA982" s="105"/>
      <c r="AB982" s="105"/>
      <c r="AC982" s="105"/>
      <c r="AD982" s="105"/>
      <c r="AE982" s="105"/>
      <c r="AF982" s="105"/>
      <c r="AG982" s="105"/>
      <c r="AH982" s="105"/>
      <c r="AI982" s="105"/>
      <c r="AJ982" s="105"/>
      <c r="AK982" s="105"/>
      <c r="AL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c r="AA983" s="105"/>
      <c r="AB983" s="105"/>
      <c r="AC983" s="105"/>
      <c r="AD983" s="105"/>
      <c r="AE983" s="105"/>
      <c r="AF983" s="105"/>
      <c r="AG983" s="105"/>
      <c r="AH983" s="105"/>
      <c r="AI983" s="105"/>
      <c r="AJ983" s="105"/>
      <c r="AK983" s="105"/>
      <c r="AL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c r="AA984" s="105"/>
      <c r="AB984" s="105"/>
      <c r="AC984" s="105"/>
      <c r="AD984" s="105"/>
      <c r="AE984" s="105"/>
      <c r="AF984" s="105"/>
      <c r="AG984" s="105"/>
      <c r="AH984" s="105"/>
      <c r="AI984" s="105"/>
      <c r="AJ984" s="105"/>
      <c r="AK984" s="105"/>
      <c r="AL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c r="AA985" s="105"/>
      <c r="AB985" s="105"/>
      <c r="AC985" s="105"/>
      <c r="AD985" s="105"/>
      <c r="AE985" s="105"/>
      <c r="AF985" s="105"/>
      <c r="AG985" s="105"/>
      <c r="AH985" s="105"/>
      <c r="AI985" s="105"/>
      <c r="AJ985" s="105"/>
      <c r="AK985" s="105"/>
      <c r="AL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c r="AA986" s="105"/>
      <c r="AB986" s="105"/>
      <c r="AC986" s="105"/>
      <c r="AD986" s="105"/>
      <c r="AE986" s="105"/>
      <c r="AF986" s="105"/>
      <c r="AG986" s="105"/>
      <c r="AH986" s="105"/>
      <c r="AI986" s="105"/>
      <c r="AJ986" s="105"/>
      <c r="AK986" s="105"/>
      <c r="AL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c r="AA987" s="105"/>
      <c r="AB987" s="105"/>
      <c r="AC987" s="105"/>
      <c r="AD987" s="105"/>
      <c r="AE987" s="105"/>
      <c r="AF987" s="105"/>
      <c r="AG987" s="105"/>
      <c r="AH987" s="105"/>
      <c r="AI987" s="105"/>
      <c r="AJ987" s="105"/>
      <c r="AK987" s="105"/>
      <c r="AL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c r="AA988" s="105"/>
      <c r="AB988" s="105"/>
      <c r="AC988" s="105"/>
      <c r="AD988" s="105"/>
      <c r="AE988" s="105"/>
      <c r="AF988" s="105"/>
      <c r="AG988" s="105"/>
      <c r="AH988" s="105"/>
      <c r="AI988" s="105"/>
      <c r="AJ988" s="105"/>
      <c r="AK988" s="105"/>
      <c r="AL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c r="AA989" s="105"/>
      <c r="AB989" s="105"/>
      <c r="AC989" s="105"/>
      <c r="AD989" s="105"/>
      <c r="AE989" s="105"/>
      <c r="AF989" s="105"/>
      <c r="AG989" s="105"/>
      <c r="AH989" s="105"/>
      <c r="AI989" s="105"/>
      <c r="AJ989" s="105"/>
      <c r="AK989" s="105"/>
      <c r="AL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c r="AA990" s="105"/>
      <c r="AB990" s="105"/>
      <c r="AC990" s="105"/>
      <c r="AD990" s="105"/>
      <c r="AE990" s="105"/>
      <c r="AF990" s="105"/>
      <c r="AG990" s="105"/>
      <c r="AH990" s="105"/>
      <c r="AI990" s="105"/>
      <c r="AJ990" s="105"/>
      <c r="AK990" s="105"/>
      <c r="AL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c r="AA991" s="105"/>
      <c r="AB991" s="105"/>
      <c r="AC991" s="105"/>
      <c r="AD991" s="105"/>
      <c r="AE991" s="105"/>
      <c r="AF991" s="105"/>
      <c r="AG991" s="105"/>
      <c r="AH991" s="105"/>
      <c r="AI991" s="105"/>
      <c r="AJ991" s="105"/>
      <c r="AK991" s="105"/>
      <c r="AL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c r="AA992" s="105"/>
      <c r="AB992" s="105"/>
      <c r="AC992" s="105"/>
      <c r="AD992" s="105"/>
      <c r="AE992" s="105"/>
      <c r="AF992" s="105"/>
      <c r="AG992" s="105"/>
      <c r="AH992" s="105"/>
      <c r="AI992" s="105"/>
      <c r="AJ992" s="105"/>
      <c r="AK992" s="105"/>
      <c r="AL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c r="AA993" s="105"/>
      <c r="AB993" s="105"/>
      <c r="AC993" s="105"/>
      <c r="AD993" s="105"/>
      <c r="AE993" s="105"/>
      <c r="AF993" s="105"/>
      <c r="AG993" s="105"/>
      <c r="AH993" s="105"/>
      <c r="AI993" s="105"/>
      <c r="AJ993" s="105"/>
      <c r="AK993" s="105"/>
      <c r="AL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c r="AA994" s="105"/>
      <c r="AB994" s="105"/>
      <c r="AC994" s="105"/>
      <c r="AD994" s="105"/>
      <c r="AE994" s="105"/>
      <c r="AF994" s="105"/>
      <c r="AG994" s="105"/>
      <c r="AH994" s="105"/>
      <c r="AI994" s="105"/>
      <c r="AJ994" s="105"/>
      <c r="AK994" s="105"/>
      <c r="AL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c r="AA995" s="105"/>
      <c r="AB995" s="105"/>
      <c r="AC995" s="105"/>
      <c r="AD995" s="105"/>
      <c r="AE995" s="105"/>
      <c r="AF995" s="105"/>
      <c r="AG995" s="105"/>
      <c r="AH995" s="105"/>
      <c r="AI995" s="105"/>
      <c r="AJ995" s="105"/>
      <c r="AK995" s="105"/>
      <c r="AL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c r="AA996" s="105"/>
      <c r="AB996" s="105"/>
      <c r="AC996" s="105"/>
      <c r="AD996" s="105"/>
      <c r="AE996" s="105"/>
      <c r="AF996" s="105"/>
      <c r="AG996" s="105"/>
      <c r="AH996" s="105"/>
      <c r="AI996" s="105"/>
      <c r="AJ996" s="105"/>
      <c r="AK996" s="105"/>
      <c r="AL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c r="AA997" s="105"/>
      <c r="AB997" s="105"/>
      <c r="AC997" s="105"/>
      <c r="AD997" s="105"/>
      <c r="AE997" s="105"/>
      <c r="AF997" s="105"/>
      <c r="AG997" s="105"/>
      <c r="AH997" s="105"/>
      <c r="AI997" s="105"/>
      <c r="AJ997" s="105"/>
      <c r="AK997" s="105"/>
      <c r="AL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c r="AA998" s="105"/>
      <c r="AB998" s="105"/>
      <c r="AC998" s="105"/>
      <c r="AD998" s="105"/>
      <c r="AE998" s="105"/>
      <c r="AF998" s="105"/>
      <c r="AG998" s="105"/>
      <c r="AH998" s="105"/>
      <c r="AI998" s="105"/>
      <c r="AJ998" s="105"/>
      <c r="AK998" s="105"/>
      <c r="AL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row>
    <row r="1001" ht="15.75" customHeight="1">
      <c r="A1001" s="105"/>
      <c r="B1001" s="105"/>
      <c r="C1001" s="105"/>
      <c r="D1001" s="105"/>
      <c r="E1001" s="105"/>
      <c r="F1001" s="105"/>
      <c r="G1001" s="105"/>
      <c r="H1001" s="105"/>
      <c r="I1001" s="10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row>
    <row r="1002" ht="15.75" customHeight="1">
      <c r="A1002" s="105"/>
      <c r="B1002" s="105"/>
      <c r="C1002" s="105"/>
      <c r="D1002" s="105"/>
      <c r="E1002" s="105"/>
      <c r="F1002" s="105"/>
      <c r="G1002" s="105"/>
      <c r="H1002" s="105"/>
      <c r="I1002" s="105"/>
      <c r="J1002" s="105"/>
      <c r="K1002" s="105"/>
      <c r="L1002" s="105"/>
      <c r="M1002" s="105"/>
      <c r="N1002" s="105"/>
      <c r="O1002" s="105"/>
      <c r="P1002" s="105"/>
      <c r="Q1002" s="105"/>
      <c r="R1002" s="105"/>
      <c r="S1002" s="105"/>
      <c r="T1002" s="105"/>
      <c r="U1002" s="105"/>
      <c r="V1002" s="105"/>
      <c r="W1002" s="105"/>
      <c r="X1002" s="105"/>
      <c r="Y1002" s="105"/>
      <c r="Z1002" s="105"/>
      <c r="AA1002" s="105"/>
      <c r="AB1002" s="105"/>
      <c r="AC1002" s="105"/>
      <c r="AD1002" s="105"/>
      <c r="AE1002" s="105"/>
      <c r="AF1002" s="105"/>
      <c r="AG1002" s="105"/>
      <c r="AH1002" s="105"/>
      <c r="AI1002" s="105"/>
      <c r="AJ1002" s="105"/>
      <c r="AK1002" s="105"/>
      <c r="AL1002" s="105"/>
    </row>
    <row r="1003" ht="15.75" customHeight="1">
      <c r="A1003" s="105"/>
      <c r="B1003" s="105"/>
      <c r="C1003" s="105"/>
      <c r="D1003" s="105"/>
      <c r="E1003" s="105"/>
      <c r="F1003" s="105"/>
      <c r="G1003" s="105"/>
      <c r="H1003" s="105"/>
      <c r="I1003" s="105"/>
      <c r="J1003" s="105"/>
      <c r="K1003" s="105"/>
      <c r="L1003" s="105"/>
      <c r="M1003" s="105"/>
      <c r="N1003" s="105"/>
      <c r="O1003" s="105"/>
      <c r="P1003" s="105"/>
      <c r="Q1003" s="105"/>
      <c r="R1003" s="105"/>
      <c r="S1003" s="105"/>
      <c r="T1003" s="105"/>
      <c r="U1003" s="105"/>
      <c r="V1003" s="105"/>
      <c r="W1003" s="105"/>
      <c r="X1003" s="105"/>
      <c r="Y1003" s="105"/>
      <c r="Z1003" s="105"/>
      <c r="AA1003" s="105"/>
      <c r="AB1003" s="105"/>
      <c r="AC1003" s="105"/>
      <c r="AD1003" s="105"/>
      <c r="AE1003" s="105"/>
      <c r="AF1003" s="105"/>
      <c r="AG1003" s="105"/>
      <c r="AH1003" s="105"/>
      <c r="AI1003" s="105"/>
      <c r="AJ1003" s="105"/>
      <c r="AK1003" s="105"/>
      <c r="AL1003" s="105"/>
    </row>
    <row r="1004" ht="15.75" customHeight="1">
      <c r="A1004" s="105"/>
      <c r="B1004" s="105"/>
      <c r="C1004" s="105"/>
      <c r="D1004" s="105"/>
      <c r="E1004" s="105"/>
      <c r="F1004" s="105"/>
      <c r="G1004" s="105"/>
      <c r="H1004" s="105"/>
      <c r="I1004" s="105"/>
      <c r="J1004" s="105"/>
      <c r="K1004" s="105"/>
      <c r="L1004" s="105"/>
      <c r="M1004" s="105"/>
      <c r="N1004" s="105"/>
      <c r="O1004" s="105"/>
      <c r="P1004" s="105"/>
      <c r="Q1004" s="105"/>
      <c r="R1004" s="105"/>
      <c r="S1004" s="105"/>
      <c r="T1004" s="105"/>
      <c r="U1004" s="105"/>
      <c r="V1004" s="105"/>
      <c r="W1004" s="105"/>
      <c r="X1004" s="105"/>
      <c r="Y1004" s="105"/>
      <c r="Z1004" s="105"/>
      <c r="AA1004" s="105"/>
      <c r="AB1004" s="105"/>
      <c r="AC1004" s="105"/>
      <c r="AD1004" s="105"/>
      <c r="AE1004" s="105"/>
      <c r="AF1004" s="105"/>
      <c r="AG1004" s="105"/>
      <c r="AH1004" s="105"/>
      <c r="AI1004" s="105"/>
      <c r="AJ1004" s="105"/>
      <c r="AK1004" s="105"/>
      <c r="AL1004" s="105"/>
    </row>
    <row r="1005" ht="15.75" customHeight="1">
      <c r="A1005" s="105"/>
      <c r="B1005" s="105"/>
      <c r="C1005" s="105"/>
      <c r="D1005" s="105"/>
      <c r="E1005" s="105"/>
      <c r="F1005" s="105"/>
      <c r="G1005" s="105"/>
      <c r="H1005" s="105"/>
      <c r="I1005" s="105"/>
      <c r="J1005" s="105"/>
      <c r="K1005" s="105"/>
      <c r="L1005" s="105"/>
      <c r="M1005" s="105"/>
      <c r="N1005" s="105"/>
      <c r="O1005" s="105"/>
      <c r="P1005" s="105"/>
      <c r="Q1005" s="105"/>
      <c r="R1005" s="105"/>
      <c r="S1005" s="105"/>
      <c r="T1005" s="105"/>
      <c r="U1005" s="105"/>
      <c r="V1005" s="105"/>
      <c r="W1005" s="105"/>
      <c r="X1005" s="105"/>
      <c r="Y1005" s="105"/>
      <c r="Z1005" s="105"/>
      <c r="AA1005" s="105"/>
      <c r="AB1005" s="105"/>
      <c r="AC1005" s="105"/>
      <c r="AD1005" s="105"/>
      <c r="AE1005" s="105"/>
      <c r="AF1005" s="105"/>
      <c r="AG1005" s="105"/>
      <c r="AH1005" s="105"/>
      <c r="AI1005" s="105"/>
      <c r="AJ1005" s="105"/>
      <c r="AK1005" s="105"/>
      <c r="AL1005" s="105"/>
    </row>
    <row r="1006" ht="15.75" customHeight="1">
      <c r="A1006" s="105"/>
      <c r="B1006" s="105"/>
      <c r="C1006" s="105"/>
      <c r="D1006" s="105"/>
      <c r="E1006" s="105"/>
      <c r="F1006" s="105"/>
      <c r="G1006" s="105"/>
      <c r="H1006" s="105"/>
      <c r="I1006" s="105"/>
      <c r="J1006" s="105"/>
      <c r="K1006" s="105"/>
      <c r="L1006" s="105"/>
      <c r="M1006" s="105"/>
      <c r="N1006" s="105"/>
      <c r="O1006" s="105"/>
      <c r="P1006" s="105"/>
      <c r="Q1006" s="105"/>
      <c r="R1006" s="105"/>
      <c r="S1006" s="105"/>
      <c r="T1006" s="105"/>
      <c r="U1006" s="105"/>
      <c r="V1006" s="105"/>
      <c r="W1006" s="105"/>
      <c r="X1006" s="105"/>
      <c r="Y1006" s="105"/>
      <c r="Z1006" s="105"/>
      <c r="AA1006" s="105"/>
      <c r="AB1006" s="105"/>
      <c r="AC1006" s="105"/>
      <c r="AD1006" s="105"/>
      <c r="AE1006" s="105"/>
      <c r="AF1006" s="105"/>
      <c r="AG1006" s="105"/>
      <c r="AH1006" s="105"/>
      <c r="AI1006" s="105"/>
      <c r="AJ1006" s="105"/>
      <c r="AK1006" s="105"/>
      <c r="AL1006" s="105"/>
    </row>
    <row r="1007" ht="15.75" customHeight="1">
      <c r="A1007" s="105"/>
      <c r="B1007" s="105"/>
      <c r="C1007" s="105"/>
      <c r="D1007" s="105"/>
      <c r="E1007" s="105"/>
      <c r="F1007" s="105"/>
      <c r="G1007" s="105"/>
      <c r="H1007" s="105"/>
      <c r="I1007" s="105"/>
      <c r="J1007" s="105"/>
      <c r="K1007" s="105"/>
      <c r="L1007" s="105"/>
      <c r="M1007" s="105"/>
      <c r="N1007" s="105"/>
      <c r="O1007" s="105"/>
      <c r="P1007" s="105"/>
      <c r="Q1007" s="105"/>
      <c r="R1007" s="105"/>
      <c r="S1007" s="105"/>
      <c r="T1007" s="105"/>
      <c r="U1007" s="105"/>
      <c r="V1007" s="105"/>
      <c r="W1007" s="105"/>
      <c r="X1007" s="105"/>
      <c r="Y1007" s="105"/>
      <c r="Z1007" s="105"/>
      <c r="AA1007" s="105"/>
      <c r="AB1007" s="105"/>
      <c r="AC1007" s="105"/>
      <c r="AD1007" s="105"/>
      <c r="AE1007" s="105"/>
      <c r="AF1007" s="105"/>
      <c r="AG1007" s="105"/>
      <c r="AH1007" s="105"/>
      <c r="AI1007" s="105"/>
      <c r="AJ1007" s="105"/>
      <c r="AK1007" s="105"/>
      <c r="AL1007" s="105"/>
    </row>
    <row r="1008" ht="15.75" customHeight="1">
      <c r="A1008" s="105"/>
      <c r="B1008" s="105"/>
      <c r="C1008" s="105"/>
      <c r="D1008" s="105"/>
      <c r="E1008" s="105"/>
      <c r="F1008" s="105"/>
      <c r="G1008" s="105"/>
      <c r="H1008" s="105"/>
      <c r="I1008" s="105"/>
      <c r="J1008" s="105"/>
      <c r="K1008" s="105"/>
      <c r="L1008" s="105"/>
      <c r="M1008" s="105"/>
      <c r="N1008" s="105"/>
      <c r="O1008" s="105"/>
      <c r="P1008" s="105"/>
      <c r="Q1008" s="105"/>
      <c r="R1008" s="105"/>
      <c r="S1008" s="105"/>
      <c r="T1008" s="105"/>
      <c r="U1008" s="105"/>
      <c r="V1008" s="105"/>
      <c r="W1008" s="105"/>
      <c r="X1008" s="105"/>
      <c r="Y1008" s="105"/>
      <c r="Z1008" s="105"/>
      <c r="AA1008" s="105"/>
      <c r="AB1008" s="105"/>
      <c r="AC1008" s="105"/>
      <c r="AD1008" s="105"/>
      <c r="AE1008" s="105"/>
      <c r="AF1008" s="105"/>
      <c r="AG1008" s="105"/>
      <c r="AH1008" s="105"/>
      <c r="AI1008" s="105"/>
      <c r="AJ1008" s="105"/>
      <c r="AK1008" s="105"/>
      <c r="AL1008" s="105"/>
    </row>
    <row r="1009" ht="15.75" customHeight="1">
      <c r="A1009" s="105"/>
      <c r="B1009" s="105"/>
      <c r="C1009" s="105"/>
      <c r="D1009" s="105"/>
      <c r="E1009" s="105"/>
      <c r="F1009" s="105"/>
      <c r="G1009" s="105"/>
      <c r="H1009" s="105"/>
      <c r="I1009" s="105"/>
      <c r="J1009" s="105"/>
      <c r="K1009" s="105"/>
      <c r="L1009" s="105"/>
      <c r="M1009" s="105"/>
      <c r="N1009" s="105"/>
      <c r="O1009" s="105"/>
      <c r="P1009" s="105"/>
      <c r="Q1009" s="105"/>
      <c r="R1009" s="105"/>
      <c r="S1009" s="105"/>
      <c r="T1009" s="105"/>
      <c r="U1009" s="105"/>
      <c r="V1009" s="105"/>
      <c r="W1009" s="105"/>
      <c r="X1009" s="105"/>
      <c r="Y1009" s="105"/>
      <c r="Z1009" s="105"/>
      <c r="AA1009" s="105"/>
      <c r="AB1009" s="105"/>
      <c r="AC1009" s="105"/>
      <c r="AD1009" s="105"/>
      <c r="AE1009" s="105"/>
      <c r="AF1009" s="105"/>
      <c r="AG1009" s="105"/>
      <c r="AH1009" s="105"/>
      <c r="AI1009" s="105"/>
      <c r="AJ1009" s="105"/>
      <c r="AK1009" s="105"/>
      <c r="AL1009" s="105"/>
    </row>
    <row r="1010" ht="15.75" customHeight="1">
      <c r="A1010" s="105"/>
      <c r="B1010" s="105"/>
      <c r="C1010" s="105"/>
      <c r="D1010" s="105"/>
      <c r="E1010" s="105"/>
      <c r="F1010" s="105"/>
      <c r="G1010" s="105"/>
      <c r="H1010" s="105"/>
      <c r="I1010" s="105"/>
      <c r="J1010" s="105"/>
      <c r="K1010" s="105"/>
      <c r="L1010" s="105"/>
      <c r="M1010" s="105"/>
      <c r="N1010" s="105"/>
      <c r="O1010" s="105"/>
      <c r="P1010" s="105"/>
      <c r="Q1010" s="105"/>
      <c r="R1010" s="105"/>
      <c r="S1010" s="105"/>
      <c r="T1010" s="105"/>
      <c r="U1010" s="105"/>
      <c r="V1010" s="105"/>
      <c r="W1010" s="105"/>
      <c r="X1010" s="105"/>
      <c r="Y1010" s="105"/>
      <c r="Z1010" s="105"/>
      <c r="AA1010" s="105"/>
      <c r="AB1010" s="105"/>
      <c r="AC1010" s="105"/>
      <c r="AD1010" s="105"/>
      <c r="AE1010" s="105"/>
      <c r="AF1010" s="105"/>
      <c r="AG1010" s="105"/>
      <c r="AH1010" s="105"/>
      <c r="AI1010" s="105"/>
      <c r="AJ1010" s="105"/>
      <c r="AK1010" s="105"/>
      <c r="AL1010" s="105"/>
    </row>
    <row r="1011" ht="15.75" customHeight="1">
      <c r="A1011" s="105"/>
      <c r="B1011" s="105"/>
      <c r="C1011" s="105"/>
      <c r="D1011" s="105"/>
      <c r="E1011" s="105"/>
      <c r="F1011" s="105"/>
      <c r="G1011" s="105"/>
      <c r="H1011" s="105"/>
      <c r="I1011" s="105"/>
      <c r="J1011" s="105"/>
      <c r="K1011" s="105"/>
      <c r="L1011" s="105"/>
      <c r="M1011" s="105"/>
      <c r="N1011" s="105"/>
      <c r="O1011" s="105"/>
      <c r="P1011" s="105"/>
      <c r="Q1011" s="105"/>
      <c r="R1011" s="105"/>
      <c r="S1011" s="105"/>
      <c r="T1011" s="105"/>
      <c r="U1011" s="105"/>
      <c r="V1011" s="105"/>
      <c r="W1011" s="105"/>
      <c r="X1011" s="105"/>
      <c r="Y1011" s="105"/>
      <c r="Z1011" s="105"/>
      <c r="AA1011" s="105"/>
      <c r="AB1011" s="105"/>
      <c r="AC1011" s="105"/>
      <c r="AD1011" s="105"/>
      <c r="AE1011" s="105"/>
      <c r="AF1011" s="105"/>
      <c r="AG1011" s="105"/>
      <c r="AH1011" s="105"/>
      <c r="AI1011" s="105"/>
      <c r="AJ1011" s="105"/>
      <c r="AK1011" s="105"/>
      <c r="AL1011" s="105"/>
    </row>
    <row r="1012" ht="15.75" customHeight="1">
      <c r="A1012" s="105"/>
      <c r="B1012" s="105"/>
      <c r="C1012" s="105"/>
      <c r="D1012" s="105"/>
      <c r="E1012" s="105"/>
      <c r="F1012" s="105"/>
      <c r="G1012" s="105"/>
      <c r="H1012" s="105"/>
      <c r="I1012" s="105"/>
      <c r="J1012" s="105"/>
      <c r="K1012" s="105"/>
      <c r="L1012" s="105"/>
      <c r="M1012" s="105"/>
      <c r="N1012" s="105"/>
      <c r="O1012" s="105"/>
      <c r="P1012" s="105"/>
      <c r="Q1012" s="105"/>
      <c r="R1012" s="105"/>
      <c r="S1012" s="105"/>
      <c r="T1012" s="105"/>
      <c r="U1012" s="105"/>
      <c r="V1012" s="105"/>
      <c r="W1012" s="105"/>
      <c r="X1012" s="105"/>
      <c r="Y1012" s="105"/>
      <c r="Z1012" s="105"/>
      <c r="AA1012" s="105"/>
      <c r="AB1012" s="105"/>
      <c r="AC1012" s="105"/>
      <c r="AD1012" s="105"/>
      <c r="AE1012" s="105"/>
      <c r="AF1012" s="105"/>
      <c r="AG1012" s="105"/>
      <c r="AH1012" s="105"/>
      <c r="AI1012" s="105"/>
      <c r="AJ1012" s="105"/>
      <c r="AK1012" s="105"/>
      <c r="AL1012" s="105"/>
    </row>
    <row r="1013" ht="15.75" customHeight="1">
      <c r="A1013" s="105"/>
      <c r="B1013" s="105"/>
      <c r="C1013" s="105"/>
      <c r="D1013" s="105"/>
      <c r="E1013" s="105"/>
      <c r="F1013" s="105"/>
      <c r="G1013" s="105"/>
      <c r="H1013" s="105"/>
      <c r="I1013" s="105"/>
      <c r="J1013" s="105"/>
      <c r="K1013" s="105"/>
      <c r="L1013" s="105"/>
      <c r="M1013" s="105"/>
      <c r="N1013" s="105"/>
      <c r="O1013" s="105"/>
      <c r="P1013" s="105"/>
      <c r="Q1013" s="105"/>
      <c r="R1013" s="105"/>
      <c r="S1013" s="105"/>
      <c r="T1013" s="105"/>
      <c r="U1013" s="105"/>
      <c r="V1013" s="105"/>
      <c r="W1013" s="105"/>
      <c r="X1013" s="105"/>
      <c r="Y1013" s="105"/>
      <c r="Z1013" s="105"/>
      <c r="AA1013" s="105"/>
      <c r="AB1013" s="105"/>
      <c r="AC1013" s="105"/>
      <c r="AD1013" s="105"/>
      <c r="AE1013" s="105"/>
      <c r="AF1013" s="105"/>
      <c r="AG1013" s="105"/>
      <c r="AH1013" s="105"/>
      <c r="AI1013" s="105"/>
      <c r="AJ1013" s="105"/>
      <c r="AK1013" s="105"/>
      <c r="AL1013" s="105"/>
    </row>
    <row r="1014" ht="15.75" customHeight="1">
      <c r="A1014" s="105"/>
      <c r="B1014" s="105"/>
      <c r="C1014" s="105"/>
      <c r="D1014" s="105"/>
      <c r="E1014" s="105"/>
      <c r="F1014" s="105"/>
      <c r="G1014" s="105"/>
      <c r="H1014" s="105"/>
      <c r="I1014" s="105"/>
      <c r="J1014" s="105"/>
      <c r="K1014" s="105"/>
      <c r="L1014" s="105"/>
      <c r="M1014" s="105"/>
      <c r="N1014" s="105"/>
      <c r="O1014" s="105"/>
      <c r="P1014" s="105"/>
      <c r="Q1014" s="105"/>
      <c r="R1014" s="105"/>
      <c r="S1014" s="105"/>
      <c r="T1014" s="105"/>
      <c r="U1014" s="105"/>
      <c r="V1014" s="105"/>
      <c r="W1014" s="105"/>
      <c r="X1014" s="105"/>
      <c r="Y1014" s="105"/>
      <c r="Z1014" s="105"/>
      <c r="AA1014" s="105"/>
      <c r="AB1014" s="105"/>
      <c r="AC1014" s="105"/>
      <c r="AD1014" s="105"/>
      <c r="AE1014" s="105"/>
      <c r="AF1014" s="105"/>
      <c r="AG1014" s="105"/>
      <c r="AH1014" s="105"/>
      <c r="AI1014" s="105"/>
      <c r="AJ1014" s="105"/>
      <c r="AK1014" s="105"/>
      <c r="AL1014" s="105"/>
    </row>
    <row r="1015" ht="15.75" customHeight="1">
      <c r="A1015" s="105"/>
      <c r="B1015" s="105"/>
      <c r="C1015" s="105"/>
      <c r="D1015" s="105"/>
      <c r="E1015" s="105"/>
      <c r="F1015" s="105"/>
      <c r="G1015" s="105"/>
      <c r="H1015" s="105"/>
      <c r="I1015" s="105"/>
      <c r="J1015" s="105"/>
      <c r="K1015" s="105"/>
      <c r="L1015" s="105"/>
      <c r="M1015" s="105"/>
      <c r="N1015" s="105"/>
      <c r="O1015" s="105"/>
      <c r="P1015" s="105"/>
      <c r="Q1015" s="105"/>
      <c r="R1015" s="105"/>
      <c r="S1015" s="105"/>
      <c r="T1015" s="105"/>
      <c r="U1015" s="105"/>
      <c r="V1015" s="105"/>
      <c r="W1015" s="105"/>
      <c r="X1015" s="105"/>
      <c r="Y1015" s="105"/>
      <c r="Z1015" s="105"/>
      <c r="AA1015" s="105"/>
      <c r="AB1015" s="105"/>
      <c r="AC1015" s="105"/>
      <c r="AD1015" s="105"/>
      <c r="AE1015" s="105"/>
      <c r="AF1015" s="105"/>
      <c r="AG1015" s="105"/>
      <c r="AH1015" s="105"/>
      <c r="AI1015" s="105"/>
      <c r="AJ1015" s="105"/>
      <c r="AK1015" s="105"/>
      <c r="AL1015" s="105"/>
    </row>
    <row r="1016" ht="15.75" customHeight="1">
      <c r="A1016" s="105"/>
      <c r="B1016" s="105"/>
      <c r="C1016" s="105"/>
      <c r="D1016" s="105"/>
      <c r="E1016" s="105"/>
      <c r="F1016" s="105"/>
      <c r="G1016" s="105"/>
      <c r="H1016" s="105"/>
      <c r="I1016" s="105"/>
      <c r="J1016" s="105"/>
      <c r="K1016" s="105"/>
      <c r="L1016" s="105"/>
      <c r="M1016" s="105"/>
      <c r="N1016" s="105"/>
      <c r="O1016" s="105"/>
      <c r="P1016" s="105"/>
      <c r="Q1016" s="105"/>
      <c r="R1016" s="105"/>
      <c r="S1016" s="105"/>
      <c r="T1016" s="105"/>
      <c r="U1016" s="105"/>
      <c r="V1016" s="105"/>
      <c r="W1016" s="105"/>
      <c r="X1016" s="105"/>
      <c r="Y1016" s="105"/>
      <c r="Z1016" s="105"/>
      <c r="AA1016" s="105"/>
      <c r="AB1016" s="105"/>
      <c r="AC1016" s="105"/>
      <c r="AD1016" s="105"/>
      <c r="AE1016" s="105"/>
      <c r="AF1016" s="105"/>
      <c r="AG1016" s="105"/>
      <c r="AH1016" s="105"/>
      <c r="AI1016" s="105"/>
      <c r="AJ1016" s="105"/>
      <c r="AK1016" s="105"/>
      <c r="AL1016" s="105"/>
    </row>
    <row r="1017" ht="15.75" customHeight="1">
      <c r="A1017" s="105"/>
      <c r="B1017" s="105"/>
      <c r="C1017" s="105"/>
      <c r="D1017" s="105"/>
      <c r="E1017" s="105"/>
      <c r="F1017" s="105"/>
      <c r="G1017" s="105"/>
      <c r="H1017" s="105"/>
      <c r="I1017" s="105"/>
      <c r="J1017" s="105"/>
      <c r="K1017" s="105"/>
      <c r="L1017" s="105"/>
      <c r="M1017" s="105"/>
      <c r="N1017" s="105"/>
      <c r="O1017" s="105"/>
      <c r="P1017" s="105"/>
      <c r="Q1017" s="105"/>
      <c r="R1017" s="105"/>
      <c r="S1017" s="105"/>
      <c r="T1017" s="105"/>
      <c r="U1017" s="105"/>
      <c r="V1017" s="105"/>
      <c r="W1017" s="105"/>
      <c r="X1017" s="105"/>
      <c r="Y1017" s="105"/>
      <c r="Z1017" s="105"/>
      <c r="AA1017" s="105"/>
      <c r="AB1017" s="105"/>
      <c r="AC1017" s="105"/>
      <c r="AD1017" s="105"/>
      <c r="AE1017" s="105"/>
      <c r="AF1017" s="105"/>
      <c r="AG1017" s="105"/>
      <c r="AH1017" s="105"/>
      <c r="AI1017" s="105"/>
      <c r="AJ1017" s="105"/>
      <c r="AK1017" s="105"/>
      <c r="AL1017" s="105"/>
    </row>
    <row r="1018" ht="15.75" customHeight="1">
      <c r="A1018" s="105"/>
      <c r="B1018" s="105"/>
      <c r="C1018" s="105"/>
      <c r="D1018" s="105"/>
      <c r="E1018" s="105"/>
      <c r="F1018" s="105"/>
      <c r="G1018" s="105"/>
      <c r="H1018" s="105"/>
      <c r="I1018" s="105"/>
      <c r="J1018" s="105"/>
      <c r="K1018" s="105"/>
      <c r="L1018" s="105"/>
      <c r="M1018" s="105"/>
      <c r="N1018" s="105"/>
      <c r="O1018" s="105"/>
      <c r="P1018" s="105"/>
      <c r="Q1018" s="105"/>
      <c r="R1018" s="105"/>
      <c r="S1018" s="105"/>
      <c r="T1018" s="105"/>
      <c r="U1018" s="105"/>
      <c r="V1018" s="105"/>
      <c r="W1018" s="105"/>
      <c r="X1018" s="105"/>
      <c r="Y1018" s="105"/>
      <c r="Z1018" s="105"/>
      <c r="AA1018" s="105"/>
      <c r="AB1018" s="105"/>
      <c r="AC1018" s="105"/>
      <c r="AD1018" s="105"/>
      <c r="AE1018" s="105"/>
      <c r="AF1018" s="105"/>
      <c r="AG1018" s="105"/>
      <c r="AH1018" s="105"/>
      <c r="AI1018" s="105"/>
      <c r="AJ1018" s="105"/>
      <c r="AK1018" s="105"/>
      <c r="AL1018" s="105"/>
    </row>
    <row r="1019" ht="15.75" customHeight="1">
      <c r="A1019" s="105"/>
      <c r="B1019" s="105"/>
      <c r="C1019" s="105"/>
      <c r="D1019" s="105"/>
      <c r="E1019" s="105"/>
      <c r="F1019" s="105"/>
      <c r="G1019" s="105"/>
      <c r="H1019" s="105"/>
      <c r="I1019" s="105"/>
      <c r="J1019" s="105"/>
      <c r="K1019" s="105"/>
      <c r="L1019" s="105"/>
      <c r="M1019" s="105"/>
      <c r="N1019" s="105"/>
      <c r="O1019" s="105"/>
      <c r="P1019" s="105"/>
      <c r="Q1019" s="105"/>
      <c r="R1019" s="105"/>
      <c r="S1019" s="105"/>
      <c r="T1019" s="105"/>
      <c r="U1019" s="105"/>
      <c r="V1019" s="105"/>
      <c r="W1019" s="105"/>
      <c r="X1019" s="105"/>
      <c r="Y1019" s="105"/>
      <c r="Z1019" s="105"/>
      <c r="AA1019" s="105"/>
      <c r="AB1019" s="105"/>
      <c r="AC1019" s="105"/>
      <c r="AD1019" s="105"/>
      <c r="AE1019" s="105"/>
      <c r="AF1019" s="105"/>
      <c r="AG1019" s="105"/>
      <c r="AH1019" s="105"/>
      <c r="AI1019" s="105"/>
      <c r="AJ1019" s="105"/>
      <c r="AK1019" s="105"/>
      <c r="AL1019" s="105"/>
    </row>
    <row r="1020" ht="15.75" customHeight="1">
      <c r="A1020" s="105"/>
      <c r="B1020" s="105"/>
      <c r="C1020" s="105"/>
      <c r="D1020" s="105"/>
      <c r="E1020" s="105"/>
      <c r="F1020" s="105"/>
      <c r="G1020" s="105"/>
      <c r="H1020" s="105"/>
      <c r="I1020" s="105"/>
      <c r="J1020" s="105"/>
      <c r="K1020" s="105"/>
      <c r="L1020" s="105"/>
      <c r="M1020" s="105"/>
      <c r="N1020" s="105"/>
      <c r="O1020" s="105"/>
      <c r="P1020" s="105"/>
      <c r="Q1020" s="105"/>
      <c r="R1020" s="105"/>
      <c r="S1020" s="105"/>
      <c r="T1020" s="105"/>
      <c r="U1020" s="105"/>
      <c r="V1020" s="105"/>
      <c r="W1020" s="105"/>
      <c r="X1020" s="105"/>
      <c r="Y1020" s="105"/>
      <c r="Z1020" s="105"/>
      <c r="AA1020" s="105"/>
      <c r="AB1020" s="105"/>
      <c r="AC1020" s="105"/>
      <c r="AD1020" s="105"/>
      <c r="AE1020" s="105"/>
      <c r="AF1020" s="105"/>
      <c r="AG1020" s="105"/>
      <c r="AH1020" s="105"/>
      <c r="AI1020" s="105"/>
      <c r="AJ1020" s="105"/>
      <c r="AK1020" s="105"/>
      <c r="AL1020" s="105"/>
    </row>
    <row r="1021" ht="15.75" customHeight="1">
      <c r="A1021" s="105"/>
      <c r="B1021" s="105"/>
      <c r="C1021" s="105"/>
      <c r="D1021" s="105"/>
      <c r="E1021" s="105"/>
      <c r="F1021" s="105"/>
      <c r="G1021" s="105"/>
      <c r="H1021" s="105"/>
      <c r="I1021" s="105"/>
      <c r="J1021" s="105"/>
      <c r="K1021" s="105"/>
      <c r="L1021" s="105"/>
      <c r="M1021" s="105"/>
      <c r="N1021" s="105"/>
      <c r="O1021" s="105"/>
      <c r="P1021" s="105"/>
      <c r="Q1021" s="105"/>
      <c r="R1021" s="105"/>
      <c r="S1021" s="105"/>
      <c r="T1021" s="105"/>
      <c r="U1021" s="105"/>
      <c r="V1021" s="105"/>
      <c r="W1021" s="105"/>
      <c r="X1021" s="105"/>
      <c r="Y1021" s="105"/>
      <c r="Z1021" s="105"/>
      <c r="AA1021" s="105"/>
      <c r="AB1021" s="105"/>
      <c r="AC1021" s="105"/>
      <c r="AD1021" s="105"/>
      <c r="AE1021" s="105"/>
      <c r="AF1021" s="105"/>
      <c r="AG1021" s="105"/>
      <c r="AH1021" s="105"/>
      <c r="AI1021" s="105"/>
      <c r="AJ1021" s="105"/>
      <c r="AK1021" s="105"/>
      <c r="AL1021" s="105"/>
    </row>
    <row r="1022" ht="15.75" customHeight="1">
      <c r="A1022" s="105"/>
      <c r="B1022" s="105"/>
      <c r="C1022" s="105"/>
      <c r="D1022" s="105"/>
      <c r="E1022" s="105"/>
      <c r="F1022" s="105"/>
      <c r="G1022" s="105"/>
      <c r="H1022" s="105"/>
      <c r="I1022" s="105"/>
      <c r="J1022" s="105"/>
      <c r="K1022" s="105"/>
      <c r="L1022" s="105"/>
      <c r="M1022" s="105"/>
      <c r="N1022" s="105"/>
      <c r="O1022" s="105"/>
      <c r="P1022" s="105"/>
      <c r="Q1022" s="105"/>
      <c r="R1022" s="105"/>
      <c r="S1022" s="105"/>
      <c r="T1022" s="105"/>
      <c r="U1022" s="105"/>
      <c r="V1022" s="105"/>
      <c r="W1022" s="105"/>
      <c r="X1022" s="105"/>
      <c r="Y1022" s="105"/>
      <c r="Z1022" s="105"/>
      <c r="AA1022" s="105"/>
      <c r="AB1022" s="105"/>
      <c r="AC1022" s="105"/>
      <c r="AD1022" s="105"/>
      <c r="AE1022" s="105"/>
      <c r="AF1022" s="105"/>
      <c r="AG1022" s="105"/>
      <c r="AH1022" s="105"/>
      <c r="AI1022" s="105"/>
      <c r="AJ1022" s="105"/>
      <c r="AK1022" s="105"/>
      <c r="AL1022" s="105"/>
    </row>
    <row r="1023" ht="15.75" customHeight="1">
      <c r="A1023" s="105"/>
      <c r="B1023" s="105"/>
      <c r="C1023" s="105"/>
      <c r="D1023" s="105"/>
      <c r="E1023" s="105"/>
      <c r="F1023" s="105"/>
      <c r="G1023" s="105"/>
      <c r="H1023" s="105"/>
      <c r="I1023" s="105"/>
      <c r="J1023" s="105"/>
      <c r="K1023" s="105"/>
      <c r="L1023" s="105"/>
      <c r="M1023" s="105"/>
      <c r="N1023" s="105"/>
      <c r="O1023" s="105"/>
      <c r="P1023" s="105"/>
      <c r="Q1023" s="105"/>
      <c r="R1023" s="105"/>
      <c r="S1023" s="105"/>
      <c r="T1023" s="105"/>
      <c r="U1023" s="105"/>
      <c r="V1023" s="105"/>
      <c r="W1023" s="105"/>
      <c r="X1023" s="105"/>
      <c r="Y1023" s="105"/>
      <c r="Z1023" s="105"/>
      <c r="AA1023" s="105"/>
      <c r="AB1023" s="105"/>
      <c r="AC1023" s="105"/>
      <c r="AD1023" s="105"/>
      <c r="AE1023" s="105"/>
      <c r="AF1023" s="105"/>
      <c r="AG1023" s="105"/>
      <c r="AH1023" s="105"/>
      <c r="AI1023" s="105"/>
      <c r="AJ1023" s="105"/>
      <c r="AK1023" s="105"/>
      <c r="AL1023" s="105"/>
    </row>
    <row r="1024" ht="15.75" customHeight="1">
      <c r="A1024" s="105"/>
      <c r="B1024" s="105"/>
      <c r="C1024" s="105"/>
      <c r="D1024" s="105"/>
      <c r="E1024" s="105"/>
      <c r="F1024" s="105"/>
      <c r="G1024" s="105"/>
      <c r="H1024" s="105"/>
      <c r="I1024" s="105"/>
      <c r="J1024" s="105"/>
      <c r="K1024" s="105"/>
      <c r="L1024" s="105"/>
      <c r="M1024" s="105"/>
      <c r="N1024" s="105"/>
      <c r="O1024" s="105"/>
      <c r="P1024" s="105"/>
      <c r="Q1024" s="105"/>
      <c r="R1024" s="105"/>
      <c r="S1024" s="105"/>
      <c r="T1024" s="105"/>
      <c r="U1024" s="105"/>
      <c r="V1024" s="105"/>
      <c r="W1024" s="105"/>
      <c r="X1024" s="105"/>
      <c r="Y1024" s="105"/>
      <c r="Z1024" s="105"/>
      <c r="AA1024" s="105"/>
      <c r="AB1024" s="105"/>
      <c r="AC1024" s="105"/>
      <c r="AD1024" s="105"/>
      <c r="AE1024" s="105"/>
      <c r="AF1024" s="105"/>
      <c r="AG1024" s="105"/>
      <c r="AH1024" s="105"/>
      <c r="AI1024" s="105"/>
      <c r="AJ1024" s="105"/>
      <c r="AK1024" s="105"/>
      <c r="AL1024" s="105"/>
    </row>
    <row r="1025" ht="15.75" customHeight="1">
      <c r="A1025" s="105"/>
      <c r="B1025" s="105"/>
      <c r="C1025" s="105"/>
      <c r="D1025" s="105"/>
      <c r="E1025" s="105"/>
      <c r="F1025" s="105"/>
      <c r="G1025" s="105"/>
      <c r="H1025" s="105"/>
      <c r="I1025" s="105"/>
      <c r="J1025" s="105"/>
      <c r="K1025" s="105"/>
      <c r="L1025" s="105"/>
      <c r="M1025" s="105"/>
      <c r="N1025" s="105"/>
      <c r="O1025" s="105"/>
      <c r="P1025" s="105"/>
      <c r="Q1025" s="105"/>
      <c r="R1025" s="105"/>
      <c r="S1025" s="105"/>
      <c r="T1025" s="105"/>
      <c r="U1025" s="105"/>
      <c r="V1025" s="105"/>
      <c r="W1025" s="105"/>
      <c r="X1025" s="105"/>
      <c r="Y1025" s="105"/>
      <c r="Z1025" s="105"/>
      <c r="AA1025" s="105"/>
      <c r="AB1025" s="105"/>
      <c r="AC1025" s="105"/>
      <c r="AD1025" s="105"/>
      <c r="AE1025" s="105"/>
      <c r="AF1025" s="105"/>
      <c r="AG1025" s="105"/>
      <c r="AH1025" s="105"/>
      <c r="AI1025" s="105"/>
      <c r="AJ1025" s="105"/>
      <c r="AK1025" s="105"/>
      <c r="AL1025" s="105"/>
    </row>
    <row r="1026" ht="15.75" customHeight="1">
      <c r="A1026" s="105"/>
      <c r="B1026" s="105"/>
      <c r="C1026" s="105"/>
      <c r="D1026" s="105"/>
      <c r="E1026" s="105"/>
      <c r="F1026" s="105"/>
      <c r="G1026" s="105"/>
      <c r="H1026" s="105"/>
      <c r="I1026" s="105"/>
      <c r="J1026" s="105"/>
      <c r="K1026" s="105"/>
      <c r="L1026" s="105"/>
      <c r="M1026" s="105"/>
      <c r="N1026" s="105"/>
      <c r="O1026" s="105"/>
      <c r="P1026" s="105"/>
      <c r="Q1026" s="105"/>
      <c r="R1026" s="105"/>
      <c r="S1026" s="105"/>
      <c r="T1026" s="105"/>
      <c r="U1026" s="105"/>
      <c r="V1026" s="105"/>
      <c r="W1026" s="105"/>
      <c r="X1026" s="105"/>
      <c r="Y1026" s="105"/>
      <c r="Z1026" s="105"/>
      <c r="AA1026" s="105"/>
      <c r="AB1026" s="105"/>
      <c r="AC1026" s="105"/>
      <c r="AD1026" s="105"/>
      <c r="AE1026" s="105"/>
      <c r="AF1026" s="105"/>
      <c r="AG1026" s="105"/>
      <c r="AH1026" s="105"/>
      <c r="AI1026" s="105"/>
      <c r="AJ1026" s="105"/>
      <c r="AK1026" s="105"/>
      <c r="AL1026" s="105"/>
    </row>
    <row r="1027" ht="15.75" customHeight="1">
      <c r="A1027" s="105"/>
      <c r="B1027" s="105"/>
      <c r="C1027" s="105"/>
      <c r="D1027" s="105"/>
      <c r="E1027" s="105"/>
      <c r="F1027" s="105"/>
      <c r="G1027" s="105"/>
      <c r="H1027" s="105"/>
      <c r="I1027" s="105"/>
      <c r="J1027" s="105"/>
      <c r="K1027" s="105"/>
      <c r="L1027" s="105"/>
      <c r="M1027" s="105"/>
      <c r="N1027" s="105"/>
      <c r="O1027" s="105"/>
      <c r="P1027" s="105"/>
      <c r="Q1027" s="105"/>
      <c r="R1027" s="105"/>
      <c r="S1027" s="105"/>
      <c r="T1027" s="105"/>
      <c r="U1027" s="105"/>
      <c r="V1027" s="105"/>
      <c r="W1027" s="105"/>
      <c r="X1027" s="105"/>
      <c r="Y1027" s="105"/>
      <c r="Z1027" s="105"/>
      <c r="AA1027" s="105"/>
      <c r="AB1027" s="105"/>
      <c r="AC1027" s="105"/>
      <c r="AD1027" s="105"/>
      <c r="AE1027" s="105"/>
      <c r="AF1027" s="105"/>
      <c r="AG1027" s="105"/>
      <c r="AH1027" s="105"/>
      <c r="AI1027" s="105"/>
      <c r="AJ1027" s="105"/>
      <c r="AK1027" s="105"/>
      <c r="AL1027" s="105"/>
    </row>
    <row r="1028" ht="15.75" customHeight="1">
      <c r="A1028" s="105"/>
      <c r="B1028" s="105"/>
      <c r="C1028" s="105"/>
      <c r="D1028" s="105"/>
      <c r="E1028" s="105"/>
      <c r="F1028" s="105"/>
      <c r="G1028" s="105"/>
      <c r="H1028" s="105"/>
      <c r="I1028" s="105"/>
      <c r="J1028" s="105"/>
      <c r="K1028" s="105"/>
      <c r="L1028" s="105"/>
      <c r="M1028" s="105"/>
      <c r="N1028" s="105"/>
      <c r="O1028" s="105"/>
      <c r="P1028" s="105"/>
      <c r="Q1028" s="105"/>
      <c r="R1028" s="105"/>
      <c r="S1028" s="105"/>
      <c r="T1028" s="105"/>
      <c r="U1028" s="105"/>
      <c r="V1028" s="105"/>
      <c r="W1028" s="105"/>
      <c r="X1028" s="105"/>
      <c r="Y1028" s="105"/>
      <c r="Z1028" s="105"/>
      <c r="AA1028" s="105"/>
      <c r="AB1028" s="105"/>
      <c r="AC1028" s="105"/>
      <c r="AD1028" s="105"/>
      <c r="AE1028" s="105"/>
      <c r="AF1028" s="105"/>
      <c r="AG1028" s="105"/>
      <c r="AH1028" s="105"/>
      <c r="AI1028" s="105"/>
      <c r="AJ1028" s="105"/>
      <c r="AK1028" s="105"/>
      <c r="AL1028" s="105"/>
    </row>
    <row r="1029" ht="15.75" customHeight="1">
      <c r="A1029" s="105"/>
      <c r="B1029" s="105"/>
      <c r="C1029" s="105"/>
      <c r="D1029" s="105"/>
      <c r="E1029" s="105"/>
      <c r="F1029" s="105"/>
      <c r="G1029" s="105"/>
      <c r="H1029" s="105"/>
      <c r="I1029" s="105"/>
      <c r="J1029" s="105"/>
      <c r="K1029" s="105"/>
      <c r="L1029" s="105"/>
      <c r="M1029" s="105"/>
      <c r="N1029" s="105"/>
      <c r="O1029" s="105"/>
      <c r="P1029" s="105"/>
      <c r="Q1029" s="105"/>
      <c r="R1029" s="105"/>
      <c r="S1029" s="105"/>
      <c r="T1029" s="105"/>
      <c r="U1029" s="105"/>
      <c r="V1029" s="105"/>
      <c r="W1029" s="105"/>
      <c r="X1029" s="105"/>
      <c r="Y1029" s="105"/>
      <c r="Z1029" s="105"/>
      <c r="AA1029" s="105"/>
      <c r="AB1029" s="105"/>
      <c r="AC1029" s="105"/>
      <c r="AD1029" s="105"/>
      <c r="AE1029" s="105"/>
      <c r="AF1029" s="105"/>
      <c r="AG1029" s="105"/>
      <c r="AH1029" s="105"/>
      <c r="AI1029" s="105"/>
      <c r="AJ1029" s="105"/>
      <c r="AK1029" s="105"/>
      <c r="AL1029" s="105"/>
    </row>
    <row r="1030" ht="15.75" customHeight="1">
      <c r="A1030" s="105"/>
      <c r="B1030" s="105"/>
      <c r="C1030" s="105"/>
      <c r="D1030" s="105"/>
      <c r="E1030" s="105"/>
      <c r="F1030" s="105"/>
      <c r="G1030" s="105"/>
      <c r="H1030" s="105"/>
      <c r="I1030" s="105"/>
      <c r="J1030" s="105"/>
      <c r="K1030" s="105"/>
      <c r="L1030" s="105"/>
      <c r="M1030" s="105"/>
      <c r="N1030" s="105"/>
      <c r="O1030" s="105"/>
      <c r="P1030" s="105"/>
      <c r="Q1030" s="105"/>
      <c r="R1030" s="105"/>
      <c r="S1030" s="105"/>
      <c r="T1030" s="105"/>
      <c r="U1030" s="105"/>
      <c r="V1030" s="105"/>
      <c r="W1030" s="105"/>
      <c r="X1030" s="105"/>
      <c r="Y1030" s="105"/>
      <c r="Z1030" s="105"/>
      <c r="AA1030" s="105"/>
      <c r="AB1030" s="105"/>
      <c r="AC1030" s="105"/>
      <c r="AD1030" s="105"/>
      <c r="AE1030" s="105"/>
      <c r="AF1030" s="105"/>
      <c r="AG1030" s="105"/>
      <c r="AH1030" s="105"/>
      <c r="AI1030" s="105"/>
      <c r="AJ1030" s="105"/>
      <c r="AK1030" s="105"/>
      <c r="AL1030" s="105"/>
    </row>
    <row r="1031" ht="15.75" customHeight="1">
      <c r="A1031" s="105"/>
      <c r="B1031" s="105"/>
      <c r="C1031" s="105"/>
      <c r="D1031" s="105"/>
      <c r="E1031" s="105"/>
      <c r="F1031" s="105"/>
      <c r="G1031" s="105"/>
      <c r="H1031" s="105"/>
      <c r="I1031" s="105"/>
      <c r="J1031" s="105"/>
      <c r="K1031" s="105"/>
      <c r="L1031" s="105"/>
      <c r="M1031" s="105"/>
      <c r="N1031" s="105"/>
      <c r="O1031" s="105"/>
      <c r="P1031" s="105"/>
      <c r="Q1031" s="105"/>
      <c r="R1031" s="105"/>
      <c r="S1031" s="105"/>
      <c r="T1031" s="105"/>
      <c r="U1031" s="105"/>
      <c r="V1031" s="105"/>
      <c r="W1031" s="105"/>
      <c r="X1031" s="105"/>
      <c r="Y1031" s="105"/>
      <c r="Z1031" s="105"/>
      <c r="AA1031" s="105"/>
      <c r="AB1031" s="105"/>
      <c r="AC1031" s="105"/>
      <c r="AD1031" s="105"/>
      <c r="AE1031" s="105"/>
      <c r="AF1031" s="105"/>
      <c r="AG1031" s="105"/>
      <c r="AH1031" s="105"/>
      <c r="AI1031" s="105"/>
      <c r="AJ1031" s="105"/>
      <c r="AK1031" s="105"/>
      <c r="AL1031" s="105"/>
    </row>
    <row r="1032" ht="15.75" customHeight="1">
      <c r="A1032" s="105"/>
      <c r="B1032" s="105"/>
      <c r="C1032" s="105"/>
      <c r="D1032" s="105"/>
      <c r="E1032" s="105"/>
      <c r="F1032" s="105"/>
      <c r="G1032" s="105"/>
      <c r="H1032" s="105"/>
      <c r="I1032" s="105"/>
      <c r="J1032" s="105"/>
      <c r="K1032" s="105"/>
      <c r="L1032" s="105"/>
      <c r="M1032" s="105"/>
      <c r="N1032" s="105"/>
      <c r="O1032" s="105"/>
      <c r="P1032" s="105"/>
      <c r="Q1032" s="105"/>
      <c r="R1032" s="105"/>
      <c r="S1032" s="105"/>
      <c r="T1032" s="105"/>
      <c r="U1032" s="105"/>
      <c r="V1032" s="105"/>
      <c r="W1032" s="105"/>
      <c r="X1032" s="105"/>
      <c r="Y1032" s="105"/>
      <c r="Z1032" s="105"/>
      <c r="AA1032" s="105"/>
      <c r="AB1032" s="105"/>
      <c r="AC1032" s="105"/>
      <c r="AD1032" s="105"/>
      <c r="AE1032" s="105"/>
      <c r="AF1032" s="105"/>
      <c r="AG1032" s="105"/>
      <c r="AH1032" s="105"/>
      <c r="AI1032" s="105"/>
      <c r="AJ1032" s="105"/>
      <c r="AK1032" s="105"/>
      <c r="AL1032" s="105"/>
    </row>
    <row r="1033" ht="15.75" customHeight="1">
      <c r="A1033" s="105"/>
      <c r="B1033" s="105"/>
      <c r="C1033" s="105"/>
      <c r="D1033" s="105"/>
      <c r="E1033" s="105"/>
      <c r="F1033" s="105"/>
      <c r="G1033" s="105"/>
      <c r="H1033" s="105"/>
      <c r="I1033" s="105"/>
      <c r="J1033" s="105"/>
      <c r="K1033" s="105"/>
      <c r="L1033" s="105"/>
      <c r="M1033" s="105"/>
      <c r="N1033" s="105"/>
      <c r="O1033" s="105"/>
      <c r="P1033" s="105"/>
      <c r="Q1033" s="105"/>
      <c r="R1033" s="105"/>
      <c r="S1033" s="105"/>
      <c r="T1033" s="105"/>
      <c r="U1033" s="105"/>
      <c r="V1033" s="105"/>
      <c r="W1033" s="105"/>
      <c r="X1033" s="105"/>
      <c r="Y1033" s="105"/>
      <c r="Z1033" s="105"/>
      <c r="AA1033" s="105"/>
      <c r="AB1033" s="105"/>
      <c r="AC1033" s="105"/>
      <c r="AD1033" s="105"/>
      <c r="AE1033" s="105"/>
      <c r="AF1033" s="105"/>
      <c r="AG1033" s="105"/>
      <c r="AH1033" s="105"/>
      <c r="AI1033" s="105"/>
      <c r="AJ1033" s="105"/>
      <c r="AK1033" s="105"/>
      <c r="AL1033" s="105"/>
    </row>
    <row r="1034" ht="15.75" customHeight="1">
      <c r="A1034" s="105"/>
      <c r="B1034" s="105"/>
      <c r="C1034" s="105"/>
      <c r="D1034" s="105"/>
      <c r="E1034" s="105"/>
      <c r="F1034" s="105"/>
      <c r="G1034" s="105"/>
      <c r="H1034" s="105"/>
      <c r="I1034" s="105"/>
      <c r="J1034" s="105"/>
      <c r="K1034" s="105"/>
      <c r="L1034" s="105"/>
      <c r="M1034" s="105"/>
      <c r="N1034" s="105"/>
      <c r="O1034" s="105"/>
      <c r="P1034" s="105"/>
      <c r="Q1034" s="105"/>
      <c r="R1034" s="105"/>
      <c r="S1034" s="105"/>
      <c r="T1034" s="105"/>
      <c r="U1034" s="105"/>
      <c r="V1034" s="105"/>
      <c r="W1034" s="105"/>
      <c r="X1034" s="105"/>
      <c r="Y1034" s="105"/>
      <c r="Z1034" s="105"/>
      <c r="AA1034" s="105"/>
      <c r="AB1034" s="105"/>
      <c r="AC1034" s="105"/>
      <c r="AD1034" s="105"/>
      <c r="AE1034" s="105"/>
      <c r="AF1034" s="105"/>
      <c r="AG1034" s="105"/>
      <c r="AH1034" s="105"/>
      <c r="AI1034" s="105"/>
      <c r="AJ1034" s="105"/>
      <c r="AK1034" s="105"/>
      <c r="AL1034" s="105"/>
    </row>
    <row r="1035" ht="15.75" customHeight="1">
      <c r="A1035" s="105"/>
      <c r="B1035" s="105"/>
      <c r="C1035" s="105"/>
      <c r="D1035" s="105"/>
      <c r="E1035" s="105"/>
      <c r="F1035" s="105"/>
      <c r="G1035" s="105"/>
      <c r="H1035" s="105"/>
      <c r="I1035" s="105"/>
      <c r="J1035" s="105"/>
      <c r="K1035" s="105"/>
      <c r="L1035" s="105"/>
      <c r="M1035" s="105"/>
      <c r="N1035" s="105"/>
      <c r="O1035" s="105"/>
      <c r="P1035" s="105"/>
      <c r="Q1035" s="105"/>
      <c r="R1035" s="105"/>
      <c r="S1035" s="105"/>
      <c r="T1035" s="105"/>
      <c r="U1035" s="105"/>
      <c r="V1035" s="105"/>
      <c r="W1035" s="105"/>
      <c r="X1035" s="105"/>
      <c r="Y1035" s="105"/>
      <c r="Z1035" s="105"/>
      <c r="AA1035" s="105"/>
      <c r="AB1035" s="105"/>
      <c r="AC1035" s="105"/>
      <c r="AD1035" s="105"/>
      <c r="AE1035" s="105"/>
      <c r="AF1035" s="105"/>
      <c r="AG1035" s="105"/>
      <c r="AH1035" s="105"/>
      <c r="AI1035" s="105"/>
      <c r="AJ1035" s="105"/>
      <c r="AK1035" s="105"/>
      <c r="AL1035" s="105"/>
    </row>
    <row r="1036" ht="15.75" customHeight="1">
      <c r="A1036" s="105"/>
      <c r="B1036" s="105"/>
      <c r="C1036" s="105"/>
      <c r="D1036" s="105"/>
      <c r="E1036" s="105"/>
      <c r="F1036" s="105"/>
      <c r="G1036" s="105"/>
      <c r="H1036" s="105"/>
      <c r="I1036" s="105"/>
      <c r="J1036" s="105"/>
      <c r="K1036" s="105"/>
      <c r="L1036" s="105"/>
      <c r="M1036" s="105"/>
      <c r="N1036" s="105"/>
      <c r="O1036" s="105"/>
      <c r="P1036" s="105"/>
      <c r="Q1036" s="105"/>
      <c r="R1036" s="105"/>
      <c r="S1036" s="105"/>
      <c r="T1036" s="105"/>
      <c r="U1036" s="105"/>
      <c r="V1036" s="105"/>
      <c r="W1036" s="105"/>
      <c r="X1036" s="105"/>
      <c r="Y1036" s="105"/>
      <c r="Z1036" s="105"/>
      <c r="AA1036" s="105"/>
      <c r="AB1036" s="105"/>
      <c r="AC1036" s="105"/>
      <c r="AD1036" s="105"/>
      <c r="AE1036" s="105"/>
      <c r="AF1036" s="105"/>
      <c r="AG1036" s="105"/>
      <c r="AH1036" s="105"/>
      <c r="AI1036" s="105"/>
      <c r="AJ1036" s="105"/>
      <c r="AK1036" s="105"/>
      <c r="AL1036" s="105"/>
    </row>
    <row r="1037" ht="15.75" customHeight="1">
      <c r="A1037" s="105"/>
      <c r="B1037" s="105"/>
      <c r="C1037" s="105"/>
      <c r="D1037" s="105"/>
      <c r="E1037" s="105"/>
      <c r="F1037" s="105"/>
      <c r="G1037" s="105"/>
      <c r="H1037" s="105"/>
      <c r="I1037" s="105"/>
      <c r="J1037" s="105"/>
      <c r="K1037" s="105"/>
      <c r="L1037" s="105"/>
      <c r="M1037" s="105"/>
      <c r="N1037" s="105"/>
      <c r="O1037" s="105"/>
      <c r="P1037" s="105"/>
      <c r="Q1037" s="105"/>
      <c r="R1037" s="105"/>
      <c r="S1037" s="105"/>
      <c r="T1037" s="105"/>
      <c r="U1037" s="105"/>
      <c r="V1037" s="105"/>
      <c r="W1037" s="105"/>
      <c r="X1037" s="105"/>
      <c r="Y1037" s="105"/>
      <c r="Z1037" s="105"/>
      <c r="AA1037" s="105"/>
      <c r="AB1037" s="105"/>
      <c r="AC1037" s="105"/>
      <c r="AD1037" s="105"/>
      <c r="AE1037" s="105"/>
      <c r="AF1037" s="105"/>
      <c r="AG1037" s="105"/>
      <c r="AH1037" s="105"/>
      <c r="AI1037" s="105"/>
      <c r="AJ1037" s="105"/>
      <c r="AK1037" s="105"/>
      <c r="AL1037" s="105"/>
    </row>
    <row r="1038" ht="15.75" customHeight="1">
      <c r="A1038" s="105"/>
      <c r="B1038" s="105"/>
      <c r="C1038" s="105"/>
      <c r="D1038" s="105"/>
      <c r="E1038" s="105"/>
      <c r="F1038" s="105"/>
      <c r="G1038" s="105"/>
      <c r="H1038" s="105"/>
      <c r="I1038" s="105"/>
      <c r="J1038" s="105"/>
      <c r="K1038" s="105"/>
      <c r="L1038" s="105"/>
      <c r="M1038" s="105"/>
      <c r="N1038" s="105"/>
      <c r="O1038" s="105"/>
      <c r="P1038" s="105"/>
      <c r="Q1038" s="105"/>
      <c r="R1038" s="105"/>
      <c r="S1038" s="105"/>
      <c r="T1038" s="105"/>
      <c r="U1038" s="105"/>
      <c r="V1038" s="105"/>
      <c r="W1038" s="105"/>
      <c r="X1038" s="105"/>
      <c r="Y1038" s="105"/>
      <c r="Z1038" s="105"/>
      <c r="AA1038" s="105"/>
      <c r="AB1038" s="105"/>
      <c r="AC1038" s="105"/>
      <c r="AD1038" s="105"/>
      <c r="AE1038" s="105"/>
      <c r="AF1038" s="105"/>
      <c r="AG1038" s="105"/>
      <c r="AH1038" s="105"/>
      <c r="AI1038" s="105"/>
      <c r="AJ1038" s="105"/>
      <c r="AK1038" s="105"/>
      <c r="AL1038" s="105"/>
    </row>
    <row r="1039" ht="15.75" customHeight="1">
      <c r="A1039" s="105"/>
      <c r="B1039" s="105"/>
      <c r="C1039" s="105"/>
      <c r="D1039" s="105"/>
      <c r="E1039" s="105"/>
      <c r="F1039" s="105"/>
      <c r="G1039" s="105"/>
      <c r="H1039" s="105"/>
      <c r="I1039" s="105"/>
      <c r="J1039" s="105"/>
      <c r="K1039" s="105"/>
      <c r="L1039" s="105"/>
      <c r="M1039" s="105"/>
      <c r="N1039" s="105"/>
      <c r="O1039" s="105"/>
      <c r="P1039" s="105"/>
      <c r="Q1039" s="105"/>
      <c r="R1039" s="105"/>
      <c r="S1039" s="105"/>
      <c r="T1039" s="105"/>
      <c r="U1039" s="105"/>
      <c r="V1039" s="105"/>
      <c r="W1039" s="105"/>
      <c r="X1039" s="105"/>
      <c r="Y1039" s="105"/>
      <c r="Z1039" s="105"/>
      <c r="AA1039" s="105"/>
      <c r="AB1039" s="105"/>
      <c r="AC1039" s="105"/>
      <c r="AD1039" s="105"/>
      <c r="AE1039" s="105"/>
      <c r="AF1039" s="105"/>
      <c r="AG1039" s="105"/>
      <c r="AH1039" s="105"/>
      <c r="AI1039" s="105"/>
      <c r="AJ1039" s="105"/>
      <c r="AK1039" s="105"/>
      <c r="AL1039" s="105"/>
    </row>
    <row r="1040" ht="15.75" customHeight="1">
      <c r="A1040" s="105"/>
      <c r="B1040" s="105"/>
      <c r="C1040" s="105"/>
      <c r="D1040" s="105"/>
      <c r="E1040" s="105"/>
      <c r="F1040" s="105"/>
      <c r="G1040" s="105"/>
      <c r="H1040" s="105"/>
      <c r="I1040" s="105"/>
      <c r="J1040" s="105"/>
      <c r="K1040" s="105"/>
      <c r="L1040" s="105"/>
      <c r="M1040" s="105"/>
      <c r="N1040" s="105"/>
      <c r="O1040" s="105"/>
      <c r="P1040" s="105"/>
      <c r="Q1040" s="105"/>
      <c r="R1040" s="105"/>
      <c r="S1040" s="105"/>
      <c r="T1040" s="105"/>
      <c r="U1040" s="105"/>
      <c r="V1040" s="105"/>
      <c r="W1040" s="105"/>
      <c r="X1040" s="105"/>
      <c r="Y1040" s="105"/>
      <c r="Z1040" s="105"/>
      <c r="AA1040" s="105"/>
      <c r="AB1040" s="105"/>
      <c r="AC1040" s="105"/>
      <c r="AD1040" s="105"/>
      <c r="AE1040" s="105"/>
      <c r="AF1040" s="105"/>
      <c r="AG1040" s="105"/>
      <c r="AH1040" s="105"/>
      <c r="AI1040" s="105"/>
      <c r="AJ1040" s="105"/>
      <c r="AK1040" s="105"/>
      <c r="AL1040" s="105"/>
    </row>
    <row r="1041" ht="15.75" customHeight="1">
      <c r="A1041" s="105"/>
      <c r="B1041" s="105"/>
      <c r="C1041" s="105"/>
      <c r="D1041" s="105"/>
      <c r="E1041" s="105"/>
      <c r="F1041" s="105"/>
      <c r="G1041" s="105"/>
      <c r="H1041" s="105"/>
      <c r="I1041" s="105"/>
      <c r="J1041" s="105"/>
      <c r="K1041" s="105"/>
      <c r="L1041" s="105"/>
      <c r="M1041" s="105"/>
      <c r="N1041" s="105"/>
      <c r="O1041" s="105"/>
      <c r="P1041" s="105"/>
      <c r="Q1041" s="105"/>
      <c r="R1041" s="105"/>
      <c r="S1041" s="105"/>
      <c r="T1041" s="105"/>
      <c r="U1041" s="105"/>
      <c r="V1041" s="105"/>
      <c r="W1041" s="105"/>
      <c r="X1041" s="105"/>
      <c r="Y1041" s="105"/>
      <c r="Z1041" s="105"/>
      <c r="AA1041" s="105"/>
      <c r="AB1041" s="105"/>
      <c r="AC1041" s="105"/>
      <c r="AD1041" s="105"/>
      <c r="AE1041" s="105"/>
      <c r="AF1041" s="105"/>
      <c r="AG1041" s="105"/>
      <c r="AH1041" s="105"/>
      <c r="AI1041" s="105"/>
      <c r="AJ1041" s="105"/>
      <c r="AK1041" s="105"/>
      <c r="AL1041" s="105"/>
    </row>
    <row r="1042" ht="15.75" customHeight="1">
      <c r="A1042" s="105"/>
      <c r="B1042" s="105"/>
      <c r="C1042" s="105"/>
      <c r="D1042" s="105"/>
      <c r="E1042" s="105"/>
      <c r="F1042" s="105"/>
      <c r="G1042" s="105"/>
      <c r="H1042" s="105"/>
      <c r="I1042" s="105"/>
      <c r="J1042" s="105"/>
      <c r="K1042" s="105"/>
      <c r="L1042" s="105"/>
      <c r="M1042" s="105"/>
      <c r="N1042" s="105"/>
      <c r="O1042" s="105"/>
      <c r="P1042" s="105"/>
      <c r="Q1042" s="105"/>
      <c r="R1042" s="105"/>
      <c r="S1042" s="105"/>
      <c r="T1042" s="105"/>
      <c r="U1042" s="105"/>
      <c r="V1042" s="105"/>
      <c r="W1042" s="105"/>
      <c r="X1042" s="105"/>
      <c r="Y1042" s="105"/>
      <c r="Z1042" s="105"/>
      <c r="AA1042" s="105"/>
      <c r="AB1042" s="105"/>
      <c r="AC1042" s="105"/>
      <c r="AD1042" s="105"/>
      <c r="AE1042" s="105"/>
      <c r="AF1042" s="105"/>
      <c r="AG1042" s="105"/>
      <c r="AH1042" s="105"/>
      <c r="AI1042" s="105"/>
      <c r="AJ1042" s="105"/>
      <c r="AK1042" s="105"/>
      <c r="AL1042" s="105"/>
    </row>
    <row r="1043" ht="15.75" customHeight="1">
      <c r="A1043" s="105"/>
      <c r="B1043" s="105"/>
      <c r="C1043" s="105"/>
      <c r="D1043" s="105"/>
      <c r="E1043" s="105"/>
      <c r="F1043" s="105"/>
      <c r="G1043" s="105"/>
      <c r="H1043" s="105"/>
      <c r="I1043" s="105"/>
      <c r="J1043" s="105"/>
      <c r="K1043" s="105"/>
      <c r="L1043" s="105"/>
      <c r="M1043" s="105"/>
      <c r="N1043" s="105"/>
      <c r="O1043" s="105"/>
      <c r="P1043" s="105"/>
      <c r="Q1043" s="105"/>
      <c r="R1043" s="105"/>
      <c r="S1043" s="105"/>
      <c r="T1043" s="105"/>
      <c r="U1043" s="105"/>
      <c r="V1043" s="105"/>
      <c r="W1043" s="105"/>
      <c r="X1043" s="105"/>
      <c r="Y1043" s="105"/>
      <c r="Z1043" s="105"/>
      <c r="AA1043" s="105"/>
      <c r="AB1043" s="105"/>
      <c r="AC1043" s="105"/>
      <c r="AD1043" s="105"/>
      <c r="AE1043" s="105"/>
      <c r="AF1043" s="105"/>
      <c r="AG1043" s="105"/>
      <c r="AH1043" s="105"/>
      <c r="AI1043" s="105"/>
      <c r="AJ1043" s="105"/>
      <c r="AK1043" s="105"/>
      <c r="AL1043" s="105"/>
    </row>
    <row r="1044" ht="15.75" customHeight="1">
      <c r="A1044" s="105"/>
      <c r="B1044" s="105"/>
      <c r="C1044" s="105"/>
      <c r="D1044" s="105"/>
      <c r="E1044" s="105"/>
      <c r="F1044" s="105"/>
      <c r="G1044" s="105"/>
      <c r="H1044" s="105"/>
      <c r="I1044" s="105"/>
      <c r="J1044" s="105"/>
      <c r="K1044" s="105"/>
      <c r="L1044" s="105"/>
      <c r="M1044" s="105"/>
      <c r="N1044" s="105"/>
      <c r="O1044" s="105"/>
      <c r="P1044" s="105"/>
      <c r="Q1044" s="105"/>
      <c r="R1044" s="105"/>
      <c r="S1044" s="105"/>
      <c r="T1044" s="105"/>
      <c r="U1044" s="105"/>
      <c r="V1044" s="105"/>
      <c r="W1044" s="105"/>
      <c r="X1044" s="105"/>
      <c r="Y1044" s="105"/>
      <c r="Z1044" s="105"/>
      <c r="AA1044" s="105"/>
      <c r="AB1044" s="105"/>
      <c r="AC1044" s="105"/>
      <c r="AD1044" s="105"/>
      <c r="AE1044" s="105"/>
      <c r="AF1044" s="105"/>
      <c r="AG1044" s="105"/>
      <c r="AH1044" s="105"/>
      <c r="AI1044" s="105"/>
      <c r="AJ1044" s="105"/>
      <c r="AK1044" s="105"/>
      <c r="AL1044" s="105"/>
    </row>
    <row r="1045" ht="15.75" customHeight="1">
      <c r="A1045" s="105"/>
      <c r="B1045" s="105"/>
      <c r="C1045" s="105"/>
      <c r="D1045" s="105"/>
      <c r="E1045" s="105"/>
      <c r="F1045" s="105"/>
      <c r="G1045" s="105"/>
      <c r="H1045" s="105"/>
      <c r="I1045" s="105"/>
      <c r="J1045" s="105"/>
      <c r="K1045" s="105"/>
      <c r="L1045" s="105"/>
      <c r="M1045" s="105"/>
      <c r="N1045" s="105"/>
      <c r="O1045" s="105"/>
      <c r="P1045" s="105"/>
      <c r="Q1045" s="105"/>
      <c r="R1045" s="105"/>
      <c r="S1045" s="105"/>
      <c r="T1045" s="105"/>
      <c r="U1045" s="105"/>
      <c r="V1045" s="105"/>
      <c r="W1045" s="105"/>
      <c r="X1045" s="105"/>
      <c r="Y1045" s="105"/>
      <c r="Z1045" s="105"/>
      <c r="AA1045" s="105"/>
      <c r="AB1045" s="105"/>
      <c r="AC1045" s="105"/>
      <c r="AD1045" s="105"/>
      <c r="AE1045" s="105"/>
      <c r="AF1045" s="105"/>
      <c r="AG1045" s="105"/>
      <c r="AH1045" s="105"/>
      <c r="AI1045" s="105"/>
      <c r="AJ1045" s="105"/>
      <c r="AK1045" s="105"/>
      <c r="AL1045" s="105"/>
    </row>
    <row r="1046" ht="15.75" customHeight="1">
      <c r="A1046" s="105"/>
      <c r="B1046" s="105"/>
      <c r="C1046" s="105"/>
      <c r="D1046" s="105"/>
      <c r="E1046" s="105"/>
      <c r="F1046" s="105"/>
      <c r="G1046" s="105"/>
      <c r="H1046" s="105"/>
      <c r="I1046" s="105"/>
      <c r="J1046" s="105"/>
      <c r="K1046" s="105"/>
      <c r="L1046" s="105"/>
      <c r="M1046" s="105"/>
      <c r="N1046" s="105"/>
      <c r="O1046" s="105"/>
      <c r="P1046" s="105"/>
      <c r="Q1046" s="105"/>
      <c r="R1046" s="105"/>
      <c r="S1046" s="105"/>
      <c r="T1046" s="105"/>
      <c r="U1046" s="105"/>
      <c r="V1046" s="105"/>
      <c r="W1046" s="105"/>
      <c r="X1046" s="105"/>
      <c r="Y1046" s="105"/>
      <c r="Z1046" s="105"/>
      <c r="AA1046" s="105"/>
      <c r="AB1046" s="105"/>
      <c r="AC1046" s="105"/>
      <c r="AD1046" s="105"/>
      <c r="AE1046" s="105"/>
      <c r="AF1046" s="105"/>
      <c r="AG1046" s="105"/>
      <c r="AH1046" s="105"/>
      <c r="AI1046" s="105"/>
      <c r="AJ1046" s="105"/>
      <c r="AK1046" s="105"/>
      <c r="AL1046" s="105"/>
    </row>
    <row r="1047" ht="15.75" customHeight="1">
      <c r="A1047" s="105"/>
      <c r="B1047" s="105"/>
      <c r="C1047" s="105"/>
      <c r="D1047" s="105"/>
      <c r="E1047" s="105"/>
      <c r="F1047" s="105"/>
      <c r="G1047" s="105"/>
      <c r="H1047" s="105"/>
      <c r="I1047" s="105"/>
      <c r="J1047" s="105"/>
      <c r="K1047" s="105"/>
      <c r="L1047" s="105"/>
      <c r="M1047" s="105"/>
      <c r="N1047" s="105"/>
      <c r="O1047" s="105"/>
      <c r="P1047" s="105"/>
      <c r="Q1047" s="105"/>
      <c r="R1047" s="105"/>
      <c r="S1047" s="105"/>
      <c r="T1047" s="105"/>
      <c r="U1047" s="105"/>
      <c r="V1047" s="105"/>
      <c r="W1047" s="105"/>
      <c r="X1047" s="105"/>
      <c r="Y1047" s="105"/>
      <c r="Z1047" s="105"/>
      <c r="AA1047" s="105"/>
      <c r="AB1047" s="105"/>
      <c r="AC1047" s="105"/>
      <c r="AD1047" s="105"/>
      <c r="AE1047" s="105"/>
      <c r="AF1047" s="105"/>
      <c r="AG1047" s="105"/>
      <c r="AH1047" s="105"/>
      <c r="AI1047" s="105"/>
      <c r="AJ1047" s="105"/>
      <c r="AK1047" s="105"/>
      <c r="AL1047" s="105"/>
    </row>
    <row r="1048" ht="15.75" customHeight="1">
      <c r="A1048" s="105"/>
      <c r="B1048" s="105"/>
      <c r="C1048" s="105"/>
      <c r="D1048" s="105"/>
      <c r="E1048" s="105"/>
      <c r="F1048" s="105"/>
      <c r="G1048" s="105"/>
      <c r="H1048" s="105"/>
      <c r="I1048" s="105"/>
      <c r="J1048" s="105"/>
      <c r="K1048" s="105"/>
      <c r="L1048" s="105"/>
      <c r="M1048" s="105"/>
      <c r="N1048" s="105"/>
      <c r="O1048" s="105"/>
      <c r="P1048" s="105"/>
      <c r="Q1048" s="105"/>
      <c r="R1048" s="105"/>
      <c r="S1048" s="105"/>
      <c r="T1048" s="105"/>
      <c r="U1048" s="105"/>
      <c r="V1048" s="105"/>
      <c r="W1048" s="105"/>
      <c r="X1048" s="105"/>
      <c r="Y1048" s="105"/>
      <c r="Z1048" s="105"/>
      <c r="AA1048" s="105"/>
      <c r="AB1048" s="105"/>
      <c r="AC1048" s="105"/>
      <c r="AD1048" s="105"/>
      <c r="AE1048" s="105"/>
      <c r="AF1048" s="105"/>
      <c r="AG1048" s="105"/>
      <c r="AH1048" s="105"/>
      <c r="AI1048" s="105"/>
      <c r="AJ1048" s="105"/>
      <c r="AK1048" s="105"/>
      <c r="AL1048" s="105"/>
    </row>
    <row r="1049" ht="15.75" customHeight="1">
      <c r="A1049" s="105"/>
      <c r="B1049" s="105"/>
      <c r="C1049" s="105"/>
      <c r="D1049" s="105"/>
      <c r="E1049" s="105"/>
      <c r="F1049" s="105"/>
      <c r="G1049" s="105"/>
      <c r="H1049" s="105"/>
      <c r="I1049" s="105"/>
      <c r="J1049" s="105"/>
      <c r="K1049" s="105"/>
      <c r="L1049" s="105"/>
      <c r="M1049" s="105"/>
      <c r="N1049" s="105"/>
      <c r="O1049" s="105"/>
      <c r="P1049" s="105"/>
      <c r="Q1049" s="105"/>
      <c r="R1049" s="105"/>
      <c r="S1049" s="105"/>
      <c r="T1049" s="105"/>
      <c r="U1049" s="105"/>
      <c r="V1049" s="105"/>
      <c r="W1049" s="105"/>
      <c r="X1049" s="105"/>
      <c r="Y1049" s="105"/>
      <c r="Z1049" s="105"/>
      <c r="AA1049" s="105"/>
      <c r="AB1049" s="105"/>
      <c r="AC1049" s="105"/>
      <c r="AD1049" s="105"/>
      <c r="AE1049" s="105"/>
      <c r="AF1049" s="105"/>
      <c r="AG1049" s="105"/>
      <c r="AH1049" s="105"/>
      <c r="AI1049" s="105"/>
      <c r="AJ1049" s="105"/>
      <c r="AK1049" s="105"/>
      <c r="AL1049" s="105"/>
    </row>
    <row r="1050" ht="15.75" customHeight="1">
      <c r="A1050" s="105"/>
      <c r="B1050" s="105"/>
      <c r="C1050" s="105"/>
      <c r="D1050" s="105"/>
      <c r="E1050" s="105"/>
      <c r="F1050" s="105"/>
      <c r="G1050" s="105"/>
      <c r="H1050" s="105"/>
      <c r="I1050" s="105"/>
      <c r="J1050" s="105"/>
      <c r="K1050" s="105"/>
      <c r="L1050" s="105"/>
      <c r="M1050" s="105"/>
      <c r="N1050" s="105"/>
      <c r="O1050" s="105"/>
      <c r="P1050" s="105"/>
      <c r="Q1050" s="105"/>
      <c r="R1050" s="105"/>
      <c r="S1050" s="105"/>
      <c r="T1050" s="105"/>
      <c r="U1050" s="105"/>
      <c r="V1050" s="105"/>
      <c r="W1050" s="105"/>
      <c r="X1050" s="105"/>
      <c r="Y1050" s="105"/>
      <c r="Z1050" s="105"/>
      <c r="AA1050" s="105"/>
      <c r="AB1050" s="105"/>
      <c r="AC1050" s="105"/>
      <c r="AD1050" s="105"/>
      <c r="AE1050" s="105"/>
      <c r="AF1050" s="105"/>
      <c r="AG1050" s="105"/>
      <c r="AH1050" s="105"/>
      <c r="AI1050" s="105"/>
      <c r="AJ1050" s="105"/>
      <c r="AK1050" s="105"/>
      <c r="AL1050" s="105"/>
    </row>
    <row r="1051" ht="15.75" customHeight="1">
      <c r="A1051" s="105"/>
      <c r="B1051" s="105"/>
      <c r="C1051" s="105"/>
      <c r="D1051" s="105"/>
      <c r="E1051" s="105"/>
      <c r="F1051" s="105"/>
      <c r="G1051" s="105"/>
      <c r="H1051" s="105"/>
      <c r="I1051" s="105"/>
      <c r="J1051" s="105"/>
      <c r="K1051" s="105"/>
      <c r="L1051" s="105"/>
      <c r="M1051" s="105"/>
      <c r="N1051" s="105"/>
      <c r="O1051" s="105"/>
      <c r="P1051" s="105"/>
      <c r="Q1051" s="105"/>
      <c r="R1051" s="105"/>
      <c r="S1051" s="105"/>
      <c r="T1051" s="105"/>
      <c r="U1051" s="105"/>
      <c r="V1051" s="105"/>
      <c r="W1051" s="105"/>
      <c r="X1051" s="105"/>
      <c r="Y1051" s="105"/>
      <c r="Z1051" s="105"/>
      <c r="AA1051" s="105"/>
      <c r="AB1051" s="105"/>
      <c r="AC1051" s="105"/>
      <c r="AD1051" s="105"/>
      <c r="AE1051" s="105"/>
      <c r="AF1051" s="105"/>
      <c r="AG1051" s="105"/>
      <c r="AH1051" s="105"/>
      <c r="AI1051" s="105"/>
      <c r="AJ1051" s="105"/>
      <c r="AK1051" s="105"/>
      <c r="AL1051" s="105"/>
    </row>
    <row r="1052" ht="15.75" customHeight="1">
      <c r="A1052" s="105"/>
      <c r="B1052" s="105"/>
      <c r="C1052" s="105"/>
      <c r="D1052" s="105"/>
      <c r="E1052" s="105"/>
      <c r="F1052" s="105"/>
      <c r="G1052" s="105"/>
      <c r="H1052" s="105"/>
      <c r="I1052" s="105"/>
      <c r="J1052" s="105"/>
      <c r="K1052" s="105"/>
      <c r="L1052" s="105"/>
      <c r="M1052" s="105"/>
      <c r="N1052" s="105"/>
      <c r="O1052" s="105"/>
      <c r="P1052" s="105"/>
      <c r="Q1052" s="105"/>
      <c r="R1052" s="105"/>
      <c r="S1052" s="105"/>
      <c r="T1052" s="105"/>
      <c r="U1052" s="105"/>
      <c r="V1052" s="105"/>
      <c r="W1052" s="105"/>
      <c r="X1052" s="105"/>
      <c r="Y1052" s="105"/>
      <c r="Z1052" s="105"/>
      <c r="AA1052" s="105"/>
      <c r="AB1052" s="105"/>
      <c r="AC1052" s="105"/>
      <c r="AD1052" s="105"/>
      <c r="AE1052" s="105"/>
      <c r="AF1052" s="105"/>
      <c r="AG1052" s="105"/>
      <c r="AH1052" s="105"/>
      <c r="AI1052" s="105"/>
      <c r="AJ1052" s="105"/>
      <c r="AK1052" s="105"/>
      <c r="AL1052" s="105"/>
    </row>
    <row r="1053" ht="15.75" customHeight="1">
      <c r="A1053" s="105"/>
      <c r="B1053" s="105"/>
      <c r="C1053" s="105"/>
      <c r="D1053" s="105"/>
      <c r="E1053" s="105"/>
      <c r="F1053" s="105"/>
      <c r="G1053" s="105"/>
      <c r="H1053" s="105"/>
      <c r="I1053" s="105"/>
      <c r="J1053" s="105"/>
      <c r="K1053" s="105"/>
      <c r="L1053" s="105"/>
      <c r="M1053" s="105"/>
      <c r="N1053" s="105"/>
      <c r="O1053" s="105"/>
      <c r="P1053" s="105"/>
      <c r="Q1053" s="105"/>
      <c r="R1053" s="105"/>
      <c r="S1053" s="105"/>
      <c r="T1053" s="105"/>
      <c r="U1053" s="105"/>
      <c r="V1053" s="105"/>
      <c r="W1053" s="105"/>
      <c r="X1053" s="105"/>
      <c r="Y1053" s="105"/>
      <c r="Z1053" s="105"/>
      <c r="AA1053" s="105"/>
      <c r="AB1053" s="105"/>
      <c r="AC1053" s="105"/>
      <c r="AD1053" s="105"/>
      <c r="AE1053" s="105"/>
      <c r="AF1053" s="105"/>
      <c r="AG1053" s="105"/>
      <c r="AH1053" s="105"/>
      <c r="AI1053" s="105"/>
      <c r="AJ1053" s="105"/>
      <c r="AK1053" s="105"/>
      <c r="AL1053" s="105"/>
    </row>
    <row r="1054" ht="15.75" customHeight="1">
      <c r="A1054" s="105"/>
      <c r="B1054" s="105"/>
      <c r="C1054" s="105"/>
      <c r="D1054" s="105"/>
      <c r="E1054" s="105"/>
      <c r="F1054" s="105"/>
      <c r="G1054" s="105"/>
      <c r="H1054" s="105"/>
      <c r="I1054" s="105"/>
      <c r="J1054" s="105"/>
      <c r="K1054" s="105"/>
      <c r="L1054" s="105"/>
      <c r="M1054" s="105"/>
      <c r="N1054" s="105"/>
      <c r="O1054" s="105"/>
      <c r="P1054" s="105"/>
      <c r="Q1054" s="105"/>
      <c r="R1054" s="105"/>
      <c r="S1054" s="105"/>
      <c r="T1054" s="105"/>
      <c r="U1054" s="105"/>
      <c r="V1054" s="105"/>
      <c r="W1054" s="105"/>
      <c r="X1054" s="105"/>
      <c r="Y1054" s="105"/>
      <c r="Z1054" s="105"/>
      <c r="AA1054" s="105"/>
      <c r="AB1054" s="105"/>
      <c r="AC1054" s="105"/>
      <c r="AD1054" s="105"/>
      <c r="AE1054" s="105"/>
      <c r="AF1054" s="105"/>
      <c r="AG1054" s="105"/>
      <c r="AH1054" s="105"/>
      <c r="AI1054" s="105"/>
      <c r="AJ1054" s="105"/>
      <c r="AK1054" s="105"/>
      <c r="AL1054" s="105"/>
    </row>
    <row r="1055" ht="15.75" customHeight="1">
      <c r="A1055" s="105"/>
      <c r="B1055" s="105"/>
      <c r="C1055" s="105"/>
      <c r="D1055" s="105"/>
      <c r="E1055" s="105"/>
      <c r="F1055" s="105"/>
      <c r="G1055" s="105"/>
      <c r="H1055" s="105"/>
      <c r="I1055" s="105"/>
      <c r="J1055" s="105"/>
      <c r="K1055" s="105"/>
      <c r="L1055" s="105"/>
      <c r="M1055" s="105"/>
      <c r="N1055" s="105"/>
      <c r="O1055" s="105"/>
      <c r="P1055" s="105"/>
      <c r="Q1055" s="105"/>
      <c r="R1055" s="105"/>
      <c r="S1055" s="105"/>
      <c r="T1055" s="105"/>
      <c r="U1055" s="105"/>
      <c r="V1055" s="105"/>
      <c r="W1055" s="105"/>
      <c r="X1055" s="105"/>
      <c r="Y1055" s="105"/>
      <c r="Z1055" s="105"/>
      <c r="AA1055" s="105"/>
      <c r="AB1055" s="105"/>
      <c r="AC1055" s="105"/>
      <c r="AD1055" s="105"/>
      <c r="AE1055" s="105"/>
      <c r="AF1055" s="105"/>
      <c r="AG1055" s="105"/>
      <c r="AH1055" s="105"/>
      <c r="AI1055" s="105"/>
      <c r="AJ1055" s="105"/>
      <c r="AK1055" s="105"/>
      <c r="AL1055" s="105"/>
    </row>
    <row r="1056" ht="15.75" customHeight="1">
      <c r="A1056" s="105"/>
      <c r="B1056" s="105"/>
      <c r="C1056" s="105"/>
      <c r="D1056" s="105"/>
      <c r="E1056" s="105"/>
      <c r="F1056" s="105"/>
      <c r="G1056" s="105"/>
      <c r="H1056" s="105"/>
      <c r="I1056" s="105"/>
      <c r="J1056" s="105"/>
      <c r="K1056" s="105"/>
      <c r="L1056" s="105"/>
      <c r="M1056" s="105"/>
      <c r="N1056" s="105"/>
      <c r="O1056" s="105"/>
      <c r="P1056" s="105"/>
      <c r="Q1056" s="105"/>
      <c r="R1056" s="105"/>
      <c r="S1056" s="105"/>
      <c r="T1056" s="105"/>
      <c r="U1056" s="105"/>
      <c r="V1056" s="105"/>
      <c r="W1056" s="105"/>
      <c r="X1056" s="105"/>
      <c r="Y1056" s="105"/>
      <c r="Z1056" s="105"/>
      <c r="AA1056" s="105"/>
      <c r="AB1056" s="105"/>
      <c r="AC1056" s="105"/>
      <c r="AD1056" s="105"/>
      <c r="AE1056" s="105"/>
      <c r="AF1056" s="105"/>
      <c r="AG1056" s="105"/>
      <c r="AH1056" s="105"/>
      <c r="AI1056" s="105"/>
      <c r="AJ1056" s="105"/>
      <c r="AK1056" s="105"/>
      <c r="AL1056" s="105"/>
    </row>
    <row r="1057" ht="15.75" customHeight="1">
      <c r="A1057" s="105"/>
      <c r="B1057" s="105"/>
      <c r="C1057" s="105"/>
      <c r="D1057" s="105"/>
      <c r="E1057" s="105"/>
      <c r="F1057" s="105"/>
      <c r="G1057" s="105"/>
      <c r="H1057" s="105"/>
      <c r="I1057" s="105"/>
      <c r="J1057" s="105"/>
      <c r="K1057" s="105"/>
      <c r="L1057" s="105"/>
      <c r="M1057" s="105"/>
      <c r="N1057" s="105"/>
      <c r="O1057" s="105"/>
      <c r="P1057" s="105"/>
      <c r="Q1057" s="105"/>
      <c r="R1057" s="105"/>
      <c r="S1057" s="105"/>
      <c r="T1057" s="105"/>
      <c r="U1057" s="105"/>
      <c r="V1057" s="105"/>
      <c r="W1057" s="105"/>
      <c r="X1057" s="105"/>
      <c r="Y1057" s="105"/>
      <c r="Z1057" s="105"/>
      <c r="AA1057" s="105"/>
      <c r="AB1057" s="105"/>
      <c r="AC1057" s="105"/>
      <c r="AD1057" s="105"/>
      <c r="AE1057" s="105"/>
      <c r="AF1057" s="105"/>
      <c r="AG1057" s="105"/>
      <c r="AH1057" s="105"/>
      <c r="AI1057" s="105"/>
      <c r="AJ1057" s="105"/>
      <c r="AK1057" s="105"/>
      <c r="AL1057" s="105"/>
    </row>
    <row r="1058" ht="15.75" customHeight="1">
      <c r="A1058" s="105"/>
      <c r="B1058" s="105"/>
      <c r="C1058" s="105"/>
      <c r="D1058" s="105"/>
      <c r="E1058" s="105"/>
      <c r="F1058" s="105"/>
      <c r="G1058" s="105"/>
      <c r="H1058" s="105"/>
      <c r="I1058" s="105"/>
      <c r="J1058" s="105"/>
      <c r="K1058" s="105"/>
      <c r="L1058" s="105"/>
      <c r="M1058" s="105"/>
      <c r="N1058" s="105"/>
      <c r="O1058" s="105"/>
      <c r="P1058" s="105"/>
      <c r="Q1058" s="105"/>
      <c r="R1058" s="105"/>
      <c r="S1058" s="105"/>
      <c r="T1058" s="105"/>
      <c r="U1058" s="105"/>
      <c r="V1058" s="105"/>
      <c r="W1058" s="105"/>
      <c r="X1058" s="105"/>
      <c r="Y1058" s="105"/>
      <c r="Z1058" s="105"/>
      <c r="AA1058" s="105"/>
      <c r="AB1058" s="105"/>
      <c r="AC1058" s="105"/>
      <c r="AD1058" s="105"/>
      <c r="AE1058" s="105"/>
      <c r="AF1058" s="105"/>
      <c r="AG1058" s="105"/>
      <c r="AH1058" s="105"/>
      <c r="AI1058" s="105"/>
      <c r="AJ1058" s="105"/>
      <c r="AK1058" s="105"/>
      <c r="AL1058" s="105"/>
    </row>
    <row r="1059" ht="15.75" customHeight="1">
      <c r="A1059" s="105"/>
      <c r="B1059" s="105"/>
      <c r="C1059" s="105"/>
      <c r="D1059" s="105"/>
      <c r="E1059" s="105"/>
      <c r="F1059" s="105"/>
      <c r="G1059" s="105"/>
      <c r="H1059" s="105"/>
      <c r="I1059" s="105"/>
      <c r="J1059" s="105"/>
      <c r="K1059" s="105"/>
      <c r="L1059" s="105"/>
      <c r="M1059" s="105"/>
      <c r="N1059" s="105"/>
      <c r="O1059" s="105"/>
      <c r="P1059" s="105"/>
      <c r="Q1059" s="105"/>
      <c r="R1059" s="105"/>
      <c r="S1059" s="105"/>
      <c r="T1059" s="105"/>
      <c r="U1059" s="105"/>
      <c r="V1059" s="105"/>
      <c r="W1059" s="105"/>
      <c r="X1059" s="105"/>
      <c r="Y1059" s="105"/>
      <c r="Z1059" s="105"/>
      <c r="AA1059" s="105"/>
      <c r="AB1059" s="105"/>
      <c r="AC1059" s="105"/>
      <c r="AD1059" s="105"/>
      <c r="AE1059" s="105"/>
      <c r="AF1059" s="105"/>
      <c r="AG1059" s="105"/>
      <c r="AH1059" s="105"/>
      <c r="AI1059" s="105"/>
      <c r="AJ1059" s="105"/>
      <c r="AK1059" s="105"/>
      <c r="AL1059" s="105"/>
    </row>
    <row r="1060" ht="15.75" customHeight="1">
      <c r="A1060" s="105"/>
      <c r="B1060" s="105"/>
      <c r="C1060" s="105"/>
      <c r="D1060" s="105"/>
      <c r="E1060" s="105"/>
      <c r="F1060" s="105"/>
      <c r="G1060" s="105"/>
      <c r="H1060" s="105"/>
      <c r="I1060" s="105"/>
      <c r="J1060" s="105"/>
      <c r="K1060" s="105"/>
      <c r="L1060" s="105"/>
      <c r="M1060" s="105"/>
      <c r="N1060" s="105"/>
      <c r="O1060" s="105"/>
      <c r="P1060" s="105"/>
      <c r="Q1060" s="105"/>
      <c r="R1060" s="105"/>
      <c r="S1060" s="105"/>
      <c r="T1060" s="105"/>
      <c r="U1060" s="105"/>
      <c r="V1060" s="105"/>
      <c r="W1060" s="105"/>
      <c r="X1060" s="105"/>
      <c r="Y1060" s="105"/>
      <c r="Z1060" s="105"/>
      <c r="AA1060" s="105"/>
      <c r="AB1060" s="105"/>
      <c r="AC1060" s="105"/>
      <c r="AD1060" s="105"/>
      <c r="AE1060" s="105"/>
      <c r="AF1060" s="105"/>
      <c r="AG1060" s="105"/>
      <c r="AH1060" s="105"/>
      <c r="AI1060" s="105"/>
      <c r="AJ1060" s="105"/>
      <c r="AK1060" s="105"/>
      <c r="AL1060" s="105"/>
    </row>
    <row r="1061" ht="15.75" customHeight="1">
      <c r="A1061" s="105"/>
      <c r="B1061" s="105"/>
      <c r="C1061" s="105"/>
      <c r="D1061" s="105"/>
      <c r="E1061" s="105"/>
      <c r="F1061" s="105"/>
      <c r="G1061" s="105"/>
      <c r="H1061" s="105"/>
      <c r="I1061" s="105"/>
      <c r="J1061" s="105"/>
      <c r="K1061" s="105"/>
      <c r="L1061" s="105"/>
      <c r="M1061" s="105"/>
      <c r="N1061" s="105"/>
      <c r="O1061" s="105"/>
      <c r="P1061" s="105"/>
      <c r="Q1061" s="105"/>
      <c r="R1061" s="105"/>
      <c r="S1061" s="105"/>
      <c r="T1061" s="105"/>
      <c r="U1061" s="105"/>
      <c r="V1061" s="105"/>
      <c r="W1061" s="105"/>
      <c r="X1061" s="105"/>
      <c r="Y1061" s="105"/>
      <c r="Z1061" s="105"/>
      <c r="AA1061" s="105"/>
      <c r="AB1061" s="105"/>
      <c r="AC1061" s="105"/>
      <c r="AD1061" s="105"/>
      <c r="AE1061" s="105"/>
      <c r="AF1061" s="105"/>
      <c r="AG1061" s="105"/>
      <c r="AH1061" s="105"/>
      <c r="AI1061" s="105"/>
      <c r="AJ1061" s="105"/>
      <c r="AK1061" s="105"/>
      <c r="AL1061" s="105"/>
    </row>
    <row r="1062" ht="15.75" customHeight="1">
      <c r="A1062" s="105"/>
      <c r="B1062" s="105"/>
      <c r="C1062" s="105"/>
      <c r="D1062" s="105"/>
      <c r="E1062" s="105"/>
      <c r="F1062" s="105"/>
      <c r="G1062" s="105"/>
      <c r="H1062" s="105"/>
      <c r="I1062" s="105"/>
      <c r="J1062" s="105"/>
      <c r="K1062" s="105"/>
      <c r="L1062" s="105"/>
      <c r="M1062" s="105"/>
      <c r="N1062" s="105"/>
      <c r="O1062" s="105"/>
      <c r="P1062" s="105"/>
      <c r="Q1062" s="105"/>
      <c r="R1062" s="105"/>
      <c r="S1062" s="105"/>
      <c r="T1062" s="105"/>
      <c r="U1062" s="105"/>
      <c r="V1062" s="105"/>
      <c r="W1062" s="105"/>
      <c r="X1062" s="105"/>
      <c r="Y1062" s="105"/>
      <c r="Z1062" s="105"/>
      <c r="AA1062" s="105"/>
      <c r="AB1062" s="105"/>
      <c r="AC1062" s="105"/>
      <c r="AD1062" s="105"/>
      <c r="AE1062" s="105"/>
      <c r="AF1062" s="105"/>
      <c r="AG1062" s="105"/>
      <c r="AH1062" s="105"/>
      <c r="AI1062" s="105"/>
      <c r="AJ1062" s="105"/>
      <c r="AK1062" s="105"/>
      <c r="AL1062" s="105"/>
    </row>
    <row r="1063" ht="15.75" customHeight="1">
      <c r="A1063" s="105"/>
      <c r="B1063" s="105"/>
      <c r="C1063" s="105"/>
      <c r="D1063" s="105"/>
      <c r="E1063" s="105"/>
      <c r="F1063" s="105"/>
      <c r="G1063" s="105"/>
      <c r="H1063" s="105"/>
      <c r="I1063" s="105"/>
      <c r="J1063" s="105"/>
      <c r="K1063" s="105"/>
      <c r="L1063" s="105"/>
      <c r="M1063" s="105"/>
      <c r="N1063" s="105"/>
      <c r="O1063" s="105"/>
      <c r="P1063" s="105"/>
      <c r="Q1063" s="105"/>
      <c r="R1063" s="105"/>
      <c r="S1063" s="105"/>
      <c r="T1063" s="105"/>
      <c r="U1063" s="105"/>
      <c r="V1063" s="105"/>
      <c r="W1063" s="105"/>
      <c r="X1063" s="105"/>
      <c r="Y1063" s="105"/>
      <c r="Z1063" s="105"/>
      <c r="AA1063" s="105"/>
      <c r="AB1063" s="105"/>
      <c r="AC1063" s="105"/>
      <c r="AD1063" s="105"/>
      <c r="AE1063" s="105"/>
      <c r="AF1063" s="105"/>
      <c r="AG1063" s="105"/>
      <c r="AH1063" s="105"/>
      <c r="AI1063" s="105"/>
      <c r="AJ1063" s="105"/>
      <c r="AK1063" s="105"/>
      <c r="AL1063" s="105"/>
    </row>
    <row r="1064" ht="15.75" customHeight="1">
      <c r="A1064" s="105"/>
      <c r="B1064" s="105"/>
      <c r="C1064" s="105"/>
      <c r="D1064" s="105"/>
      <c r="E1064" s="105"/>
      <c r="F1064" s="105"/>
      <c r="G1064" s="105"/>
      <c r="H1064" s="105"/>
      <c r="I1064" s="105"/>
      <c r="J1064" s="105"/>
      <c r="K1064" s="105"/>
      <c r="L1064" s="105"/>
      <c r="M1064" s="105"/>
      <c r="N1064" s="105"/>
      <c r="O1064" s="105"/>
      <c r="P1064" s="105"/>
      <c r="Q1064" s="105"/>
      <c r="R1064" s="105"/>
      <c r="S1064" s="105"/>
      <c r="T1064" s="105"/>
      <c r="U1064" s="105"/>
      <c r="V1064" s="105"/>
      <c r="W1064" s="105"/>
      <c r="X1064" s="105"/>
      <c r="Y1064" s="105"/>
      <c r="Z1064" s="105"/>
      <c r="AA1064" s="105"/>
      <c r="AB1064" s="105"/>
      <c r="AC1064" s="105"/>
      <c r="AD1064" s="105"/>
      <c r="AE1064" s="105"/>
      <c r="AF1064" s="105"/>
      <c r="AG1064" s="105"/>
      <c r="AH1064" s="105"/>
      <c r="AI1064" s="105"/>
      <c r="AJ1064" s="105"/>
      <c r="AK1064" s="105"/>
      <c r="AL1064" s="105"/>
    </row>
    <row r="1065" ht="15.75" customHeight="1">
      <c r="A1065" s="105"/>
      <c r="B1065" s="105"/>
      <c r="C1065" s="105"/>
      <c r="D1065" s="105"/>
      <c r="E1065" s="105"/>
      <c r="F1065" s="105"/>
      <c r="G1065" s="105"/>
      <c r="H1065" s="105"/>
      <c r="I1065" s="105"/>
      <c r="J1065" s="105"/>
      <c r="K1065" s="105"/>
      <c r="L1065" s="105"/>
      <c r="M1065" s="105"/>
      <c r="N1065" s="105"/>
      <c r="O1065" s="105"/>
      <c r="P1065" s="105"/>
      <c r="Q1065" s="105"/>
      <c r="R1065" s="105"/>
      <c r="S1065" s="105"/>
      <c r="T1065" s="105"/>
      <c r="U1065" s="105"/>
      <c r="V1065" s="105"/>
      <c r="W1065" s="105"/>
      <c r="X1065" s="105"/>
      <c r="Y1065" s="105"/>
      <c r="Z1065" s="105"/>
      <c r="AA1065" s="105"/>
      <c r="AB1065" s="105"/>
      <c r="AC1065" s="105"/>
      <c r="AD1065" s="105"/>
      <c r="AE1065" s="105"/>
      <c r="AF1065" s="105"/>
      <c r="AG1065" s="105"/>
      <c r="AH1065" s="105"/>
      <c r="AI1065" s="105"/>
      <c r="AJ1065" s="105"/>
      <c r="AK1065" s="105"/>
      <c r="AL1065" s="105"/>
    </row>
    <row r="1066" ht="15.75" customHeight="1">
      <c r="A1066" s="105"/>
      <c r="B1066" s="105"/>
      <c r="C1066" s="105"/>
      <c r="D1066" s="105"/>
      <c r="E1066" s="105"/>
      <c r="F1066" s="105"/>
      <c r="G1066" s="105"/>
      <c r="H1066" s="105"/>
      <c r="I1066" s="105"/>
      <c r="J1066" s="105"/>
      <c r="K1066" s="105"/>
      <c r="L1066" s="105"/>
      <c r="M1066" s="105"/>
      <c r="N1066" s="105"/>
      <c r="O1066" s="105"/>
      <c r="P1066" s="105"/>
      <c r="Q1066" s="105"/>
      <c r="R1066" s="105"/>
      <c r="S1066" s="105"/>
      <c r="T1066" s="105"/>
      <c r="U1066" s="105"/>
      <c r="V1066" s="105"/>
      <c r="W1066" s="105"/>
      <c r="X1066" s="105"/>
      <c r="Y1066" s="105"/>
      <c r="Z1066" s="105"/>
      <c r="AA1066" s="105"/>
      <c r="AB1066" s="105"/>
      <c r="AC1066" s="105"/>
      <c r="AD1066" s="105"/>
      <c r="AE1066" s="105"/>
      <c r="AF1066" s="105"/>
      <c r="AG1066" s="105"/>
      <c r="AH1066" s="105"/>
      <c r="AI1066" s="105"/>
      <c r="AJ1066" s="105"/>
      <c r="AK1066" s="105"/>
      <c r="AL1066" s="105"/>
    </row>
    <row r="1067" ht="15.75" customHeight="1">
      <c r="A1067" s="105"/>
      <c r="B1067" s="105"/>
      <c r="C1067" s="105"/>
      <c r="D1067" s="105"/>
      <c r="E1067" s="105"/>
      <c r="F1067" s="105"/>
      <c r="G1067" s="105"/>
      <c r="H1067" s="105"/>
      <c r="I1067" s="105"/>
      <c r="J1067" s="105"/>
      <c r="K1067" s="105"/>
      <c r="L1067" s="105"/>
      <c r="M1067" s="105"/>
      <c r="N1067" s="105"/>
      <c r="O1067" s="105"/>
      <c r="P1067" s="105"/>
      <c r="Q1067" s="105"/>
      <c r="R1067" s="105"/>
      <c r="S1067" s="105"/>
      <c r="T1067" s="105"/>
      <c r="U1067" s="105"/>
      <c r="V1067" s="105"/>
      <c r="W1067" s="105"/>
      <c r="X1067" s="105"/>
      <c r="Y1067" s="105"/>
      <c r="Z1067" s="105"/>
      <c r="AA1067" s="105"/>
      <c r="AB1067" s="105"/>
      <c r="AC1067" s="105"/>
      <c r="AD1067" s="105"/>
      <c r="AE1067" s="105"/>
      <c r="AF1067" s="105"/>
      <c r="AG1067" s="105"/>
      <c r="AH1067" s="105"/>
      <c r="AI1067" s="105"/>
      <c r="AJ1067" s="105"/>
      <c r="AK1067" s="105"/>
      <c r="AL1067" s="105"/>
    </row>
    <row r="1068" ht="15.75" customHeight="1">
      <c r="A1068" s="105"/>
      <c r="B1068" s="105"/>
      <c r="C1068" s="105"/>
      <c r="D1068" s="105"/>
      <c r="E1068" s="105"/>
      <c r="F1068" s="105"/>
      <c r="G1068" s="105"/>
      <c r="H1068" s="105"/>
      <c r="I1068" s="105"/>
      <c r="J1068" s="105"/>
      <c r="K1068" s="105"/>
      <c r="L1068" s="105"/>
      <c r="M1068" s="105"/>
      <c r="N1068" s="105"/>
      <c r="O1068" s="105"/>
      <c r="P1068" s="105"/>
      <c r="Q1068" s="105"/>
      <c r="R1068" s="105"/>
      <c r="S1068" s="105"/>
      <c r="T1068" s="105"/>
      <c r="U1068" s="105"/>
      <c r="V1068" s="105"/>
      <c r="W1068" s="105"/>
      <c r="X1068" s="105"/>
      <c r="Y1068" s="105"/>
      <c r="Z1068" s="105"/>
      <c r="AA1068" s="105"/>
      <c r="AB1068" s="105"/>
      <c r="AC1068" s="105"/>
      <c r="AD1068" s="105"/>
      <c r="AE1068" s="105"/>
      <c r="AF1068" s="105"/>
      <c r="AG1068" s="105"/>
      <c r="AH1068" s="105"/>
      <c r="AI1068" s="105"/>
      <c r="AJ1068" s="105"/>
      <c r="AK1068" s="105"/>
      <c r="AL1068" s="105"/>
    </row>
  </sheetData>
  <mergeCells count="4">
    <mergeCell ref="C3:AG5"/>
    <mergeCell ref="C52:Q52"/>
    <mergeCell ref="C53:AG55"/>
    <mergeCell ref="C103:AG105"/>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25F71"/>
    <pageSetUpPr/>
  </sheetPr>
  <sheetViews>
    <sheetView workbookViewId="0"/>
  </sheetViews>
  <sheetFormatPr customHeight="1" defaultColWidth="15.13" defaultRowHeight="15.0"/>
  <cols>
    <col customWidth="1" min="1" max="1" width="4.38"/>
    <col customWidth="1" min="2" max="2" width="42.5"/>
    <col customWidth="1" min="3" max="3" width="40.88"/>
    <col customWidth="1" min="4" max="4" width="15.38"/>
    <col customWidth="1" min="5" max="5" width="10.38"/>
    <col customWidth="1" min="6" max="16" width="9.13"/>
    <col customWidth="1" min="17" max="17" width="18.5"/>
    <col customWidth="1" min="18" max="18" width="4.88"/>
    <col customWidth="1" min="19" max="37" width="8.63"/>
  </cols>
  <sheetData>
    <row r="1" ht="17.25" customHeight="1">
      <c r="A1" s="534"/>
      <c r="B1" s="535"/>
      <c r="C1" s="535"/>
      <c r="D1" s="535"/>
      <c r="E1" s="535"/>
      <c r="F1" s="535"/>
      <c r="G1" s="535"/>
      <c r="H1" s="535"/>
      <c r="I1" s="535"/>
      <c r="J1" s="535"/>
      <c r="K1" s="535"/>
      <c r="L1" s="535"/>
      <c r="M1" s="535"/>
      <c r="N1" s="535"/>
      <c r="O1" s="535"/>
      <c r="P1" s="535"/>
      <c r="Q1" s="535"/>
      <c r="R1" s="534"/>
      <c r="S1" s="534"/>
      <c r="T1" s="534"/>
      <c r="U1" s="534"/>
      <c r="V1" s="534"/>
      <c r="W1" s="534"/>
      <c r="X1" s="534"/>
      <c r="Y1" s="534"/>
      <c r="Z1" s="534"/>
      <c r="AA1" s="534"/>
      <c r="AB1" s="534"/>
      <c r="AC1" s="534"/>
      <c r="AD1" s="534"/>
      <c r="AE1" s="534"/>
      <c r="AF1" s="534"/>
      <c r="AG1" s="534"/>
      <c r="AH1" s="534"/>
      <c r="AI1" s="534"/>
      <c r="AJ1" s="534"/>
      <c r="AK1" s="534"/>
    </row>
    <row r="2" ht="17.25" customHeight="1">
      <c r="A2" s="534"/>
      <c r="B2" s="536"/>
      <c r="C2" s="536"/>
      <c r="D2" s="536"/>
      <c r="E2" s="536"/>
      <c r="F2" s="536"/>
      <c r="G2" s="536"/>
      <c r="H2" s="536"/>
      <c r="I2" s="536"/>
      <c r="J2" s="536"/>
      <c r="K2" s="536"/>
      <c r="L2" s="536"/>
      <c r="M2" s="536"/>
      <c r="N2" s="536"/>
      <c r="O2" s="536"/>
      <c r="P2" s="536"/>
      <c r="Q2" s="536"/>
      <c r="R2" s="534"/>
      <c r="S2" s="534"/>
      <c r="T2" s="534"/>
      <c r="U2" s="534"/>
      <c r="V2" s="534"/>
      <c r="W2" s="534"/>
      <c r="X2" s="534"/>
      <c r="Y2" s="534"/>
      <c r="Z2" s="534"/>
      <c r="AA2" s="534"/>
      <c r="AB2" s="534"/>
      <c r="AC2" s="534"/>
      <c r="AD2" s="534"/>
      <c r="AE2" s="534"/>
      <c r="AF2" s="534"/>
      <c r="AG2" s="534"/>
      <c r="AH2" s="534"/>
      <c r="AI2" s="534"/>
      <c r="AJ2" s="534"/>
      <c r="AK2" s="534"/>
    </row>
    <row r="3" ht="21.0" customHeight="1">
      <c r="A3" s="537"/>
      <c r="B3" s="538" t="s">
        <v>280</v>
      </c>
      <c r="C3" s="539"/>
      <c r="D3" s="540"/>
      <c r="E3" s="541"/>
      <c r="F3" s="542"/>
      <c r="G3" s="542"/>
      <c r="H3" s="537"/>
      <c r="I3" s="542"/>
      <c r="J3" s="537"/>
      <c r="K3" s="537"/>
      <c r="L3" s="542"/>
      <c r="M3" s="542"/>
      <c r="N3" s="542"/>
      <c r="O3" s="542"/>
      <c r="P3" s="542"/>
      <c r="Q3" s="542"/>
      <c r="R3" s="537"/>
      <c r="S3" s="537"/>
      <c r="T3" s="537"/>
      <c r="U3" s="537"/>
      <c r="V3" s="537"/>
      <c r="W3" s="537"/>
      <c r="X3" s="537"/>
      <c r="Y3" s="537"/>
      <c r="Z3" s="537"/>
      <c r="AA3" s="537"/>
      <c r="AB3" s="537"/>
      <c r="AC3" s="537"/>
      <c r="AD3" s="537"/>
      <c r="AE3" s="537"/>
      <c r="AF3" s="537"/>
      <c r="AG3" s="537"/>
      <c r="AH3" s="537"/>
      <c r="AI3" s="537"/>
      <c r="AJ3" s="537"/>
      <c r="AK3" s="537"/>
    </row>
    <row r="4" ht="33.0" customHeight="1">
      <c r="A4" s="537"/>
      <c r="B4" s="540"/>
      <c r="C4" s="540"/>
      <c r="D4" s="540"/>
      <c r="E4" s="541"/>
      <c r="F4" s="542"/>
      <c r="G4" s="542"/>
      <c r="H4" s="537"/>
      <c r="I4" s="537"/>
      <c r="J4" s="537"/>
      <c r="K4" s="537"/>
      <c r="L4" s="537"/>
      <c r="M4" s="537"/>
      <c r="N4" s="537"/>
      <c r="O4" s="537"/>
      <c r="P4" s="542"/>
      <c r="Q4" s="542"/>
      <c r="R4" s="537"/>
      <c r="S4" s="537"/>
      <c r="T4" s="537"/>
      <c r="U4" s="537"/>
      <c r="V4" s="537"/>
      <c r="W4" s="537"/>
      <c r="X4" s="537"/>
      <c r="Y4" s="537"/>
      <c r="Z4" s="537"/>
      <c r="AA4" s="537"/>
      <c r="AB4" s="537"/>
      <c r="AC4" s="537"/>
      <c r="AD4" s="537"/>
      <c r="AE4" s="537"/>
      <c r="AF4" s="537"/>
      <c r="AG4" s="537"/>
      <c r="AH4" s="537"/>
      <c r="AI4" s="537"/>
      <c r="AJ4" s="537"/>
      <c r="AK4" s="537"/>
    </row>
    <row r="5" ht="33.0" customHeight="1">
      <c r="A5" s="537"/>
      <c r="B5" s="543" t="s">
        <v>281</v>
      </c>
      <c r="C5" s="544" t="str">
        <f>IF(ISBLANK(Guidance!$E$3),"",Guidance!$E$3)</f>
        <v>#REF!</v>
      </c>
      <c r="D5" s="545"/>
      <c r="E5" s="545"/>
      <c r="F5" s="545"/>
      <c r="G5" s="545"/>
      <c r="H5" s="545"/>
      <c r="I5" s="545"/>
      <c r="J5" s="546"/>
      <c r="K5" s="537"/>
      <c r="L5" s="537"/>
      <c r="M5" s="537"/>
      <c r="N5" s="537"/>
      <c r="O5" s="537"/>
      <c r="P5" s="542"/>
      <c r="Q5" s="542"/>
      <c r="R5" s="537"/>
      <c r="S5" s="537"/>
      <c r="T5" s="537"/>
      <c r="U5" s="537"/>
      <c r="V5" s="537"/>
      <c r="W5" s="537"/>
      <c r="X5" s="537"/>
      <c r="Y5" s="537"/>
      <c r="Z5" s="537"/>
      <c r="AA5" s="537"/>
      <c r="AB5" s="537"/>
      <c r="AC5" s="537"/>
      <c r="AD5" s="537"/>
      <c r="AE5" s="537"/>
      <c r="AF5" s="537"/>
      <c r="AG5" s="537"/>
      <c r="AH5" s="537"/>
      <c r="AI5" s="537"/>
      <c r="AJ5" s="537"/>
      <c r="AK5" s="537"/>
    </row>
    <row r="6" ht="33.0" customHeight="1">
      <c r="A6" s="537"/>
      <c r="B6" s="543" t="s">
        <v>282</v>
      </c>
      <c r="C6" s="544" t="str">
        <f>IF(ISBLANK(Guidance!$E$4),"",Guidance!$E$4)</f>
        <v>#REF!</v>
      </c>
      <c r="D6" s="545"/>
      <c r="E6" s="545"/>
      <c r="F6" s="545"/>
      <c r="G6" s="545"/>
      <c r="H6" s="545"/>
      <c r="I6" s="545"/>
      <c r="J6" s="546"/>
      <c r="K6" s="537"/>
      <c r="L6" s="537"/>
      <c r="M6" s="537"/>
      <c r="N6" s="537"/>
      <c r="O6" s="537"/>
      <c r="P6" s="542"/>
      <c r="Q6" s="542"/>
      <c r="R6" s="537"/>
      <c r="S6" s="537"/>
      <c r="T6" s="537"/>
      <c r="U6" s="537"/>
      <c r="V6" s="537"/>
      <c r="W6" s="537"/>
      <c r="X6" s="537"/>
      <c r="Y6" s="537"/>
      <c r="Z6" s="537"/>
      <c r="AA6" s="537"/>
      <c r="AB6" s="537"/>
      <c r="AC6" s="537"/>
      <c r="AD6" s="537"/>
      <c r="AE6" s="537"/>
      <c r="AF6" s="537"/>
      <c r="AG6" s="537"/>
      <c r="AH6" s="537"/>
      <c r="AI6" s="537"/>
      <c r="AJ6" s="537"/>
      <c r="AK6" s="537"/>
    </row>
    <row r="7" ht="33.0" customHeight="1">
      <c r="A7" s="537"/>
      <c r="B7" s="540"/>
      <c r="C7" s="540"/>
      <c r="D7" s="540"/>
      <c r="E7" s="541"/>
      <c r="F7" s="542"/>
      <c r="G7" s="542"/>
      <c r="H7" s="537"/>
      <c r="I7" s="537"/>
      <c r="J7" s="537"/>
      <c r="K7" s="537"/>
      <c r="L7" s="537"/>
      <c r="M7" s="537"/>
      <c r="N7" s="537"/>
      <c r="O7" s="537"/>
      <c r="P7" s="542"/>
      <c r="Q7" s="542"/>
      <c r="R7" s="537"/>
      <c r="S7" s="537"/>
      <c r="T7" s="537"/>
      <c r="U7" s="537"/>
      <c r="V7" s="537"/>
      <c r="W7" s="537"/>
      <c r="X7" s="537"/>
      <c r="Y7" s="537"/>
      <c r="Z7" s="537"/>
      <c r="AA7" s="537"/>
      <c r="AB7" s="537"/>
      <c r="AC7" s="537"/>
      <c r="AD7" s="537"/>
      <c r="AE7" s="537"/>
      <c r="AF7" s="537"/>
      <c r="AG7" s="537"/>
      <c r="AH7" s="537"/>
      <c r="AI7" s="537"/>
      <c r="AJ7" s="537"/>
      <c r="AK7" s="537"/>
    </row>
    <row r="8" ht="22.5" customHeight="1">
      <c r="A8" s="534"/>
      <c r="B8" s="547" t="s">
        <v>283</v>
      </c>
      <c r="C8" s="548"/>
      <c r="D8" s="548"/>
      <c r="E8" s="548"/>
      <c r="F8" s="548"/>
      <c r="G8" s="548"/>
      <c r="H8" s="548"/>
      <c r="I8" s="548"/>
      <c r="J8" s="548"/>
      <c r="K8" s="548"/>
      <c r="L8" s="548"/>
      <c r="M8" s="549"/>
      <c r="N8" s="534"/>
      <c r="O8" s="534"/>
      <c r="P8" s="534"/>
      <c r="Q8" s="537"/>
      <c r="R8" s="542"/>
      <c r="S8" s="534"/>
      <c r="T8" s="537"/>
      <c r="U8" s="537"/>
      <c r="V8" s="537"/>
      <c r="W8" s="537"/>
      <c r="X8" s="537"/>
      <c r="Y8" s="534"/>
      <c r="Z8" s="534"/>
      <c r="AA8" s="534"/>
      <c r="AB8" s="534"/>
      <c r="AC8" s="534"/>
      <c r="AD8" s="534"/>
      <c r="AE8" s="534"/>
      <c r="AF8" s="534"/>
      <c r="AG8" s="534"/>
      <c r="AH8" s="534"/>
      <c r="AI8" s="534"/>
      <c r="AJ8" s="534"/>
      <c r="AK8" s="534"/>
    </row>
    <row r="9" ht="22.5" customHeight="1">
      <c r="A9" s="534"/>
      <c r="B9" s="550"/>
      <c r="M9" s="551"/>
      <c r="N9" s="534"/>
      <c r="O9" s="552"/>
      <c r="P9" s="534"/>
      <c r="Q9" s="537"/>
      <c r="R9" s="542"/>
      <c r="S9" s="534"/>
      <c r="T9" s="537"/>
      <c r="U9" s="537"/>
      <c r="V9" s="537"/>
      <c r="W9" s="537"/>
      <c r="X9" s="537"/>
      <c r="Y9" s="534"/>
      <c r="Z9" s="534"/>
      <c r="AA9" s="534"/>
      <c r="AB9" s="534"/>
      <c r="AC9" s="534"/>
      <c r="AD9" s="534"/>
      <c r="AE9" s="534"/>
      <c r="AF9" s="534"/>
      <c r="AG9" s="534"/>
      <c r="AH9" s="534"/>
      <c r="AI9" s="534"/>
      <c r="AJ9" s="534"/>
      <c r="AK9" s="534"/>
    </row>
    <row r="10" ht="22.5" customHeight="1">
      <c r="A10" s="534"/>
      <c r="B10" s="550"/>
      <c r="M10" s="551"/>
      <c r="N10" s="534"/>
      <c r="O10" s="552"/>
      <c r="P10" s="534"/>
      <c r="Q10" s="537"/>
      <c r="R10" s="542"/>
      <c r="S10" s="534"/>
      <c r="T10" s="537"/>
      <c r="U10" s="537"/>
      <c r="V10" s="537"/>
      <c r="W10" s="537"/>
      <c r="X10" s="537"/>
      <c r="Y10" s="534"/>
      <c r="Z10" s="534"/>
      <c r="AA10" s="534"/>
      <c r="AB10" s="534"/>
      <c r="AC10" s="534"/>
      <c r="AD10" s="534"/>
      <c r="AE10" s="534"/>
      <c r="AF10" s="534"/>
      <c r="AG10" s="534"/>
      <c r="AH10" s="534"/>
      <c r="AI10" s="534"/>
      <c r="AJ10" s="534"/>
      <c r="AK10" s="534"/>
    </row>
    <row r="11" ht="22.5" customHeight="1">
      <c r="A11" s="534"/>
      <c r="B11" s="550"/>
      <c r="M11" s="551"/>
      <c r="N11" s="534"/>
      <c r="O11" s="534"/>
      <c r="P11" s="534"/>
      <c r="Q11" s="534"/>
      <c r="R11" s="542"/>
      <c r="S11" s="534"/>
      <c r="T11" s="537"/>
      <c r="U11" s="537"/>
      <c r="V11" s="537"/>
      <c r="W11" s="537"/>
      <c r="X11" s="537"/>
      <c r="Y11" s="534"/>
      <c r="Z11" s="534"/>
      <c r="AA11" s="534"/>
      <c r="AB11" s="534"/>
      <c r="AC11" s="534"/>
      <c r="AD11" s="534"/>
      <c r="AE11" s="534"/>
      <c r="AF11" s="534"/>
      <c r="AG11" s="534"/>
      <c r="AH11" s="534"/>
      <c r="AI11" s="534"/>
      <c r="AJ11" s="534"/>
      <c r="AK11" s="534"/>
    </row>
    <row r="12" ht="22.5" customHeight="1">
      <c r="A12" s="534"/>
      <c r="B12" s="550"/>
      <c r="M12" s="551"/>
      <c r="N12" s="534"/>
      <c r="O12" s="534"/>
      <c r="P12" s="534"/>
      <c r="Q12" s="534"/>
      <c r="R12" s="542"/>
      <c r="S12" s="534"/>
      <c r="T12" s="537"/>
      <c r="U12" s="537"/>
      <c r="V12" s="537"/>
      <c r="W12" s="537"/>
      <c r="X12" s="537"/>
      <c r="Y12" s="534"/>
      <c r="Z12" s="534"/>
      <c r="AA12" s="534"/>
      <c r="AB12" s="534"/>
      <c r="AC12" s="534"/>
      <c r="AD12" s="534"/>
      <c r="AE12" s="534"/>
      <c r="AF12" s="534"/>
      <c r="AG12" s="534"/>
      <c r="AH12" s="534"/>
      <c r="AI12" s="534"/>
      <c r="AJ12" s="534"/>
      <c r="AK12" s="534"/>
    </row>
    <row r="13" ht="22.5" customHeight="1">
      <c r="A13" s="534"/>
      <c r="B13" s="550"/>
      <c r="M13" s="551"/>
      <c r="N13" s="534"/>
      <c r="O13" s="552" t="s">
        <v>284</v>
      </c>
      <c r="P13" s="534"/>
      <c r="Q13" s="537"/>
      <c r="R13" s="542"/>
      <c r="S13" s="534"/>
      <c r="T13" s="537"/>
      <c r="U13" s="537"/>
      <c r="V13" s="537"/>
      <c r="W13" s="537"/>
      <c r="X13" s="537"/>
      <c r="Y13" s="534"/>
      <c r="Z13" s="534"/>
      <c r="AA13" s="534"/>
      <c r="AB13" s="534"/>
      <c r="AC13" s="534"/>
      <c r="AD13" s="534"/>
      <c r="AE13" s="534"/>
      <c r="AF13" s="534"/>
      <c r="AG13" s="534"/>
      <c r="AH13" s="534"/>
      <c r="AI13" s="534"/>
      <c r="AJ13" s="534"/>
      <c r="AK13" s="534"/>
    </row>
    <row r="14" ht="24.0" customHeight="1">
      <c r="A14" s="534"/>
      <c r="B14" s="550"/>
      <c r="M14" s="551"/>
      <c r="N14" s="534"/>
      <c r="O14" s="553"/>
      <c r="P14" s="554" t="s">
        <v>285</v>
      </c>
      <c r="Q14" s="555"/>
      <c r="R14" s="542"/>
      <c r="S14" s="534"/>
      <c r="T14" s="537"/>
      <c r="U14" s="537"/>
      <c r="V14" s="537"/>
      <c r="W14" s="537"/>
      <c r="X14" s="537"/>
      <c r="Y14" s="534"/>
      <c r="Z14" s="534"/>
      <c r="AA14" s="534"/>
      <c r="AB14" s="534"/>
      <c r="AC14" s="534"/>
      <c r="AD14" s="534"/>
      <c r="AE14" s="534"/>
      <c r="AF14" s="534"/>
      <c r="AG14" s="534"/>
      <c r="AH14" s="534"/>
      <c r="AI14" s="534"/>
      <c r="AJ14" s="534"/>
      <c r="AK14" s="534"/>
    </row>
    <row r="15" ht="29.25" customHeight="1">
      <c r="A15" s="534"/>
      <c r="B15" s="556"/>
      <c r="C15" s="557"/>
      <c r="D15" s="557"/>
      <c r="E15" s="557"/>
      <c r="F15" s="557"/>
      <c r="G15" s="557"/>
      <c r="H15" s="557"/>
      <c r="I15" s="557"/>
      <c r="J15" s="557"/>
      <c r="K15" s="557"/>
      <c r="L15" s="557"/>
      <c r="M15" s="558"/>
      <c r="N15" s="534"/>
      <c r="O15" s="559"/>
      <c r="P15" s="560" t="s">
        <v>286</v>
      </c>
      <c r="Q15" s="555"/>
      <c r="R15" s="542"/>
      <c r="S15" s="534"/>
      <c r="T15" s="537"/>
      <c r="U15" s="537"/>
      <c r="V15" s="537"/>
      <c r="W15" s="537"/>
      <c r="X15" s="537"/>
      <c r="Y15" s="534"/>
      <c r="Z15" s="534"/>
      <c r="AA15" s="534"/>
      <c r="AB15" s="534"/>
      <c r="AC15" s="534"/>
      <c r="AD15" s="534"/>
      <c r="AE15" s="534"/>
      <c r="AF15" s="534"/>
      <c r="AG15" s="534"/>
      <c r="AH15" s="534"/>
      <c r="AI15" s="534"/>
      <c r="AJ15" s="534"/>
      <c r="AK15" s="534"/>
    </row>
    <row r="16" ht="21.0" customHeight="1">
      <c r="A16" s="534"/>
      <c r="B16" s="561"/>
      <c r="C16" s="561"/>
      <c r="D16" s="562"/>
      <c r="E16" s="562"/>
      <c r="F16" s="562"/>
      <c r="G16" s="563"/>
      <c r="H16" s="561"/>
      <c r="I16" s="563"/>
      <c r="J16" s="562"/>
      <c r="K16" s="562"/>
      <c r="L16" s="562"/>
      <c r="M16" s="562"/>
      <c r="N16" s="562"/>
      <c r="O16" s="562"/>
      <c r="P16" s="562"/>
      <c r="Q16" s="562"/>
      <c r="R16" s="542"/>
      <c r="S16" s="534"/>
      <c r="T16" s="537"/>
      <c r="U16" s="537"/>
      <c r="V16" s="537"/>
      <c r="W16" s="537"/>
      <c r="X16" s="537"/>
      <c r="Y16" s="534"/>
      <c r="Z16" s="534"/>
      <c r="AA16" s="534"/>
      <c r="AB16" s="534"/>
      <c r="AC16" s="534"/>
      <c r="AD16" s="534"/>
      <c r="AE16" s="534"/>
      <c r="AF16" s="534"/>
      <c r="AG16" s="534"/>
      <c r="AH16" s="534"/>
      <c r="AI16" s="534"/>
      <c r="AJ16" s="534"/>
      <c r="AK16" s="534"/>
    </row>
    <row r="17" ht="16.5" customHeight="1">
      <c r="A17" s="534"/>
      <c r="B17" s="564"/>
      <c r="C17" s="564"/>
      <c r="D17" s="565"/>
      <c r="E17" s="565"/>
      <c r="F17" s="565"/>
      <c r="G17" s="565"/>
      <c r="H17" s="565"/>
      <c r="I17" s="565"/>
      <c r="J17" s="565"/>
      <c r="K17" s="565"/>
      <c r="L17" s="565"/>
      <c r="M17" s="565"/>
      <c r="N17" s="565"/>
      <c r="O17" s="565"/>
      <c r="P17" s="565"/>
      <c r="Q17" s="565"/>
      <c r="R17" s="542"/>
      <c r="S17" s="534"/>
      <c r="T17" s="537"/>
      <c r="U17" s="537"/>
      <c r="V17" s="537"/>
      <c r="W17" s="537"/>
      <c r="X17" s="537"/>
      <c r="Y17" s="534"/>
      <c r="Z17" s="534"/>
      <c r="AA17" s="534"/>
      <c r="AB17" s="534"/>
      <c r="AC17" s="534"/>
      <c r="AD17" s="534"/>
      <c r="AE17" s="534"/>
      <c r="AF17" s="534"/>
      <c r="AG17" s="534"/>
      <c r="AH17" s="534"/>
      <c r="AI17" s="534"/>
      <c r="AJ17" s="534"/>
      <c r="AK17" s="534"/>
    </row>
    <row r="18" ht="16.5" customHeight="1">
      <c r="A18" s="534"/>
      <c r="B18" s="566" t="s">
        <v>287</v>
      </c>
      <c r="C18" s="567"/>
      <c r="D18" s="565"/>
      <c r="E18" s="565"/>
      <c r="F18" s="565"/>
      <c r="G18" s="565"/>
      <c r="H18" s="565"/>
      <c r="I18" s="565"/>
      <c r="J18" s="565"/>
      <c r="K18" s="565"/>
      <c r="L18" s="565"/>
      <c r="M18" s="565"/>
      <c r="N18" s="565"/>
      <c r="O18" s="565"/>
      <c r="P18" s="565"/>
      <c r="Q18" s="565"/>
      <c r="R18" s="542"/>
      <c r="S18" s="534"/>
      <c r="T18" s="537"/>
      <c r="U18" s="537"/>
      <c r="V18" s="537"/>
      <c r="W18" s="537"/>
      <c r="X18" s="537"/>
      <c r="Y18" s="534"/>
      <c r="Z18" s="534"/>
      <c r="AA18" s="534"/>
      <c r="AB18" s="534"/>
      <c r="AC18" s="534"/>
      <c r="AD18" s="534"/>
      <c r="AE18" s="534"/>
      <c r="AF18" s="534"/>
      <c r="AG18" s="534"/>
      <c r="AH18" s="534"/>
      <c r="AI18" s="534"/>
      <c r="AJ18" s="534"/>
      <c r="AK18" s="534"/>
    </row>
    <row r="19" ht="16.5" customHeight="1">
      <c r="A19" s="534"/>
      <c r="B19" s="566" t="s">
        <v>288</v>
      </c>
      <c r="C19" s="568">
        <v>0.06</v>
      </c>
      <c r="D19" s="565"/>
      <c r="E19" s="565"/>
      <c r="F19" s="565"/>
      <c r="G19" s="565"/>
      <c r="H19" s="565"/>
      <c r="I19" s="565"/>
      <c r="J19" s="565"/>
      <c r="K19" s="565"/>
      <c r="L19" s="565"/>
      <c r="M19" s="565"/>
      <c r="N19" s="565"/>
      <c r="O19" s="565"/>
      <c r="P19" s="565"/>
      <c r="Q19" s="565"/>
      <c r="R19" s="542"/>
      <c r="S19" s="534"/>
      <c r="T19" s="537"/>
      <c r="U19" s="537"/>
      <c r="V19" s="537"/>
      <c r="W19" s="537"/>
      <c r="X19" s="537"/>
      <c r="Y19" s="534"/>
      <c r="Z19" s="534"/>
      <c r="AA19" s="534"/>
      <c r="AB19" s="534"/>
      <c r="AC19" s="534"/>
      <c r="AD19" s="534"/>
      <c r="AE19" s="534"/>
      <c r="AF19" s="534"/>
      <c r="AG19" s="534"/>
      <c r="AH19" s="534"/>
      <c r="AI19" s="534"/>
      <c r="AJ19" s="534"/>
      <c r="AK19" s="534"/>
    </row>
    <row r="20" ht="16.5" customHeight="1">
      <c r="A20" s="534"/>
      <c r="B20" s="566" t="s">
        <v>289</v>
      </c>
      <c r="C20" s="569"/>
      <c r="D20" s="565"/>
      <c r="E20" s="565"/>
      <c r="F20" s="565"/>
      <c r="G20" s="565"/>
      <c r="H20" s="565"/>
      <c r="I20" s="565"/>
      <c r="J20" s="565"/>
      <c r="K20" s="565"/>
      <c r="L20" s="565"/>
      <c r="M20" s="565"/>
      <c r="N20" s="565"/>
      <c r="O20" s="565"/>
      <c r="P20" s="565"/>
      <c r="Q20" s="565"/>
      <c r="R20" s="542"/>
      <c r="S20" s="534"/>
      <c r="T20" s="537"/>
      <c r="U20" s="537"/>
      <c r="V20" s="537"/>
      <c r="W20" s="537"/>
      <c r="X20" s="537"/>
      <c r="Y20" s="534"/>
      <c r="Z20" s="534"/>
      <c r="AA20" s="534"/>
      <c r="AB20" s="534"/>
      <c r="AC20" s="534"/>
      <c r="AD20" s="534"/>
      <c r="AE20" s="534"/>
      <c r="AF20" s="534"/>
      <c r="AG20" s="534"/>
      <c r="AH20" s="534"/>
      <c r="AI20" s="534"/>
      <c r="AJ20" s="534"/>
      <c r="AK20" s="534"/>
    </row>
    <row r="21" ht="16.5" customHeight="1">
      <c r="A21" s="534"/>
      <c r="B21" s="566" t="s">
        <v>290</v>
      </c>
      <c r="C21" s="570" t="str">
        <f>IFERROR(PMT(C19/12,C20,C18)*-1,"")</f>
        <v/>
      </c>
      <c r="D21" s="565"/>
      <c r="E21" s="565"/>
      <c r="F21" s="565"/>
      <c r="G21" s="565"/>
      <c r="H21" s="565"/>
      <c r="I21" s="565"/>
      <c r="J21" s="565"/>
      <c r="K21" s="565"/>
      <c r="L21" s="565"/>
      <c r="M21" s="565"/>
      <c r="N21" s="565"/>
      <c r="O21" s="565"/>
      <c r="P21" s="565"/>
      <c r="Q21" s="565"/>
      <c r="R21" s="542"/>
      <c r="S21" s="534"/>
      <c r="T21" s="537"/>
      <c r="U21" s="537"/>
      <c r="V21" s="537"/>
      <c r="W21" s="537"/>
      <c r="X21" s="537"/>
      <c r="Y21" s="534"/>
      <c r="Z21" s="534"/>
      <c r="AA21" s="534"/>
      <c r="AB21" s="534"/>
      <c r="AC21" s="534"/>
      <c r="AD21" s="534"/>
      <c r="AE21" s="534"/>
      <c r="AF21" s="534"/>
      <c r="AG21" s="534"/>
      <c r="AH21" s="534"/>
      <c r="AI21" s="534"/>
      <c r="AJ21" s="534"/>
      <c r="AK21" s="534"/>
    </row>
    <row r="22" ht="16.5" customHeight="1">
      <c r="A22" s="534"/>
      <c r="B22" s="564"/>
      <c r="C22" s="564"/>
      <c r="D22" s="565"/>
      <c r="E22" s="565"/>
      <c r="F22" s="565"/>
      <c r="G22" s="565"/>
      <c r="H22" s="565"/>
      <c r="I22" s="565"/>
      <c r="J22" s="565"/>
      <c r="K22" s="565"/>
      <c r="L22" s="565"/>
      <c r="M22" s="565"/>
      <c r="N22" s="565"/>
      <c r="O22" s="565"/>
      <c r="P22" s="565"/>
      <c r="Q22" s="565"/>
      <c r="R22" s="542"/>
      <c r="S22" s="534"/>
      <c r="T22" s="537"/>
      <c r="U22" s="537"/>
      <c r="V22" s="537"/>
      <c r="W22" s="537"/>
      <c r="X22" s="537"/>
      <c r="Y22" s="534"/>
      <c r="Z22" s="534"/>
      <c r="AA22" s="534"/>
      <c r="AB22" s="534"/>
      <c r="AC22" s="534"/>
      <c r="AD22" s="534"/>
      <c r="AE22" s="534"/>
      <c r="AF22" s="534"/>
      <c r="AG22" s="534"/>
      <c r="AH22" s="534"/>
      <c r="AI22" s="534"/>
      <c r="AJ22" s="534"/>
      <c r="AK22" s="534"/>
    </row>
    <row r="23" ht="18.0" customHeight="1">
      <c r="A23" s="534"/>
      <c r="B23" s="571" t="s">
        <v>291</v>
      </c>
      <c r="C23" s="572"/>
      <c r="D23" s="534"/>
      <c r="E23" s="541"/>
      <c r="F23" s="565"/>
      <c r="G23" s="565"/>
      <c r="H23" s="541"/>
      <c r="I23" s="534"/>
      <c r="J23" s="565"/>
      <c r="K23" s="565"/>
      <c r="L23" s="565"/>
      <c r="M23" s="565"/>
      <c r="N23" s="565"/>
      <c r="O23" s="565"/>
      <c r="P23" s="565"/>
      <c r="Q23" s="565"/>
      <c r="R23" s="534"/>
      <c r="S23" s="534"/>
      <c r="T23" s="534"/>
      <c r="U23" s="534"/>
      <c r="V23" s="534"/>
      <c r="W23" s="534"/>
      <c r="X23" s="534"/>
      <c r="Y23" s="534"/>
      <c r="Z23" s="534"/>
      <c r="AA23" s="534"/>
      <c r="AB23" s="534"/>
      <c r="AC23" s="534"/>
      <c r="AD23" s="534"/>
      <c r="AE23" s="534"/>
      <c r="AF23" s="534"/>
      <c r="AG23" s="534"/>
      <c r="AH23" s="534"/>
      <c r="AI23" s="534"/>
      <c r="AJ23" s="534"/>
      <c r="AK23" s="534"/>
    </row>
    <row r="24" ht="20.25" customHeight="1">
      <c r="A24" s="534"/>
      <c r="B24" s="573"/>
      <c r="C24" s="573"/>
      <c r="D24" s="565"/>
      <c r="E24" s="574" t="s">
        <v>292</v>
      </c>
      <c r="F24" s="575"/>
      <c r="G24" s="575"/>
      <c r="H24" s="575"/>
      <c r="I24" s="575"/>
      <c r="J24" s="575"/>
      <c r="K24" s="575"/>
      <c r="L24" s="575"/>
      <c r="M24" s="575"/>
      <c r="N24" s="575"/>
      <c r="O24" s="575"/>
      <c r="P24" s="576"/>
      <c r="Q24" s="577"/>
      <c r="R24" s="534"/>
      <c r="S24" s="534"/>
      <c r="T24" s="534"/>
      <c r="U24" s="534"/>
      <c r="V24" s="534"/>
      <c r="W24" s="534"/>
      <c r="X24" s="534"/>
      <c r="Y24" s="534"/>
      <c r="Z24" s="534"/>
      <c r="AA24" s="534"/>
      <c r="AB24" s="534"/>
      <c r="AC24" s="534"/>
      <c r="AD24" s="534"/>
      <c r="AE24" s="534"/>
      <c r="AF24" s="534"/>
      <c r="AG24" s="534"/>
      <c r="AH24" s="534"/>
      <c r="AI24" s="534"/>
      <c r="AJ24" s="534"/>
      <c r="AK24" s="534"/>
    </row>
    <row r="25" ht="31.5" customHeight="1">
      <c r="A25" s="578"/>
      <c r="B25" s="579" t="s">
        <v>293</v>
      </c>
      <c r="C25" s="580" t="s">
        <v>294</v>
      </c>
      <c r="D25" s="581" t="s">
        <v>295</v>
      </c>
      <c r="E25" s="582">
        <v>1.0</v>
      </c>
      <c r="F25" s="582">
        <v>2.0</v>
      </c>
      <c r="G25" s="582">
        <v>3.0</v>
      </c>
      <c r="H25" s="582">
        <v>4.0</v>
      </c>
      <c r="I25" s="582">
        <v>5.0</v>
      </c>
      <c r="J25" s="583">
        <v>6.0</v>
      </c>
      <c r="K25" s="582">
        <v>7.0</v>
      </c>
      <c r="L25" s="583">
        <v>8.0</v>
      </c>
      <c r="M25" s="582">
        <v>9.0</v>
      </c>
      <c r="N25" s="582">
        <v>10.0</v>
      </c>
      <c r="O25" s="582">
        <v>11.0</v>
      </c>
      <c r="P25" s="582">
        <v>12.0</v>
      </c>
      <c r="Q25" s="584" t="s">
        <v>296</v>
      </c>
      <c r="R25" s="578"/>
      <c r="S25" s="578"/>
      <c r="T25" s="578"/>
      <c r="U25" s="578"/>
      <c r="V25" s="578"/>
      <c r="W25" s="578"/>
      <c r="X25" s="578"/>
      <c r="Y25" s="578"/>
      <c r="Z25" s="578"/>
      <c r="AA25" s="578"/>
      <c r="AB25" s="578"/>
      <c r="AC25" s="578"/>
      <c r="AD25" s="578"/>
      <c r="AE25" s="578"/>
      <c r="AF25" s="578"/>
      <c r="AG25" s="578"/>
      <c r="AH25" s="578"/>
      <c r="AI25" s="578"/>
      <c r="AJ25" s="578"/>
      <c r="AK25" s="578"/>
    </row>
    <row r="26" ht="13.5" customHeight="1">
      <c r="A26" s="534"/>
      <c r="B26" s="585" t="s">
        <v>297</v>
      </c>
      <c r="C26" s="586"/>
      <c r="D26" s="587">
        <v>0.0</v>
      </c>
      <c r="E26" s="588">
        <f>'Cash Flow '!G16</f>
        <v>35640</v>
      </c>
      <c r="F26" s="588">
        <f>'Cash Flow '!H16</f>
        <v>39600</v>
      </c>
      <c r="G26" s="588">
        <f>'Cash Flow '!I16</f>
        <v>39600</v>
      </c>
      <c r="H26" s="588">
        <f>'Cash Flow '!J16</f>
        <v>39600</v>
      </c>
      <c r="I26" s="588">
        <f>'Cash Flow '!K16</f>
        <v>39600</v>
      </c>
      <c r="J26" s="588">
        <f>'Cash Flow '!L16</f>
        <v>39600</v>
      </c>
      <c r="K26" s="588">
        <f>'Cash Flow '!M16</f>
        <v>39600</v>
      </c>
      <c r="L26" s="588">
        <f>'Cash Flow '!N16</f>
        <v>39600</v>
      </c>
      <c r="M26" s="588">
        <f>'Cash Flow '!O16</f>
        <v>39600</v>
      </c>
      <c r="N26" s="588">
        <f>'Cash Flow '!P16</f>
        <v>39600</v>
      </c>
      <c r="O26" s="588">
        <f>'Cash Flow '!Q16</f>
        <v>39600</v>
      </c>
      <c r="P26" s="588">
        <f>'Cash Flow '!R16</f>
        <v>39600</v>
      </c>
      <c r="Q26" s="589">
        <f t="shared" ref="Q26:Q37" si="1">SUM(D26:P26)</f>
        <v>471240</v>
      </c>
      <c r="R26" s="534"/>
      <c r="S26" s="534"/>
      <c r="T26" s="534"/>
      <c r="U26" s="534"/>
      <c r="V26" s="534"/>
      <c r="W26" s="534"/>
      <c r="X26" s="534"/>
      <c r="Y26" s="534"/>
      <c r="Z26" s="534"/>
      <c r="AA26" s="534"/>
      <c r="AB26" s="534"/>
      <c r="AC26" s="534"/>
      <c r="AD26" s="534"/>
      <c r="AE26" s="534"/>
      <c r="AF26" s="534"/>
      <c r="AG26" s="534"/>
      <c r="AH26" s="534"/>
      <c r="AI26" s="534"/>
      <c r="AJ26" s="534"/>
      <c r="AK26" s="534"/>
    </row>
    <row r="27" ht="13.5" customHeight="1">
      <c r="A27" s="534"/>
      <c r="B27" s="590" t="s">
        <v>298</v>
      </c>
      <c r="C27" s="591"/>
      <c r="D27" s="592" t="str">
        <f>'Cash Flow '!F12</f>
        <v/>
      </c>
      <c r="E27" s="593" t="s">
        <v>299</v>
      </c>
      <c r="F27" s="593" t="s">
        <v>299</v>
      </c>
      <c r="G27" s="593" t="s">
        <v>299</v>
      </c>
      <c r="H27" s="593" t="s">
        <v>299</v>
      </c>
      <c r="I27" s="593" t="s">
        <v>299</v>
      </c>
      <c r="J27" s="593" t="s">
        <v>299</v>
      </c>
      <c r="K27" s="593" t="s">
        <v>299</v>
      </c>
      <c r="L27" s="594" t="s">
        <v>299</v>
      </c>
      <c r="M27" s="593" t="s">
        <v>299</v>
      </c>
      <c r="N27" s="593" t="s">
        <v>299</v>
      </c>
      <c r="O27" s="593" t="s">
        <v>299</v>
      </c>
      <c r="P27" s="593" t="s">
        <v>299</v>
      </c>
      <c r="Q27" s="595">
        <f t="shared" si="1"/>
        <v>0</v>
      </c>
      <c r="R27" s="534"/>
      <c r="S27" s="534"/>
      <c r="T27" s="534"/>
      <c r="U27" s="534"/>
      <c r="V27" s="534"/>
      <c r="W27" s="534"/>
      <c r="X27" s="534"/>
      <c r="Y27" s="534"/>
      <c r="Z27" s="534"/>
      <c r="AA27" s="534"/>
      <c r="AB27" s="534"/>
      <c r="AC27" s="534"/>
      <c r="AD27" s="534"/>
      <c r="AE27" s="534"/>
      <c r="AF27" s="534"/>
      <c r="AG27" s="534"/>
      <c r="AH27" s="534"/>
      <c r="AI27" s="534"/>
      <c r="AJ27" s="534"/>
      <c r="AK27" s="534"/>
    </row>
    <row r="28" ht="13.5" customHeight="1">
      <c r="A28" s="534"/>
      <c r="B28" s="596" t="s">
        <v>300</v>
      </c>
      <c r="C28" s="586"/>
      <c r="D28" s="597">
        <f>'Cash Flow '!F13</f>
        <v>200000</v>
      </c>
      <c r="E28" s="598">
        <v>0.0</v>
      </c>
      <c r="F28" s="598">
        <v>0.0</v>
      </c>
      <c r="G28" s="598">
        <v>0.0</v>
      </c>
      <c r="H28" s="598">
        <v>0.0</v>
      </c>
      <c r="I28" s="598">
        <v>0.0</v>
      </c>
      <c r="J28" s="598">
        <v>0.0</v>
      </c>
      <c r="K28" s="598">
        <v>0.0</v>
      </c>
      <c r="L28" s="597">
        <v>0.0</v>
      </c>
      <c r="M28" s="598">
        <v>0.0</v>
      </c>
      <c r="N28" s="598">
        <v>0.0</v>
      </c>
      <c r="O28" s="598">
        <v>0.0</v>
      </c>
      <c r="P28" s="598">
        <v>0.0</v>
      </c>
      <c r="Q28" s="599">
        <f t="shared" si="1"/>
        <v>200000</v>
      </c>
      <c r="R28" s="534"/>
      <c r="S28" s="534"/>
      <c r="T28" s="534"/>
      <c r="U28" s="534"/>
      <c r="V28" s="534"/>
      <c r="W28" s="534"/>
      <c r="X28" s="534"/>
      <c r="Y28" s="534"/>
      <c r="Z28" s="534"/>
      <c r="AA28" s="534"/>
      <c r="AB28" s="534"/>
      <c r="AC28" s="534"/>
      <c r="AD28" s="534"/>
      <c r="AE28" s="534"/>
      <c r="AF28" s="534"/>
      <c r="AG28" s="534"/>
      <c r="AH28" s="534"/>
      <c r="AI28" s="534"/>
      <c r="AJ28" s="534"/>
      <c r="AK28" s="534"/>
    </row>
    <row r="29" ht="13.5" customHeight="1">
      <c r="A29" s="534"/>
      <c r="B29" s="590" t="s">
        <v>301</v>
      </c>
      <c r="C29" s="591"/>
      <c r="D29" s="600">
        <v>0.0</v>
      </c>
      <c r="E29" s="601">
        <v>0.0</v>
      </c>
      <c r="F29" s="601">
        <v>0.0</v>
      </c>
      <c r="G29" s="601">
        <v>0.0</v>
      </c>
      <c r="H29" s="601">
        <v>0.0</v>
      </c>
      <c r="I29" s="601">
        <v>0.0</v>
      </c>
      <c r="J29" s="601">
        <v>0.0</v>
      </c>
      <c r="K29" s="601">
        <v>0.0</v>
      </c>
      <c r="L29" s="600">
        <v>0.0</v>
      </c>
      <c r="M29" s="601">
        <v>0.0</v>
      </c>
      <c r="N29" s="601">
        <v>0.0</v>
      </c>
      <c r="O29" s="601">
        <v>0.0</v>
      </c>
      <c r="P29" s="601">
        <v>0.0</v>
      </c>
      <c r="Q29" s="595">
        <f t="shared" si="1"/>
        <v>0</v>
      </c>
      <c r="R29" s="534"/>
      <c r="S29" s="534"/>
      <c r="T29" s="534"/>
      <c r="U29" s="534"/>
      <c r="V29" s="534"/>
      <c r="W29" s="534"/>
      <c r="X29" s="534"/>
      <c r="Y29" s="534"/>
      <c r="Z29" s="534"/>
      <c r="AA29" s="534"/>
      <c r="AB29" s="534"/>
      <c r="AC29" s="534"/>
      <c r="AD29" s="534"/>
      <c r="AE29" s="534"/>
      <c r="AF29" s="534"/>
      <c r="AG29" s="534"/>
      <c r="AH29" s="534"/>
      <c r="AI29" s="534"/>
      <c r="AJ29" s="534"/>
      <c r="AK29" s="534"/>
    </row>
    <row r="30" ht="13.5" customHeight="1">
      <c r="A30" s="534"/>
      <c r="B30" s="596" t="s">
        <v>302</v>
      </c>
      <c r="C30" s="586"/>
      <c r="D30" s="597">
        <v>0.0</v>
      </c>
      <c r="E30" s="598">
        <v>0.0</v>
      </c>
      <c r="F30" s="598">
        <v>0.0</v>
      </c>
      <c r="G30" s="598">
        <v>0.0</v>
      </c>
      <c r="H30" s="598">
        <v>0.0</v>
      </c>
      <c r="I30" s="598">
        <v>0.0</v>
      </c>
      <c r="J30" s="598">
        <v>0.0</v>
      </c>
      <c r="K30" s="598">
        <v>0.0</v>
      </c>
      <c r="L30" s="597">
        <v>0.0</v>
      </c>
      <c r="M30" s="598">
        <v>0.0</v>
      </c>
      <c r="N30" s="598">
        <v>0.0</v>
      </c>
      <c r="O30" s="598">
        <v>0.0</v>
      </c>
      <c r="P30" s="598">
        <v>0.0</v>
      </c>
      <c r="Q30" s="599">
        <f t="shared" si="1"/>
        <v>0</v>
      </c>
      <c r="R30" s="534"/>
      <c r="S30" s="534"/>
      <c r="T30" s="534"/>
      <c r="U30" s="534"/>
      <c r="V30" s="534"/>
      <c r="W30" s="534"/>
      <c r="X30" s="534"/>
      <c r="Y30" s="534"/>
      <c r="Z30" s="534"/>
      <c r="AA30" s="534"/>
      <c r="AB30" s="534"/>
      <c r="AC30" s="534"/>
      <c r="AD30" s="534"/>
      <c r="AE30" s="534"/>
      <c r="AF30" s="534"/>
      <c r="AG30" s="534"/>
      <c r="AH30" s="534"/>
      <c r="AI30" s="534"/>
      <c r="AJ30" s="534"/>
      <c r="AK30" s="534"/>
    </row>
    <row r="31" ht="13.5" customHeight="1">
      <c r="A31" s="534"/>
      <c r="B31" s="585" t="s">
        <v>302</v>
      </c>
      <c r="C31" s="602"/>
      <c r="D31" s="587">
        <v>0.0</v>
      </c>
      <c r="E31" s="603">
        <v>0.0</v>
      </c>
      <c r="F31" s="603">
        <v>0.0</v>
      </c>
      <c r="G31" s="603">
        <v>0.0</v>
      </c>
      <c r="H31" s="603">
        <v>0.0</v>
      </c>
      <c r="I31" s="603">
        <v>0.0</v>
      </c>
      <c r="J31" s="603">
        <v>0.0</v>
      </c>
      <c r="K31" s="603">
        <v>0.0</v>
      </c>
      <c r="L31" s="587">
        <v>0.0</v>
      </c>
      <c r="M31" s="603">
        <v>0.0</v>
      </c>
      <c r="N31" s="603">
        <v>0.0</v>
      </c>
      <c r="O31" s="603">
        <v>0.0</v>
      </c>
      <c r="P31" s="603">
        <v>0.0</v>
      </c>
      <c r="Q31" s="604">
        <f t="shared" si="1"/>
        <v>0</v>
      </c>
      <c r="R31" s="534"/>
      <c r="S31" s="534"/>
      <c r="T31" s="534"/>
      <c r="U31" s="534"/>
      <c r="V31" s="534"/>
      <c r="W31" s="534"/>
      <c r="X31" s="534"/>
      <c r="Y31" s="534"/>
      <c r="Z31" s="534"/>
      <c r="AA31" s="534"/>
      <c r="AB31" s="534"/>
      <c r="AC31" s="534"/>
      <c r="AD31" s="534"/>
      <c r="AE31" s="534"/>
      <c r="AF31" s="534"/>
      <c r="AG31" s="534"/>
      <c r="AH31" s="534"/>
      <c r="AI31" s="534"/>
      <c r="AJ31" s="534"/>
      <c r="AK31" s="534"/>
    </row>
    <row r="32" ht="13.5" customHeight="1">
      <c r="A32" s="534"/>
      <c r="B32" s="596" t="s">
        <v>302</v>
      </c>
      <c r="C32" s="586"/>
      <c r="D32" s="597">
        <v>0.0</v>
      </c>
      <c r="E32" s="598">
        <v>0.0</v>
      </c>
      <c r="F32" s="598">
        <v>0.0</v>
      </c>
      <c r="G32" s="598">
        <v>0.0</v>
      </c>
      <c r="H32" s="598">
        <v>0.0</v>
      </c>
      <c r="I32" s="598">
        <v>0.0</v>
      </c>
      <c r="J32" s="598">
        <v>0.0</v>
      </c>
      <c r="K32" s="598">
        <v>0.0</v>
      </c>
      <c r="L32" s="597">
        <v>0.0</v>
      </c>
      <c r="M32" s="598">
        <v>0.0</v>
      </c>
      <c r="N32" s="598">
        <v>0.0</v>
      </c>
      <c r="O32" s="598">
        <v>0.0</v>
      </c>
      <c r="P32" s="598">
        <v>0.0</v>
      </c>
      <c r="Q32" s="599">
        <f t="shared" si="1"/>
        <v>0</v>
      </c>
      <c r="R32" s="534"/>
      <c r="S32" s="534"/>
      <c r="T32" s="534"/>
      <c r="U32" s="534"/>
      <c r="V32" s="534"/>
      <c r="W32" s="534"/>
      <c r="X32" s="534"/>
      <c r="Y32" s="534"/>
      <c r="Z32" s="534"/>
      <c r="AA32" s="534"/>
      <c r="AB32" s="534"/>
      <c r="AC32" s="534"/>
      <c r="AD32" s="534"/>
      <c r="AE32" s="534"/>
      <c r="AF32" s="534"/>
      <c r="AG32" s="534"/>
      <c r="AH32" s="534"/>
      <c r="AI32" s="534"/>
      <c r="AJ32" s="534"/>
      <c r="AK32" s="534"/>
    </row>
    <row r="33" ht="13.5" customHeight="1">
      <c r="A33" s="534"/>
      <c r="B33" s="605" t="s">
        <v>302</v>
      </c>
      <c r="C33" s="606"/>
      <c r="D33" s="607">
        <v>0.0</v>
      </c>
      <c r="E33" s="608">
        <v>0.0</v>
      </c>
      <c r="F33" s="608">
        <v>0.0</v>
      </c>
      <c r="G33" s="608">
        <v>0.0</v>
      </c>
      <c r="H33" s="608">
        <v>0.0</v>
      </c>
      <c r="I33" s="608">
        <v>0.0</v>
      </c>
      <c r="J33" s="608">
        <v>0.0</v>
      </c>
      <c r="K33" s="608">
        <v>0.0</v>
      </c>
      <c r="L33" s="607">
        <v>0.0</v>
      </c>
      <c r="M33" s="608">
        <v>0.0</v>
      </c>
      <c r="N33" s="608">
        <v>0.0</v>
      </c>
      <c r="O33" s="608">
        <v>0.0</v>
      </c>
      <c r="P33" s="608">
        <v>0.0</v>
      </c>
      <c r="Q33" s="609">
        <f t="shared" si="1"/>
        <v>0</v>
      </c>
      <c r="R33" s="534"/>
      <c r="S33" s="534"/>
      <c r="T33" s="534"/>
      <c r="U33" s="534"/>
      <c r="V33" s="534"/>
      <c r="W33" s="534"/>
      <c r="X33" s="534"/>
      <c r="Y33" s="534"/>
      <c r="Z33" s="534"/>
      <c r="AA33" s="534"/>
      <c r="AB33" s="534"/>
      <c r="AC33" s="534"/>
      <c r="AD33" s="534"/>
      <c r="AE33" s="534"/>
      <c r="AF33" s="534"/>
      <c r="AG33" s="534"/>
      <c r="AH33" s="534"/>
      <c r="AI33" s="534"/>
      <c r="AJ33" s="534"/>
      <c r="AK33" s="534"/>
    </row>
    <row r="34" ht="13.5" customHeight="1">
      <c r="A34" s="534"/>
      <c r="B34" s="605" t="s">
        <v>302</v>
      </c>
      <c r="C34" s="606"/>
      <c r="D34" s="607">
        <v>0.0</v>
      </c>
      <c r="E34" s="608">
        <v>0.0</v>
      </c>
      <c r="F34" s="608">
        <v>0.0</v>
      </c>
      <c r="G34" s="608">
        <v>0.0</v>
      </c>
      <c r="H34" s="608">
        <v>0.0</v>
      </c>
      <c r="I34" s="608">
        <v>0.0</v>
      </c>
      <c r="J34" s="608">
        <v>0.0</v>
      </c>
      <c r="K34" s="608">
        <v>0.0</v>
      </c>
      <c r="L34" s="607">
        <v>0.0</v>
      </c>
      <c r="M34" s="608">
        <v>0.0</v>
      </c>
      <c r="N34" s="608">
        <v>0.0</v>
      </c>
      <c r="O34" s="608">
        <v>0.0</v>
      </c>
      <c r="P34" s="608">
        <v>0.0</v>
      </c>
      <c r="Q34" s="609">
        <f t="shared" si="1"/>
        <v>0</v>
      </c>
      <c r="R34" s="534"/>
      <c r="S34" s="534"/>
      <c r="T34" s="534"/>
      <c r="U34" s="534"/>
      <c r="V34" s="534"/>
      <c r="W34" s="534"/>
      <c r="X34" s="534"/>
      <c r="Y34" s="534"/>
      <c r="Z34" s="534"/>
      <c r="AA34" s="534"/>
      <c r="AB34" s="534"/>
      <c r="AC34" s="534"/>
      <c r="AD34" s="534"/>
      <c r="AE34" s="534"/>
      <c r="AF34" s="534"/>
      <c r="AG34" s="534"/>
      <c r="AH34" s="534"/>
      <c r="AI34" s="534"/>
      <c r="AJ34" s="534"/>
      <c r="AK34" s="534"/>
    </row>
    <row r="35" ht="13.5" customHeight="1">
      <c r="A35" s="534"/>
      <c r="B35" s="605" t="s">
        <v>302</v>
      </c>
      <c r="C35" s="606"/>
      <c r="D35" s="607">
        <v>0.0</v>
      </c>
      <c r="E35" s="608">
        <v>0.0</v>
      </c>
      <c r="F35" s="608">
        <v>0.0</v>
      </c>
      <c r="G35" s="608">
        <v>0.0</v>
      </c>
      <c r="H35" s="608">
        <v>0.0</v>
      </c>
      <c r="I35" s="608">
        <v>0.0</v>
      </c>
      <c r="J35" s="608">
        <v>0.0</v>
      </c>
      <c r="K35" s="608">
        <v>0.0</v>
      </c>
      <c r="L35" s="607">
        <v>0.0</v>
      </c>
      <c r="M35" s="608">
        <v>0.0</v>
      </c>
      <c r="N35" s="608">
        <v>0.0</v>
      </c>
      <c r="O35" s="608">
        <v>0.0</v>
      </c>
      <c r="P35" s="608">
        <v>0.0</v>
      </c>
      <c r="Q35" s="609">
        <f t="shared" si="1"/>
        <v>0</v>
      </c>
      <c r="R35" s="534"/>
      <c r="S35" s="534"/>
      <c r="T35" s="534"/>
      <c r="U35" s="534"/>
      <c r="V35" s="534"/>
      <c r="W35" s="534"/>
      <c r="X35" s="534"/>
      <c r="Y35" s="534"/>
      <c r="Z35" s="534"/>
      <c r="AA35" s="534"/>
      <c r="AB35" s="534"/>
      <c r="AC35" s="534"/>
      <c r="AD35" s="534"/>
      <c r="AE35" s="534"/>
      <c r="AF35" s="534"/>
      <c r="AG35" s="534"/>
      <c r="AH35" s="534"/>
      <c r="AI35" s="534"/>
      <c r="AJ35" s="534"/>
      <c r="AK35" s="534"/>
    </row>
    <row r="36" ht="13.5" customHeight="1">
      <c r="A36" s="534"/>
      <c r="B36" s="605" t="s">
        <v>302</v>
      </c>
      <c r="C36" s="606"/>
      <c r="D36" s="607">
        <v>0.0</v>
      </c>
      <c r="E36" s="608">
        <v>0.0</v>
      </c>
      <c r="F36" s="608">
        <v>0.0</v>
      </c>
      <c r="G36" s="608">
        <v>0.0</v>
      </c>
      <c r="H36" s="608">
        <v>0.0</v>
      </c>
      <c r="I36" s="608">
        <v>0.0</v>
      </c>
      <c r="J36" s="608">
        <v>0.0</v>
      </c>
      <c r="K36" s="608">
        <v>0.0</v>
      </c>
      <c r="L36" s="607">
        <v>0.0</v>
      </c>
      <c r="M36" s="608">
        <v>0.0</v>
      </c>
      <c r="N36" s="608">
        <v>0.0</v>
      </c>
      <c r="O36" s="608">
        <v>0.0</v>
      </c>
      <c r="P36" s="608">
        <v>0.0</v>
      </c>
      <c r="Q36" s="609">
        <f t="shared" si="1"/>
        <v>0</v>
      </c>
      <c r="R36" s="534"/>
      <c r="S36" s="534"/>
      <c r="T36" s="534"/>
      <c r="U36" s="534"/>
      <c r="V36" s="534"/>
      <c r="W36" s="534"/>
      <c r="X36" s="534"/>
      <c r="Y36" s="534"/>
      <c r="Z36" s="534"/>
      <c r="AA36" s="534"/>
      <c r="AB36" s="534"/>
      <c r="AC36" s="534"/>
      <c r="AD36" s="534"/>
      <c r="AE36" s="534"/>
      <c r="AF36" s="534"/>
      <c r="AG36" s="534"/>
      <c r="AH36" s="534"/>
      <c r="AI36" s="534"/>
      <c r="AJ36" s="534"/>
      <c r="AK36" s="534"/>
    </row>
    <row r="37" ht="20.25" customHeight="1">
      <c r="A37" s="610"/>
      <c r="B37" s="611" t="s">
        <v>303</v>
      </c>
      <c r="C37" s="612"/>
      <c r="D37" s="613">
        <f t="shared" ref="D37:P37" si="2">SUM(D26:D36)</f>
        <v>200000</v>
      </c>
      <c r="E37" s="614">
        <f t="shared" si="2"/>
        <v>35640</v>
      </c>
      <c r="F37" s="614">
        <f t="shared" si="2"/>
        <v>39600</v>
      </c>
      <c r="G37" s="614">
        <f t="shared" si="2"/>
        <v>39600</v>
      </c>
      <c r="H37" s="615">
        <f t="shared" si="2"/>
        <v>39600</v>
      </c>
      <c r="I37" s="616">
        <f t="shared" si="2"/>
        <v>39600</v>
      </c>
      <c r="J37" s="616">
        <f t="shared" si="2"/>
        <v>39600</v>
      </c>
      <c r="K37" s="616">
        <f t="shared" si="2"/>
        <v>39600</v>
      </c>
      <c r="L37" s="613">
        <f t="shared" si="2"/>
        <v>39600</v>
      </c>
      <c r="M37" s="614">
        <f t="shared" si="2"/>
        <v>39600</v>
      </c>
      <c r="N37" s="614">
        <f t="shared" si="2"/>
        <v>39600</v>
      </c>
      <c r="O37" s="615">
        <f t="shared" si="2"/>
        <v>39600</v>
      </c>
      <c r="P37" s="616">
        <f t="shared" si="2"/>
        <v>39600</v>
      </c>
      <c r="Q37" s="617">
        <f t="shared" si="1"/>
        <v>671240</v>
      </c>
      <c r="R37" s="610"/>
      <c r="S37" s="610"/>
      <c r="T37" s="610"/>
      <c r="U37" s="610"/>
      <c r="V37" s="610"/>
      <c r="W37" s="610"/>
      <c r="X37" s="610"/>
      <c r="Y37" s="610"/>
      <c r="Z37" s="610"/>
      <c r="AA37" s="610"/>
      <c r="AB37" s="610"/>
      <c r="AC37" s="610"/>
      <c r="AD37" s="610"/>
      <c r="AE37" s="610"/>
      <c r="AF37" s="610"/>
      <c r="AG37" s="610"/>
      <c r="AH37" s="610"/>
      <c r="AI37" s="610"/>
      <c r="AJ37" s="610"/>
      <c r="AK37" s="610"/>
    </row>
    <row r="38" ht="30.75" customHeight="1">
      <c r="A38" s="534"/>
      <c r="B38" s="618"/>
      <c r="C38" s="618"/>
      <c r="D38" s="619"/>
      <c r="E38" s="619"/>
      <c r="F38" s="619"/>
      <c r="G38" s="619"/>
      <c r="H38" s="619"/>
      <c r="I38" s="619"/>
      <c r="J38" s="619"/>
      <c r="K38" s="619"/>
      <c r="L38" s="619"/>
      <c r="M38" s="619"/>
      <c r="N38" s="619"/>
      <c r="O38" s="619"/>
      <c r="P38" s="619"/>
      <c r="Q38" s="620">
        <f>Q37-'Cash Flow '!S16</f>
        <v>0</v>
      </c>
      <c r="R38" s="534"/>
      <c r="S38" s="534"/>
      <c r="T38" s="534"/>
      <c r="U38" s="534"/>
      <c r="V38" s="534"/>
      <c r="W38" s="534"/>
      <c r="X38" s="534"/>
      <c r="Y38" s="534"/>
      <c r="Z38" s="534"/>
      <c r="AA38" s="534"/>
      <c r="AB38" s="534"/>
      <c r="AC38" s="534"/>
      <c r="AD38" s="534"/>
      <c r="AE38" s="534"/>
      <c r="AF38" s="534"/>
      <c r="AG38" s="534"/>
      <c r="AH38" s="534"/>
      <c r="AI38" s="534"/>
      <c r="AJ38" s="534"/>
      <c r="AK38" s="534"/>
    </row>
    <row r="39" ht="30.75" customHeight="1">
      <c r="A39" s="534"/>
      <c r="B39" s="618"/>
      <c r="C39" s="618"/>
      <c r="D39" s="619"/>
      <c r="E39" s="619"/>
      <c r="F39" s="619"/>
      <c r="G39" s="619"/>
      <c r="H39" s="619"/>
      <c r="I39" s="619"/>
      <c r="J39" s="619"/>
      <c r="K39" s="619"/>
      <c r="L39" s="619"/>
      <c r="M39" s="619"/>
      <c r="N39" s="619"/>
      <c r="O39" s="619"/>
      <c r="P39" s="619"/>
      <c r="Q39" s="620"/>
      <c r="R39" s="534"/>
      <c r="S39" s="534"/>
      <c r="T39" s="534"/>
      <c r="U39" s="534"/>
      <c r="V39" s="534"/>
      <c r="W39" s="534"/>
      <c r="X39" s="534"/>
      <c r="Y39" s="534"/>
      <c r="Z39" s="534"/>
      <c r="AA39" s="534"/>
      <c r="AB39" s="534"/>
      <c r="AC39" s="534"/>
      <c r="AD39" s="534"/>
      <c r="AE39" s="534"/>
      <c r="AF39" s="534"/>
      <c r="AG39" s="534"/>
      <c r="AH39" s="534"/>
      <c r="AI39" s="534"/>
      <c r="AJ39" s="534"/>
      <c r="AK39" s="534"/>
    </row>
    <row r="40" ht="18.75" customHeight="1">
      <c r="A40" s="534"/>
      <c r="B40" s="618"/>
      <c r="C40" s="618"/>
      <c r="D40" s="619"/>
      <c r="E40" s="574" t="s">
        <v>292</v>
      </c>
      <c r="F40" s="575"/>
      <c r="G40" s="575"/>
      <c r="H40" s="575"/>
      <c r="I40" s="575"/>
      <c r="J40" s="575"/>
      <c r="K40" s="575"/>
      <c r="L40" s="575"/>
      <c r="M40" s="575"/>
      <c r="N40" s="575"/>
      <c r="O40" s="575"/>
      <c r="P40" s="576"/>
      <c r="Q40" s="620"/>
      <c r="R40" s="534"/>
      <c r="S40" s="534"/>
      <c r="T40" s="534"/>
      <c r="U40" s="534"/>
      <c r="V40" s="534"/>
      <c r="W40" s="534"/>
      <c r="X40" s="534"/>
      <c r="Y40" s="534"/>
      <c r="Z40" s="534"/>
      <c r="AA40" s="534"/>
      <c r="AB40" s="534"/>
      <c r="AC40" s="534"/>
      <c r="AD40" s="534"/>
      <c r="AE40" s="534"/>
      <c r="AF40" s="534"/>
      <c r="AG40" s="534"/>
      <c r="AH40" s="534"/>
      <c r="AI40" s="534"/>
      <c r="AJ40" s="534"/>
      <c r="AK40" s="534"/>
    </row>
    <row r="41" ht="21.75" customHeight="1">
      <c r="A41" s="534"/>
      <c r="B41" s="579" t="s">
        <v>304</v>
      </c>
      <c r="C41" s="580" t="s">
        <v>294</v>
      </c>
      <c r="D41" s="580" t="s">
        <v>295</v>
      </c>
      <c r="E41" s="583">
        <v>1.0</v>
      </c>
      <c r="F41" s="583">
        <v>2.0</v>
      </c>
      <c r="G41" s="583">
        <v>3.0</v>
      </c>
      <c r="H41" s="583">
        <v>4.0</v>
      </c>
      <c r="I41" s="583">
        <v>5.0</v>
      </c>
      <c r="J41" s="621">
        <v>6.0</v>
      </c>
      <c r="K41" s="582">
        <v>7.0</v>
      </c>
      <c r="L41" s="583">
        <v>8.0</v>
      </c>
      <c r="M41" s="583">
        <v>9.0</v>
      </c>
      <c r="N41" s="583">
        <v>10.0</v>
      </c>
      <c r="O41" s="582">
        <v>11.0</v>
      </c>
      <c r="P41" s="582">
        <v>12.0</v>
      </c>
      <c r="Q41" s="584" t="s">
        <v>296</v>
      </c>
      <c r="R41" s="534"/>
      <c r="S41" s="534"/>
      <c r="T41" s="534"/>
      <c r="U41" s="534"/>
      <c r="V41" s="534"/>
      <c r="W41" s="534"/>
      <c r="X41" s="534"/>
      <c r="Y41" s="534"/>
      <c r="Z41" s="534"/>
      <c r="AA41" s="534"/>
      <c r="AB41" s="534"/>
      <c r="AC41" s="534"/>
      <c r="AD41" s="534"/>
      <c r="AE41" s="534"/>
      <c r="AF41" s="534"/>
      <c r="AG41" s="534"/>
      <c r="AH41" s="534"/>
      <c r="AI41" s="534"/>
      <c r="AJ41" s="534"/>
      <c r="AK41" s="534"/>
    </row>
    <row r="42" ht="13.5" customHeight="1">
      <c r="A42" s="534"/>
      <c r="B42" s="622" t="s">
        <v>305</v>
      </c>
      <c r="C42" s="623"/>
      <c r="D42" s="600">
        <v>0.0</v>
      </c>
      <c r="E42" s="588">
        <f>'Cash Flow '!G23+'Cash Flow '!G24+'Cash Flow '!G25+'Cash Flow '!G27+'Cash Flow '!G28++'Cash Flow '!G29</f>
        <v>18216</v>
      </c>
      <c r="F42" s="588">
        <f>'Cash Flow '!H23+'Cash Flow '!H24+'Cash Flow '!H25+'Cash Flow '!H27+'Cash Flow '!H28++'Cash Flow '!H29</f>
        <v>18216</v>
      </c>
      <c r="G42" s="588">
        <f>'Cash Flow '!I23+'Cash Flow '!I24+'Cash Flow '!I25+'Cash Flow '!I27+'Cash Flow '!I28++'Cash Flow '!I29</f>
        <v>18216</v>
      </c>
      <c r="H42" s="588">
        <f>'Cash Flow '!J23+'Cash Flow '!J24+'Cash Flow '!J25+'Cash Flow '!J27+'Cash Flow '!J28++'Cash Flow '!J29</f>
        <v>18216</v>
      </c>
      <c r="I42" s="588">
        <f>'Cash Flow '!K23+'Cash Flow '!K24+'Cash Flow '!K25+'Cash Flow '!K27+'Cash Flow '!K28++'Cash Flow '!K29</f>
        <v>18216</v>
      </c>
      <c r="J42" s="588">
        <f>'Cash Flow '!L23+'Cash Flow '!L24+'Cash Flow '!L25+'Cash Flow '!L27+'Cash Flow '!L28++'Cash Flow '!L29</f>
        <v>18216</v>
      </c>
      <c r="K42" s="588">
        <f>'Cash Flow '!M23+'Cash Flow '!M24+'Cash Flow '!M25+'Cash Flow '!M27+'Cash Flow '!M28++'Cash Flow '!M29</f>
        <v>18216</v>
      </c>
      <c r="L42" s="588">
        <f>'Cash Flow '!N23+'Cash Flow '!N24+'Cash Flow '!N25+'Cash Flow '!N27+'Cash Flow '!N28++'Cash Flow '!N29</f>
        <v>18216</v>
      </c>
      <c r="M42" s="588">
        <f>'Cash Flow '!O23+'Cash Flow '!O24+'Cash Flow '!O25+'Cash Flow '!O27+'Cash Flow '!O28++'Cash Flow '!O29</f>
        <v>18216</v>
      </c>
      <c r="N42" s="588">
        <f>'Cash Flow '!P23+'Cash Flow '!P24+'Cash Flow '!P25+'Cash Flow '!P27+'Cash Flow '!P28++'Cash Flow '!P29</f>
        <v>18216</v>
      </c>
      <c r="O42" s="588">
        <f>'Cash Flow '!Q23+'Cash Flow '!Q24+'Cash Flow '!Q25+'Cash Flow '!Q27+'Cash Flow '!Q28++'Cash Flow '!Q29</f>
        <v>18216</v>
      </c>
      <c r="P42" s="588">
        <f>'Cash Flow '!R23+'Cash Flow '!R24+'Cash Flow '!R25+'Cash Flow '!R27+'Cash Flow '!R28++'Cash Flow '!R29</f>
        <v>18216</v>
      </c>
      <c r="Q42" s="589">
        <f t="shared" ref="Q42:Q54" si="3">SUM(D42:P42)</f>
        <v>218592</v>
      </c>
      <c r="R42" s="534"/>
      <c r="S42" s="534"/>
      <c r="T42" s="534"/>
      <c r="U42" s="534"/>
      <c r="V42" s="534"/>
      <c r="W42" s="534"/>
      <c r="X42" s="534"/>
      <c r="Y42" s="534"/>
      <c r="Z42" s="534"/>
      <c r="AA42" s="534"/>
      <c r="AB42" s="534"/>
      <c r="AC42" s="534"/>
      <c r="AD42" s="534"/>
      <c r="AE42" s="534"/>
      <c r="AF42" s="534"/>
      <c r="AG42" s="534"/>
      <c r="AH42" s="534"/>
      <c r="AI42" s="534"/>
      <c r="AJ42" s="534"/>
      <c r="AK42" s="534"/>
    </row>
    <row r="43" ht="13.5" customHeight="1">
      <c r="A43" s="534"/>
      <c r="B43" s="624" t="s">
        <v>301</v>
      </c>
      <c r="C43" s="625"/>
      <c r="D43" s="626">
        <f>SUM(D29)</f>
        <v>0</v>
      </c>
      <c r="E43" s="597">
        <v>0.0</v>
      </c>
      <c r="F43" s="597">
        <v>0.0</v>
      </c>
      <c r="G43" s="597">
        <v>0.0</v>
      </c>
      <c r="H43" s="597">
        <v>0.0</v>
      </c>
      <c r="I43" s="597">
        <v>0.0</v>
      </c>
      <c r="J43" s="597">
        <v>0.0</v>
      </c>
      <c r="K43" s="597">
        <v>0.0</v>
      </c>
      <c r="L43" s="597">
        <v>0.0</v>
      </c>
      <c r="M43" s="597">
        <v>0.0</v>
      </c>
      <c r="N43" s="597">
        <v>0.0</v>
      </c>
      <c r="O43" s="597">
        <v>0.0</v>
      </c>
      <c r="P43" s="597">
        <v>0.0</v>
      </c>
      <c r="Q43" s="599">
        <f t="shared" si="3"/>
        <v>0</v>
      </c>
      <c r="R43" s="534"/>
      <c r="S43" s="534"/>
      <c r="T43" s="534"/>
      <c r="U43" s="534"/>
      <c r="V43" s="534"/>
      <c r="W43" s="534"/>
      <c r="X43" s="534"/>
      <c r="Y43" s="534"/>
      <c r="Z43" s="534"/>
      <c r="AA43" s="534"/>
      <c r="AB43" s="534"/>
      <c r="AC43" s="534"/>
      <c r="AD43" s="534"/>
      <c r="AE43" s="534"/>
      <c r="AF43" s="534"/>
      <c r="AG43" s="534"/>
      <c r="AH43" s="534"/>
      <c r="AI43" s="534"/>
      <c r="AJ43" s="534"/>
      <c r="AK43" s="534"/>
    </row>
    <row r="44" ht="13.5" customHeight="1">
      <c r="A44" s="534"/>
      <c r="B44" s="622" t="s">
        <v>306</v>
      </c>
      <c r="C44" s="627"/>
      <c r="D44" s="587">
        <v>0.0</v>
      </c>
      <c r="E44" s="597">
        <f>'Cash Flow '!G31-E45</f>
        <v>1188</v>
      </c>
      <c r="F44" s="597">
        <f>'Cash Flow '!H31-F45</f>
        <v>1188</v>
      </c>
      <c r="G44" s="597">
        <f>'Cash Flow '!I31-G45</f>
        <v>1188</v>
      </c>
      <c r="H44" s="597">
        <f>'Cash Flow '!J31-H45</f>
        <v>1188</v>
      </c>
      <c r="I44" s="597">
        <f>'Cash Flow '!K31-I45</f>
        <v>1188</v>
      </c>
      <c r="J44" s="597">
        <f>'Cash Flow '!L31-J45</f>
        <v>1188</v>
      </c>
      <c r="K44" s="597">
        <f>'Cash Flow '!M31-K45</f>
        <v>1188</v>
      </c>
      <c r="L44" s="597">
        <f>'Cash Flow '!N31-L45</f>
        <v>1188</v>
      </c>
      <c r="M44" s="597">
        <f>'Cash Flow '!O31-M45</f>
        <v>1188</v>
      </c>
      <c r="N44" s="597">
        <f>'Cash Flow '!P31-N45</f>
        <v>1188</v>
      </c>
      <c r="O44" s="597">
        <f>'Cash Flow '!Q31-O45</f>
        <v>1188</v>
      </c>
      <c r="P44" s="597">
        <f>'Cash Flow '!R31-P45</f>
        <v>1188</v>
      </c>
      <c r="Q44" s="604">
        <f t="shared" si="3"/>
        <v>14256</v>
      </c>
      <c r="R44" s="534"/>
      <c r="S44" s="534"/>
      <c r="T44" s="534"/>
      <c r="U44" s="534"/>
      <c r="V44" s="534"/>
      <c r="W44" s="534"/>
      <c r="X44" s="534"/>
      <c r="Y44" s="534"/>
      <c r="Z44" s="534"/>
      <c r="AA44" s="534"/>
      <c r="AB44" s="534"/>
      <c r="AC44" s="534"/>
      <c r="AD44" s="534"/>
      <c r="AE44" s="534"/>
      <c r="AF44" s="534"/>
      <c r="AG44" s="534"/>
      <c r="AH44" s="534"/>
      <c r="AI44" s="534"/>
      <c r="AJ44" s="534"/>
      <c r="AK44" s="534"/>
    </row>
    <row r="45" ht="14.25" customHeight="1">
      <c r="A45" s="534"/>
      <c r="B45" s="624" t="s">
        <v>307</v>
      </c>
      <c r="C45" s="625"/>
      <c r="D45" s="587">
        <v>0.0</v>
      </c>
      <c r="E45" s="597">
        <v>0.0</v>
      </c>
      <c r="F45" s="597">
        <v>0.0</v>
      </c>
      <c r="G45" s="597">
        <v>0.0</v>
      </c>
      <c r="H45" s="597">
        <v>0.0</v>
      </c>
      <c r="I45" s="597">
        <v>0.0</v>
      </c>
      <c r="J45" s="597">
        <v>0.0</v>
      </c>
      <c r="K45" s="597">
        <v>0.0</v>
      </c>
      <c r="L45" s="597">
        <v>0.0</v>
      </c>
      <c r="M45" s="597">
        <v>0.0</v>
      </c>
      <c r="N45" s="597">
        <v>0.0</v>
      </c>
      <c r="O45" s="597">
        <v>0.0</v>
      </c>
      <c r="P45" s="597">
        <v>0.0</v>
      </c>
      <c r="Q45" s="599">
        <f t="shared" si="3"/>
        <v>0</v>
      </c>
      <c r="R45" s="534"/>
      <c r="S45" s="534"/>
      <c r="T45" s="534"/>
      <c r="U45" s="534"/>
      <c r="V45" s="534"/>
      <c r="W45" s="534"/>
      <c r="X45" s="534"/>
      <c r="Y45" s="534"/>
      <c r="Z45" s="534"/>
      <c r="AA45" s="534"/>
      <c r="AB45" s="534"/>
      <c r="AC45" s="534"/>
      <c r="AD45" s="534"/>
      <c r="AE45" s="534"/>
      <c r="AF45" s="534"/>
      <c r="AG45" s="534"/>
      <c r="AH45" s="534"/>
      <c r="AI45" s="534"/>
      <c r="AJ45" s="534"/>
      <c r="AK45" s="534"/>
    </row>
    <row r="46" ht="14.25" customHeight="1">
      <c r="A46" s="534"/>
      <c r="B46" s="628" t="s">
        <v>125</v>
      </c>
      <c r="C46" s="629"/>
      <c r="D46" s="587">
        <v>0.0</v>
      </c>
      <c r="E46" s="597">
        <f>'P&amp;L'!E43*1.2</f>
        <v>396</v>
      </c>
      <c r="F46" s="597">
        <f>'P&amp;L'!F43*1.2</f>
        <v>396</v>
      </c>
      <c r="G46" s="597">
        <f>'P&amp;L'!G43*1.2</f>
        <v>396</v>
      </c>
      <c r="H46" s="597">
        <f>'P&amp;L'!H43*1.2</f>
        <v>396</v>
      </c>
      <c r="I46" s="597">
        <f>'P&amp;L'!I43*1.2</f>
        <v>396</v>
      </c>
      <c r="J46" s="597">
        <f>'P&amp;L'!J43*1.2</f>
        <v>396</v>
      </c>
      <c r="K46" s="597">
        <f>'P&amp;L'!K43*1.2</f>
        <v>396</v>
      </c>
      <c r="L46" s="597">
        <f>'P&amp;L'!L43*1.2</f>
        <v>396</v>
      </c>
      <c r="M46" s="597">
        <f>'P&amp;L'!M43*1.2</f>
        <v>396</v>
      </c>
      <c r="N46" s="597">
        <f>'P&amp;L'!N43*1.2</f>
        <v>396</v>
      </c>
      <c r="O46" s="597">
        <f>'P&amp;L'!O43*1.2</f>
        <v>396</v>
      </c>
      <c r="P46" s="597">
        <f>'P&amp;L'!P43*1.2</f>
        <v>396</v>
      </c>
      <c r="Q46" s="604">
        <f t="shared" si="3"/>
        <v>4752</v>
      </c>
      <c r="R46" s="534"/>
      <c r="S46" s="630" t="s">
        <v>227</v>
      </c>
      <c r="T46" s="534"/>
      <c r="U46" s="534"/>
      <c r="V46" s="534"/>
      <c r="W46" s="534"/>
      <c r="X46" s="534"/>
      <c r="Y46" s="534"/>
      <c r="Z46" s="534"/>
      <c r="AA46" s="534"/>
      <c r="AB46" s="534"/>
      <c r="AC46" s="534"/>
      <c r="AD46" s="534"/>
      <c r="AE46" s="534"/>
      <c r="AF46" s="534"/>
      <c r="AG46" s="534"/>
      <c r="AH46" s="534"/>
      <c r="AI46" s="534"/>
      <c r="AJ46" s="534"/>
      <c r="AK46" s="534"/>
    </row>
    <row r="47" ht="13.5" customHeight="1">
      <c r="A47" s="534"/>
      <c r="B47" s="622" t="s">
        <v>123</v>
      </c>
      <c r="C47" s="623"/>
      <c r="D47" s="587">
        <v>0.0</v>
      </c>
      <c r="E47" s="597">
        <f>'P&amp;L'!E41*1.2</f>
        <v>0</v>
      </c>
      <c r="F47" s="597">
        <f>'P&amp;L'!F41*1.2</f>
        <v>0</v>
      </c>
      <c r="G47" s="597">
        <f>'P&amp;L'!G41*1.2</f>
        <v>0</v>
      </c>
      <c r="H47" s="597">
        <f>'P&amp;L'!H41*1.2</f>
        <v>0</v>
      </c>
      <c r="I47" s="597">
        <f>'P&amp;L'!I41*1.2</f>
        <v>0</v>
      </c>
      <c r="J47" s="597">
        <f>'P&amp;L'!J41*1.2</f>
        <v>0</v>
      </c>
      <c r="K47" s="597">
        <f>'P&amp;L'!K41*1.2</f>
        <v>0</v>
      </c>
      <c r="L47" s="597">
        <f>'P&amp;L'!L41*1.2</f>
        <v>0</v>
      </c>
      <c r="M47" s="597">
        <f>'P&amp;L'!M41*1.2</f>
        <v>0</v>
      </c>
      <c r="N47" s="597">
        <f>'P&amp;L'!N41*1.2</f>
        <v>0</v>
      </c>
      <c r="O47" s="597">
        <f>'P&amp;L'!O41*1.2</f>
        <v>0</v>
      </c>
      <c r="P47" s="597">
        <f>'P&amp;L'!P41*1.2</f>
        <v>0</v>
      </c>
      <c r="Q47" s="595">
        <f t="shared" si="3"/>
        <v>0</v>
      </c>
      <c r="R47" s="534"/>
      <c r="S47" s="630" t="s">
        <v>227</v>
      </c>
      <c r="T47" s="534"/>
      <c r="U47" s="534"/>
      <c r="V47" s="534"/>
      <c r="W47" s="534"/>
      <c r="X47" s="534"/>
      <c r="Y47" s="534"/>
      <c r="Z47" s="534"/>
      <c r="AA47" s="534"/>
      <c r="AB47" s="534"/>
      <c r="AC47" s="534"/>
      <c r="AD47" s="534"/>
      <c r="AE47" s="534"/>
      <c r="AF47" s="534"/>
      <c r="AG47" s="534"/>
      <c r="AH47" s="534"/>
      <c r="AI47" s="534"/>
      <c r="AJ47" s="534"/>
      <c r="AK47" s="534"/>
    </row>
    <row r="48" ht="13.5" customHeight="1">
      <c r="A48" s="534"/>
      <c r="B48" s="631" t="s">
        <v>308</v>
      </c>
      <c r="C48" s="632"/>
      <c r="D48" s="587">
        <v>0.0</v>
      </c>
      <c r="E48" s="597">
        <f>'P&amp;L'!E45*1.2</f>
        <v>0</v>
      </c>
      <c r="F48" s="597">
        <f>'P&amp;L'!F45*1.2</f>
        <v>0</v>
      </c>
      <c r="G48" s="597">
        <f>'P&amp;L'!G45*1.2</f>
        <v>0</v>
      </c>
      <c r="H48" s="597">
        <f>'P&amp;L'!H45*1.2</f>
        <v>0</v>
      </c>
      <c r="I48" s="597">
        <f>'P&amp;L'!I45*1.2</f>
        <v>0</v>
      </c>
      <c r="J48" s="597">
        <f>'P&amp;L'!J45*1.2</f>
        <v>0</v>
      </c>
      <c r="K48" s="597">
        <f>'P&amp;L'!K45*1.2</f>
        <v>0</v>
      </c>
      <c r="L48" s="597">
        <f>'P&amp;L'!L45*1.2</f>
        <v>0</v>
      </c>
      <c r="M48" s="597">
        <f>'P&amp;L'!M45*1.2</f>
        <v>0</v>
      </c>
      <c r="N48" s="597">
        <f>'P&amp;L'!N45*1.2</f>
        <v>0</v>
      </c>
      <c r="O48" s="597">
        <f>'P&amp;L'!O45*1.2</f>
        <v>0</v>
      </c>
      <c r="P48" s="597">
        <f>'P&amp;L'!P45*1.2</f>
        <v>0</v>
      </c>
      <c r="Q48" s="633">
        <f t="shared" si="3"/>
        <v>0</v>
      </c>
      <c r="R48" s="534"/>
      <c r="S48" s="630" t="s">
        <v>227</v>
      </c>
      <c r="T48" s="534"/>
      <c r="U48" s="534"/>
      <c r="V48" s="534"/>
      <c r="W48" s="534"/>
      <c r="X48" s="534"/>
      <c r="Y48" s="534"/>
      <c r="Z48" s="534"/>
      <c r="AA48" s="534"/>
      <c r="AB48" s="534"/>
      <c r="AC48" s="534"/>
      <c r="AD48" s="534"/>
      <c r="AE48" s="534"/>
      <c r="AF48" s="534"/>
      <c r="AG48" s="534"/>
      <c r="AH48" s="534"/>
      <c r="AI48" s="534"/>
      <c r="AJ48" s="534"/>
      <c r="AK48" s="534"/>
    </row>
    <row r="49" ht="13.5" customHeight="1">
      <c r="A49" s="534"/>
      <c r="B49" s="624" t="s">
        <v>309</v>
      </c>
      <c r="C49" s="625"/>
      <c r="D49" s="587">
        <v>0.0</v>
      </c>
      <c r="E49" s="597">
        <f>'Cash Flow '!G37+'Cash Flow '!G38+'Cash Flow '!G39</f>
        <v>3960</v>
      </c>
      <c r="F49" s="597">
        <f>'Cash Flow '!H37+'Cash Flow '!H38+'Cash Flow '!H39</f>
        <v>3960</v>
      </c>
      <c r="G49" s="597">
        <f>'Cash Flow '!I37+'Cash Flow '!I38+'Cash Flow '!I39</f>
        <v>3960</v>
      </c>
      <c r="H49" s="597">
        <f>'Cash Flow '!J37+'Cash Flow '!J38+'Cash Flow '!J39</f>
        <v>3960</v>
      </c>
      <c r="I49" s="597">
        <f>'Cash Flow '!K37+'Cash Flow '!K38+'Cash Flow '!K39</f>
        <v>3960</v>
      </c>
      <c r="J49" s="597">
        <f>'Cash Flow '!L37+'Cash Flow '!L38+'Cash Flow '!L39</f>
        <v>3960</v>
      </c>
      <c r="K49" s="597">
        <f>'Cash Flow '!M37+'Cash Flow '!M38+'Cash Flow '!M39</f>
        <v>3960</v>
      </c>
      <c r="L49" s="597">
        <f>'Cash Flow '!N37+'Cash Flow '!N38+'Cash Flow '!N39</f>
        <v>3960</v>
      </c>
      <c r="M49" s="597">
        <f>'Cash Flow '!O37+'Cash Flow '!O38+'Cash Flow '!O39</f>
        <v>3960</v>
      </c>
      <c r="N49" s="597">
        <f>'Cash Flow '!P37+'Cash Flow '!P38+'Cash Flow '!P39</f>
        <v>3960</v>
      </c>
      <c r="O49" s="597">
        <f>'Cash Flow '!Q37+'Cash Flow '!Q38+'Cash Flow '!Q39</f>
        <v>3960</v>
      </c>
      <c r="P49" s="597">
        <f>'Cash Flow '!R37+'Cash Flow '!R38+'Cash Flow '!R39</f>
        <v>3960</v>
      </c>
      <c r="Q49" s="599">
        <f t="shared" si="3"/>
        <v>47520</v>
      </c>
      <c r="R49" s="534"/>
      <c r="S49" s="630" t="s">
        <v>310</v>
      </c>
      <c r="T49" s="534"/>
      <c r="U49" s="534"/>
      <c r="V49" s="534"/>
      <c r="W49" s="534"/>
      <c r="X49" s="534"/>
      <c r="Y49" s="534"/>
      <c r="Z49" s="534"/>
      <c r="AA49" s="534"/>
      <c r="AB49" s="534"/>
      <c r="AC49" s="534"/>
      <c r="AD49" s="534"/>
      <c r="AE49" s="534"/>
      <c r="AF49" s="534"/>
      <c r="AG49" s="534"/>
      <c r="AH49" s="534"/>
      <c r="AI49" s="534"/>
      <c r="AJ49" s="534"/>
      <c r="AK49" s="534"/>
    </row>
    <row r="50" ht="13.5" customHeight="1">
      <c r="A50" s="534"/>
      <c r="B50" s="628" t="s">
        <v>311</v>
      </c>
      <c r="C50" s="629"/>
      <c r="D50" s="587">
        <v>0.0</v>
      </c>
      <c r="E50" s="597">
        <f>'Cash Flow '!G40</f>
        <v>0</v>
      </c>
      <c r="F50" s="597">
        <f>'Cash Flow '!H40</f>
        <v>0</v>
      </c>
      <c r="G50" s="597">
        <f>'Cash Flow '!I40</f>
        <v>0</v>
      </c>
      <c r="H50" s="597">
        <f>'Cash Flow '!J40</f>
        <v>0</v>
      </c>
      <c r="I50" s="597">
        <f>'Cash Flow '!K40</f>
        <v>0</v>
      </c>
      <c r="J50" s="597">
        <f>'Cash Flow '!L40</f>
        <v>0</v>
      </c>
      <c r="K50" s="597">
        <f>'Cash Flow '!M40</f>
        <v>0</v>
      </c>
      <c r="L50" s="597">
        <f>'Cash Flow '!N40</f>
        <v>0</v>
      </c>
      <c r="M50" s="597">
        <f>'Cash Flow '!O40</f>
        <v>0</v>
      </c>
      <c r="N50" s="597">
        <f>'Cash Flow '!P40</f>
        <v>0</v>
      </c>
      <c r="O50" s="597">
        <f>'Cash Flow '!Q40</f>
        <v>0</v>
      </c>
      <c r="P50" s="597">
        <f>'Cash Flow '!R40</f>
        <v>0</v>
      </c>
      <c r="Q50" s="604">
        <f t="shared" si="3"/>
        <v>0</v>
      </c>
      <c r="R50" s="534"/>
      <c r="S50" s="630" t="s">
        <v>310</v>
      </c>
      <c r="T50" s="534"/>
      <c r="U50" s="534"/>
      <c r="V50" s="534"/>
      <c r="W50" s="534"/>
      <c r="X50" s="534"/>
      <c r="Y50" s="534"/>
      <c r="Z50" s="534"/>
      <c r="AA50" s="534"/>
      <c r="AB50" s="534"/>
      <c r="AC50" s="534"/>
      <c r="AD50" s="534"/>
      <c r="AE50" s="534"/>
      <c r="AF50" s="534"/>
      <c r="AG50" s="534"/>
      <c r="AH50" s="534"/>
      <c r="AI50" s="534"/>
      <c r="AJ50" s="534"/>
      <c r="AK50" s="534"/>
    </row>
    <row r="51" ht="13.5" customHeight="1">
      <c r="A51" s="534"/>
      <c r="B51" s="628" t="s">
        <v>312</v>
      </c>
      <c r="C51" s="629"/>
      <c r="D51" s="587">
        <v>0.0</v>
      </c>
      <c r="E51" s="597">
        <f>'P&amp;L'!E53*1.2</f>
        <v>0</v>
      </c>
      <c r="F51" s="597">
        <f>'P&amp;L'!F53*1.2</f>
        <v>0</v>
      </c>
      <c r="G51" s="597">
        <f>'P&amp;L'!G53*1.2</f>
        <v>0</v>
      </c>
      <c r="H51" s="597">
        <f>'P&amp;L'!H53*1.2</f>
        <v>0</v>
      </c>
      <c r="I51" s="597">
        <f>'P&amp;L'!I53*1.2</f>
        <v>0</v>
      </c>
      <c r="J51" s="597">
        <f>'P&amp;L'!J53*1.2</f>
        <v>0</v>
      </c>
      <c r="K51" s="597">
        <f>'P&amp;L'!K53*1.2</f>
        <v>0</v>
      </c>
      <c r="L51" s="597">
        <f>'P&amp;L'!L53*1.2</f>
        <v>0</v>
      </c>
      <c r="M51" s="597">
        <f>'P&amp;L'!M53*1.2</f>
        <v>0</v>
      </c>
      <c r="N51" s="597">
        <f>'P&amp;L'!N53*1.2</f>
        <v>0</v>
      </c>
      <c r="O51" s="597">
        <f>'P&amp;L'!O53*1.2</f>
        <v>0</v>
      </c>
      <c r="P51" s="597">
        <f>'P&amp;L'!P53*1.2</f>
        <v>0</v>
      </c>
      <c r="Q51" s="595">
        <f t="shared" si="3"/>
        <v>0</v>
      </c>
      <c r="R51" s="534"/>
      <c r="S51" s="630" t="s">
        <v>227</v>
      </c>
      <c r="T51" s="534"/>
      <c r="U51" s="534"/>
      <c r="V51" s="534"/>
      <c r="W51" s="534"/>
      <c r="X51" s="534"/>
      <c r="Y51" s="534"/>
      <c r="Z51" s="534"/>
      <c r="AA51" s="534"/>
      <c r="AB51" s="534"/>
      <c r="AC51" s="534"/>
      <c r="AD51" s="534"/>
      <c r="AE51" s="534"/>
      <c r="AF51" s="534"/>
      <c r="AG51" s="534"/>
      <c r="AH51" s="534"/>
      <c r="AI51" s="534"/>
      <c r="AJ51" s="534"/>
      <c r="AK51" s="534"/>
    </row>
    <row r="52" ht="13.5" customHeight="1">
      <c r="A52" s="534"/>
      <c r="B52" s="622" t="s">
        <v>313</v>
      </c>
      <c r="C52" s="634"/>
      <c r="D52" s="587">
        <v>0.0</v>
      </c>
      <c r="E52" s="597">
        <v>0.0</v>
      </c>
      <c r="F52" s="597">
        <v>0.0</v>
      </c>
      <c r="G52" s="597">
        <v>0.0</v>
      </c>
      <c r="H52" s="597">
        <v>0.0</v>
      </c>
      <c r="I52" s="597">
        <v>0.0</v>
      </c>
      <c r="J52" s="597">
        <v>0.0</v>
      </c>
      <c r="K52" s="597">
        <v>0.0</v>
      </c>
      <c r="L52" s="597">
        <v>0.0</v>
      </c>
      <c r="M52" s="597">
        <v>0.0</v>
      </c>
      <c r="N52" s="597">
        <v>0.0</v>
      </c>
      <c r="O52" s="597">
        <v>0.0</v>
      </c>
      <c r="P52" s="597">
        <v>0.0</v>
      </c>
      <c r="Q52" s="633">
        <f t="shared" si="3"/>
        <v>0</v>
      </c>
      <c r="R52" s="534"/>
      <c r="S52" s="534"/>
      <c r="T52" s="534"/>
      <c r="U52" s="534"/>
      <c r="V52" s="534"/>
      <c r="W52" s="534"/>
      <c r="X52" s="534"/>
      <c r="Y52" s="534"/>
      <c r="Z52" s="534"/>
      <c r="AA52" s="534"/>
      <c r="AB52" s="534"/>
      <c r="AC52" s="534"/>
      <c r="AD52" s="534"/>
      <c r="AE52" s="534"/>
      <c r="AF52" s="534"/>
      <c r="AG52" s="534"/>
      <c r="AH52" s="534"/>
      <c r="AI52" s="534"/>
      <c r="AJ52" s="534"/>
      <c r="AK52" s="534"/>
    </row>
    <row r="53" ht="13.5" customHeight="1">
      <c r="A53" s="534"/>
      <c r="B53" s="624" t="s">
        <v>314</v>
      </c>
      <c r="C53" s="635"/>
      <c r="D53" s="587">
        <v>0.0</v>
      </c>
      <c r="E53" s="597">
        <f>'Cash Flow '!G26+'Cash Flow '!G40</f>
        <v>396</v>
      </c>
      <c r="F53" s="597">
        <f>'Cash Flow '!H26+'Cash Flow '!H40</f>
        <v>396</v>
      </c>
      <c r="G53" s="597">
        <f>'Cash Flow '!I26+'Cash Flow '!I40</f>
        <v>396</v>
      </c>
      <c r="H53" s="597">
        <f>'Cash Flow '!J26+'Cash Flow '!J40</f>
        <v>396</v>
      </c>
      <c r="I53" s="597">
        <f>'Cash Flow '!K26+'Cash Flow '!K40</f>
        <v>396</v>
      </c>
      <c r="J53" s="597">
        <f>'Cash Flow '!L26+'Cash Flow '!L40</f>
        <v>396</v>
      </c>
      <c r="K53" s="597">
        <f>'Cash Flow '!M26+'Cash Flow '!M40</f>
        <v>396</v>
      </c>
      <c r="L53" s="597">
        <f>'Cash Flow '!N26+'Cash Flow '!N40</f>
        <v>396</v>
      </c>
      <c r="M53" s="597">
        <f>'Cash Flow '!O26+'Cash Flow '!O40</f>
        <v>396</v>
      </c>
      <c r="N53" s="597">
        <f>'Cash Flow '!P26+'Cash Flow '!P40</f>
        <v>396</v>
      </c>
      <c r="O53" s="597">
        <f>'Cash Flow '!Q26+'Cash Flow '!Q40</f>
        <v>396</v>
      </c>
      <c r="P53" s="597">
        <f>'Cash Flow '!R26+'Cash Flow '!R40</f>
        <v>396</v>
      </c>
      <c r="Q53" s="599">
        <f t="shared" si="3"/>
        <v>4752</v>
      </c>
      <c r="R53" s="534"/>
      <c r="S53" s="630" t="s">
        <v>227</v>
      </c>
      <c r="T53" s="534"/>
      <c r="U53" s="534"/>
      <c r="V53" s="534"/>
      <c r="W53" s="534"/>
      <c r="X53" s="534"/>
      <c r="Y53" s="534"/>
      <c r="Z53" s="534"/>
      <c r="AA53" s="534"/>
      <c r="AB53" s="534"/>
      <c r="AC53" s="534"/>
      <c r="AD53" s="534"/>
      <c r="AE53" s="534"/>
      <c r="AF53" s="534"/>
      <c r="AG53" s="534"/>
      <c r="AH53" s="534"/>
      <c r="AI53" s="534"/>
      <c r="AJ53" s="534"/>
      <c r="AK53" s="534"/>
    </row>
    <row r="54" ht="13.5" customHeight="1">
      <c r="A54" s="534"/>
      <c r="B54" s="622" t="s">
        <v>315</v>
      </c>
      <c r="C54" s="623"/>
      <c r="D54" s="600">
        <v>0.0</v>
      </c>
      <c r="E54" s="597">
        <f>'Cash Flow '!G42</f>
        <v>198</v>
      </c>
      <c r="F54" s="597">
        <f>'Cash Flow '!H42</f>
        <v>198</v>
      </c>
      <c r="G54" s="597">
        <f>'Cash Flow '!I42</f>
        <v>198</v>
      </c>
      <c r="H54" s="597">
        <f>'Cash Flow '!J42</f>
        <v>198</v>
      </c>
      <c r="I54" s="597">
        <f>'Cash Flow '!K42</f>
        <v>198</v>
      </c>
      <c r="J54" s="597">
        <f>'Cash Flow '!L42</f>
        <v>198</v>
      </c>
      <c r="K54" s="597">
        <f>'Cash Flow '!M42</f>
        <v>198</v>
      </c>
      <c r="L54" s="597">
        <f>'Cash Flow '!N42</f>
        <v>198</v>
      </c>
      <c r="M54" s="597">
        <f>'Cash Flow '!O42</f>
        <v>198</v>
      </c>
      <c r="N54" s="597">
        <f>'Cash Flow '!P42</f>
        <v>198</v>
      </c>
      <c r="O54" s="597">
        <f>'Cash Flow '!Q42</f>
        <v>198</v>
      </c>
      <c r="P54" s="597">
        <f>'Cash Flow '!R42</f>
        <v>198</v>
      </c>
      <c r="Q54" s="595">
        <f t="shared" si="3"/>
        <v>2376</v>
      </c>
      <c r="R54" s="534"/>
      <c r="S54" s="630" t="s">
        <v>310</v>
      </c>
      <c r="T54" s="534"/>
      <c r="U54" s="534"/>
      <c r="V54" s="534"/>
      <c r="W54" s="534"/>
      <c r="X54" s="534"/>
      <c r="Y54" s="534"/>
      <c r="Z54" s="534"/>
      <c r="AA54" s="534"/>
      <c r="AB54" s="534"/>
      <c r="AC54" s="534"/>
      <c r="AD54" s="534"/>
      <c r="AE54" s="534"/>
      <c r="AF54" s="534"/>
      <c r="AG54" s="534"/>
      <c r="AH54" s="534"/>
      <c r="AI54" s="534"/>
      <c r="AJ54" s="534"/>
      <c r="AK54" s="534"/>
    </row>
    <row r="55" ht="13.5" customHeight="1">
      <c r="A55" s="534"/>
      <c r="B55" s="596" t="s">
        <v>316</v>
      </c>
      <c r="C55" s="625"/>
      <c r="D55" s="597" t="s">
        <v>299</v>
      </c>
      <c r="E55" s="626"/>
      <c r="F55" s="626"/>
      <c r="G55" s="626"/>
      <c r="H55" s="626"/>
      <c r="I55" s="626"/>
      <c r="J55" s="636"/>
      <c r="K55" s="637"/>
      <c r="L55" s="626"/>
      <c r="M55" s="626"/>
      <c r="N55" s="626"/>
      <c r="O55" s="626"/>
      <c r="P55" s="626"/>
      <c r="Q55" s="599">
        <f>SUM(E55:P55)</f>
        <v>0</v>
      </c>
      <c r="R55" s="534"/>
      <c r="S55" s="534"/>
      <c r="T55" s="534"/>
      <c r="U55" s="534"/>
      <c r="V55" s="534"/>
      <c r="W55" s="534"/>
      <c r="X55" s="534"/>
      <c r="Y55" s="534"/>
      <c r="Z55" s="534"/>
      <c r="AA55" s="534"/>
      <c r="AB55" s="534"/>
      <c r="AC55" s="534"/>
      <c r="AD55" s="534"/>
      <c r="AE55" s="534"/>
      <c r="AF55" s="534"/>
      <c r="AG55" s="534"/>
      <c r="AH55" s="534"/>
      <c r="AI55" s="534"/>
      <c r="AJ55" s="534"/>
      <c r="AK55" s="534"/>
    </row>
    <row r="56" ht="13.5" customHeight="1">
      <c r="A56" s="534"/>
      <c r="B56" s="590" t="s">
        <v>317</v>
      </c>
      <c r="C56" s="627"/>
      <c r="D56" s="587" t="s">
        <v>299</v>
      </c>
      <c r="E56" s="587">
        <v>0.0</v>
      </c>
      <c r="F56" s="587">
        <v>0.0</v>
      </c>
      <c r="G56" s="587">
        <v>0.0</v>
      </c>
      <c r="H56" s="587">
        <v>0.0</v>
      </c>
      <c r="I56" s="587">
        <v>0.0</v>
      </c>
      <c r="J56" s="587">
        <v>0.0</v>
      </c>
      <c r="K56" s="587">
        <v>0.0</v>
      </c>
      <c r="L56" s="587">
        <v>0.0</v>
      </c>
      <c r="M56" s="587">
        <v>0.0</v>
      </c>
      <c r="N56" s="587">
        <v>0.0</v>
      </c>
      <c r="O56" s="587">
        <v>0.0</v>
      </c>
      <c r="P56" s="587">
        <v>0.0</v>
      </c>
      <c r="Q56" s="604">
        <f t="shared" ref="Q56:Q65" si="4">SUM(D56:P56)</f>
        <v>0</v>
      </c>
      <c r="R56" s="534"/>
      <c r="S56" s="534"/>
      <c r="T56" s="534"/>
      <c r="U56" s="534"/>
      <c r="V56" s="534"/>
      <c r="W56" s="534"/>
      <c r="X56" s="534"/>
      <c r="Y56" s="534"/>
      <c r="Z56" s="534"/>
      <c r="AA56" s="534"/>
      <c r="AB56" s="534"/>
      <c r="AC56" s="534"/>
      <c r="AD56" s="534"/>
      <c r="AE56" s="534"/>
      <c r="AF56" s="534"/>
      <c r="AG56" s="534"/>
      <c r="AH56" s="534"/>
      <c r="AI56" s="534"/>
      <c r="AJ56" s="534"/>
      <c r="AK56" s="534"/>
    </row>
    <row r="57" ht="13.5" customHeight="1">
      <c r="A57" s="534"/>
      <c r="B57" s="631" t="s">
        <v>318</v>
      </c>
      <c r="C57" s="623"/>
      <c r="D57" s="600">
        <v>0.0</v>
      </c>
      <c r="E57" s="587">
        <f>'Cash Flow '!G20+'Cash Flow '!G22-E56</f>
        <v>14150</v>
      </c>
      <c r="F57" s="587">
        <f>'Cash Flow '!H20+'Cash Flow '!H22-F56</f>
        <v>14150</v>
      </c>
      <c r="G57" s="587">
        <f>'Cash Flow '!I20+'Cash Flow '!I22-G56</f>
        <v>14150</v>
      </c>
      <c r="H57" s="587">
        <f>'Cash Flow '!J20+'Cash Flow '!J22-H56</f>
        <v>14150</v>
      </c>
      <c r="I57" s="587">
        <f>'Cash Flow '!K20+'Cash Flow '!K22-I56</f>
        <v>14150</v>
      </c>
      <c r="J57" s="587">
        <f>'Cash Flow '!L20+'Cash Flow '!L22-J56</f>
        <v>14150</v>
      </c>
      <c r="K57" s="587">
        <f>'Cash Flow '!M20+'Cash Flow '!M22-K56</f>
        <v>14150</v>
      </c>
      <c r="L57" s="587">
        <f>'Cash Flow '!N20+'Cash Flow '!N22-L56</f>
        <v>14150</v>
      </c>
      <c r="M57" s="587">
        <f>'Cash Flow '!O20+'Cash Flow '!O22-M56</f>
        <v>14150</v>
      </c>
      <c r="N57" s="587">
        <f>'Cash Flow '!P20+'Cash Flow '!P22-N56</f>
        <v>14150</v>
      </c>
      <c r="O57" s="587">
        <f>'Cash Flow '!Q20+'Cash Flow '!Q22-O56</f>
        <v>14150</v>
      </c>
      <c r="P57" s="587">
        <f>'Cash Flow '!R20+'Cash Flow '!R22-P56</f>
        <v>14150</v>
      </c>
      <c r="Q57" s="595">
        <f t="shared" si="4"/>
        <v>169800</v>
      </c>
      <c r="R57" s="534"/>
      <c r="S57" s="534"/>
      <c r="T57" s="534"/>
      <c r="U57" s="534"/>
      <c r="V57" s="534"/>
      <c r="W57" s="534"/>
      <c r="X57" s="534"/>
      <c r="Y57" s="534"/>
      <c r="Z57" s="534"/>
      <c r="AA57" s="534"/>
      <c r="AB57" s="534"/>
      <c r="AC57" s="534"/>
      <c r="AD57" s="534"/>
      <c r="AE57" s="534"/>
      <c r="AF57" s="534"/>
      <c r="AG57" s="534"/>
      <c r="AH57" s="534"/>
      <c r="AI57" s="534"/>
      <c r="AJ57" s="534"/>
      <c r="AK57" s="534"/>
    </row>
    <row r="58" ht="13.5" customHeight="1">
      <c r="A58" s="534"/>
      <c r="B58" s="638" t="s">
        <v>319</v>
      </c>
      <c r="C58" s="635"/>
      <c r="D58" s="597" t="s">
        <v>299</v>
      </c>
      <c r="E58" s="639" t="str">
        <f>C21</f>
        <v/>
      </c>
      <c r="F58" s="626" t="str">
        <f>E58</f>
        <v/>
      </c>
      <c r="G58" s="626" t="str">
        <f>E58</f>
        <v/>
      </c>
      <c r="H58" s="626" t="str">
        <f>E58</f>
        <v/>
      </c>
      <c r="I58" s="626" t="str">
        <f>E58</f>
        <v/>
      </c>
      <c r="J58" s="636" t="str">
        <f>E58</f>
        <v/>
      </c>
      <c r="K58" s="637" t="str">
        <f>E58</f>
        <v/>
      </c>
      <c r="L58" s="626" t="str">
        <f>E58</f>
        <v/>
      </c>
      <c r="M58" s="626" t="str">
        <f>E58</f>
        <v/>
      </c>
      <c r="N58" s="626" t="str">
        <f>E58</f>
        <v/>
      </c>
      <c r="O58" s="626" t="str">
        <f>E58</f>
        <v/>
      </c>
      <c r="P58" s="626" t="str">
        <f>E58</f>
        <v/>
      </c>
      <c r="Q58" s="599">
        <f t="shared" si="4"/>
        <v>0</v>
      </c>
      <c r="R58" s="534"/>
      <c r="S58" s="534"/>
      <c r="T58" s="534"/>
      <c r="U58" s="534"/>
      <c r="V58" s="534"/>
      <c r="W58" s="534"/>
      <c r="X58" s="534"/>
      <c r="Y58" s="534"/>
      <c r="Z58" s="534"/>
      <c r="AA58" s="534"/>
      <c r="AB58" s="534"/>
      <c r="AC58" s="534"/>
      <c r="AD58" s="534"/>
      <c r="AE58" s="534"/>
      <c r="AF58" s="534"/>
      <c r="AG58" s="534"/>
      <c r="AH58" s="534"/>
      <c r="AI58" s="534"/>
      <c r="AJ58" s="534"/>
      <c r="AK58" s="534"/>
    </row>
    <row r="59" ht="13.5" customHeight="1">
      <c r="A59" s="534"/>
      <c r="B59" s="640" t="s">
        <v>119</v>
      </c>
      <c r="C59" s="629"/>
      <c r="D59" s="587" t="s">
        <v>299</v>
      </c>
      <c r="E59" s="587">
        <f>'Cash Flow '!G30</f>
        <v>1298</v>
      </c>
      <c r="F59" s="587">
        <f>'Cash Flow '!H30</f>
        <v>1298</v>
      </c>
      <c r="G59" s="587">
        <f>'Cash Flow '!I30</f>
        <v>1298</v>
      </c>
      <c r="H59" s="587">
        <f>'Cash Flow '!J30</f>
        <v>1298</v>
      </c>
      <c r="I59" s="587">
        <f>'Cash Flow '!K30</f>
        <v>1298</v>
      </c>
      <c r="J59" s="587">
        <f>'Cash Flow '!L30</f>
        <v>1298</v>
      </c>
      <c r="K59" s="587">
        <f>'Cash Flow '!M30</f>
        <v>1298</v>
      </c>
      <c r="L59" s="587">
        <f>'Cash Flow '!N30</f>
        <v>1298</v>
      </c>
      <c r="M59" s="587">
        <f>'Cash Flow '!O30</f>
        <v>1298</v>
      </c>
      <c r="N59" s="587">
        <f>'Cash Flow '!P30</f>
        <v>1298</v>
      </c>
      <c r="O59" s="587">
        <f>'Cash Flow '!Q30</f>
        <v>1298</v>
      </c>
      <c r="P59" s="587">
        <f>'Cash Flow '!R30</f>
        <v>1298</v>
      </c>
      <c r="Q59" s="604">
        <f t="shared" si="4"/>
        <v>15576</v>
      </c>
      <c r="R59" s="534"/>
      <c r="S59" s="534"/>
      <c r="T59" s="534"/>
      <c r="U59" s="534"/>
      <c r="V59" s="534"/>
      <c r="W59" s="534"/>
      <c r="X59" s="534"/>
      <c r="Y59" s="534"/>
      <c r="Z59" s="534"/>
      <c r="AA59" s="534"/>
      <c r="AB59" s="534"/>
      <c r="AC59" s="534"/>
      <c r="AD59" s="534"/>
      <c r="AE59" s="534"/>
      <c r="AF59" s="534"/>
      <c r="AG59" s="534"/>
      <c r="AH59" s="534"/>
      <c r="AI59" s="534"/>
      <c r="AJ59" s="534"/>
      <c r="AK59" s="534"/>
    </row>
    <row r="60" ht="13.5" customHeight="1">
      <c r="A60" s="534"/>
      <c r="B60" s="640" t="s">
        <v>210</v>
      </c>
      <c r="C60" s="625"/>
      <c r="D60" s="597">
        <v>0.0</v>
      </c>
      <c r="E60" s="597" t="str">
        <f>'Cash Flow '!G47</f>
        <v/>
      </c>
      <c r="F60" s="597" t="str">
        <f>'Cash Flow '!H47</f>
        <v/>
      </c>
      <c r="G60" s="597">
        <f>'Cash Flow '!I47</f>
        <v>-3001.8</v>
      </c>
      <c r="H60" s="597" t="str">
        <f>'Cash Flow '!J47</f>
        <v/>
      </c>
      <c r="I60" s="597" t="str">
        <f>'Cash Flow '!K47</f>
        <v/>
      </c>
      <c r="J60" s="597">
        <f>'Cash Flow '!L47</f>
        <v>6276.6</v>
      </c>
      <c r="K60" s="597" t="str">
        <f>'Cash Flow '!M47</f>
        <v/>
      </c>
      <c r="L60" s="597" t="str">
        <f>'Cash Flow '!N47</f>
        <v/>
      </c>
      <c r="M60" s="597">
        <f>'Cash Flow '!O47</f>
        <v>6276.6</v>
      </c>
      <c r="N60" s="597" t="str">
        <f>'Cash Flow '!P47</f>
        <v/>
      </c>
      <c r="O60" s="597" t="str">
        <f>'Cash Flow '!Q47</f>
        <v/>
      </c>
      <c r="P60" s="597">
        <f>'Cash Flow '!R47</f>
        <v>6276.6</v>
      </c>
      <c r="Q60" s="599">
        <f t="shared" si="4"/>
        <v>15828</v>
      </c>
      <c r="R60" s="534"/>
      <c r="S60" s="534"/>
      <c r="T60" s="534"/>
      <c r="U60" s="534"/>
      <c r="V60" s="534"/>
      <c r="W60" s="534"/>
      <c r="X60" s="534"/>
      <c r="Y60" s="534"/>
      <c r="Z60" s="534"/>
      <c r="AA60" s="534"/>
      <c r="AB60" s="534"/>
      <c r="AC60" s="534"/>
      <c r="AD60" s="534"/>
      <c r="AE60" s="534"/>
      <c r="AF60" s="534"/>
      <c r="AG60" s="534"/>
      <c r="AH60" s="534"/>
      <c r="AI60" s="534"/>
      <c r="AJ60" s="534"/>
      <c r="AK60" s="534"/>
    </row>
    <row r="61" ht="13.5" customHeight="1">
      <c r="A61" s="534"/>
      <c r="B61" s="640" t="s">
        <v>320</v>
      </c>
      <c r="C61" s="623"/>
      <c r="D61" s="600">
        <v>0.0</v>
      </c>
      <c r="E61" s="597">
        <f>'P&amp;L'!E65+'P&amp;L'!E66</f>
        <v>0</v>
      </c>
      <c r="F61" s="597">
        <f>'P&amp;L'!F65+'P&amp;L'!F66</f>
        <v>0</v>
      </c>
      <c r="G61" s="597">
        <f>'P&amp;L'!G65+'P&amp;L'!G66</f>
        <v>0</v>
      </c>
      <c r="H61" s="597">
        <f>'P&amp;L'!H65+'P&amp;L'!H66</f>
        <v>0</v>
      </c>
      <c r="I61" s="597">
        <f>'P&amp;L'!I65+'P&amp;L'!I66</f>
        <v>0</v>
      </c>
      <c r="J61" s="597">
        <f>'P&amp;L'!J65+'P&amp;L'!J66</f>
        <v>0</v>
      </c>
      <c r="K61" s="597">
        <f>'P&amp;L'!K65+'P&amp;L'!K66</f>
        <v>0</v>
      </c>
      <c r="L61" s="597">
        <f>'P&amp;L'!L65+'P&amp;L'!L66</f>
        <v>0</v>
      </c>
      <c r="M61" s="597">
        <f>'P&amp;L'!M65+'P&amp;L'!M66</f>
        <v>0</v>
      </c>
      <c r="N61" s="597">
        <f>'P&amp;L'!N65+'P&amp;L'!N66</f>
        <v>0</v>
      </c>
      <c r="O61" s="597">
        <f>'P&amp;L'!O65+'P&amp;L'!O66</f>
        <v>0</v>
      </c>
      <c r="P61" s="597">
        <f>'P&amp;L'!P65+'P&amp;L'!P66</f>
        <v>0</v>
      </c>
      <c r="Q61" s="595">
        <f t="shared" si="4"/>
        <v>0</v>
      </c>
      <c r="R61" s="534"/>
      <c r="S61" s="630" t="s">
        <v>227</v>
      </c>
      <c r="T61" s="534"/>
      <c r="U61" s="534"/>
      <c r="V61" s="534"/>
      <c r="W61" s="534"/>
      <c r="X61" s="534"/>
      <c r="Y61" s="534"/>
      <c r="Z61" s="534"/>
      <c r="AA61" s="534"/>
      <c r="AB61" s="534"/>
      <c r="AC61" s="534"/>
      <c r="AD61" s="534"/>
      <c r="AE61" s="534"/>
      <c r="AF61" s="534"/>
      <c r="AG61" s="534"/>
      <c r="AH61" s="534"/>
      <c r="AI61" s="534"/>
      <c r="AJ61" s="534"/>
      <c r="AK61" s="534"/>
    </row>
    <row r="62" ht="13.5" customHeight="1">
      <c r="A62" s="534"/>
      <c r="B62" s="640" t="s">
        <v>143</v>
      </c>
      <c r="C62" s="625"/>
      <c r="D62" s="597">
        <v>0.0</v>
      </c>
      <c r="E62" s="597">
        <f>'P&amp;L'!E66+'P&amp;L'!E67</f>
        <v>0</v>
      </c>
      <c r="F62" s="597">
        <f>'P&amp;L'!F66+'P&amp;L'!F67</f>
        <v>0</v>
      </c>
      <c r="G62" s="597">
        <f>'P&amp;L'!G66+'P&amp;L'!G67</f>
        <v>0</v>
      </c>
      <c r="H62" s="597">
        <f>'P&amp;L'!H66+'P&amp;L'!H67</f>
        <v>0</v>
      </c>
      <c r="I62" s="597">
        <f>'P&amp;L'!I66+'P&amp;L'!I67</f>
        <v>0</v>
      </c>
      <c r="J62" s="597">
        <f>'P&amp;L'!J66+'P&amp;L'!J67</f>
        <v>0</v>
      </c>
      <c r="K62" s="597">
        <f>'P&amp;L'!K66+'P&amp;L'!K67</f>
        <v>0</v>
      </c>
      <c r="L62" s="597">
        <f>'P&amp;L'!L66+'P&amp;L'!L67</f>
        <v>0</v>
      </c>
      <c r="M62" s="597">
        <f>'P&amp;L'!M66+'P&amp;L'!M67</f>
        <v>0</v>
      </c>
      <c r="N62" s="597">
        <f>'P&amp;L'!N66+'P&amp;L'!N67</f>
        <v>0</v>
      </c>
      <c r="O62" s="597">
        <f>'P&amp;L'!O66+'P&amp;L'!O67</f>
        <v>0</v>
      </c>
      <c r="P62" s="597">
        <f>'P&amp;L'!P66+'P&amp;L'!P67</f>
        <v>1839.2</v>
      </c>
      <c r="Q62" s="599">
        <f t="shared" si="4"/>
        <v>1839.2</v>
      </c>
      <c r="R62" s="534"/>
      <c r="S62" s="630" t="s">
        <v>227</v>
      </c>
      <c r="T62" s="534"/>
      <c r="U62" s="534"/>
      <c r="V62" s="534"/>
      <c r="W62" s="534"/>
      <c r="X62" s="534"/>
      <c r="Y62" s="534"/>
      <c r="Z62" s="534"/>
      <c r="AA62" s="534"/>
      <c r="AB62" s="534"/>
      <c r="AC62" s="534"/>
      <c r="AD62" s="534"/>
      <c r="AE62" s="534"/>
      <c r="AF62" s="534"/>
      <c r="AG62" s="534"/>
      <c r="AH62" s="534"/>
      <c r="AI62" s="534"/>
      <c r="AJ62" s="534"/>
      <c r="AK62" s="534"/>
    </row>
    <row r="63" ht="13.5" customHeight="1">
      <c r="A63" s="534"/>
      <c r="B63" s="585" t="s">
        <v>302</v>
      </c>
      <c r="C63" s="629"/>
      <c r="D63" s="587">
        <v>0.0</v>
      </c>
      <c r="E63" s="587">
        <v>0.0</v>
      </c>
      <c r="F63" s="587">
        <v>0.0</v>
      </c>
      <c r="G63" s="587">
        <v>0.0</v>
      </c>
      <c r="H63" s="587">
        <v>0.0</v>
      </c>
      <c r="I63" s="587">
        <v>0.0</v>
      </c>
      <c r="J63" s="587">
        <v>0.0</v>
      </c>
      <c r="K63" s="587">
        <v>0.0</v>
      </c>
      <c r="L63" s="587">
        <v>0.0</v>
      </c>
      <c r="M63" s="587">
        <v>0.0</v>
      </c>
      <c r="N63" s="587">
        <v>0.0</v>
      </c>
      <c r="O63" s="587">
        <v>0.0</v>
      </c>
      <c r="P63" s="587">
        <v>0.0</v>
      </c>
      <c r="Q63" s="604">
        <f t="shared" si="4"/>
        <v>0</v>
      </c>
      <c r="R63" s="534"/>
      <c r="S63" s="534"/>
      <c r="T63" s="534"/>
      <c r="U63" s="534"/>
      <c r="V63" s="534"/>
      <c r="W63" s="534"/>
      <c r="X63" s="534"/>
      <c r="Y63" s="534"/>
      <c r="Z63" s="534"/>
      <c r="AA63" s="534"/>
      <c r="AB63" s="534"/>
      <c r="AC63" s="534"/>
      <c r="AD63" s="534"/>
      <c r="AE63" s="534"/>
      <c r="AF63" s="534"/>
      <c r="AG63" s="534"/>
      <c r="AH63" s="534"/>
      <c r="AI63" s="534"/>
      <c r="AJ63" s="534"/>
      <c r="AK63" s="534"/>
    </row>
    <row r="64" ht="13.5" customHeight="1">
      <c r="A64" s="534"/>
      <c r="B64" s="641" t="s">
        <v>302</v>
      </c>
      <c r="C64" s="642"/>
      <c r="D64" s="607">
        <v>0.0</v>
      </c>
      <c r="E64" s="607">
        <v>0.0</v>
      </c>
      <c r="F64" s="607">
        <v>0.0</v>
      </c>
      <c r="G64" s="607">
        <v>0.0</v>
      </c>
      <c r="H64" s="607">
        <v>0.0</v>
      </c>
      <c r="I64" s="607">
        <v>0.0</v>
      </c>
      <c r="J64" s="607">
        <v>0.0</v>
      </c>
      <c r="K64" s="607">
        <v>0.0</v>
      </c>
      <c r="L64" s="607">
        <v>0.0</v>
      </c>
      <c r="M64" s="607">
        <v>0.0</v>
      </c>
      <c r="N64" s="607">
        <v>0.0</v>
      </c>
      <c r="O64" s="607">
        <v>0.0</v>
      </c>
      <c r="P64" s="607">
        <v>0.0</v>
      </c>
      <c r="Q64" s="609">
        <f t="shared" si="4"/>
        <v>0</v>
      </c>
      <c r="R64" s="534"/>
      <c r="S64" s="534"/>
      <c r="T64" s="534"/>
      <c r="U64" s="534"/>
      <c r="V64" s="534"/>
      <c r="W64" s="534"/>
      <c r="X64" s="534"/>
      <c r="Y64" s="534"/>
      <c r="Z64" s="534"/>
      <c r="AA64" s="534"/>
      <c r="AB64" s="534"/>
      <c r="AC64" s="534"/>
      <c r="AD64" s="534"/>
      <c r="AE64" s="534"/>
      <c r="AF64" s="534"/>
      <c r="AG64" s="534"/>
      <c r="AH64" s="534"/>
      <c r="AI64" s="534"/>
      <c r="AJ64" s="534"/>
      <c r="AK64" s="534"/>
    </row>
    <row r="65" ht="18.75" customHeight="1">
      <c r="A65" s="578"/>
      <c r="B65" s="643" t="s">
        <v>321</v>
      </c>
      <c r="C65" s="612"/>
      <c r="D65" s="616">
        <f t="shared" ref="D65:P65" si="5">SUM(D42:D64)</f>
        <v>0</v>
      </c>
      <c r="E65" s="616">
        <f t="shared" si="5"/>
        <v>39802</v>
      </c>
      <c r="F65" s="616">
        <f t="shared" si="5"/>
        <v>39802</v>
      </c>
      <c r="G65" s="616">
        <f t="shared" si="5"/>
        <v>36800.2</v>
      </c>
      <c r="H65" s="616">
        <f t="shared" si="5"/>
        <v>39802</v>
      </c>
      <c r="I65" s="616">
        <f t="shared" si="5"/>
        <v>39802</v>
      </c>
      <c r="J65" s="613">
        <f t="shared" si="5"/>
        <v>46078.6</v>
      </c>
      <c r="K65" s="614">
        <f t="shared" si="5"/>
        <v>39802</v>
      </c>
      <c r="L65" s="644">
        <f t="shared" si="5"/>
        <v>39802</v>
      </c>
      <c r="M65" s="644">
        <f t="shared" si="5"/>
        <v>46078.6</v>
      </c>
      <c r="N65" s="644">
        <f t="shared" si="5"/>
        <v>39802</v>
      </c>
      <c r="O65" s="644">
        <f t="shared" si="5"/>
        <v>39802</v>
      </c>
      <c r="P65" s="644">
        <f t="shared" si="5"/>
        <v>47917.8</v>
      </c>
      <c r="Q65" s="645">
        <f t="shared" si="4"/>
        <v>495291.2</v>
      </c>
      <c r="R65" s="578"/>
      <c r="S65" s="578"/>
      <c r="T65" s="578"/>
      <c r="U65" s="578"/>
      <c r="V65" s="578"/>
      <c r="W65" s="578"/>
      <c r="X65" s="578"/>
      <c r="Y65" s="578"/>
      <c r="Z65" s="578"/>
      <c r="AA65" s="578"/>
      <c r="AB65" s="578"/>
      <c r="AC65" s="578"/>
      <c r="AD65" s="578"/>
      <c r="AE65" s="578"/>
      <c r="AF65" s="578"/>
      <c r="AG65" s="578"/>
      <c r="AH65" s="578"/>
      <c r="AI65" s="578"/>
      <c r="AJ65" s="578"/>
      <c r="AK65" s="578"/>
    </row>
    <row r="66" ht="20.25" customHeight="1">
      <c r="A66" s="534"/>
      <c r="B66" s="534"/>
      <c r="C66" s="534"/>
      <c r="D66" s="646"/>
      <c r="E66" s="646"/>
      <c r="F66" s="646"/>
      <c r="G66" s="646"/>
      <c r="H66" s="646"/>
      <c r="I66" s="646"/>
      <c r="J66" s="646"/>
      <c r="K66" s="646"/>
      <c r="L66" s="646"/>
      <c r="M66" s="646"/>
      <c r="N66" s="646"/>
      <c r="O66" s="646"/>
      <c r="P66" s="646"/>
      <c r="Q66" s="646"/>
      <c r="R66" s="534"/>
      <c r="S66" s="534"/>
      <c r="T66" s="534"/>
      <c r="U66" s="534"/>
      <c r="V66" s="534"/>
      <c r="W66" s="534"/>
      <c r="X66" s="534"/>
      <c r="Y66" s="534"/>
      <c r="Z66" s="534"/>
      <c r="AA66" s="534"/>
      <c r="AB66" s="534"/>
      <c r="AC66" s="534"/>
      <c r="AD66" s="534"/>
      <c r="AE66" s="534"/>
      <c r="AF66" s="534"/>
      <c r="AG66" s="534"/>
      <c r="AH66" s="534"/>
      <c r="AI66" s="534"/>
      <c r="AJ66" s="534"/>
      <c r="AK66" s="534"/>
    </row>
    <row r="67" ht="31.5" customHeight="1">
      <c r="A67" s="610"/>
      <c r="B67" s="647"/>
      <c r="C67" s="648" t="s">
        <v>322</v>
      </c>
      <c r="D67" s="649">
        <f t="shared" ref="D67:Q67" si="6">D37-D65</f>
        <v>200000</v>
      </c>
      <c r="E67" s="616">
        <f t="shared" si="6"/>
        <v>-4162</v>
      </c>
      <c r="F67" s="616">
        <f t="shared" si="6"/>
        <v>-202</v>
      </c>
      <c r="G67" s="616">
        <f t="shared" si="6"/>
        <v>2799.8</v>
      </c>
      <c r="H67" s="616">
        <f t="shared" si="6"/>
        <v>-202</v>
      </c>
      <c r="I67" s="616">
        <f t="shared" si="6"/>
        <v>-202</v>
      </c>
      <c r="J67" s="616">
        <f t="shared" si="6"/>
        <v>-6478.6</v>
      </c>
      <c r="K67" s="616">
        <f t="shared" si="6"/>
        <v>-202</v>
      </c>
      <c r="L67" s="616">
        <f t="shared" si="6"/>
        <v>-202</v>
      </c>
      <c r="M67" s="616">
        <f t="shared" si="6"/>
        <v>-6478.6</v>
      </c>
      <c r="N67" s="616">
        <f t="shared" si="6"/>
        <v>-202</v>
      </c>
      <c r="O67" s="616">
        <f t="shared" si="6"/>
        <v>-202</v>
      </c>
      <c r="P67" s="616">
        <f t="shared" si="6"/>
        <v>-8317.8</v>
      </c>
      <c r="Q67" s="617">
        <f t="shared" si="6"/>
        <v>175948.8</v>
      </c>
      <c r="R67" s="610"/>
      <c r="S67" s="610"/>
      <c r="T67" s="610"/>
      <c r="U67" s="610"/>
      <c r="V67" s="610"/>
      <c r="W67" s="610"/>
      <c r="X67" s="610"/>
      <c r="Y67" s="610"/>
      <c r="Z67" s="610"/>
      <c r="AA67" s="610"/>
      <c r="AB67" s="610"/>
      <c r="AC67" s="610"/>
      <c r="AD67" s="610"/>
      <c r="AE67" s="610"/>
      <c r="AF67" s="610"/>
      <c r="AG67" s="610"/>
      <c r="AH67" s="610"/>
      <c r="AI67" s="610"/>
      <c r="AJ67" s="610"/>
      <c r="AK67" s="610"/>
    </row>
    <row r="68" ht="21.0" customHeight="1">
      <c r="A68" s="534"/>
      <c r="B68" s="534"/>
      <c r="C68" s="650"/>
      <c r="D68" s="651"/>
      <c r="E68" s="651">
        <f>E67-'Cash Flow '!G52</f>
        <v>0</v>
      </c>
      <c r="F68" s="651">
        <f>F67-'Cash Flow '!H52</f>
        <v>0</v>
      </c>
      <c r="G68" s="651">
        <f>G67-'Cash Flow '!I52</f>
        <v>0</v>
      </c>
      <c r="H68" s="651">
        <f>H67-'Cash Flow '!J52</f>
        <v>0</v>
      </c>
      <c r="I68" s="651">
        <f>I67-'Cash Flow '!K52</f>
        <v>0</v>
      </c>
      <c r="J68" s="651">
        <f>J67-'Cash Flow '!L52</f>
        <v>0</v>
      </c>
      <c r="K68" s="651">
        <f>K67-'Cash Flow '!M52</f>
        <v>0</v>
      </c>
      <c r="L68" s="651">
        <f>L67-'Cash Flow '!N52</f>
        <v>0</v>
      </c>
      <c r="M68" s="651">
        <f>M67-'Cash Flow '!O52</f>
        <v>0</v>
      </c>
      <c r="N68" s="651">
        <f>N67-'Cash Flow '!P52</f>
        <v>0</v>
      </c>
      <c r="O68" s="651">
        <f>O67-'Cash Flow '!Q52</f>
        <v>0</v>
      </c>
      <c r="P68" s="651">
        <f>P67-'Cash Flow '!R52</f>
        <v>0</v>
      </c>
      <c r="Q68" s="651">
        <f>Q67-'Cash Flow '!S52</f>
        <v>30000</v>
      </c>
      <c r="R68" s="534"/>
      <c r="S68" s="534"/>
      <c r="T68" s="534"/>
      <c r="U68" s="534"/>
      <c r="V68" s="534"/>
      <c r="W68" s="534"/>
      <c r="X68" s="534"/>
      <c r="Y68" s="534"/>
      <c r="Z68" s="534"/>
      <c r="AA68" s="534"/>
      <c r="AB68" s="534"/>
      <c r="AC68" s="534"/>
      <c r="AD68" s="534"/>
      <c r="AE68" s="534"/>
      <c r="AF68" s="534"/>
      <c r="AG68" s="534"/>
      <c r="AH68" s="534"/>
      <c r="AI68" s="534"/>
      <c r="AJ68" s="534"/>
      <c r="AK68" s="534"/>
    </row>
    <row r="69" ht="13.5" customHeight="1">
      <c r="A69" s="534"/>
      <c r="B69" s="652"/>
      <c r="C69" s="653" t="s">
        <v>323</v>
      </c>
      <c r="D69" s="654">
        <v>0.0</v>
      </c>
      <c r="E69" s="616">
        <f t="shared" ref="E69:Q69" si="7">D71</f>
        <v>200000</v>
      </c>
      <c r="F69" s="616">
        <f t="shared" si="7"/>
        <v>195838</v>
      </c>
      <c r="G69" s="616">
        <f t="shared" si="7"/>
        <v>195636</v>
      </c>
      <c r="H69" s="616">
        <f t="shared" si="7"/>
        <v>198435.8</v>
      </c>
      <c r="I69" s="616">
        <f t="shared" si="7"/>
        <v>198233.8</v>
      </c>
      <c r="J69" s="616">
        <f t="shared" si="7"/>
        <v>198031.8</v>
      </c>
      <c r="K69" s="616">
        <f t="shared" si="7"/>
        <v>191553.2</v>
      </c>
      <c r="L69" s="616">
        <f t="shared" si="7"/>
        <v>191351.2</v>
      </c>
      <c r="M69" s="616">
        <f t="shared" si="7"/>
        <v>191149.2</v>
      </c>
      <c r="N69" s="616">
        <f t="shared" si="7"/>
        <v>184670.6</v>
      </c>
      <c r="O69" s="616">
        <f t="shared" si="7"/>
        <v>184468.6</v>
      </c>
      <c r="P69" s="616">
        <f t="shared" si="7"/>
        <v>184266.6</v>
      </c>
      <c r="Q69" s="617">
        <f t="shared" si="7"/>
        <v>175948.8</v>
      </c>
      <c r="R69" s="534"/>
      <c r="S69" s="534"/>
      <c r="T69" s="534"/>
      <c r="U69" s="534"/>
      <c r="V69" s="534"/>
      <c r="W69" s="534"/>
      <c r="X69" s="534"/>
      <c r="Y69" s="534"/>
      <c r="Z69" s="534"/>
      <c r="AA69" s="534"/>
      <c r="AB69" s="534"/>
      <c r="AC69" s="534"/>
      <c r="AD69" s="534"/>
      <c r="AE69" s="534"/>
      <c r="AF69" s="534"/>
      <c r="AG69" s="534"/>
      <c r="AH69" s="534"/>
      <c r="AI69" s="534"/>
      <c r="AJ69" s="534"/>
      <c r="AK69" s="534"/>
    </row>
    <row r="70" ht="13.5" customHeight="1">
      <c r="A70" s="534"/>
      <c r="B70" s="655"/>
      <c r="C70" s="656"/>
      <c r="D70" s="651"/>
      <c r="E70" s="651"/>
      <c r="F70" s="651"/>
      <c r="G70" s="651"/>
      <c r="H70" s="651"/>
      <c r="I70" s="651"/>
      <c r="J70" s="651"/>
      <c r="K70" s="651"/>
      <c r="L70" s="651"/>
      <c r="M70" s="651"/>
      <c r="N70" s="651"/>
      <c r="O70" s="651"/>
      <c r="P70" s="651"/>
      <c r="Q70" s="651"/>
      <c r="R70" s="534"/>
      <c r="S70" s="534"/>
      <c r="T70" s="534"/>
      <c r="U70" s="534"/>
      <c r="V70" s="534"/>
      <c r="W70" s="534"/>
      <c r="X70" s="534"/>
      <c r="Y70" s="534"/>
      <c r="Z70" s="534"/>
      <c r="AA70" s="534"/>
      <c r="AB70" s="534"/>
      <c r="AC70" s="534"/>
      <c r="AD70" s="534"/>
      <c r="AE70" s="534"/>
      <c r="AF70" s="534"/>
      <c r="AG70" s="534"/>
      <c r="AH70" s="534"/>
      <c r="AI70" s="534"/>
      <c r="AJ70" s="534"/>
      <c r="AK70" s="534"/>
    </row>
    <row r="71" ht="30.75" customHeight="1">
      <c r="A71" s="534"/>
      <c r="B71" s="652"/>
      <c r="C71" s="653" t="s">
        <v>324</v>
      </c>
      <c r="D71" s="615">
        <f t="shared" ref="D71:P71" si="8">D67+D69</f>
        <v>200000</v>
      </c>
      <c r="E71" s="616">
        <f t="shared" si="8"/>
        <v>195838</v>
      </c>
      <c r="F71" s="616">
        <f t="shared" si="8"/>
        <v>195636</v>
      </c>
      <c r="G71" s="616">
        <f t="shared" si="8"/>
        <v>198435.8</v>
      </c>
      <c r="H71" s="616">
        <f t="shared" si="8"/>
        <v>198233.8</v>
      </c>
      <c r="I71" s="616">
        <f t="shared" si="8"/>
        <v>198031.8</v>
      </c>
      <c r="J71" s="616">
        <f t="shared" si="8"/>
        <v>191553.2</v>
      </c>
      <c r="K71" s="616">
        <f t="shared" si="8"/>
        <v>191351.2</v>
      </c>
      <c r="L71" s="616">
        <f t="shared" si="8"/>
        <v>191149.2</v>
      </c>
      <c r="M71" s="616">
        <f t="shared" si="8"/>
        <v>184670.6</v>
      </c>
      <c r="N71" s="616">
        <f t="shared" si="8"/>
        <v>184468.6</v>
      </c>
      <c r="O71" s="616">
        <f t="shared" si="8"/>
        <v>184266.6</v>
      </c>
      <c r="P71" s="616">
        <f t="shared" si="8"/>
        <v>175948.8</v>
      </c>
      <c r="Q71" s="617">
        <f>Q69</f>
        <v>175948.8</v>
      </c>
      <c r="R71" s="534"/>
      <c r="S71" s="534"/>
      <c r="T71" s="534"/>
      <c r="U71" s="534"/>
      <c r="V71" s="534"/>
      <c r="W71" s="534"/>
      <c r="X71" s="534"/>
      <c r="Y71" s="534"/>
      <c r="Z71" s="534"/>
      <c r="AA71" s="534"/>
      <c r="AB71" s="534"/>
      <c r="AC71" s="534"/>
      <c r="AD71" s="534"/>
      <c r="AE71" s="534"/>
      <c r="AF71" s="534"/>
      <c r="AG71" s="534"/>
      <c r="AH71" s="534"/>
      <c r="AI71" s="534"/>
      <c r="AJ71" s="534"/>
      <c r="AK71" s="534"/>
    </row>
    <row r="72" ht="13.5" customHeight="1">
      <c r="A72" s="534"/>
      <c r="B72" s="534"/>
      <c r="C72" s="534"/>
      <c r="D72" s="534"/>
      <c r="E72" s="657">
        <f>E71-'Cash Flow '!G54</f>
        <v>30000</v>
      </c>
      <c r="F72" s="657">
        <f>F71-'Cash Flow '!H54</f>
        <v>30000</v>
      </c>
      <c r="G72" s="657">
        <f>G71-'Cash Flow '!I54</f>
        <v>30000</v>
      </c>
      <c r="H72" s="657">
        <f>H71-'Cash Flow '!J54</f>
        <v>30000</v>
      </c>
      <c r="I72" s="657">
        <f>I71-'Cash Flow '!K54</f>
        <v>30000</v>
      </c>
      <c r="J72" s="657">
        <f>J71-'Cash Flow '!L54</f>
        <v>30000</v>
      </c>
      <c r="K72" s="657">
        <f>K71-'Cash Flow '!M54</f>
        <v>30000</v>
      </c>
      <c r="L72" s="657">
        <f>L71-'Cash Flow '!N54</f>
        <v>30000</v>
      </c>
      <c r="M72" s="657">
        <f>M71-'Cash Flow '!O54</f>
        <v>30000</v>
      </c>
      <c r="N72" s="657">
        <f>N71-'Cash Flow '!P54</f>
        <v>30000</v>
      </c>
      <c r="O72" s="657">
        <f>O71-'Cash Flow '!Q54</f>
        <v>30000</v>
      </c>
      <c r="P72" s="657">
        <f>P71-'Cash Flow '!R54</f>
        <v>30000</v>
      </c>
      <c r="Q72" s="657">
        <f>Q71-'Cash Flow '!S54</f>
        <v>30000</v>
      </c>
      <c r="R72" s="534"/>
      <c r="S72" s="534"/>
      <c r="T72" s="534"/>
      <c r="U72" s="534"/>
      <c r="V72" s="534"/>
      <c r="W72" s="534"/>
      <c r="X72" s="534"/>
      <c r="Y72" s="534"/>
      <c r="Z72" s="534"/>
      <c r="AA72" s="534"/>
      <c r="AB72" s="534"/>
      <c r="AC72" s="534"/>
      <c r="AD72" s="534"/>
      <c r="AE72" s="534"/>
      <c r="AF72" s="534"/>
      <c r="AG72" s="534"/>
      <c r="AH72" s="534"/>
      <c r="AI72" s="534"/>
      <c r="AJ72" s="534"/>
      <c r="AK72" s="534"/>
    </row>
    <row r="73" ht="13.5" hidden="1" customHeight="1">
      <c r="A73" s="534"/>
      <c r="B73" s="534"/>
      <c r="C73" s="658" t="s">
        <v>325</v>
      </c>
      <c r="D73" s="659" t="str">
        <f t="array" ref="D73">IFS(#REF!="Stress test at 10% reduction in revenue",0.9,#REF!="Stress test at 15% reduction in revenue",0.85,#REF!="Stress test at 20% reduction in revenue",0.8)</f>
        <v>#REF!</v>
      </c>
      <c r="E73" s="534"/>
      <c r="F73" s="534"/>
      <c r="G73" s="534"/>
      <c r="H73" s="534"/>
      <c r="I73" s="534"/>
      <c r="J73" s="534"/>
      <c r="K73" s="534"/>
      <c r="L73" s="534"/>
      <c r="M73" s="534"/>
      <c r="N73" s="534"/>
      <c r="O73" s="534"/>
      <c r="P73" s="534"/>
      <c r="Q73" s="534"/>
      <c r="R73" s="534"/>
      <c r="S73" s="534"/>
      <c r="T73" s="534"/>
      <c r="U73" s="534"/>
      <c r="V73" s="534"/>
      <c r="W73" s="534"/>
      <c r="X73" s="534"/>
      <c r="Y73" s="534"/>
      <c r="Z73" s="534"/>
      <c r="AA73" s="534"/>
      <c r="AB73" s="534"/>
      <c r="AC73" s="534"/>
      <c r="AD73" s="534"/>
      <c r="AE73" s="534"/>
      <c r="AF73" s="534"/>
      <c r="AG73" s="534"/>
      <c r="AH73" s="534"/>
      <c r="AI73" s="534"/>
      <c r="AJ73" s="534"/>
      <c r="AK73" s="534"/>
    </row>
    <row r="74" ht="13.5" hidden="1" customHeight="1">
      <c r="A74" s="534"/>
      <c r="B74" s="534"/>
      <c r="C74" s="658" t="s">
        <v>326</v>
      </c>
      <c r="D74" s="534"/>
      <c r="E74" s="534"/>
      <c r="F74" s="534"/>
      <c r="G74" s="534"/>
      <c r="H74" s="534"/>
      <c r="I74" s="534"/>
      <c r="J74" s="534"/>
      <c r="K74" s="534"/>
      <c r="L74" s="534"/>
      <c r="M74" s="534"/>
      <c r="N74" s="534"/>
      <c r="O74" s="534"/>
      <c r="P74" s="534"/>
      <c r="Q74" s="534"/>
      <c r="R74" s="534"/>
      <c r="S74" s="534"/>
      <c r="T74" s="534"/>
      <c r="U74" s="534"/>
      <c r="V74" s="534"/>
      <c r="W74" s="534"/>
      <c r="X74" s="534"/>
      <c r="Y74" s="534"/>
      <c r="Z74" s="534"/>
      <c r="AA74" s="534"/>
      <c r="AB74" s="534"/>
      <c r="AC74" s="534"/>
      <c r="AD74" s="534"/>
      <c r="AE74" s="534"/>
      <c r="AF74" s="534"/>
      <c r="AG74" s="534"/>
      <c r="AH74" s="534"/>
      <c r="AI74" s="534"/>
      <c r="AJ74" s="534"/>
      <c r="AK74" s="534"/>
    </row>
    <row r="75" ht="13.5" customHeight="1">
      <c r="A75" s="534"/>
      <c r="B75" s="534"/>
      <c r="C75" s="658" t="s">
        <v>327</v>
      </c>
      <c r="D75" s="534"/>
      <c r="E75" s="534"/>
      <c r="F75" s="534"/>
      <c r="G75" s="534"/>
      <c r="H75" s="534"/>
      <c r="I75" s="534"/>
      <c r="J75" s="534"/>
      <c r="K75" s="534"/>
      <c r="L75" s="534"/>
      <c r="M75" s="534"/>
      <c r="N75" s="534"/>
      <c r="O75" s="534"/>
      <c r="P75" s="534"/>
      <c r="Q75" s="534"/>
      <c r="R75" s="534"/>
      <c r="S75" s="534"/>
      <c r="T75" s="534"/>
      <c r="U75" s="534"/>
      <c r="V75" s="534"/>
      <c r="W75" s="534"/>
      <c r="X75" s="534"/>
      <c r="Y75" s="534"/>
      <c r="Z75" s="534"/>
      <c r="AA75" s="534"/>
      <c r="AB75" s="534"/>
      <c r="AC75" s="534"/>
      <c r="AD75" s="534"/>
      <c r="AE75" s="534"/>
      <c r="AF75" s="534"/>
      <c r="AG75" s="534"/>
      <c r="AH75" s="534"/>
      <c r="AI75" s="534"/>
      <c r="AJ75" s="534"/>
      <c r="AK75" s="534"/>
    </row>
    <row r="76" ht="13.5" customHeight="1">
      <c r="A76" s="534"/>
      <c r="B76" s="534"/>
      <c r="C76" s="534"/>
      <c r="D76" s="534"/>
      <c r="E76" s="534"/>
      <c r="F76" s="534"/>
      <c r="G76" s="534"/>
      <c r="H76" s="534"/>
      <c r="I76" s="534"/>
      <c r="J76" s="534"/>
      <c r="K76" s="534"/>
      <c r="L76" s="534"/>
      <c r="M76" s="534"/>
      <c r="N76" s="534"/>
      <c r="O76" s="534"/>
      <c r="P76" s="534"/>
      <c r="Q76" s="534"/>
      <c r="R76" s="534"/>
      <c r="S76" s="534"/>
      <c r="T76" s="534"/>
      <c r="U76" s="534"/>
      <c r="V76" s="534"/>
      <c r="W76" s="534"/>
      <c r="X76" s="534"/>
      <c r="Y76" s="534"/>
      <c r="Z76" s="534"/>
      <c r="AA76" s="534"/>
      <c r="AB76" s="534"/>
      <c r="AC76" s="534"/>
      <c r="AD76" s="534"/>
      <c r="AE76" s="534"/>
      <c r="AF76" s="534"/>
      <c r="AG76" s="534"/>
      <c r="AH76" s="534"/>
      <c r="AI76" s="534"/>
      <c r="AJ76" s="534"/>
      <c r="AK76" s="534"/>
    </row>
    <row r="77" ht="13.5" customHeight="1">
      <c r="A77" s="534"/>
      <c r="B77" s="534"/>
      <c r="C77" s="534"/>
      <c r="D77" s="534"/>
      <c r="E77" s="534"/>
      <c r="F77" s="534"/>
      <c r="G77" s="534"/>
      <c r="H77" s="534"/>
      <c r="I77" s="534"/>
      <c r="J77" s="534"/>
      <c r="K77" s="534"/>
      <c r="L77" s="534"/>
      <c r="M77" s="534"/>
      <c r="N77" s="534"/>
      <c r="O77" s="534"/>
      <c r="P77" s="534"/>
      <c r="Q77" s="534"/>
      <c r="R77" s="534"/>
      <c r="S77" s="534"/>
      <c r="T77" s="534"/>
      <c r="U77" s="534"/>
      <c r="V77" s="534"/>
      <c r="W77" s="534"/>
      <c r="X77" s="534"/>
      <c r="Y77" s="534"/>
      <c r="Z77" s="534"/>
      <c r="AA77" s="534"/>
      <c r="AB77" s="534"/>
      <c r="AC77" s="534"/>
      <c r="AD77" s="534"/>
      <c r="AE77" s="534"/>
      <c r="AF77" s="534"/>
      <c r="AG77" s="534"/>
      <c r="AH77" s="534"/>
      <c r="AI77" s="534"/>
      <c r="AJ77" s="534"/>
      <c r="AK77" s="534"/>
    </row>
    <row r="78" ht="18.0" customHeight="1">
      <c r="A78" s="534"/>
      <c r="B78" s="534"/>
      <c r="C78" s="660" t="s">
        <v>328</v>
      </c>
      <c r="D78" s="575"/>
      <c r="E78" s="575"/>
      <c r="F78" s="575"/>
      <c r="G78" s="575"/>
      <c r="H78" s="575"/>
      <c r="I78" s="575"/>
      <c r="J78" s="575"/>
      <c r="K78" s="575"/>
      <c r="L78" s="575"/>
      <c r="M78" s="576"/>
      <c r="N78" s="534"/>
      <c r="O78" s="534"/>
      <c r="P78" s="534"/>
      <c r="Q78" s="534"/>
      <c r="R78" s="534"/>
      <c r="S78" s="534"/>
      <c r="T78" s="534"/>
      <c r="U78" s="534"/>
      <c r="V78" s="534"/>
      <c r="W78" s="534"/>
      <c r="X78" s="534"/>
      <c r="Y78" s="534"/>
      <c r="Z78" s="534"/>
      <c r="AA78" s="534"/>
      <c r="AB78" s="534"/>
      <c r="AC78" s="534"/>
      <c r="AD78" s="534"/>
      <c r="AE78" s="534"/>
      <c r="AF78" s="534"/>
      <c r="AG78" s="534"/>
      <c r="AH78" s="534"/>
      <c r="AI78" s="534"/>
      <c r="AJ78" s="534"/>
      <c r="AK78" s="534"/>
    </row>
    <row r="79" ht="14.25" customHeight="1">
      <c r="A79" s="534"/>
      <c r="B79" s="534"/>
      <c r="C79" s="661" t="s">
        <v>329</v>
      </c>
      <c r="D79" s="575"/>
      <c r="E79" s="575"/>
      <c r="F79" s="575"/>
      <c r="G79" s="575"/>
      <c r="H79" s="575"/>
      <c r="I79" s="575"/>
      <c r="J79" s="575"/>
      <c r="K79" s="575"/>
      <c r="L79" s="575"/>
      <c r="M79" s="576"/>
      <c r="N79" s="534"/>
      <c r="O79" s="534"/>
      <c r="P79" s="534"/>
      <c r="Q79" s="534"/>
      <c r="R79" s="534"/>
      <c r="S79" s="534"/>
      <c r="T79" s="534"/>
      <c r="U79" s="534"/>
      <c r="V79" s="534"/>
      <c r="W79" s="534"/>
      <c r="X79" s="534"/>
      <c r="Y79" s="534"/>
      <c r="Z79" s="534"/>
      <c r="AA79" s="534"/>
      <c r="AB79" s="534"/>
      <c r="AC79" s="534"/>
      <c r="AD79" s="534"/>
      <c r="AE79" s="534"/>
      <c r="AF79" s="534"/>
      <c r="AG79" s="534"/>
      <c r="AH79" s="534"/>
      <c r="AI79" s="534"/>
      <c r="AJ79" s="534"/>
      <c r="AK79" s="534"/>
    </row>
    <row r="80" ht="153.0" customHeight="1">
      <c r="A80" s="534"/>
      <c r="B80" s="534"/>
      <c r="C80" s="662"/>
      <c r="D80" s="575"/>
      <c r="E80" s="575"/>
      <c r="F80" s="575"/>
      <c r="G80" s="575"/>
      <c r="H80" s="575"/>
      <c r="I80" s="575"/>
      <c r="J80" s="575"/>
      <c r="K80" s="575"/>
      <c r="L80" s="575"/>
      <c r="M80" s="576"/>
      <c r="N80" s="534"/>
      <c r="O80" s="534"/>
      <c r="P80" s="534"/>
      <c r="Q80" s="534"/>
      <c r="R80" s="534"/>
      <c r="S80" s="534"/>
      <c r="T80" s="534"/>
      <c r="U80" s="534"/>
      <c r="V80" s="534"/>
      <c r="W80" s="534"/>
      <c r="X80" s="534"/>
      <c r="Y80" s="534"/>
      <c r="Z80" s="534"/>
      <c r="AA80" s="534"/>
      <c r="AB80" s="534"/>
      <c r="AC80" s="534"/>
      <c r="AD80" s="534"/>
      <c r="AE80" s="534"/>
      <c r="AF80" s="534"/>
      <c r="AG80" s="534"/>
      <c r="AH80" s="534"/>
      <c r="AI80" s="534"/>
      <c r="AJ80" s="534"/>
      <c r="AK80" s="534"/>
    </row>
    <row r="81" ht="13.5" customHeight="1">
      <c r="A81" s="534"/>
      <c r="B81" s="534"/>
      <c r="C81" s="534"/>
      <c r="D81" s="534"/>
      <c r="E81" s="534"/>
      <c r="F81" s="534"/>
      <c r="G81" s="534"/>
      <c r="H81" s="534"/>
      <c r="I81" s="534"/>
      <c r="J81" s="534"/>
      <c r="K81" s="534"/>
      <c r="L81" s="534"/>
      <c r="M81" s="534"/>
      <c r="N81" s="534"/>
      <c r="O81" s="534"/>
      <c r="P81" s="534"/>
      <c r="Q81" s="534"/>
      <c r="R81" s="534"/>
      <c r="S81" s="534"/>
      <c r="T81" s="534"/>
      <c r="U81" s="534"/>
      <c r="V81" s="534"/>
      <c r="W81" s="534"/>
      <c r="X81" s="534"/>
      <c r="Y81" s="534"/>
      <c r="Z81" s="534"/>
      <c r="AA81" s="534"/>
      <c r="AB81" s="534"/>
      <c r="AC81" s="534"/>
      <c r="AD81" s="534"/>
      <c r="AE81" s="534"/>
      <c r="AF81" s="534"/>
      <c r="AG81" s="534"/>
      <c r="AH81" s="534"/>
      <c r="AI81" s="534"/>
      <c r="AJ81" s="534"/>
      <c r="AK81" s="534"/>
    </row>
    <row r="82" ht="13.5" customHeight="1">
      <c r="A82" s="534"/>
      <c r="B82" s="534"/>
      <c r="C82" s="534"/>
      <c r="D82" s="534"/>
      <c r="E82" s="534"/>
      <c r="F82" s="534"/>
      <c r="G82" s="534"/>
      <c r="H82" s="534"/>
      <c r="I82" s="534"/>
      <c r="J82" s="534"/>
      <c r="K82" s="534"/>
      <c r="L82" s="534"/>
      <c r="M82" s="534"/>
      <c r="N82" s="534"/>
      <c r="O82" s="534"/>
      <c r="P82" s="534"/>
      <c r="Q82" s="534"/>
      <c r="R82" s="534"/>
      <c r="S82" s="534"/>
      <c r="T82" s="534"/>
      <c r="U82" s="534"/>
      <c r="V82" s="534"/>
      <c r="W82" s="534"/>
      <c r="X82" s="534"/>
      <c r="Y82" s="534"/>
      <c r="Z82" s="534"/>
      <c r="AA82" s="534"/>
      <c r="AB82" s="534"/>
      <c r="AC82" s="534"/>
      <c r="AD82" s="534"/>
      <c r="AE82" s="534"/>
      <c r="AF82" s="534"/>
      <c r="AG82" s="534"/>
      <c r="AH82" s="534"/>
      <c r="AI82" s="534"/>
      <c r="AJ82" s="534"/>
      <c r="AK82" s="534"/>
    </row>
    <row r="83" ht="13.5" customHeight="1">
      <c r="A83" s="534"/>
      <c r="B83" s="534"/>
      <c r="C83" s="534"/>
      <c r="D83" s="534"/>
      <c r="E83" s="534"/>
      <c r="F83" s="534"/>
      <c r="G83" s="534"/>
      <c r="H83" s="534"/>
      <c r="I83" s="534"/>
      <c r="J83" s="534"/>
      <c r="K83" s="534"/>
      <c r="L83" s="534"/>
      <c r="M83" s="534"/>
      <c r="N83" s="534"/>
      <c r="O83" s="534"/>
      <c r="P83" s="534"/>
      <c r="Q83" s="534"/>
      <c r="R83" s="534"/>
      <c r="S83" s="534"/>
      <c r="T83" s="534"/>
      <c r="U83" s="534"/>
      <c r="V83" s="534"/>
      <c r="W83" s="534"/>
      <c r="X83" s="534"/>
      <c r="Y83" s="534"/>
      <c r="Z83" s="534"/>
      <c r="AA83" s="534"/>
      <c r="AB83" s="534"/>
      <c r="AC83" s="534"/>
      <c r="AD83" s="534"/>
      <c r="AE83" s="534"/>
      <c r="AF83" s="534"/>
      <c r="AG83" s="534"/>
      <c r="AH83" s="534"/>
      <c r="AI83" s="534"/>
      <c r="AJ83" s="534"/>
      <c r="AK83" s="534"/>
    </row>
    <row r="84" ht="13.5" customHeight="1">
      <c r="A84" s="534"/>
      <c r="B84" s="534"/>
      <c r="C84" s="534"/>
      <c r="D84" s="534"/>
      <c r="E84" s="534"/>
      <c r="F84" s="534"/>
      <c r="G84" s="534"/>
      <c r="H84" s="534"/>
      <c r="I84" s="534"/>
      <c r="J84" s="534"/>
      <c r="K84" s="534"/>
      <c r="L84" s="534"/>
      <c r="M84" s="534"/>
      <c r="N84" s="534"/>
      <c r="O84" s="534"/>
      <c r="P84" s="534"/>
      <c r="Q84" s="534"/>
      <c r="R84" s="534"/>
      <c r="S84" s="534"/>
      <c r="T84" s="534"/>
      <c r="U84" s="534"/>
      <c r="V84" s="534"/>
      <c r="W84" s="534"/>
      <c r="X84" s="534"/>
      <c r="Y84" s="534"/>
      <c r="Z84" s="534"/>
      <c r="AA84" s="534"/>
      <c r="AB84" s="534"/>
      <c r="AC84" s="534"/>
      <c r="AD84" s="534"/>
      <c r="AE84" s="534"/>
      <c r="AF84" s="534"/>
      <c r="AG84" s="534"/>
      <c r="AH84" s="534"/>
      <c r="AI84" s="534"/>
      <c r="AJ84" s="534"/>
      <c r="AK84" s="534"/>
    </row>
    <row r="85" ht="13.5" customHeight="1">
      <c r="A85" s="534"/>
      <c r="B85" s="534"/>
      <c r="C85" s="534"/>
      <c r="D85" s="534"/>
      <c r="E85" s="534"/>
      <c r="F85" s="534"/>
      <c r="G85" s="534"/>
      <c r="H85" s="534"/>
      <c r="I85" s="534"/>
      <c r="J85" s="534"/>
      <c r="K85" s="534"/>
      <c r="L85" s="534"/>
      <c r="M85" s="534"/>
      <c r="N85" s="534"/>
      <c r="O85" s="534"/>
      <c r="P85" s="534"/>
      <c r="Q85" s="534"/>
      <c r="R85" s="534"/>
      <c r="S85" s="534"/>
      <c r="T85" s="534"/>
      <c r="U85" s="534"/>
      <c r="V85" s="534"/>
      <c r="W85" s="534"/>
      <c r="X85" s="534"/>
      <c r="Y85" s="534"/>
      <c r="Z85" s="534"/>
      <c r="AA85" s="534"/>
      <c r="AB85" s="534"/>
      <c r="AC85" s="534"/>
      <c r="AD85" s="534"/>
      <c r="AE85" s="534"/>
      <c r="AF85" s="534"/>
      <c r="AG85" s="534"/>
      <c r="AH85" s="534"/>
      <c r="AI85" s="534"/>
      <c r="AJ85" s="534"/>
      <c r="AK85" s="534"/>
    </row>
    <row r="86" ht="13.5" customHeight="1">
      <c r="A86" s="534"/>
      <c r="B86" s="534"/>
      <c r="C86" s="534"/>
      <c r="D86" s="534"/>
      <c r="E86" s="534"/>
      <c r="F86" s="534"/>
      <c r="G86" s="534"/>
      <c r="H86" s="534"/>
      <c r="I86" s="534"/>
      <c r="J86" s="534"/>
      <c r="K86" s="534"/>
      <c r="L86" s="534"/>
      <c r="M86" s="534"/>
      <c r="N86" s="534"/>
      <c r="O86" s="534"/>
      <c r="P86" s="534"/>
      <c r="Q86" s="534"/>
      <c r="R86" s="534"/>
      <c r="S86" s="534"/>
      <c r="T86" s="534"/>
      <c r="U86" s="534"/>
      <c r="V86" s="534"/>
      <c r="W86" s="534"/>
      <c r="X86" s="534"/>
      <c r="Y86" s="534"/>
      <c r="Z86" s="534"/>
      <c r="AA86" s="534"/>
      <c r="AB86" s="534"/>
      <c r="AC86" s="534"/>
      <c r="AD86" s="534"/>
      <c r="AE86" s="534"/>
      <c r="AF86" s="534"/>
      <c r="AG86" s="534"/>
      <c r="AH86" s="534"/>
      <c r="AI86" s="534"/>
      <c r="AJ86" s="534"/>
      <c r="AK86" s="534"/>
    </row>
    <row r="87" ht="13.5" customHeight="1">
      <c r="A87" s="534"/>
      <c r="B87" s="534"/>
      <c r="C87" s="534"/>
      <c r="D87" s="534"/>
      <c r="E87" s="534"/>
      <c r="F87" s="534"/>
      <c r="G87" s="534"/>
      <c r="H87" s="534"/>
      <c r="I87" s="534"/>
      <c r="J87" s="534"/>
      <c r="K87" s="534"/>
      <c r="L87" s="534"/>
      <c r="M87" s="534"/>
      <c r="N87" s="534"/>
      <c r="O87" s="534"/>
      <c r="P87" s="534"/>
      <c r="Q87" s="534"/>
      <c r="R87" s="534"/>
      <c r="S87" s="534"/>
      <c r="T87" s="534"/>
      <c r="U87" s="534"/>
      <c r="V87" s="534"/>
      <c r="W87" s="534"/>
      <c r="X87" s="534"/>
      <c r="Y87" s="534"/>
      <c r="Z87" s="534"/>
      <c r="AA87" s="534"/>
      <c r="AB87" s="534"/>
      <c r="AC87" s="534"/>
      <c r="AD87" s="534"/>
      <c r="AE87" s="534"/>
      <c r="AF87" s="534"/>
      <c r="AG87" s="534"/>
      <c r="AH87" s="534"/>
      <c r="AI87" s="534"/>
      <c r="AJ87" s="534"/>
      <c r="AK87" s="534"/>
    </row>
    <row r="88" ht="13.5" hidden="1" customHeight="1">
      <c r="A88" s="534"/>
      <c r="B88" s="652"/>
      <c r="C88" s="652"/>
      <c r="D88" s="652"/>
      <c r="E88" s="652"/>
      <c r="F88" s="652"/>
      <c r="G88" s="652"/>
      <c r="H88" s="652"/>
      <c r="I88" s="652"/>
      <c r="J88" s="652"/>
      <c r="K88" s="652"/>
      <c r="L88" s="652"/>
      <c r="M88" s="652"/>
      <c r="N88" s="652"/>
      <c r="O88" s="652"/>
      <c r="P88" s="652"/>
      <c r="Q88" s="652"/>
      <c r="R88" s="534"/>
      <c r="S88" s="534"/>
      <c r="T88" s="534"/>
      <c r="U88" s="534"/>
      <c r="V88" s="534"/>
      <c r="W88" s="534"/>
      <c r="X88" s="534"/>
      <c r="Y88" s="534"/>
      <c r="Z88" s="534"/>
      <c r="AA88" s="534"/>
      <c r="AB88" s="534"/>
      <c r="AC88" s="534"/>
      <c r="AD88" s="534"/>
      <c r="AE88" s="534"/>
      <c r="AF88" s="534"/>
      <c r="AG88" s="534"/>
      <c r="AH88" s="534"/>
      <c r="AI88" s="534"/>
      <c r="AJ88" s="534"/>
      <c r="AK88" s="534"/>
    </row>
    <row r="89" ht="13.5" hidden="1" customHeight="1">
      <c r="A89" s="534"/>
      <c r="B89" s="652" t="s">
        <v>330</v>
      </c>
      <c r="C89" s="652"/>
      <c r="D89" s="652"/>
      <c r="E89" s="652"/>
      <c r="F89" s="652"/>
      <c r="G89" s="652"/>
      <c r="H89" s="652"/>
      <c r="I89" s="652"/>
      <c r="J89" s="652"/>
      <c r="K89" s="652"/>
      <c r="L89" s="652"/>
      <c r="M89" s="652"/>
      <c r="N89" s="652"/>
      <c r="O89" s="652"/>
      <c r="P89" s="652"/>
      <c r="Q89" s="652"/>
      <c r="R89" s="534"/>
      <c r="S89" s="534"/>
      <c r="T89" s="534"/>
      <c r="U89" s="534"/>
      <c r="V89" s="534"/>
      <c r="W89" s="534"/>
      <c r="X89" s="534"/>
      <c r="Y89" s="534"/>
      <c r="Z89" s="534"/>
      <c r="AA89" s="534"/>
      <c r="AB89" s="534"/>
      <c r="AC89" s="534"/>
      <c r="AD89" s="534"/>
      <c r="AE89" s="534"/>
      <c r="AF89" s="534"/>
      <c r="AG89" s="534"/>
      <c r="AH89" s="534"/>
      <c r="AI89" s="534"/>
      <c r="AJ89" s="534"/>
      <c r="AK89" s="534"/>
    </row>
    <row r="90" ht="13.5" hidden="1" customHeight="1">
      <c r="A90" s="534"/>
      <c r="B90" s="652" t="s">
        <v>331</v>
      </c>
      <c r="C90" s="652"/>
      <c r="D90" s="652"/>
      <c r="E90" s="652"/>
      <c r="F90" s="652"/>
      <c r="G90" s="652"/>
      <c r="H90" s="652"/>
      <c r="I90" s="652"/>
      <c r="J90" s="652"/>
      <c r="K90" s="652"/>
      <c r="L90" s="652"/>
      <c r="M90" s="652"/>
      <c r="N90" s="652"/>
      <c r="O90" s="652"/>
      <c r="P90" s="652"/>
      <c r="Q90" s="652"/>
      <c r="R90" s="534"/>
      <c r="S90" s="534"/>
      <c r="T90" s="534"/>
      <c r="U90" s="534"/>
      <c r="V90" s="534"/>
      <c r="W90" s="534"/>
      <c r="X90" s="534"/>
      <c r="Y90" s="534"/>
      <c r="Z90" s="534"/>
      <c r="AA90" s="534"/>
      <c r="AB90" s="534"/>
      <c r="AC90" s="534"/>
      <c r="AD90" s="534"/>
      <c r="AE90" s="534"/>
      <c r="AF90" s="534"/>
      <c r="AG90" s="534"/>
      <c r="AH90" s="534"/>
      <c r="AI90" s="534"/>
      <c r="AJ90" s="534"/>
      <c r="AK90" s="534"/>
    </row>
    <row r="91" ht="13.5" hidden="1" customHeight="1">
      <c r="A91" s="534"/>
      <c r="B91" s="652" t="s">
        <v>332</v>
      </c>
      <c r="C91" s="652"/>
      <c r="D91" s="652"/>
      <c r="E91" s="652"/>
      <c r="F91" s="652"/>
      <c r="G91" s="652"/>
      <c r="H91" s="652"/>
      <c r="I91" s="652"/>
      <c r="J91" s="652"/>
      <c r="K91" s="652"/>
      <c r="L91" s="652"/>
      <c r="M91" s="652"/>
      <c r="N91" s="652"/>
      <c r="O91" s="652"/>
      <c r="P91" s="652"/>
      <c r="Q91" s="652"/>
      <c r="R91" s="534"/>
      <c r="S91" s="534"/>
      <c r="T91" s="534"/>
      <c r="U91" s="534"/>
      <c r="V91" s="534"/>
      <c r="W91" s="534"/>
      <c r="X91" s="534"/>
      <c r="Y91" s="534"/>
      <c r="Z91" s="534"/>
      <c r="AA91" s="534"/>
      <c r="AB91" s="534"/>
      <c r="AC91" s="534"/>
      <c r="AD91" s="534"/>
      <c r="AE91" s="534"/>
      <c r="AF91" s="534"/>
      <c r="AG91" s="534"/>
      <c r="AH91" s="534"/>
      <c r="AI91" s="534"/>
      <c r="AJ91" s="534"/>
      <c r="AK91" s="534"/>
    </row>
    <row r="92" ht="13.5" hidden="1" customHeight="1">
      <c r="A92" s="534"/>
      <c r="B92" s="652" t="s">
        <v>333</v>
      </c>
      <c r="C92" s="652"/>
      <c r="D92" s="652"/>
      <c r="E92" s="652"/>
      <c r="F92" s="652"/>
      <c r="G92" s="652"/>
      <c r="H92" s="652"/>
      <c r="I92" s="652"/>
      <c r="J92" s="652"/>
      <c r="K92" s="652"/>
      <c r="L92" s="652"/>
      <c r="M92" s="652"/>
      <c r="N92" s="652"/>
      <c r="O92" s="652"/>
      <c r="P92" s="652"/>
      <c r="Q92" s="652"/>
      <c r="R92" s="534"/>
      <c r="S92" s="534"/>
      <c r="T92" s="534"/>
      <c r="U92" s="534"/>
      <c r="V92" s="534"/>
      <c r="W92" s="534"/>
      <c r="X92" s="534"/>
      <c r="Y92" s="534"/>
      <c r="Z92" s="534"/>
      <c r="AA92" s="534"/>
      <c r="AB92" s="534"/>
      <c r="AC92" s="534"/>
      <c r="AD92" s="534"/>
      <c r="AE92" s="534"/>
      <c r="AF92" s="534"/>
      <c r="AG92" s="534"/>
      <c r="AH92" s="534"/>
      <c r="AI92" s="534"/>
      <c r="AJ92" s="534"/>
      <c r="AK92" s="534"/>
    </row>
    <row r="93" ht="13.5" hidden="1" customHeight="1">
      <c r="A93" s="534"/>
      <c r="B93" s="652" t="s">
        <v>334</v>
      </c>
      <c r="C93" s="652"/>
      <c r="D93" s="652"/>
      <c r="E93" s="652"/>
      <c r="F93" s="652"/>
      <c r="G93" s="652"/>
      <c r="H93" s="652"/>
      <c r="I93" s="652"/>
      <c r="J93" s="652"/>
      <c r="K93" s="652"/>
      <c r="L93" s="652"/>
      <c r="M93" s="652"/>
      <c r="N93" s="652"/>
      <c r="O93" s="652"/>
      <c r="P93" s="652"/>
      <c r="Q93" s="652"/>
      <c r="R93" s="534"/>
      <c r="S93" s="534"/>
      <c r="T93" s="534"/>
      <c r="U93" s="534"/>
      <c r="V93" s="534"/>
      <c r="W93" s="534"/>
      <c r="X93" s="534"/>
      <c r="Y93" s="534"/>
      <c r="Z93" s="534"/>
      <c r="AA93" s="534"/>
      <c r="AB93" s="534"/>
      <c r="AC93" s="534"/>
      <c r="AD93" s="534"/>
      <c r="AE93" s="534"/>
      <c r="AF93" s="534"/>
      <c r="AG93" s="534"/>
      <c r="AH93" s="534"/>
      <c r="AI93" s="534"/>
      <c r="AJ93" s="534"/>
      <c r="AK93" s="534"/>
    </row>
    <row r="94" ht="13.5" hidden="1" customHeight="1">
      <c r="A94" s="534"/>
      <c r="B94" s="652" t="s">
        <v>335</v>
      </c>
      <c r="C94" s="652"/>
      <c r="D94" s="652"/>
      <c r="E94" s="652"/>
      <c r="F94" s="652"/>
      <c r="G94" s="652"/>
      <c r="H94" s="652"/>
      <c r="I94" s="652"/>
      <c r="J94" s="652"/>
      <c r="K94" s="652"/>
      <c r="L94" s="652"/>
      <c r="M94" s="652"/>
      <c r="N94" s="652"/>
      <c r="O94" s="652"/>
      <c r="P94" s="652"/>
      <c r="Q94" s="652"/>
      <c r="R94" s="534"/>
      <c r="S94" s="534"/>
      <c r="T94" s="534"/>
      <c r="U94" s="534"/>
      <c r="V94" s="534"/>
      <c r="W94" s="534"/>
      <c r="X94" s="534"/>
      <c r="Y94" s="534"/>
      <c r="Z94" s="534"/>
      <c r="AA94" s="534"/>
      <c r="AB94" s="534"/>
      <c r="AC94" s="534"/>
      <c r="AD94" s="534"/>
      <c r="AE94" s="534"/>
      <c r="AF94" s="534"/>
      <c r="AG94" s="534"/>
      <c r="AH94" s="534"/>
      <c r="AI94" s="534"/>
      <c r="AJ94" s="534"/>
      <c r="AK94" s="534"/>
    </row>
    <row r="95" ht="13.5" hidden="1" customHeight="1">
      <c r="A95" s="534"/>
      <c r="B95" s="652" t="s">
        <v>336</v>
      </c>
      <c r="C95" s="652"/>
      <c r="D95" s="652"/>
      <c r="E95" s="652"/>
      <c r="F95" s="652"/>
      <c r="G95" s="652"/>
      <c r="H95" s="652"/>
      <c r="I95" s="652"/>
      <c r="J95" s="652"/>
      <c r="K95" s="652"/>
      <c r="L95" s="652"/>
      <c r="M95" s="652"/>
      <c r="N95" s="652"/>
      <c r="O95" s="652"/>
      <c r="P95" s="652"/>
      <c r="Q95" s="652"/>
      <c r="R95" s="534"/>
      <c r="S95" s="534"/>
      <c r="T95" s="534"/>
      <c r="U95" s="534"/>
      <c r="V95" s="534"/>
      <c r="W95" s="534"/>
      <c r="X95" s="534"/>
      <c r="Y95" s="534"/>
      <c r="Z95" s="534"/>
      <c r="AA95" s="534"/>
      <c r="AB95" s="534"/>
      <c r="AC95" s="534"/>
      <c r="AD95" s="534"/>
      <c r="AE95" s="534"/>
      <c r="AF95" s="534"/>
      <c r="AG95" s="534"/>
      <c r="AH95" s="534"/>
      <c r="AI95" s="534"/>
      <c r="AJ95" s="534"/>
      <c r="AK95" s="534"/>
    </row>
    <row r="96" ht="13.5" hidden="1" customHeight="1">
      <c r="A96" s="534"/>
      <c r="B96" s="652" t="s">
        <v>337</v>
      </c>
      <c r="C96" s="652"/>
      <c r="D96" s="652"/>
      <c r="E96" s="652"/>
      <c r="F96" s="652"/>
      <c r="G96" s="652"/>
      <c r="H96" s="652"/>
      <c r="I96" s="652"/>
      <c r="J96" s="652"/>
      <c r="K96" s="652"/>
      <c r="L96" s="652"/>
      <c r="M96" s="652"/>
      <c r="N96" s="652"/>
      <c r="O96" s="652"/>
      <c r="P96" s="652"/>
      <c r="Q96" s="652"/>
      <c r="R96" s="534"/>
      <c r="S96" s="534"/>
      <c r="T96" s="534"/>
      <c r="U96" s="534"/>
      <c r="V96" s="534"/>
      <c r="W96" s="534"/>
      <c r="X96" s="534"/>
      <c r="Y96" s="534"/>
      <c r="Z96" s="534"/>
      <c r="AA96" s="534"/>
      <c r="AB96" s="534"/>
      <c r="AC96" s="534"/>
      <c r="AD96" s="534"/>
      <c r="AE96" s="534"/>
      <c r="AF96" s="534"/>
      <c r="AG96" s="534"/>
      <c r="AH96" s="534"/>
      <c r="AI96" s="534"/>
      <c r="AJ96" s="534"/>
      <c r="AK96" s="534"/>
    </row>
    <row r="97" ht="13.5" hidden="1" customHeight="1">
      <c r="A97" s="534"/>
      <c r="B97" s="652" t="s">
        <v>338</v>
      </c>
      <c r="C97" s="652"/>
      <c r="D97" s="652"/>
      <c r="E97" s="652"/>
      <c r="F97" s="652"/>
      <c r="G97" s="652"/>
      <c r="H97" s="652"/>
      <c r="I97" s="652"/>
      <c r="J97" s="652"/>
      <c r="K97" s="652"/>
      <c r="L97" s="652"/>
      <c r="M97" s="652"/>
      <c r="N97" s="652"/>
      <c r="O97" s="652"/>
      <c r="P97" s="652"/>
      <c r="Q97" s="652"/>
      <c r="R97" s="534"/>
      <c r="S97" s="534"/>
      <c r="T97" s="534"/>
      <c r="U97" s="534"/>
      <c r="V97" s="534"/>
      <c r="W97" s="534"/>
      <c r="X97" s="534"/>
      <c r="Y97" s="534"/>
      <c r="Z97" s="534"/>
      <c r="AA97" s="534"/>
      <c r="AB97" s="534"/>
      <c r="AC97" s="534"/>
      <c r="AD97" s="534"/>
      <c r="AE97" s="534"/>
      <c r="AF97" s="534"/>
      <c r="AG97" s="534"/>
      <c r="AH97" s="534"/>
      <c r="AI97" s="534"/>
      <c r="AJ97" s="534"/>
      <c r="AK97" s="534"/>
    </row>
    <row r="98" ht="13.5" hidden="1" customHeight="1">
      <c r="A98" s="534"/>
      <c r="B98" s="652" t="s">
        <v>339</v>
      </c>
      <c r="C98" s="652"/>
      <c r="D98" s="652"/>
      <c r="E98" s="652"/>
      <c r="F98" s="652"/>
      <c r="G98" s="652"/>
      <c r="H98" s="652"/>
      <c r="I98" s="652"/>
      <c r="J98" s="652"/>
      <c r="K98" s="652"/>
      <c r="L98" s="652"/>
      <c r="M98" s="652"/>
      <c r="N98" s="652"/>
      <c r="O98" s="652"/>
      <c r="P98" s="652"/>
      <c r="Q98" s="652"/>
      <c r="R98" s="534"/>
      <c r="S98" s="534"/>
      <c r="T98" s="534"/>
      <c r="U98" s="534"/>
      <c r="V98" s="534"/>
      <c r="W98" s="534"/>
      <c r="X98" s="534"/>
      <c r="Y98" s="534"/>
      <c r="Z98" s="534"/>
      <c r="AA98" s="534"/>
      <c r="AB98" s="534"/>
      <c r="AC98" s="534"/>
      <c r="AD98" s="534"/>
      <c r="AE98" s="534"/>
      <c r="AF98" s="534"/>
      <c r="AG98" s="534"/>
      <c r="AH98" s="534"/>
      <c r="AI98" s="534"/>
      <c r="AJ98" s="534"/>
      <c r="AK98" s="534"/>
    </row>
    <row r="99" ht="13.5" hidden="1" customHeight="1">
      <c r="A99" s="534"/>
      <c r="B99" s="652" t="s">
        <v>340</v>
      </c>
      <c r="C99" s="652"/>
      <c r="D99" s="652"/>
      <c r="E99" s="652"/>
      <c r="F99" s="652"/>
      <c r="G99" s="652"/>
      <c r="H99" s="652"/>
      <c r="I99" s="652"/>
      <c r="J99" s="652"/>
      <c r="K99" s="652"/>
      <c r="L99" s="652"/>
      <c r="M99" s="652"/>
      <c r="N99" s="652"/>
      <c r="O99" s="652"/>
      <c r="P99" s="652"/>
      <c r="Q99" s="652"/>
      <c r="R99" s="534"/>
      <c r="S99" s="534"/>
      <c r="T99" s="534"/>
      <c r="U99" s="534"/>
      <c r="V99" s="534"/>
      <c r="W99" s="534"/>
      <c r="X99" s="534"/>
      <c r="Y99" s="534"/>
      <c r="Z99" s="534"/>
      <c r="AA99" s="534"/>
      <c r="AB99" s="534"/>
      <c r="AC99" s="534"/>
      <c r="AD99" s="534"/>
      <c r="AE99" s="534"/>
      <c r="AF99" s="534"/>
      <c r="AG99" s="534"/>
      <c r="AH99" s="534"/>
      <c r="AI99" s="534"/>
      <c r="AJ99" s="534"/>
      <c r="AK99" s="534"/>
    </row>
    <row r="100" ht="13.5" hidden="1" customHeight="1">
      <c r="A100" s="534"/>
      <c r="B100" s="652" t="s">
        <v>341</v>
      </c>
      <c r="C100" s="652"/>
      <c r="D100" s="652"/>
      <c r="E100" s="652"/>
      <c r="F100" s="652"/>
      <c r="G100" s="652"/>
      <c r="H100" s="652"/>
      <c r="I100" s="652"/>
      <c r="J100" s="652"/>
      <c r="K100" s="652"/>
      <c r="L100" s="652"/>
      <c r="M100" s="652"/>
      <c r="N100" s="652"/>
      <c r="O100" s="652"/>
      <c r="P100" s="652"/>
      <c r="Q100" s="652"/>
      <c r="R100" s="534"/>
      <c r="S100" s="534"/>
      <c r="T100" s="534"/>
      <c r="U100" s="534"/>
      <c r="V100" s="534"/>
      <c r="W100" s="534"/>
      <c r="X100" s="534"/>
      <c r="Y100" s="534"/>
      <c r="Z100" s="534"/>
      <c r="AA100" s="534"/>
      <c r="AB100" s="534"/>
      <c r="AC100" s="534"/>
      <c r="AD100" s="534"/>
      <c r="AE100" s="534"/>
      <c r="AF100" s="534"/>
      <c r="AG100" s="534"/>
      <c r="AH100" s="534"/>
      <c r="AI100" s="534"/>
      <c r="AJ100" s="534"/>
      <c r="AK100" s="534"/>
    </row>
    <row r="101" ht="13.5" hidden="1" customHeight="1">
      <c r="A101" s="534"/>
      <c r="B101" s="652"/>
      <c r="C101" s="652"/>
      <c r="D101" s="652"/>
      <c r="E101" s="652"/>
      <c r="F101" s="652"/>
      <c r="G101" s="652"/>
      <c r="H101" s="652"/>
      <c r="I101" s="652"/>
      <c r="J101" s="652"/>
      <c r="K101" s="652"/>
      <c r="L101" s="652"/>
      <c r="M101" s="652"/>
      <c r="N101" s="652"/>
      <c r="O101" s="652"/>
      <c r="P101" s="652"/>
      <c r="Q101" s="652"/>
      <c r="R101" s="534"/>
      <c r="S101" s="534"/>
      <c r="T101" s="534"/>
      <c r="U101" s="534"/>
      <c r="V101" s="534"/>
      <c r="W101" s="534"/>
      <c r="X101" s="534"/>
      <c r="Y101" s="534"/>
      <c r="Z101" s="534"/>
      <c r="AA101" s="534"/>
      <c r="AB101" s="534"/>
      <c r="AC101" s="534"/>
      <c r="AD101" s="534"/>
      <c r="AE101" s="534"/>
      <c r="AF101" s="534"/>
      <c r="AG101" s="534"/>
      <c r="AH101" s="534"/>
      <c r="AI101" s="534"/>
      <c r="AJ101" s="534"/>
      <c r="AK101" s="534"/>
    </row>
    <row r="102" ht="13.5" customHeight="1">
      <c r="A102" s="534"/>
      <c r="B102" s="652"/>
      <c r="C102" s="652"/>
      <c r="D102" s="652"/>
      <c r="E102" s="652"/>
      <c r="F102" s="652"/>
      <c r="G102" s="652"/>
      <c r="H102" s="652"/>
      <c r="I102" s="652"/>
      <c r="J102" s="652"/>
      <c r="K102" s="652"/>
      <c r="L102" s="652"/>
      <c r="M102" s="652"/>
      <c r="N102" s="652"/>
      <c r="O102" s="652"/>
      <c r="P102" s="652"/>
      <c r="Q102" s="652"/>
      <c r="R102" s="534"/>
      <c r="S102" s="534"/>
      <c r="T102" s="534"/>
      <c r="U102" s="534"/>
      <c r="V102" s="534"/>
      <c r="W102" s="534"/>
      <c r="X102" s="534"/>
      <c r="Y102" s="534"/>
      <c r="Z102" s="534"/>
      <c r="AA102" s="534"/>
      <c r="AB102" s="534"/>
      <c r="AC102" s="534"/>
      <c r="AD102" s="534"/>
      <c r="AE102" s="534"/>
      <c r="AF102" s="534"/>
      <c r="AG102" s="534"/>
      <c r="AH102" s="534"/>
      <c r="AI102" s="534"/>
      <c r="AJ102" s="534"/>
      <c r="AK102" s="534"/>
    </row>
    <row r="103" ht="13.5" customHeight="1">
      <c r="A103" s="534"/>
      <c r="B103" s="652"/>
      <c r="C103" s="652"/>
      <c r="D103" s="652"/>
      <c r="E103" s="652"/>
      <c r="F103" s="652"/>
      <c r="G103" s="652"/>
      <c r="H103" s="652"/>
      <c r="I103" s="652"/>
      <c r="J103" s="652"/>
      <c r="K103" s="652"/>
      <c r="L103" s="652"/>
      <c r="M103" s="652"/>
      <c r="N103" s="652"/>
      <c r="O103" s="652"/>
      <c r="P103" s="652"/>
      <c r="Q103" s="652"/>
      <c r="R103" s="534"/>
      <c r="S103" s="534"/>
      <c r="T103" s="534"/>
      <c r="U103" s="534"/>
      <c r="V103" s="534"/>
      <c r="W103" s="534"/>
      <c r="X103" s="534"/>
      <c r="Y103" s="534"/>
      <c r="Z103" s="534"/>
      <c r="AA103" s="534"/>
      <c r="AB103" s="534"/>
      <c r="AC103" s="534"/>
      <c r="AD103" s="534"/>
      <c r="AE103" s="534"/>
      <c r="AF103" s="534"/>
      <c r="AG103" s="534"/>
      <c r="AH103" s="534"/>
      <c r="AI103" s="534"/>
      <c r="AJ103" s="534"/>
      <c r="AK103" s="534"/>
    </row>
    <row r="104" ht="13.5" customHeight="1">
      <c r="A104" s="534"/>
      <c r="B104" s="652"/>
      <c r="C104" s="652"/>
      <c r="D104" s="652"/>
      <c r="E104" s="652"/>
      <c r="F104" s="652"/>
      <c r="G104" s="652"/>
      <c r="H104" s="652"/>
      <c r="I104" s="652"/>
      <c r="J104" s="652"/>
      <c r="K104" s="652"/>
      <c r="L104" s="652"/>
      <c r="M104" s="652"/>
      <c r="N104" s="652"/>
      <c r="O104" s="652"/>
      <c r="P104" s="652"/>
      <c r="Q104" s="652"/>
      <c r="R104" s="534"/>
      <c r="S104" s="534"/>
      <c r="T104" s="534"/>
      <c r="U104" s="534"/>
      <c r="V104" s="534"/>
      <c r="W104" s="534"/>
      <c r="X104" s="534"/>
      <c r="Y104" s="534"/>
      <c r="Z104" s="534"/>
      <c r="AA104" s="534"/>
      <c r="AB104" s="534"/>
      <c r="AC104" s="534"/>
      <c r="AD104" s="534"/>
      <c r="AE104" s="534"/>
      <c r="AF104" s="534"/>
      <c r="AG104" s="534"/>
      <c r="AH104" s="534"/>
      <c r="AI104" s="534"/>
      <c r="AJ104" s="534"/>
      <c r="AK104" s="534"/>
    </row>
    <row r="105" ht="13.5" customHeight="1">
      <c r="A105" s="534"/>
      <c r="B105" s="652"/>
      <c r="C105" s="652"/>
      <c r="D105" s="652"/>
      <c r="E105" s="652"/>
      <c r="F105" s="652"/>
      <c r="G105" s="652"/>
      <c r="H105" s="652"/>
      <c r="I105" s="652"/>
      <c r="J105" s="652"/>
      <c r="K105" s="652"/>
      <c r="L105" s="652"/>
      <c r="M105" s="652"/>
      <c r="N105" s="652"/>
      <c r="O105" s="652"/>
      <c r="P105" s="652"/>
      <c r="Q105" s="652"/>
      <c r="R105" s="534"/>
      <c r="S105" s="534"/>
      <c r="T105" s="534"/>
      <c r="U105" s="534"/>
      <c r="V105" s="534"/>
      <c r="W105" s="534"/>
      <c r="X105" s="534"/>
      <c r="Y105" s="534"/>
      <c r="Z105" s="534"/>
      <c r="AA105" s="534"/>
      <c r="AB105" s="534"/>
      <c r="AC105" s="534"/>
      <c r="AD105" s="534"/>
      <c r="AE105" s="534"/>
      <c r="AF105" s="534"/>
      <c r="AG105" s="534"/>
      <c r="AH105" s="534"/>
      <c r="AI105" s="534"/>
      <c r="AJ105" s="534"/>
      <c r="AK105" s="534"/>
    </row>
    <row r="106" ht="13.5" customHeight="1">
      <c r="A106" s="534"/>
      <c r="B106" s="652"/>
      <c r="C106" s="652"/>
      <c r="D106" s="652"/>
      <c r="E106" s="652"/>
      <c r="F106" s="652"/>
      <c r="G106" s="652"/>
      <c r="H106" s="652"/>
      <c r="I106" s="652"/>
      <c r="J106" s="652"/>
      <c r="K106" s="652"/>
      <c r="L106" s="652"/>
      <c r="M106" s="652"/>
      <c r="N106" s="652"/>
      <c r="O106" s="652"/>
      <c r="P106" s="652"/>
      <c r="Q106" s="652"/>
      <c r="R106" s="534"/>
      <c r="S106" s="534"/>
      <c r="T106" s="534"/>
      <c r="U106" s="534"/>
      <c r="V106" s="534"/>
      <c r="W106" s="534"/>
      <c r="X106" s="534"/>
      <c r="Y106" s="534"/>
      <c r="Z106" s="534"/>
      <c r="AA106" s="534"/>
      <c r="AB106" s="534"/>
      <c r="AC106" s="534"/>
      <c r="AD106" s="534"/>
      <c r="AE106" s="534"/>
      <c r="AF106" s="534"/>
      <c r="AG106" s="534"/>
      <c r="AH106" s="534"/>
      <c r="AI106" s="534"/>
      <c r="AJ106" s="534"/>
      <c r="AK106" s="534"/>
    </row>
    <row r="107" ht="13.5" customHeight="1">
      <c r="A107" s="534"/>
      <c r="B107" s="652"/>
      <c r="C107" s="652"/>
      <c r="D107" s="652"/>
      <c r="E107" s="652"/>
      <c r="F107" s="652"/>
      <c r="G107" s="652"/>
      <c r="H107" s="652"/>
      <c r="I107" s="652"/>
      <c r="J107" s="652"/>
      <c r="K107" s="652"/>
      <c r="L107" s="652"/>
      <c r="M107" s="652"/>
      <c r="N107" s="652"/>
      <c r="O107" s="652"/>
      <c r="P107" s="652"/>
      <c r="Q107" s="652"/>
      <c r="R107" s="534"/>
      <c r="S107" s="534"/>
      <c r="T107" s="534"/>
      <c r="U107" s="534"/>
      <c r="V107" s="534"/>
      <c r="W107" s="534"/>
      <c r="X107" s="534"/>
      <c r="Y107" s="534"/>
      <c r="Z107" s="534"/>
      <c r="AA107" s="534"/>
      <c r="AB107" s="534"/>
      <c r="AC107" s="534"/>
      <c r="AD107" s="534"/>
      <c r="AE107" s="534"/>
      <c r="AF107" s="534"/>
      <c r="AG107" s="534"/>
      <c r="AH107" s="534"/>
      <c r="AI107" s="534"/>
      <c r="AJ107" s="534"/>
      <c r="AK107" s="534"/>
    </row>
    <row r="108" ht="13.5" customHeight="1">
      <c r="A108" s="534"/>
      <c r="B108" s="652"/>
      <c r="C108" s="652"/>
      <c r="D108" s="652"/>
      <c r="E108" s="652"/>
      <c r="F108" s="652"/>
      <c r="G108" s="652"/>
      <c r="H108" s="652"/>
      <c r="I108" s="652"/>
      <c r="J108" s="652"/>
      <c r="K108" s="652"/>
      <c r="L108" s="652"/>
      <c r="M108" s="652"/>
      <c r="N108" s="652"/>
      <c r="O108" s="652"/>
      <c r="P108" s="652"/>
      <c r="Q108" s="652"/>
      <c r="R108" s="534"/>
      <c r="S108" s="534"/>
      <c r="T108" s="534"/>
      <c r="U108" s="534"/>
      <c r="V108" s="534"/>
      <c r="W108" s="534"/>
      <c r="X108" s="534"/>
      <c r="Y108" s="534"/>
      <c r="Z108" s="534"/>
      <c r="AA108" s="534"/>
      <c r="AB108" s="534"/>
      <c r="AC108" s="534"/>
      <c r="AD108" s="534"/>
      <c r="AE108" s="534"/>
      <c r="AF108" s="534"/>
      <c r="AG108" s="534"/>
      <c r="AH108" s="534"/>
      <c r="AI108" s="534"/>
      <c r="AJ108" s="534"/>
      <c r="AK108" s="534"/>
    </row>
    <row r="109" ht="13.5" customHeight="1">
      <c r="A109" s="534"/>
      <c r="B109" s="652"/>
      <c r="C109" s="652"/>
      <c r="D109" s="652"/>
      <c r="E109" s="652"/>
      <c r="F109" s="652"/>
      <c r="G109" s="652"/>
      <c r="H109" s="652"/>
      <c r="I109" s="652"/>
      <c r="J109" s="652"/>
      <c r="K109" s="652"/>
      <c r="L109" s="652"/>
      <c r="M109" s="652"/>
      <c r="N109" s="652"/>
      <c r="O109" s="652"/>
      <c r="P109" s="652"/>
      <c r="Q109" s="652"/>
      <c r="R109" s="534"/>
      <c r="S109" s="534"/>
      <c r="T109" s="534"/>
      <c r="U109" s="534"/>
      <c r="V109" s="534"/>
      <c r="W109" s="534"/>
      <c r="X109" s="534"/>
      <c r="Y109" s="534"/>
      <c r="Z109" s="534"/>
      <c r="AA109" s="534"/>
      <c r="AB109" s="534"/>
      <c r="AC109" s="534"/>
      <c r="AD109" s="534"/>
      <c r="AE109" s="534"/>
      <c r="AF109" s="534"/>
      <c r="AG109" s="534"/>
      <c r="AH109" s="534"/>
      <c r="AI109" s="534"/>
      <c r="AJ109" s="534"/>
      <c r="AK109" s="534"/>
    </row>
    <row r="110" ht="13.5" customHeight="1">
      <c r="A110" s="534"/>
      <c r="B110" s="652"/>
      <c r="C110" s="652"/>
      <c r="D110" s="652"/>
      <c r="E110" s="652"/>
      <c r="F110" s="652"/>
      <c r="G110" s="652"/>
      <c r="H110" s="652"/>
      <c r="I110" s="652"/>
      <c r="J110" s="652"/>
      <c r="K110" s="652"/>
      <c r="L110" s="652"/>
      <c r="M110" s="652"/>
      <c r="N110" s="652"/>
      <c r="O110" s="652"/>
      <c r="P110" s="652"/>
      <c r="Q110" s="652"/>
      <c r="R110" s="534"/>
      <c r="S110" s="534"/>
      <c r="T110" s="534"/>
      <c r="U110" s="534"/>
      <c r="V110" s="534"/>
      <c r="W110" s="534"/>
      <c r="X110" s="534"/>
      <c r="Y110" s="534"/>
      <c r="Z110" s="534"/>
      <c r="AA110" s="534"/>
      <c r="AB110" s="534"/>
      <c r="AC110" s="534"/>
      <c r="AD110" s="534"/>
      <c r="AE110" s="534"/>
      <c r="AF110" s="534"/>
      <c r="AG110" s="534"/>
      <c r="AH110" s="534"/>
      <c r="AI110" s="534"/>
      <c r="AJ110" s="534"/>
      <c r="AK110" s="534"/>
    </row>
    <row r="111" ht="13.5" customHeight="1">
      <c r="A111" s="534"/>
      <c r="B111" s="652"/>
      <c r="C111" s="652"/>
      <c r="D111" s="652"/>
      <c r="E111" s="652"/>
      <c r="F111" s="652"/>
      <c r="G111" s="652"/>
      <c r="H111" s="652"/>
      <c r="I111" s="652"/>
      <c r="J111" s="652"/>
      <c r="K111" s="652"/>
      <c r="L111" s="652"/>
      <c r="M111" s="652"/>
      <c r="N111" s="652"/>
      <c r="O111" s="652"/>
      <c r="P111" s="652"/>
      <c r="Q111" s="652"/>
      <c r="R111" s="534"/>
      <c r="S111" s="534"/>
      <c r="T111" s="534"/>
      <c r="U111" s="534"/>
      <c r="V111" s="534"/>
      <c r="W111" s="534"/>
      <c r="X111" s="534"/>
      <c r="Y111" s="534"/>
      <c r="Z111" s="534"/>
      <c r="AA111" s="534"/>
      <c r="AB111" s="534"/>
      <c r="AC111" s="534"/>
      <c r="AD111" s="534"/>
      <c r="AE111" s="534"/>
      <c r="AF111" s="534"/>
      <c r="AG111" s="534"/>
      <c r="AH111" s="534"/>
      <c r="AI111" s="534"/>
      <c r="AJ111" s="534"/>
      <c r="AK111" s="534"/>
    </row>
    <row r="112" ht="13.5" customHeight="1">
      <c r="A112" s="534"/>
      <c r="B112" s="652"/>
      <c r="C112" s="652"/>
      <c r="D112" s="652"/>
      <c r="E112" s="652"/>
      <c r="F112" s="652"/>
      <c r="G112" s="652"/>
      <c r="H112" s="652"/>
      <c r="I112" s="652"/>
      <c r="J112" s="652"/>
      <c r="K112" s="652"/>
      <c r="L112" s="652"/>
      <c r="M112" s="652"/>
      <c r="N112" s="652"/>
      <c r="O112" s="652"/>
      <c r="P112" s="652"/>
      <c r="Q112" s="652"/>
      <c r="R112" s="534"/>
      <c r="S112" s="534"/>
      <c r="T112" s="534"/>
      <c r="U112" s="534"/>
      <c r="V112" s="534"/>
      <c r="W112" s="534"/>
      <c r="X112" s="534"/>
      <c r="Y112" s="534"/>
      <c r="Z112" s="534"/>
      <c r="AA112" s="534"/>
      <c r="AB112" s="534"/>
      <c r="AC112" s="534"/>
      <c r="AD112" s="534"/>
      <c r="AE112" s="534"/>
      <c r="AF112" s="534"/>
      <c r="AG112" s="534"/>
      <c r="AH112" s="534"/>
      <c r="AI112" s="534"/>
      <c r="AJ112" s="534"/>
      <c r="AK112" s="534"/>
    </row>
    <row r="113" ht="13.5" customHeight="1">
      <c r="A113" s="534"/>
      <c r="B113" s="652"/>
      <c r="C113" s="652"/>
      <c r="D113" s="652"/>
      <c r="E113" s="652"/>
      <c r="F113" s="652"/>
      <c r="G113" s="652"/>
      <c r="H113" s="652"/>
      <c r="I113" s="652"/>
      <c r="J113" s="652"/>
      <c r="K113" s="652"/>
      <c r="L113" s="652"/>
      <c r="M113" s="652"/>
      <c r="N113" s="652"/>
      <c r="O113" s="652"/>
      <c r="P113" s="652"/>
      <c r="Q113" s="652"/>
      <c r="R113" s="534"/>
      <c r="S113" s="534"/>
      <c r="T113" s="534"/>
      <c r="U113" s="534"/>
      <c r="V113" s="534"/>
      <c r="W113" s="534"/>
      <c r="X113" s="534"/>
      <c r="Y113" s="534"/>
      <c r="Z113" s="534"/>
      <c r="AA113" s="534"/>
      <c r="AB113" s="534"/>
      <c r="AC113" s="534"/>
      <c r="AD113" s="534"/>
      <c r="AE113" s="534"/>
      <c r="AF113" s="534"/>
      <c r="AG113" s="534"/>
      <c r="AH113" s="534"/>
      <c r="AI113" s="534"/>
      <c r="AJ113" s="534"/>
      <c r="AK113" s="534"/>
    </row>
    <row r="114" ht="13.5" customHeight="1">
      <c r="A114" s="534"/>
      <c r="B114" s="652"/>
      <c r="C114" s="652"/>
      <c r="D114" s="652"/>
      <c r="E114" s="652"/>
      <c r="F114" s="652"/>
      <c r="G114" s="652"/>
      <c r="H114" s="652"/>
      <c r="I114" s="652"/>
      <c r="J114" s="652"/>
      <c r="K114" s="652"/>
      <c r="L114" s="652"/>
      <c r="M114" s="652"/>
      <c r="N114" s="652"/>
      <c r="O114" s="652"/>
      <c r="P114" s="652"/>
      <c r="Q114" s="652"/>
      <c r="R114" s="534"/>
      <c r="S114" s="534"/>
      <c r="T114" s="534"/>
      <c r="U114" s="534"/>
      <c r="V114" s="534"/>
      <c r="W114" s="534"/>
      <c r="X114" s="534"/>
      <c r="Y114" s="534"/>
      <c r="Z114" s="534"/>
      <c r="AA114" s="534"/>
      <c r="AB114" s="534"/>
      <c r="AC114" s="534"/>
      <c r="AD114" s="534"/>
      <c r="AE114" s="534"/>
      <c r="AF114" s="534"/>
      <c r="AG114" s="534"/>
      <c r="AH114" s="534"/>
      <c r="AI114" s="534"/>
      <c r="AJ114" s="534"/>
      <c r="AK114" s="534"/>
    </row>
    <row r="115" ht="13.5" customHeight="1">
      <c r="A115" s="534"/>
      <c r="B115" s="652"/>
      <c r="C115" s="652"/>
      <c r="D115" s="652"/>
      <c r="E115" s="652"/>
      <c r="F115" s="652"/>
      <c r="G115" s="652"/>
      <c r="H115" s="652"/>
      <c r="I115" s="652"/>
      <c r="J115" s="652"/>
      <c r="K115" s="652"/>
      <c r="L115" s="652"/>
      <c r="M115" s="652"/>
      <c r="N115" s="652"/>
      <c r="O115" s="652"/>
      <c r="P115" s="652"/>
      <c r="Q115" s="652"/>
      <c r="R115" s="534"/>
      <c r="S115" s="534"/>
      <c r="T115" s="534"/>
      <c r="U115" s="534"/>
      <c r="V115" s="534"/>
      <c r="W115" s="534"/>
      <c r="X115" s="534"/>
      <c r="Y115" s="534"/>
      <c r="Z115" s="534"/>
      <c r="AA115" s="534"/>
      <c r="AB115" s="534"/>
      <c r="AC115" s="534"/>
      <c r="AD115" s="534"/>
      <c r="AE115" s="534"/>
      <c r="AF115" s="534"/>
      <c r="AG115" s="534"/>
      <c r="AH115" s="534"/>
      <c r="AI115" s="534"/>
      <c r="AJ115" s="534"/>
      <c r="AK115" s="534"/>
    </row>
    <row r="116" ht="13.5" customHeight="1">
      <c r="A116" s="534"/>
      <c r="B116" s="652"/>
      <c r="C116" s="652"/>
      <c r="D116" s="652"/>
      <c r="E116" s="652"/>
      <c r="F116" s="652"/>
      <c r="G116" s="652"/>
      <c r="H116" s="652"/>
      <c r="I116" s="652"/>
      <c r="J116" s="652"/>
      <c r="K116" s="652"/>
      <c r="L116" s="652"/>
      <c r="M116" s="652"/>
      <c r="N116" s="652"/>
      <c r="O116" s="652"/>
      <c r="P116" s="652"/>
      <c r="Q116" s="652"/>
      <c r="R116" s="534"/>
      <c r="S116" s="534"/>
      <c r="T116" s="534"/>
      <c r="U116" s="534"/>
      <c r="V116" s="534"/>
      <c r="W116" s="534"/>
      <c r="X116" s="534"/>
      <c r="Y116" s="534"/>
      <c r="Z116" s="534"/>
      <c r="AA116" s="534"/>
      <c r="AB116" s="534"/>
      <c r="AC116" s="534"/>
      <c r="AD116" s="534"/>
      <c r="AE116" s="534"/>
      <c r="AF116" s="534"/>
      <c r="AG116" s="534"/>
      <c r="AH116" s="534"/>
      <c r="AI116" s="534"/>
      <c r="AJ116" s="534"/>
      <c r="AK116" s="534"/>
    </row>
    <row r="117" ht="13.5" customHeight="1">
      <c r="A117" s="534"/>
      <c r="B117" s="652"/>
      <c r="C117" s="652"/>
      <c r="D117" s="652"/>
      <c r="E117" s="652"/>
      <c r="F117" s="652"/>
      <c r="G117" s="652"/>
      <c r="H117" s="652"/>
      <c r="I117" s="652"/>
      <c r="J117" s="652"/>
      <c r="K117" s="652"/>
      <c r="L117" s="652"/>
      <c r="M117" s="652"/>
      <c r="N117" s="652"/>
      <c r="O117" s="652"/>
      <c r="P117" s="652"/>
      <c r="Q117" s="652"/>
      <c r="R117" s="534"/>
      <c r="S117" s="534"/>
      <c r="T117" s="534"/>
      <c r="U117" s="534"/>
      <c r="V117" s="534"/>
      <c r="W117" s="534"/>
      <c r="X117" s="534"/>
      <c r="Y117" s="534"/>
      <c r="Z117" s="534"/>
      <c r="AA117" s="534"/>
      <c r="AB117" s="534"/>
      <c r="AC117" s="534"/>
      <c r="AD117" s="534"/>
      <c r="AE117" s="534"/>
      <c r="AF117" s="534"/>
      <c r="AG117" s="534"/>
      <c r="AH117" s="534"/>
      <c r="AI117" s="534"/>
      <c r="AJ117" s="534"/>
      <c r="AK117" s="534"/>
    </row>
    <row r="118" ht="13.5" customHeight="1">
      <c r="A118" s="534"/>
      <c r="B118" s="652"/>
      <c r="C118" s="652"/>
      <c r="D118" s="652"/>
      <c r="E118" s="652"/>
      <c r="F118" s="652"/>
      <c r="G118" s="652"/>
      <c r="H118" s="652"/>
      <c r="I118" s="652"/>
      <c r="J118" s="652"/>
      <c r="K118" s="652"/>
      <c r="L118" s="652"/>
      <c r="M118" s="652"/>
      <c r="N118" s="652"/>
      <c r="O118" s="652"/>
      <c r="P118" s="652"/>
      <c r="Q118" s="652"/>
      <c r="R118" s="534"/>
      <c r="S118" s="534"/>
      <c r="T118" s="534"/>
      <c r="U118" s="534"/>
      <c r="V118" s="534"/>
      <c r="W118" s="534"/>
      <c r="X118" s="534"/>
      <c r="Y118" s="534"/>
      <c r="Z118" s="534"/>
      <c r="AA118" s="534"/>
      <c r="AB118" s="534"/>
      <c r="AC118" s="534"/>
      <c r="AD118" s="534"/>
      <c r="AE118" s="534"/>
      <c r="AF118" s="534"/>
      <c r="AG118" s="534"/>
      <c r="AH118" s="534"/>
      <c r="AI118" s="534"/>
      <c r="AJ118" s="534"/>
      <c r="AK118" s="534"/>
    </row>
    <row r="119" ht="13.5" customHeight="1">
      <c r="A119" s="534"/>
      <c r="B119" s="652"/>
      <c r="C119" s="652"/>
      <c r="D119" s="652"/>
      <c r="E119" s="652"/>
      <c r="F119" s="652"/>
      <c r="G119" s="652"/>
      <c r="H119" s="652"/>
      <c r="I119" s="652"/>
      <c r="J119" s="652"/>
      <c r="K119" s="652"/>
      <c r="L119" s="652"/>
      <c r="M119" s="652"/>
      <c r="N119" s="652"/>
      <c r="O119" s="652"/>
      <c r="P119" s="652"/>
      <c r="Q119" s="652"/>
      <c r="R119" s="534"/>
      <c r="S119" s="534"/>
      <c r="T119" s="534"/>
      <c r="U119" s="534"/>
      <c r="V119" s="534"/>
      <c r="W119" s="534"/>
      <c r="X119" s="534"/>
      <c r="Y119" s="534"/>
      <c r="Z119" s="534"/>
      <c r="AA119" s="534"/>
      <c r="AB119" s="534"/>
      <c r="AC119" s="534"/>
      <c r="AD119" s="534"/>
      <c r="AE119" s="534"/>
      <c r="AF119" s="534"/>
      <c r="AG119" s="534"/>
      <c r="AH119" s="534"/>
      <c r="AI119" s="534"/>
      <c r="AJ119" s="534"/>
      <c r="AK119" s="534"/>
    </row>
    <row r="120" ht="13.5" customHeight="1">
      <c r="A120" s="534"/>
      <c r="B120" s="652"/>
      <c r="C120" s="652"/>
      <c r="D120" s="652"/>
      <c r="E120" s="652"/>
      <c r="F120" s="652"/>
      <c r="G120" s="652"/>
      <c r="H120" s="652"/>
      <c r="I120" s="652"/>
      <c r="J120" s="652"/>
      <c r="K120" s="652"/>
      <c r="L120" s="652"/>
      <c r="M120" s="652"/>
      <c r="N120" s="652"/>
      <c r="O120" s="652"/>
      <c r="P120" s="652"/>
      <c r="Q120" s="652"/>
      <c r="R120" s="534"/>
      <c r="S120" s="534"/>
      <c r="T120" s="534"/>
      <c r="U120" s="534"/>
      <c r="V120" s="534"/>
      <c r="W120" s="534"/>
      <c r="X120" s="534"/>
      <c r="Y120" s="534"/>
      <c r="Z120" s="534"/>
      <c r="AA120" s="534"/>
      <c r="AB120" s="534"/>
      <c r="AC120" s="534"/>
      <c r="AD120" s="534"/>
      <c r="AE120" s="534"/>
      <c r="AF120" s="534"/>
      <c r="AG120" s="534"/>
      <c r="AH120" s="534"/>
      <c r="AI120" s="534"/>
      <c r="AJ120" s="534"/>
      <c r="AK120" s="534"/>
    </row>
    <row r="121" ht="13.5" customHeight="1">
      <c r="A121" s="534"/>
      <c r="B121" s="652"/>
      <c r="C121" s="652"/>
      <c r="D121" s="652"/>
      <c r="E121" s="652"/>
      <c r="F121" s="652"/>
      <c r="G121" s="652"/>
      <c r="H121" s="652"/>
      <c r="I121" s="652"/>
      <c r="J121" s="652"/>
      <c r="K121" s="652"/>
      <c r="L121" s="652"/>
      <c r="M121" s="652"/>
      <c r="N121" s="652"/>
      <c r="O121" s="652"/>
      <c r="P121" s="652"/>
      <c r="Q121" s="652"/>
      <c r="R121" s="534"/>
      <c r="S121" s="534"/>
      <c r="T121" s="534"/>
      <c r="U121" s="534"/>
      <c r="V121" s="534"/>
      <c r="W121" s="534"/>
      <c r="X121" s="534"/>
      <c r="Y121" s="534"/>
      <c r="Z121" s="534"/>
      <c r="AA121" s="534"/>
      <c r="AB121" s="534"/>
      <c r="AC121" s="534"/>
      <c r="AD121" s="534"/>
      <c r="AE121" s="534"/>
      <c r="AF121" s="534"/>
      <c r="AG121" s="534"/>
      <c r="AH121" s="534"/>
      <c r="AI121" s="534"/>
      <c r="AJ121" s="534"/>
      <c r="AK121" s="534"/>
    </row>
    <row r="122" ht="13.5" customHeight="1">
      <c r="A122" s="534"/>
      <c r="B122" s="652"/>
      <c r="C122" s="652"/>
      <c r="D122" s="652"/>
      <c r="E122" s="652"/>
      <c r="F122" s="652"/>
      <c r="G122" s="652"/>
      <c r="H122" s="652"/>
      <c r="I122" s="652"/>
      <c r="J122" s="652"/>
      <c r="K122" s="652"/>
      <c r="L122" s="652"/>
      <c r="M122" s="652"/>
      <c r="N122" s="652"/>
      <c r="O122" s="652"/>
      <c r="P122" s="652"/>
      <c r="Q122" s="652"/>
      <c r="R122" s="534"/>
      <c r="S122" s="534"/>
      <c r="T122" s="534"/>
      <c r="U122" s="534"/>
      <c r="V122" s="534"/>
      <c r="W122" s="534"/>
      <c r="X122" s="534"/>
      <c r="Y122" s="534"/>
      <c r="Z122" s="534"/>
      <c r="AA122" s="534"/>
      <c r="AB122" s="534"/>
      <c r="AC122" s="534"/>
      <c r="AD122" s="534"/>
      <c r="AE122" s="534"/>
      <c r="AF122" s="534"/>
      <c r="AG122" s="534"/>
      <c r="AH122" s="534"/>
      <c r="AI122" s="534"/>
      <c r="AJ122" s="534"/>
      <c r="AK122" s="534"/>
    </row>
    <row r="123" ht="13.5" customHeight="1">
      <c r="A123" s="534"/>
      <c r="B123" s="652"/>
      <c r="C123" s="652"/>
      <c r="D123" s="652"/>
      <c r="E123" s="652"/>
      <c r="F123" s="652"/>
      <c r="G123" s="652"/>
      <c r="H123" s="652"/>
      <c r="I123" s="652"/>
      <c r="J123" s="652"/>
      <c r="K123" s="652"/>
      <c r="L123" s="652"/>
      <c r="M123" s="652"/>
      <c r="N123" s="652"/>
      <c r="O123" s="652"/>
      <c r="P123" s="652"/>
      <c r="Q123" s="652"/>
      <c r="R123" s="534"/>
      <c r="S123" s="534"/>
      <c r="T123" s="534"/>
      <c r="U123" s="534"/>
      <c r="V123" s="534"/>
      <c r="W123" s="534"/>
      <c r="X123" s="534"/>
      <c r="Y123" s="534"/>
      <c r="Z123" s="534"/>
      <c r="AA123" s="534"/>
      <c r="AB123" s="534"/>
      <c r="AC123" s="534"/>
      <c r="AD123" s="534"/>
      <c r="AE123" s="534"/>
      <c r="AF123" s="534"/>
      <c r="AG123" s="534"/>
      <c r="AH123" s="534"/>
      <c r="AI123" s="534"/>
      <c r="AJ123" s="534"/>
      <c r="AK123" s="534"/>
    </row>
    <row r="124" ht="13.5" customHeight="1">
      <c r="A124" s="534"/>
      <c r="B124" s="652"/>
      <c r="C124" s="652"/>
      <c r="D124" s="652"/>
      <c r="E124" s="652"/>
      <c r="F124" s="652"/>
      <c r="G124" s="652"/>
      <c r="H124" s="652"/>
      <c r="I124" s="652"/>
      <c r="J124" s="652"/>
      <c r="K124" s="652"/>
      <c r="L124" s="652"/>
      <c r="M124" s="652"/>
      <c r="N124" s="652"/>
      <c r="O124" s="652"/>
      <c r="P124" s="652"/>
      <c r="Q124" s="652"/>
      <c r="R124" s="534"/>
      <c r="S124" s="534"/>
      <c r="T124" s="534"/>
      <c r="U124" s="534"/>
      <c r="V124" s="534"/>
      <c r="W124" s="534"/>
      <c r="X124" s="534"/>
      <c r="Y124" s="534"/>
      <c r="Z124" s="534"/>
      <c r="AA124" s="534"/>
      <c r="AB124" s="534"/>
      <c r="AC124" s="534"/>
      <c r="AD124" s="534"/>
      <c r="AE124" s="534"/>
      <c r="AF124" s="534"/>
      <c r="AG124" s="534"/>
      <c r="AH124" s="534"/>
      <c r="AI124" s="534"/>
      <c r="AJ124" s="534"/>
      <c r="AK124" s="534"/>
    </row>
    <row r="125" ht="13.5" customHeight="1">
      <c r="A125" s="534"/>
      <c r="B125" s="652"/>
      <c r="C125" s="652"/>
      <c r="D125" s="652"/>
      <c r="E125" s="652"/>
      <c r="F125" s="652"/>
      <c r="G125" s="652"/>
      <c r="H125" s="652"/>
      <c r="I125" s="652"/>
      <c r="J125" s="652"/>
      <c r="K125" s="652"/>
      <c r="L125" s="652"/>
      <c r="M125" s="652"/>
      <c r="N125" s="652"/>
      <c r="O125" s="652"/>
      <c r="P125" s="652"/>
      <c r="Q125" s="652"/>
      <c r="R125" s="534"/>
      <c r="S125" s="534"/>
      <c r="T125" s="534"/>
      <c r="U125" s="534"/>
      <c r="V125" s="534"/>
      <c r="W125" s="534"/>
      <c r="X125" s="534"/>
      <c r="Y125" s="534"/>
      <c r="Z125" s="534"/>
      <c r="AA125" s="534"/>
      <c r="AB125" s="534"/>
      <c r="AC125" s="534"/>
      <c r="AD125" s="534"/>
      <c r="AE125" s="534"/>
      <c r="AF125" s="534"/>
      <c r="AG125" s="534"/>
      <c r="AH125" s="534"/>
      <c r="AI125" s="534"/>
      <c r="AJ125" s="534"/>
      <c r="AK125" s="534"/>
    </row>
    <row r="126" ht="13.5" customHeight="1">
      <c r="A126" s="534"/>
      <c r="B126" s="652"/>
      <c r="C126" s="652"/>
      <c r="D126" s="652"/>
      <c r="E126" s="652"/>
      <c r="F126" s="652"/>
      <c r="G126" s="652"/>
      <c r="H126" s="652"/>
      <c r="I126" s="652"/>
      <c r="J126" s="652"/>
      <c r="K126" s="652"/>
      <c r="L126" s="652"/>
      <c r="M126" s="652"/>
      <c r="N126" s="652"/>
      <c r="O126" s="652"/>
      <c r="P126" s="652"/>
      <c r="Q126" s="652"/>
      <c r="R126" s="534"/>
      <c r="S126" s="534"/>
      <c r="T126" s="534"/>
      <c r="U126" s="534"/>
      <c r="V126" s="534"/>
      <c r="W126" s="534"/>
      <c r="X126" s="534"/>
      <c r="Y126" s="534"/>
      <c r="Z126" s="534"/>
      <c r="AA126" s="534"/>
      <c r="AB126" s="534"/>
      <c r="AC126" s="534"/>
      <c r="AD126" s="534"/>
      <c r="AE126" s="534"/>
      <c r="AF126" s="534"/>
      <c r="AG126" s="534"/>
      <c r="AH126" s="534"/>
      <c r="AI126" s="534"/>
      <c r="AJ126" s="534"/>
      <c r="AK126" s="534"/>
    </row>
    <row r="127" ht="13.5" customHeight="1">
      <c r="A127" s="534"/>
      <c r="B127" s="652"/>
      <c r="C127" s="652"/>
      <c r="D127" s="652"/>
      <c r="E127" s="652"/>
      <c r="F127" s="652"/>
      <c r="G127" s="652"/>
      <c r="H127" s="652"/>
      <c r="I127" s="652"/>
      <c r="J127" s="652"/>
      <c r="K127" s="652"/>
      <c r="L127" s="652"/>
      <c r="M127" s="652"/>
      <c r="N127" s="652"/>
      <c r="O127" s="652"/>
      <c r="P127" s="652"/>
      <c r="Q127" s="652"/>
      <c r="R127" s="534"/>
      <c r="S127" s="534"/>
      <c r="T127" s="534"/>
      <c r="U127" s="534"/>
      <c r="V127" s="534"/>
      <c r="W127" s="534"/>
      <c r="X127" s="534"/>
      <c r="Y127" s="534"/>
      <c r="Z127" s="534"/>
      <c r="AA127" s="534"/>
      <c r="AB127" s="534"/>
      <c r="AC127" s="534"/>
      <c r="AD127" s="534"/>
      <c r="AE127" s="534"/>
      <c r="AF127" s="534"/>
      <c r="AG127" s="534"/>
      <c r="AH127" s="534"/>
      <c r="AI127" s="534"/>
      <c r="AJ127" s="534"/>
      <c r="AK127" s="534"/>
    </row>
    <row r="128" ht="13.5" customHeight="1">
      <c r="A128" s="534"/>
      <c r="B128" s="652"/>
      <c r="C128" s="652"/>
      <c r="D128" s="652"/>
      <c r="E128" s="652"/>
      <c r="F128" s="652"/>
      <c r="G128" s="652"/>
      <c r="H128" s="652"/>
      <c r="I128" s="652"/>
      <c r="J128" s="652"/>
      <c r="K128" s="652"/>
      <c r="L128" s="652"/>
      <c r="M128" s="652"/>
      <c r="N128" s="652"/>
      <c r="O128" s="652"/>
      <c r="P128" s="652"/>
      <c r="Q128" s="652"/>
      <c r="R128" s="534"/>
      <c r="S128" s="534"/>
      <c r="T128" s="534"/>
      <c r="U128" s="534"/>
      <c r="V128" s="534"/>
      <c r="W128" s="534"/>
      <c r="X128" s="534"/>
      <c r="Y128" s="534"/>
      <c r="Z128" s="534"/>
      <c r="AA128" s="534"/>
      <c r="AB128" s="534"/>
      <c r="AC128" s="534"/>
      <c r="AD128" s="534"/>
      <c r="AE128" s="534"/>
      <c r="AF128" s="534"/>
      <c r="AG128" s="534"/>
      <c r="AH128" s="534"/>
      <c r="AI128" s="534"/>
      <c r="AJ128" s="534"/>
      <c r="AK128" s="534"/>
    </row>
    <row r="129" ht="13.5" customHeight="1">
      <c r="A129" s="534"/>
      <c r="B129" s="652"/>
      <c r="C129" s="652"/>
      <c r="D129" s="652"/>
      <c r="E129" s="652"/>
      <c r="F129" s="652"/>
      <c r="G129" s="652"/>
      <c r="H129" s="652"/>
      <c r="I129" s="652"/>
      <c r="J129" s="652"/>
      <c r="K129" s="652"/>
      <c r="L129" s="652"/>
      <c r="M129" s="652"/>
      <c r="N129" s="652"/>
      <c r="O129" s="652"/>
      <c r="P129" s="652"/>
      <c r="Q129" s="652"/>
      <c r="R129" s="534"/>
      <c r="S129" s="534"/>
      <c r="T129" s="534"/>
      <c r="U129" s="534"/>
      <c r="V129" s="534"/>
      <c r="W129" s="534"/>
      <c r="X129" s="534"/>
      <c r="Y129" s="534"/>
      <c r="Z129" s="534"/>
      <c r="AA129" s="534"/>
      <c r="AB129" s="534"/>
      <c r="AC129" s="534"/>
      <c r="AD129" s="534"/>
      <c r="AE129" s="534"/>
      <c r="AF129" s="534"/>
      <c r="AG129" s="534"/>
      <c r="AH129" s="534"/>
      <c r="AI129" s="534"/>
      <c r="AJ129" s="534"/>
      <c r="AK129" s="534"/>
    </row>
    <row r="130" ht="13.5" customHeight="1">
      <c r="A130" s="534"/>
      <c r="B130" s="652"/>
      <c r="C130" s="652"/>
      <c r="D130" s="652"/>
      <c r="E130" s="652"/>
      <c r="F130" s="652"/>
      <c r="G130" s="652"/>
      <c r="H130" s="652"/>
      <c r="I130" s="652"/>
      <c r="J130" s="652"/>
      <c r="K130" s="652"/>
      <c r="L130" s="652"/>
      <c r="M130" s="652"/>
      <c r="N130" s="652"/>
      <c r="O130" s="652"/>
      <c r="P130" s="652"/>
      <c r="Q130" s="652"/>
      <c r="R130" s="534"/>
      <c r="S130" s="534"/>
      <c r="T130" s="534"/>
      <c r="U130" s="534"/>
      <c r="V130" s="534"/>
      <c r="W130" s="534"/>
      <c r="X130" s="534"/>
      <c r="Y130" s="534"/>
      <c r="Z130" s="534"/>
      <c r="AA130" s="534"/>
      <c r="AB130" s="534"/>
      <c r="AC130" s="534"/>
      <c r="AD130" s="534"/>
      <c r="AE130" s="534"/>
      <c r="AF130" s="534"/>
      <c r="AG130" s="534"/>
      <c r="AH130" s="534"/>
      <c r="AI130" s="534"/>
      <c r="AJ130" s="534"/>
      <c r="AK130" s="534"/>
    </row>
    <row r="131" ht="13.5" customHeight="1">
      <c r="A131" s="534"/>
      <c r="B131" s="652"/>
      <c r="C131" s="652"/>
      <c r="D131" s="652"/>
      <c r="E131" s="652"/>
      <c r="F131" s="652"/>
      <c r="G131" s="652"/>
      <c r="H131" s="652"/>
      <c r="I131" s="652"/>
      <c r="J131" s="652"/>
      <c r="K131" s="652"/>
      <c r="L131" s="652"/>
      <c r="M131" s="652"/>
      <c r="N131" s="652"/>
      <c r="O131" s="652"/>
      <c r="P131" s="652"/>
      <c r="Q131" s="652"/>
      <c r="R131" s="534"/>
      <c r="S131" s="534"/>
      <c r="T131" s="534"/>
      <c r="U131" s="534"/>
      <c r="V131" s="534"/>
      <c r="W131" s="534"/>
      <c r="X131" s="534"/>
      <c r="Y131" s="534"/>
      <c r="Z131" s="534"/>
      <c r="AA131" s="534"/>
      <c r="AB131" s="534"/>
      <c r="AC131" s="534"/>
      <c r="AD131" s="534"/>
      <c r="AE131" s="534"/>
      <c r="AF131" s="534"/>
      <c r="AG131" s="534"/>
      <c r="AH131" s="534"/>
      <c r="AI131" s="534"/>
      <c r="AJ131" s="534"/>
      <c r="AK131" s="534"/>
    </row>
    <row r="132" ht="13.5" customHeight="1">
      <c r="A132" s="534"/>
      <c r="B132" s="652"/>
      <c r="C132" s="652"/>
      <c r="D132" s="652"/>
      <c r="E132" s="652"/>
      <c r="F132" s="652"/>
      <c r="G132" s="652"/>
      <c r="H132" s="652"/>
      <c r="I132" s="652"/>
      <c r="J132" s="652"/>
      <c r="K132" s="652"/>
      <c r="L132" s="652"/>
      <c r="M132" s="652"/>
      <c r="N132" s="652"/>
      <c r="O132" s="652"/>
      <c r="P132" s="652"/>
      <c r="Q132" s="652"/>
      <c r="R132" s="534"/>
      <c r="S132" s="534"/>
      <c r="T132" s="534"/>
      <c r="U132" s="534"/>
      <c r="V132" s="534"/>
      <c r="W132" s="534"/>
      <c r="X132" s="534"/>
      <c r="Y132" s="534"/>
      <c r="Z132" s="534"/>
      <c r="AA132" s="534"/>
      <c r="AB132" s="534"/>
      <c r="AC132" s="534"/>
      <c r="AD132" s="534"/>
      <c r="AE132" s="534"/>
      <c r="AF132" s="534"/>
      <c r="AG132" s="534"/>
      <c r="AH132" s="534"/>
      <c r="AI132" s="534"/>
      <c r="AJ132" s="534"/>
      <c r="AK132" s="534"/>
    </row>
    <row r="133" ht="13.5" customHeight="1">
      <c r="A133" s="534"/>
      <c r="B133" s="652"/>
      <c r="C133" s="652"/>
      <c r="D133" s="652"/>
      <c r="E133" s="652"/>
      <c r="F133" s="652"/>
      <c r="G133" s="652"/>
      <c r="H133" s="652"/>
      <c r="I133" s="652"/>
      <c r="J133" s="652"/>
      <c r="K133" s="652"/>
      <c r="L133" s="652"/>
      <c r="M133" s="652"/>
      <c r="N133" s="652"/>
      <c r="O133" s="652"/>
      <c r="P133" s="652"/>
      <c r="Q133" s="652"/>
      <c r="R133" s="534"/>
      <c r="S133" s="534"/>
      <c r="T133" s="534"/>
      <c r="U133" s="534"/>
      <c r="V133" s="534"/>
      <c r="W133" s="534"/>
      <c r="X133" s="534"/>
      <c r="Y133" s="534"/>
      <c r="Z133" s="534"/>
      <c r="AA133" s="534"/>
      <c r="AB133" s="534"/>
      <c r="AC133" s="534"/>
      <c r="AD133" s="534"/>
      <c r="AE133" s="534"/>
      <c r="AF133" s="534"/>
      <c r="AG133" s="534"/>
      <c r="AH133" s="534"/>
      <c r="AI133" s="534"/>
      <c r="AJ133" s="534"/>
      <c r="AK133" s="534"/>
    </row>
    <row r="134" ht="13.5" customHeight="1">
      <c r="A134" s="534"/>
      <c r="B134" s="652"/>
      <c r="C134" s="652"/>
      <c r="D134" s="652"/>
      <c r="E134" s="652"/>
      <c r="F134" s="652"/>
      <c r="G134" s="652"/>
      <c r="H134" s="652"/>
      <c r="I134" s="652"/>
      <c r="J134" s="652"/>
      <c r="K134" s="652"/>
      <c r="L134" s="652"/>
      <c r="M134" s="652"/>
      <c r="N134" s="652"/>
      <c r="O134" s="652"/>
      <c r="P134" s="652"/>
      <c r="Q134" s="652"/>
      <c r="R134" s="534"/>
      <c r="S134" s="534"/>
      <c r="T134" s="534"/>
      <c r="U134" s="534"/>
      <c r="V134" s="534"/>
      <c r="W134" s="534"/>
      <c r="X134" s="534"/>
      <c r="Y134" s="534"/>
      <c r="Z134" s="534"/>
      <c r="AA134" s="534"/>
      <c r="AB134" s="534"/>
      <c r="AC134" s="534"/>
      <c r="AD134" s="534"/>
      <c r="AE134" s="534"/>
      <c r="AF134" s="534"/>
      <c r="AG134" s="534"/>
      <c r="AH134" s="534"/>
      <c r="AI134" s="534"/>
      <c r="AJ134" s="534"/>
      <c r="AK134" s="534"/>
    </row>
    <row r="135" ht="13.5" customHeight="1">
      <c r="A135" s="534"/>
      <c r="B135" s="652"/>
      <c r="C135" s="652"/>
      <c r="D135" s="652"/>
      <c r="E135" s="652"/>
      <c r="F135" s="652"/>
      <c r="G135" s="652"/>
      <c r="H135" s="652"/>
      <c r="I135" s="652"/>
      <c r="J135" s="652"/>
      <c r="K135" s="652"/>
      <c r="L135" s="652"/>
      <c r="M135" s="652"/>
      <c r="N135" s="652"/>
      <c r="O135" s="652"/>
      <c r="P135" s="652"/>
      <c r="Q135" s="652"/>
      <c r="R135" s="534"/>
      <c r="S135" s="534"/>
      <c r="T135" s="534"/>
      <c r="U135" s="534"/>
      <c r="V135" s="534"/>
      <c r="W135" s="534"/>
      <c r="X135" s="534"/>
      <c r="Y135" s="534"/>
      <c r="Z135" s="534"/>
      <c r="AA135" s="534"/>
      <c r="AB135" s="534"/>
      <c r="AC135" s="534"/>
      <c r="AD135" s="534"/>
      <c r="AE135" s="534"/>
      <c r="AF135" s="534"/>
      <c r="AG135" s="534"/>
      <c r="AH135" s="534"/>
      <c r="AI135" s="534"/>
      <c r="AJ135" s="534"/>
      <c r="AK135" s="534"/>
    </row>
    <row r="136" ht="13.5" customHeight="1">
      <c r="A136" s="534"/>
      <c r="B136" s="652"/>
      <c r="C136" s="652"/>
      <c r="D136" s="652"/>
      <c r="E136" s="652"/>
      <c r="F136" s="652"/>
      <c r="G136" s="652"/>
      <c r="H136" s="652"/>
      <c r="I136" s="652"/>
      <c r="J136" s="652"/>
      <c r="K136" s="652"/>
      <c r="L136" s="652"/>
      <c r="M136" s="652"/>
      <c r="N136" s="652"/>
      <c r="O136" s="652"/>
      <c r="P136" s="652"/>
      <c r="Q136" s="652"/>
      <c r="R136" s="534"/>
      <c r="S136" s="534"/>
      <c r="T136" s="534"/>
      <c r="U136" s="534"/>
      <c r="V136" s="534"/>
      <c r="W136" s="534"/>
      <c r="X136" s="534"/>
      <c r="Y136" s="534"/>
      <c r="Z136" s="534"/>
      <c r="AA136" s="534"/>
      <c r="AB136" s="534"/>
      <c r="AC136" s="534"/>
      <c r="AD136" s="534"/>
      <c r="AE136" s="534"/>
      <c r="AF136" s="534"/>
      <c r="AG136" s="534"/>
      <c r="AH136" s="534"/>
      <c r="AI136" s="534"/>
      <c r="AJ136" s="534"/>
      <c r="AK136" s="534"/>
    </row>
    <row r="137" ht="13.5" customHeight="1">
      <c r="A137" s="534"/>
      <c r="B137" s="652"/>
      <c r="C137" s="652"/>
      <c r="D137" s="652"/>
      <c r="E137" s="652"/>
      <c r="F137" s="652"/>
      <c r="G137" s="652"/>
      <c r="H137" s="652"/>
      <c r="I137" s="652"/>
      <c r="J137" s="652"/>
      <c r="K137" s="652"/>
      <c r="L137" s="652"/>
      <c r="M137" s="652"/>
      <c r="N137" s="652"/>
      <c r="O137" s="652"/>
      <c r="P137" s="652"/>
      <c r="Q137" s="652"/>
      <c r="R137" s="534"/>
      <c r="S137" s="534"/>
      <c r="T137" s="534"/>
      <c r="U137" s="534"/>
      <c r="V137" s="534"/>
      <c r="W137" s="534"/>
      <c r="X137" s="534"/>
      <c r="Y137" s="534"/>
      <c r="Z137" s="534"/>
      <c r="AA137" s="534"/>
      <c r="AB137" s="534"/>
      <c r="AC137" s="534"/>
      <c r="AD137" s="534"/>
      <c r="AE137" s="534"/>
      <c r="AF137" s="534"/>
      <c r="AG137" s="534"/>
      <c r="AH137" s="534"/>
      <c r="AI137" s="534"/>
      <c r="AJ137" s="534"/>
      <c r="AK137" s="534"/>
    </row>
    <row r="138" ht="13.5" customHeight="1">
      <c r="A138" s="534"/>
      <c r="B138" s="652"/>
      <c r="C138" s="652"/>
      <c r="D138" s="652"/>
      <c r="E138" s="652"/>
      <c r="F138" s="652"/>
      <c r="G138" s="652"/>
      <c r="H138" s="652"/>
      <c r="I138" s="652"/>
      <c r="J138" s="652"/>
      <c r="K138" s="652"/>
      <c r="L138" s="652"/>
      <c r="M138" s="652"/>
      <c r="N138" s="652"/>
      <c r="O138" s="652"/>
      <c r="P138" s="652"/>
      <c r="Q138" s="652"/>
      <c r="R138" s="534"/>
      <c r="S138" s="534"/>
      <c r="T138" s="534"/>
      <c r="U138" s="534"/>
      <c r="V138" s="534"/>
      <c r="W138" s="534"/>
      <c r="X138" s="534"/>
      <c r="Y138" s="534"/>
      <c r="Z138" s="534"/>
      <c r="AA138" s="534"/>
      <c r="AB138" s="534"/>
      <c r="AC138" s="534"/>
      <c r="AD138" s="534"/>
      <c r="AE138" s="534"/>
      <c r="AF138" s="534"/>
      <c r="AG138" s="534"/>
      <c r="AH138" s="534"/>
      <c r="AI138" s="534"/>
      <c r="AJ138" s="534"/>
      <c r="AK138" s="534"/>
    </row>
    <row r="139" ht="13.5" customHeight="1">
      <c r="A139" s="534"/>
      <c r="B139" s="652"/>
      <c r="C139" s="652"/>
      <c r="D139" s="652"/>
      <c r="E139" s="652"/>
      <c r="F139" s="652"/>
      <c r="G139" s="652"/>
      <c r="H139" s="652"/>
      <c r="I139" s="652"/>
      <c r="J139" s="652"/>
      <c r="K139" s="652"/>
      <c r="L139" s="652"/>
      <c r="M139" s="652"/>
      <c r="N139" s="652"/>
      <c r="O139" s="652"/>
      <c r="P139" s="652"/>
      <c r="Q139" s="652"/>
      <c r="R139" s="534"/>
      <c r="S139" s="534"/>
      <c r="T139" s="534"/>
      <c r="U139" s="534"/>
      <c r="V139" s="534"/>
      <c r="W139" s="534"/>
      <c r="X139" s="534"/>
      <c r="Y139" s="534"/>
      <c r="Z139" s="534"/>
      <c r="AA139" s="534"/>
      <c r="AB139" s="534"/>
      <c r="AC139" s="534"/>
      <c r="AD139" s="534"/>
      <c r="AE139" s="534"/>
      <c r="AF139" s="534"/>
      <c r="AG139" s="534"/>
      <c r="AH139" s="534"/>
      <c r="AI139" s="534"/>
      <c r="AJ139" s="534"/>
      <c r="AK139" s="534"/>
    </row>
    <row r="140" ht="13.5" customHeight="1">
      <c r="A140" s="534"/>
      <c r="B140" s="652"/>
      <c r="C140" s="652"/>
      <c r="D140" s="652"/>
      <c r="E140" s="652"/>
      <c r="F140" s="652"/>
      <c r="G140" s="652"/>
      <c r="H140" s="652"/>
      <c r="I140" s="652"/>
      <c r="J140" s="652"/>
      <c r="K140" s="652"/>
      <c r="L140" s="652"/>
      <c r="M140" s="652"/>
      <c r="N140" s="652"/>
      <c r="O140" s="652"/>
      <c r="P140" s="652"/>
      <c r="Q140" s="652"/>
      <c r="R140" s="534"/>
      <c r="S140" s="534"/>
      <c r="T140" s="534"/>
      <c r="U140" s="534"/>
      <c r="V140" s="534"/>
      <c r="W140" s="534"/>
      <c r="X140" s="534"/>
      <c r="Y140" s="534"/>
      <c r="Z140" s="534"/>
      <c r="AA140" s="534"/>
      <c r="AB140" s="534"/>
      <c r="AC140" s="534"/>
      <c r="AD140" s="534"/>
      <c r="AE140" s="534"/>
      <c r="AF140" s="534"/>
      <c r="AG140" s="534"/>
      <c r="AH140" s="534"/>
      <c r="AI140" s="534"/>
      <c r="AJ140" s="534"/>
      <c r="AK140" s="534"/>
    </row>
    <row r="141" ht="13.5" customHeight="1">
      <c r="A141" s="534"/>
      <c r="B141" s="652"/>
      <c r="C141" s="652"/>
      <c r="D141" s="652"/>
      <c r="E141" s="652"/>
      <c r="F141" s="652"/>
      <c r="G141" s="652"/>
      <c r="H141" s="652"/>
      <c r="I141" s="652"/>
      <c r="J141" s="652"/>
      <c r="K141" s="652"/>
      <c r="L141" s="652"/>
      <c r="M141" s="652"/>
      <c r="N141" s="652"/>
      <c r="O141" s="652"/>
      <c r="P141" s="652"/>
      <c r="Q141" s="652"/>
      <c r="R141" s="534"/>
      <c r="S141" s="534"/>
      <c r="T141" s="534"/>
      <c r="U141" s="534"/>
      <c r="V141" s="534"/>
      <c r="W141" s="534"/>
      <c r="X141" s="534"/>
      <c r="Y141" s="534"/>
      <c r="Z141" s="534"/>
      <c r="AA141" s="534"/>
      <c r="AB141" s="534"/>
      <c r="AC141" s="534"/>
      <c r="AD141" s="534"/>
      <c r="AE141" s="534"/>
      <c r="AF141" s="534"/>
      <c r="AG141" s="534"/>
      <c r="AH141" s="534"/>
      <c r="AI141" s="534"/>
      <c r="AJ141" s="534"/>
      <c r="AK141" s="534"/>
    </row>
    <row r="142" ht="13.5" customHeight="1">
      <c r="A142" s="534"/>
      <c r="B142" s="652"/>
      <c r="C142" s="652"/>
      <c r="D142" s="652"/>
      <c r="E142" s="652"/>
      <c r="F142" s="652"/>
      <c r="G142" s="652"/>
      <c r="H142" s="652"/>
      <c r="I142" s="652"/>
      <c r="J142" s="652"/>
      <c r="K142" s="652"/>
      <c r="L142" s="652"/>
      <c r="M142" s="652"/>
      <c r="N142" s="652"/>
      <c r="O142" s="652"/>
      <c r="P142" s="652"/>
      <c r="Q142" s="652"/>
      <c r="R142" s="534"/>
      <c r="S142" s="534"/>
      <c r="T142" s="534"/>
      <c r="U142" s="534"/>
      <c r="V142" s="534"/>
      <c r="W142" s="534"/>
      <c r="X142" s="534"/>
      <c r="Y142" s="534"/>
      <c r="Z142" s="534"/>
      <c r="AA142" s="534"/>
      <c r="AB142" s="534"/>
      <c r="AC142" s="534"/>
      <c r="AD142" s="534"/>
      <c r="AE142" s="534"/>
      <c r="AF142" s="534"/>
      <c r="AG142" s="534"/>
      <c r="AH142" s="534"/>
      <c r="AI142" s="534"/>
      <c r="AJ142" s="534"/>
      <c r="AK142" s="534"/>
    </row>
    <row r="143" ht="13.5" customHeight="1">
      <c r="A143" s="534"/>
      <c r="B143" s="652"/>
      <c r="C143" s="652"/>
      <c r="D143" s="652"/>
      <c r="E143" s="652"/>
      <c r="F143" s="652"/>
      <c r="G143" s="652"/>
      <c r="H143" s="652"/>
      <c r="I143" s="652"/>
      <c r="J143" s="652"/>
      <c r="K143" s="652"/>
      <c r="L143" s="652"/>
      <c r="M143" s="652"/>
      <c r="N143" s="652"/>
      <c r="O143" s="652"/>
      <c r="P143" s="652"/>
      <c r="Q143" s="652"/>
      <c r="R143" s="534"/>
      <c r="S143" s="534"/>
      <c r="T143" s="534"/>
      <c r="U143" s="534"/>
      <c r="V143" s="534"/>
      <c r="W143" s="534"/>
      <c r="X143" s="534"/>
      <c r="Y143" s="534"/>
      <c r="Z143" s="534"/>
      <c r="AA143" s="534"/>
      <c r="AB143" s="534"/>
      <c r="AC143" s="534"/>
      <c r="AD143" s="534"/>
      <c r="AE143" s="534"/>
      <c r="AF143" s="534"/>
      <c r="AG143" s="534"/>
      <c r="AH143" s="534"/>
      <c r="AI143" s="534"/>
      <c r="AJ143" s="534"/>
      <c r="AK143" s="534"/>
    </row>
    <row r="144" ht="13.5" customHeight="1">
      <c r="A144" s="534"/>
      <c r="B144" s="652"/>
      <c r="C144" s="652"/>
      <c r="D144" s="652"/>
      <c r="E144" s="652"/>
      <c r="F144" s="652"/>
      <c r="G144" s="652"/>
      <c r="H144" s="652"/>
      <c r="I144" s="652"/>
      <c r="J144" s="652"/>
      <c r="K144" s="652"/>
      <c r="L144" s="652"/>
      <c r="M144" s="652"/>
      <c r="N144" s="652"/>
      <c r="O144" s="652"/>
      <c r="P144" s="652"/>
      <c r="Q144" s="652"/>
      <c r="R144" s="534"/>
      <c r="S144" s="534"/>
      <c r="T144" s="534"/>
      <c r="U144" s="534"/>
      <c r="V144" s="534"/>
      <c r="W144" s="534"/>
      <c r="X144" s="534"/>
      <c r="Y144" s="534"/>
      <c r="Z144" s="534"/>
      <c r="AA144" s="534"/>
      <c r="AB144" s="534"/>
      <c r="AC144" s="534"/>
      <c r="AD144" s="534"/>
      <c r="AE144" s="534"/>
      <c r="AF144" s="534"/>
      <c r="AG144" s="534"/>
      <c r="AH144" s="534"/>
      <c r="AI144" s="534"/>
      <c r="AJ144" s="534"/>
      <c r="AK144" s="534"/>
    </row>
    <row r="145" ht="13.5" customHeight="1">
      <c r="A145" s="534"/>
      <c r="B145" s="652"/>
      <c r="C145" s="652"/>
      <c r="D145" s="652"/>
      <c r="E145" s="652"/>
      <c r="F145" s="652"/>
      <c r="G145" s="652"/>
      <c r="H145" s="652"/>
      <c r="I145" s="652"/>
      <c r="J145" s="652"/>
      <c r="K145" s="652"/>
      <c r="L145" s="652"/>
      <c r="M145" s="652"/>
      <c r="N145" s="652"/>
      <c r="O145" s="652"/>
      <c r="P145" s="652"/>
      <c r="Q145" s="652"/>
      <c r="R145" s="534"/>
      <c r="S145" s="534"/>
      <c r="T145" s="534"/>
      <c r="U145" s="534"/>
      <c r="V145" s="534"/>
      <c r="W145" s="534"/>
      <c r="X145" s="534"/>
      <c r="Y145" s="534"/>
      <c r="Z145" s="534"/>
      <c r="AA145" s="534"/>
      <c r="AB145" s="534"/>
      <c r="AC145" s="534"/>
      <c r="AD145" s="534"/>
      <c r="AE145" s="534"/>
      <c r="AF145" s="534"/>
      <c r="AG145" s="534"/>
      <c r="AH145" s="534"/>
      <c r="AI145" s="534"/>
      <c r="AJ145" s="534"/>
      <c r="AK145" s="534"/>
    </row>
    <row r="146" ht="13.5" customHeight="1">
      <c r="A146" s="534"/>
      <c r="B146" s="652"/>
      <c r="C146" s="652"/>
      <c r="D146" s="652"/>
      <c r="E146" s="652"/>
      <c r="F146" s="652"/>
      <c r="G146" s="652"/>
      <c r="H146" s="652"/>
      <c r="I146" s="652"/>
      <c r="J146" s="652"/>
      <c r="K146" s="652"/>
      <c r="L146" s="652"/>
      <c r="M146" s="652"/>
      <c r="N146" s="652"/>
      <c r="O146" s="652"/>
      <c r="P146" s="652"/>
      <c r="Q146" s="652"/>
      <c r="R146" s="534"/>
      <c r="S146" s="534"/>
      <c r="T146" s="534"/>
      <c r="U146" s="534"/>
      <c r="V146" s="534"/>
      <c r="W146" s="534"/>
      <c r="X146" s="534"/>
      <c r="Y146" s="534"/>
      <c r="Z146" s="534"/>
      <c r="AA146" s="534"/>
      <c r="AB146" s="534"/>
      <c r="AC146" s="534"/>
      <c r="AD146" s="534"/>
      <c r="AE146" s="534"/>
      <c r="AF146" s="534"/>
      <c r="AG146" s="534"/>
      <c r="AH146" s="534"/>
      <c r="AI146" s="534"/>
      <c r="AJ146" s="534"/>
      <c r="AK146" s="534"/>
    </row>
    <row r="147" ht="13.5" customHeight="1">
      <c r="A147" s="534"/>
      <c r="B147" s="652"/>
      <c r="C147" s="652"/>
      <c r="D147" s="652"/>
      <c r="E147" s="652"/>
      <c r="F147" s="652"/>
      <c r="G147" s="652"/>
      <c r="H147" s="652"/>
      <c r="I147" s="652"/>
      <c r="J147" s="652"/>
      <c r="K147" s="652"/>
      <c r="L147" s="652"/>
      <c r="M147" s="652"/>
      <c r="N147" s="652"/>
      <c r="O147" s="652"/>
      <c r="P147" s="652"/>
      <c r="Q147" s="652"/>
      <c r="R147" s="534"/>
      <c r="S147" s="534"/>
      <c r="T147" s="534"/>
      <c r="U147" s="534"/>
      <c r="V147" s="534"/>
      <c r="W147" s="534"/>
      <c r="X147" s="534"/>
      <c r="Y147" s="534"/>
      <c r="Z147" s="534"/>
      <c r="AA147" s="534"/>
      <c r="AB147" s="534"/>
      <c r="AC147" s="534"/>
      <c r="AD147" s="534"/>
      <c r="AE147" s="534"/>
      <c r="AF147" s="534"/>
      <c r="AG147" s="534"/>
      <c r="AH147" s="534"/>
      <c r="AI147" s="534"/>
      <c r="AJ147" s="534"/>
      <c r="AK147" s="534"/>
    </row>
    <row r="148" ht="13.5" customHeight="1">
      <c r="A148" s="534"/>
      <c r="B148" s="652"/>
      <c r="C148" s="652"/>
      <c r="D148" s="652"/>
      <c r="E148" s="652"/>
      <c r="F148" s="652"/>
      <c r="G148" s="652"/>
      <c r="H148" s="652"/>
      <c r="I148" s="652"/>
      <c r="J148" s="652"/>
      <c r="K148" s="652"/>
      <c r="L148" s="652"/>
      <c r="M148" s="652"/>
      <c r="N148" s="652"/>
      <c r="O148" s="652"/>
      <c r="P148" s="652"/>
      <c r="Q148" s="652"/>
      <c r="R148" s="534"/>
      <c r="S148" s="534"/>
      <c r="T148" s="534"/>
      <c r="U148" s="534"/>
      <c r="V148" s="534"/>
      <c r="W148" s="534"/>
      <c r="X148" s="534"/>
      <c r="Y148" s="534"/>
      <c r="Z148" s="534"/>
      <c r="AA148" s="534"/>
      <c r="AB148" s="534"/>
      <c r="AC148" s="534"/>
      <c r="AD148" s="534"/>
      <c r="AE148" s="534"/>
      <c r="AF148" s="534"/>
      <c r="AG148" s="534"/>
      <c r="AH148" s="534"/>
      <c r="AI148" s="534"/>
      <c r="AJ148" s="534"/>
      <c r="AK148" s="534"/>
    </row>
    <row r="149" ht="13.5" customHeight="1">
      <c r="A149" s="534"/>
      <c r="B149" s="652"/>
      <c r="C149" s="652"/>
      <c r="D149" s="652"/>
      <c r="E149" s="652"/>
      <c r="F149" s="652"/>
      <c r="G149" s="652"/>
      <c r="H149" s="652"/>
      <c r="I149" s="652"/>
      <c r="J149" s="652"/>
      <c r="K149" s="652"/>
      <c r="L149" s="652"/>
      <c r="M149" s="652"/>
      <c r="N149" s="652"/>
      <c r="O149" s="652"/>
      <c r="P149" s="652"/>
      <c r="Q149" s="652"/>
      <c r="R149" s="534"/>
      <c r="S149" s="534"/>
      <c r="T149" s="534"/>
      <c r="U149" s="534"/>
      <c r="V149" s="534"/>
      <c r="W149" s="534"/>
      <c r="X149" s="534"/>
      <c r="Y149" s="534"/>
      <c r="Z149" s="534"/>
      <c r="AA149" s="534"/>
      <c r="AB149" s="534"/>
      <c r="AC149" s="534"/>
      <c r="AD149" s="534"/>
      <c r="AE149" s="534"/>
      <c r="AF149" s="534"/>
      <c r="AG149" s="534"/>
      <c r="AH149" s="534"/>
      <c r="AI149" s="534"/>
      <c r="AJ149" s="534"/>
      <c r="AK149" s="534"/>
    </row>
    <row r="150" ht="13.5" customHeight="1">
      <c r="A150" s="534"/>
      <c r="B150" s="652"/>
      <c r="C150" s="652"/>
      <c r="D150" s="652"/>
      <c r="E150" s="652"/>
      <c r="F150" s="652"/>
      <c r="G150" s="652"/>
      <c r="H150" s="652"/>
      <c r="I150" s="652"/>
      <c r="J150" s="652"/>
      <c r="K150" s="652"/>
      <c r="L150" s="652"/>
      <c r="M150" s="652"/>
      <c r="N150" s="652"/>
      <c r="O150" s="652"/>
      <c r="P150" s="652"/>
      <c r="Q150" s="652"/>
      <c r="R150" s="534"/>
      <c r="S150" s="534"/>
      <c r="T150" s="534"/>
      <c r="U150" s="534"/>
      <c r="V150" s="534"/>
      <c r="W150" s="534"/>
      <c r="X150" s="534"/>
      <c r="Y150" s="534"/>
      <c r="Z150" s="534"/>
      <c r="AA150" s="534"/>
      <c r="AB150" s="534"/>
      <c r="AC150" s="534"/>
      <c r="AD150" s="534"/>
      <c r="AE150" s="534"/>
      <c r="AF150" s="534"/>
      <c r="AG150" s="534"/>
      <c r="AH150" s="534"/>
      <c r="AI150" s="534"/>
      <c r="AJ150" s="534"/>
      <c r="AK150" s="534"/>
    </row>
    <row r="151" ht="13.5" customHeight="1">
      <c r="A151" s="534"/>
      <c r="B151" s="652"/>
      <c r="C151" s="652"/>
      <c r="D151" s="652"/>
      <c r="E151" s="652"/>
      <c r="F151" s="652"/>
      <c r="G151" s="652"/>
      <c r="H151" s="652"/>
      <c r="I151" s="652"/>
      <c r="J151" s="652"/>
      <c r="K151" s="652"/>
      <c r="L151" s="652"/>
      <c r="M151" s="652"/>
      <c r="N151" s="652"/>
      <c r="O151" s="652"/>
      <c r="P151" s="652"/>
      <c r="Q151" s="652"/>
      <c r="R151" s="534"/>
      <c r="S151" s="534"/>
      <c r="T151" s="534"/>
      <c r="U151" s="534"/>
      <c r="V151" s="534"/>
      <c r="W151" s="534"/>
      <c r="X151" s="534"/>
      <c r="Y151" s="534"/>
      <c r="Z151" s="534"/>
      <c r="AA151" s="534"/>
      <c r="AB151" s="534"/>
      <c r="AC151" s="534"/>
      <c r="AD151" s="534"/>
      <c r="AE151" s="534"/>
      <c r="AF151" s="534"/>
      <c r="AG151" s="534"/>
      <c r="AH151" s="534"/>
      <c r="AI151" s="534"/>
      <c r="AJ151" s="534"/>
      <c r="AK151" s="534"/>
    </row>
    <row r="152" ht="13.5" customHeight="1">
      <c r="A152" s="534"/>
      <c r="B152" s="652"/>
      <c r="C152" s="652"/>
      <c r="D152" s="652"/>
      <c r="E152" s="652"/>
      <c r="F152" s="652"/>
      <c r="G152" s="652"/>
      <c r="H152" s="652"/>
      <c r="I152" s="652"/>
      <c r="J152" s="652"/>
      <c r="K152" s="652"/>
      <c r="L152" s="652"/>
      <c r="M152" s="652"/>
      <c r="N152" s="652"/>
      <c r="O152" s="652"/>
      <c r="P152" s="652"/>
      <c r="Q152" s="652"/>
      <c r="R152" s="534"/>
      <c r="S152" s="534"/>
      <c r="T152" s="534"/>
      <c r="U152" s="534"/>
      <c r="V152" s="534"/>
      <c r="W152" s="534"/>
      <c r="X152" s="534"/>
      <c r="Y152" s="534"/>
      <c r="Z152" s="534"/>
      <c r="AA152" s="534"/>
      <c r="AB152" s="534"/>
      <c r="AC152" s="534"/>
      <c r="AD152" s="534"/>
      <c r="AE152" s="534"/>
      <c r="AF152" s="534"/>
      <c r="AG152" s="534"/>
      <c r="AH152" s="534"/>
      <c r="AI152" s="534"/>
      <c r="AJ152" s="534"/>
      <c r="AK152" s="534"/>
    </row>
    <row r="153" ht="13.5" customHeight="1">
      <c r="A153" s="534"/>
      <c r="B153" s="652"/>
      <c r="C153" s="652"/>
      <c r="D153" s="652"/>
      <c r="E153" s="652"/>
      <c r="F153" s="652"/>
      <c r="G153" s="652"/>
      <c r="H153" s="652"/>
      <c r="I153" s="652"/>
      <c r="J153" s="652"/>
      <c r="K153" s="652"/>
      <c r="L153" s="652"/>
      <c r="M153" s="652"/>
      <c r="N153" s="652"/>
      <c r="O153" s="652"/>
      <c r="P153" s="652"/>
      <c r="Q153" s="652"/>
      <c r="R153" s="534"/>
      <c r="S153" s="534"/>
      <c r="T153" s="534"/>
      <c r="U153" s="534"/>
      <c r="V153" s="534"/>
      <c r="W153" s="534"/>
      <c r="X153" s="534"/>
      <c r="Y153" s="534"/>
      <c r="Z153" s="534"/>
      <c r="AA153" s="534"/>
      <c r="AB153" s="534"/>
      <c r="AC153" s="534"/>
      <c r="AD153" s="534"/>
      <c r="AE153" s="534"/>
      <c r="AF153" s="534"/>
      <c r="AG153" s="534"/>
      <c r="AH153" s="534"/>
      <c r="AI153" s="534"/>
      <c r="AJ153" s="534"/>
      <c r="AK153" s="534"/>
    </row>
    <row r="154" ht="13.5" customHeight="1">
      <c r="A154" s="534"/>
      <c r="B154" s="652"/>
      <c r="C154" s="652"/>
      <c r="D154" s="652"/>
      <c r="E154" s="652"/>
      <c r="F154" s="652"/>
      <c r="G154" s="652"/>
      <c r="H154" s="652"/>
      <c r="I154" s="652"/>
      <c r="J154" s="652"/>
      <c r="K154" s="652"/>
      <c r="L154" s="652"/>
      <c r="M154" s="652"/>
      <c r="N154" s="652"/>
      <c r="O154" s="652"/>
      <c r="P154" s="652"/>
      <c r="Q154" s="652"/>
      <c r="R154" s="534"/>
      <c r="S154" s="534"/>
      <c r="T154" s="534"/>
      <c r="U154" s="534"/>
      <c r="V154" s="534"/>
      <c r="W154" s="534"/>
      <c r="X154" s="534"/>
      <c r="Y154" s="534"/>
      <c r="Z154" s="534"/>
      <c r="AA154" s="534"/>
      <c r="AB154" s="534"/>
      <c r="AC154" s="534"/>
      <c r="AD154" s="534"/>
      <c r="AE154" s="534"/>
      <c r="AF154" s="534"/>
      <c r="AG154" s="534"/>
      <c r="AH154" s="534"/>
      <c r="AI154" s="534"/>
      <c r="AJ154" s="534"/>
      <c r="AK154" s="534"/>
    </row>
    <row r="155" ht="13.5" customHeight="1">
      <c r="A155" s="534"/>
      <c r="B155" s="652"/>
      <c r="C155" s="652"/>
      <c r="D155" s="652"/>
      <c r="E155" s="652"/>
      <c r="F155" s="652"/>
      <c r="G155" s="652"/>
      <c r="H155" s="652"/>
      <c r="I155" s="652"/>
      <c r="J155" s="652"/>
      <c r="K155" s="652"/>
      <c r="L155" s="652"/>
      <c r="M155" s="652"/>
      <c r="N155" s="652"/>
      <c r="O155" s="652"/>
      <c r="P155" s="652"/>
      <c r="Q155" s="652"/>
      <c r="R155" s="534"/>
      <c r="S155" s="534"/>
      <c r="T155" s="534"/>
      <c r="U155" s="534"/>
      <c r="V155" s="534"/>
      <c r="W155" s="534"/>
      <c r="X155" s="534"/>
      <c r="Y155" s="534"/>
      <c r="Z155" s="534"/>
      <c r="AA155" s="534"/>
      <c r="AB155" s="534"/>
      <c r="AC155" s="534"/>
      <c r="AD155" s="534"/>
      <c r="AE155" s="534"/>
      <c r="AF155" s="534"/>
      <c r="AG155" s="534"/>
      <c r="AH155" s="534"/>
      <c r="AI155" s="534"/>
      <c r="AJ155" s="534"/>
      <c r="AK155" s="534"/>
    </row>
    <row r="156" ht="13.5" customHeight="1">
      <c r="A156" s="534"/>
      <c r="B156" s="652"/>
      <c r="C156" s="652"/>
      <c r="D156" s="652"/>
      <c r="E156" s="652"/>
      <c r="F156" s="652"/>
      <c r="G156" s="652"/>
      <c r="H156" s="652"/>
      <c r="I156" s="652"/>
      <c r="J156" s="652"/>
      <c r="K156" s="652"/>
      <c r="L156" s="652"/>
      <c r="M156" s="652"/>
      <c r="N156" s="652"/>
      <c r="O156" s="652"/>
      <c r="P156" s="652"/>
      <c r="Q156" s="652"/>
      <c r="R156" s="534"/>
      <c r="S156" s="534"/>
      <c r="T156" s="534"/>
      <c r="U156" s="534"/>
      <c r="V156" s="534"/>
      <c r="W156" s="534"/>
      <c r="X156" s="534"/>
      <c r="Y156" s="534"/>
      <c r="Z156" s="534"/>
      <c r="AA156" s="534"/>
      <c r="AB156" s="534"/>
      <c r="AC156" s="534"/>
      <c r="AD156" s="534"/>
      <c r="AE156" s="534"/>
      <c r="AF156" s="534"/>
      <c r="AG156" s="534"/>
      <c r="AH156" s="534"/>
      <c r="AI156" s="534"/>
      <c r="AJ156" s="534"/>
      <c r="AK156" s="534"/>
    </row>
    <row r="157" ht="13.5" customHeight="1">
      <c r="A157" s="534"/>
      <c r="B157" s="652"/>
      <c r="C157" s="652"/>
      <c r="D157" s="652"/>
      <c r="E157" s="652"/>
      <c r="F157" s="652"/>
      <c r="G157" s="652"/>
      <c r="H157" s="652"/>
      <c r="I157" s="652"/>
      <c r="J157" s="652"/>
      <c r="K157" s="652"/>
      <c r="L157" s="652"/>
      <c r="M157" s="652"/>
      <c r="N157" s="652"/>
      <c r="O157" s="652"/>
      <c r="P157" s="652"/>
      <c r="Q157" s="652"/>
      <c r="R157" s="534"/>
      <c r="S157" s="534"/>
      <c r="T157" s="534"/>
      <c r="U157" s="534"/>
      <c r="V157" s="534"/>
      <c r="W157" s="534"/>
      <c r="X157" s="534"/>
      <c r="Y157" s="534"/>
      <c r="Z157" s="534"/>
      <c r="AA157" s="534"/>
      <c r="AB157" s="534"/>
      <c r="AC157" s="534"/>
      <c r="AD157" s="534"/>
      <c r="AE157" s="534"/>
      <c r="AF157" s="534"/>
      <c r="AG157" s="534"/>
      <c r="AH157" s="534"/>
      <c r="AI157" s="534"/>
      <c r="AJ157" s="534"/>
      <c r="AK157" s="534"/>
    </row>
    <row r="158" ht="13.5" customHeight="1">
      <c r="A158" s="534"/>
      <c r="B158" s="652"/>
      <c r="C158" s="652"/>
      <c r="D158" s="652"/>
      <c r="E158" s="652"/>
      <c r="F158" s="652"/>
      <c r="G158" s="652"/>
      <c r="H158" s="652"/>
      <c r="I158" s="652"/>
      <c r="J158" s="652"/>
      <c r="K158" s="652"/>
      <c r="L158" s="652"/>
      <c r="M158" s="652"/>
      <c r="N158" s="652"/>
      <c r="O158" s="652"/>
      <c r="P158" s="652"/>
      <c r="Q158" s="652"/>
      <c r="R158" s="534"/>
      <c r="S158" s="534"/>
      <c r="T158" s="534"/>
      <c r="U158" s="534"/>
      <c r="V158" s="534"/>
      <c r="W158" s="534"/>
      <c r="X158" s="534"/>
      <c r="Y158" s="534"/>
      <c r="Z158" s="534"/>
      <c r="AA158" s="534"/>
      <c r="AB158" s="534"/>
      <c r="AC158" s="534"/>
      <c r="AD158" s="534"/>
      <c r="AE158" s="534"/>
      <c r="AF158" s="534"/>
      <c r="AG158" s="534"/>
      <c r="AH158" s="534"/>
      <c r="AI158" s="534"/>
      <c r="AJ158" s="534"/>
      <c r="AK158" s="534"/>
    </row>
    <row r="159" ht="13.5" customHeight="1">
      <c r="A159" s="534"/>
      <c r="B159" s="652"/>
      <c r="C159" s="652"/>
      <c r="D159" s="652"/>
      <c r="E159" s="652"/>
      <c r="F159" s="652"/>
      <c r="G159" s="652"/>
      <c r="H159" s="652"/>
      <c r="I159" s="652"/>
      <c r="J159" s="652"/>
      <c r="K159" s="652"/>
      <c r="L159" s="652"/>
      <c r="M159" s="652"/>
      <c r="N159" s="652"/>
      <c r="O159" s="652"/>
      <c r="P159" s="652"/>
      <c r="Q159" s="652"/>
      <c r="R159" s="534"/>
      <c r="S159" s="534"/>
      <c r="T159" s="534"/>
      <c r="U159" s="534"/>
      <c r="V159" s="534"/>
      <c r="W159" s="534"/>
      <c r="X159" s="534"/>
      <c r="Y159" s="534"/>
      <c r="Z159" s="534"/>
      <c r="AA159" s="534"/>
      <c r="AB159" s="534"/>
      <c r="AC159" s="534"/>
      <c r="AD159" s="534"/>
      <c r="AE159" s="534"/>
      <c r="AF159" s="534"/>
      <c r="AG159" s="534"/>
      <c r="AH159" s="534"/>
      <c r="AI159" s="534"/>
      <c r="AJ159" s="534"/>
      <c r="AK159" s="534"/>
    </row>
    <row r="160" ht="13.5" customHeight="1">
      <c r="A160" s="534"/>
      <c r="B160" s="652"/>
      <c r="C160" s="652"/>
      <c r="D160" s="652"/>
      <c r="E160" s="652"/>
      <c r="F160" s="652"/>
      <c r="G160" s="652"/>
      <c r="H160" s="652"/>
      <c r="I160" s="652"/>
      <c r="J160" s="652"/>
      <c r="K160" s="652"/>
      <c r="L160" s="652"/>
      <c r="M160" s="652"/>
      <c r="N160" s="652"/>
      <c r="O160" s="652"/>
      <c r="P160" s="652"/>
      <c r="Q160" s="652"/>
      <c r="R160" s="534"/>
      <c r="S160" s="534"/>
      <c r="T160" s="534"/>
      <c r="U160" s="534"/>
      <c r="V160" s="534"/>
      <c r="W160" s="534"/>
      <c r="X160" s="534"/>
      <c r="Y160" s="534"/>
      <c r="Z160" s="534"/>
      <c r="AA160" s="534"/>
      <c r="AB160" s="534"/>
      <c r="AC160" s="534"/>
      <c r="AD160" s="534"/>
      <c r="AE160" s="534"/>
      <c r="AF160" s="534"/>
      <c r="AG160" s="534"/>
      <c r="AH160" s="534"/>
      <c r="AI160" s="534"/>
      <c r="AJ160" s="534"/>
      <c r="AK160" s="534"/>
    </row>
    <row r="161" ht="13.5" customHeight="1">
      <c r="A161" s="534"/>
      <c r="B161" s="652"/>
      <c r="C161" s="652"/>
      <c r="D161" s="652"/>
      <c r="E161" s="652"/>
      <c r="F161" s="652"/>
      <c r="G161" s="652"/>
      <c r="H161" s="652"/>
      <c r="I161" s="652"/>
      <c r="J161" s="652"/>
      <c r="K161" s="652"/>
      <c r="L161" s="652"/>
      <c r="M161" s="652"/>
      <c r="N161" s="652"/>
      <c r="O161" s="652"/>
      <c r="P161" s="652"/>
      <c r="Q161" s="652"/>
      <c r="R161" s="534"/>
      <c r="S161" s="534"/>
      <c r="T161" s="534"/>
      <c r="U161" s="534"/>
      <c r="V161" s="534"/>
      <c r="W161" s="534"/>
      <c r="X161" s="534"/>
      <c r="Y161" s="534"/>
      <c r="Z161" s="534"/>
      <c r="AA161" s="534"/>
      <c r="AB161" s="534"/>
      <c r="AC161" s="534"/>
      <c r="AD161" s="534"/>
      <c r="AE161" s="534"/>
      <c r="AF161" s="534"/>
      <c r="AG161" s="534"/>
      <c r="AH161" s="534"/>
      <c r="AI161" s="534"/>
      <c r="AJ161" s="534"/>
      <c r="AK161" s="534"/>
    </row>
    <row r="162" ht="13.5" customHeight="1">
      <c r="A162" s="534"/>
      <c r="B162" s="652"/>
      <c r="C162" s="652"/>
      <c r="D162" s="652"/>
      <c r="E162" s="652"/>
      <c r="F162" s="652"/>
      <c r="G162" s="652"/>
      <c r="H162" s="652"/>
      <c r="I162" s="652"/>
      <c r="J162" s="652"/>
      <c r="K162" s="652"/>
      <c r="L162" s="652"/>
      <c r="M162" s="652"/>
      <c r="N162" s="652"/>
      <c r="O162" s="652"/>
      <c r="P162" s="652"/>
      <c r="Q162" s="652"/>
      <c r="R162" s="534"/>
      <c r="S162" s="534"/>
      <c r="T162" s="534"/>
      <c r="U162" s="534"/>
      <c r="V162" s="534"/>
      <c r="W162" s="534"/>
      <c r="X162" s="534"/>
      <c r="Y162" s="534"/>
      <c r="Z162" s="534"/>
      <c r="AA162" s="534"/>
      <c r="AB162" s="534"/>
      <c r="AC162" s="534"/>
      <c r="AD162" s="534"/>
      <c r="AE162" s="534"/>
      <c r="AF162" s="534"/>
      <c r="AG162" s="534"/>
      <c r="AH162" s="534"/>
      <c r="AI162" s="534"/>
      <c r="AJ162" s="534"/>
      <c r="AK162" s="534"/>
    </row>
    <row r="163" ht="13.5" customHeight="1">
      <c r="A163" s="534"/>
      <c r="B163" s="652"/>
      <c r="C163" s="652"/>
      <c r="D163" s="652"/>
      <c r="E163" s="652"/>
      <c r="F163" s="652"/>
      <c r="G163" s="652"/>
      <c r="H163" s="652"/>
      <c r="I163" s="652"/>
      <c r="J163" s="652"/>
      <c r="K163" s="652"/>
      <c r="L163" s="652"/>
      <c r="M163" s="652"/>
      <c r="N163" s="652"/>
      <c r="O163" s="652"/>
      <c r="P163" s="652"/>
      <c r="Q163" s="652"/>
      <c r="R163" s="534"/>
      <c r="S163" s="534"/>
      <c r="T163" s="534"/>
      <c r="U163" s="534"/>
      <c r="V163" s="534"/>
      <c r="W163" s="534"/>
      <c r="X163" s="534"/>
      <c r="Y163" s="534"/>
      <c r="Z163" s="534"/>
      <c r="AA163" s="534"/>
      <c r="AB163" s="534"/>
      <c r="AC163" s="534"/>
      <c r="AD163" s="534"/>
      <c r="AE163" s="534"/>
      <c r="AF163" s="534"/>
      <c r="AG163" s="534"/>
      <c r="AH163" s="534"/>
      <c r="AI163" s="534"/>
      <c r="AJ163" s="534"/>
      <c r="AK163" s="534"/>
    </row>
    <row r="164" ht="13.5" customHeight="1">
      <c r="A164" s="534"/>
      <c r="B164" s="652"/>
      <c r="C164" s="652"/>
      <c r="D164" s="652"/>
      <c r="E164" s="652"/>
      <c r="F164" s="652"/>
      <c r="G164" s="652"/>
      <c r="H164" s="652"/>
      <c r="I164" s="652"/>
      <c r="J164" s="652"/>
      <c r="K164" s="652"/>
      <c r="L164" s="652"/>
      <c r="M164" s="652"/>
      <c r="N164" s="652"/>
      <c r="O164" s="652"/>
      <c r="P164" s="652"/>
      <c r="Q164" s="652"/>
      <c r="R164" s="534"/>
      <c r="S164" s="534"/>
      <c r="T164" s="534"/>
      <c r="U164" s="534"/>
      <c r="V164" s="534"/>
      <c r="W164" s="534"/>
      <c r="X164" s="534"/>
      <c r="Y164" s="534"/>
      <c r="Z164" s="534"/>
      <c r="AA164" s="534"/>
      <c r="AB164" s="534"/>
      <c r="AC164" s="534"/>
      <c r="AD164" s="534"/>
      <c r="AE164" s="534"/>
      <c r="AF164" s="534"/>
      <c r="AG164" s="534"/>
      <c r="AH164" s="534"/>
      <c r="AI164" s="534"/>
      <c r="AJ164" s="534"/>
      <c r="AK164" s="534"/>
    </row>
    <row r="165" ht="13.5" customHeight="1">
      <c r="A165" s="534"/>
      <c r="B165" s="652"/>
      <c r="C165" s="652"/>
      <c r="D165" s="652"/>
      <c r="E165" s="652"/>
      <c r="F165" s="652"/>
      <c r="G165" s="652"/>
      <c r="H165" s="652"/>
      <c r="I165" s="652"/>
      <c r="J165" s="652"/>
      <c r="K165" s="652"/>
      <c r="L165" s="652"/>
      <c r="M165" s="652"/>
      <c r="N165" s="652"/>
      <c r="O165" s="652"/>
      <c r="P165" s="652"/>
      <c r="Q165" s="652"/>
      <c r="R165" s="534"/>
      <c r="S165" s="534"/>
      <c r="T165" s="534"/>
      <c r="U165" s="534"/>
      <c r="V165" s="534"/>
      <c r="W165" s="534"/>
      <c r="X165" s="534"/>
      <c r="Y165" s="534"/>
      <c r="Z165" s="534"/>
      <c r="AA165" s="534"/>
      <c r="AB165" s="534"/>
      <c r="AC165" s="534"/>
      <c r="AD165" s="534"/>
      <c r="AE165" s="534"/>
      <c r="AF165" s="534"/>
      <c r="AG165" s="534"/>
      <c r="AH165" s="534"/>
      <c r="AI165" s="534"/>
      <c r="AJ165" s="534"/>
      <c r="AK165" s="534"/>
    </row>
    <row r="166" ht="13.5" customHeight="1">
      <c r="A166" s="534"/>
      <c r="B166" s="652"/>
      <c r="C166" s="652"/>
      <c r="D166" s="652"/>
      <c r="E166" s="652"/>
      <c r="F166" s="652"/>
      <c r="G166" s="652"/>
      <c r="H166" s="652"/>
      <c r="I166" s="652"/>
      <c r="J166" s="652"/>
      <c r="K166" s="652"/>
      <c r="L166" s="652"/>
      <c r="M166" s="652"/>
      <c r="N166" s="652"/>
      <c r="O166" s="652"/>
      <c r="P166" s="652"/>
      <c r="Q166" s="652"/>
      <c r="R166" s="534"/>
      <c r="S166" s="534"/>
      <c r="T166" s="534"/>
      <c r="U166" s="534"/>
      <c r="V166" s="534"/>
      <c r="W166" s="534"/>
      <c r="X166" s="534"/>
      <c r="Y166" s="534"/>
      <c r="Z166" s="534"/>
      <c r="AA166" s="534"/>
      <c r="AB166" s="534"/>
      <c r="AC166" s="534"/>
      <c r="AD166" s="534"/>
      <c r="AE166" s="534"/>
      <c r="AF166" s="534"/>
      <c r="AG166" s="534"/>
      <c r="AH166" s="534"/>
      <c r="AI166" s="534"/>
      <c r="AJ166" s="534"/>
      <c r="AK166" s="534"/>
    </row>
    <row r="167" ht="13.5" customHeight="1">
      <c r="A167" s="534"/>
      <c r="B167" s="652"/>
      <c r="C167" s="652"/>
      <c r="D167" s="652"/>
      <c r="E167" s="652"/>
      <c r="F167" s="652"/>
      <c r="G167" s="652"/>
      <c r="H167" s="652"/>
      <c r="I167" s="652"/>
      <c r="J167" s="652"/>
      <c r="K167" s="652"/>
      <c r="L167" s="652"/>
      <c r="M167" s="652"/>
      <c r="N167" s="652"/>
      <c r="O167" s="652"/>
      <c r="P167" s="652"/>
      <c r="Q167" s="652"/>
      <c r="R167" s="534"/>
      <c r="S167" s="534"/>
      <c r="T167" s="534"/>
      <c r="U167" s="534"/>
      <c r="V167" s="534"/>
      <c r="W167" s="534"/>
      <c r="X167" s="534"/>
      <c r="Y167" s="534"/>
      <c r="Z167" s="534"/>
      <c r="AA167" s="534"/>
      <c r="AB167" s="534"/>
      <c r="AC167" s="534"/>
      <c r="AD167" s="534"/>
      <c r="AE167" s="534"/>
      <c r="AF167" s="534"/>
      <c r="AG167" s="534"/>
      <c r="AH167" s="534"/>
      <c r="AI167" s="534"/>
      <c r="AJ167" s="534"/>
      <c r="AK167" s="534"/>
    </row>
    <row r="168" ht="13.5" customHeight="1">
      <c r="A168" s="534"/>
      <c r="B168" s="652"/>
      <c r="C168" s="652"/>
      <c r="D168" s="652"/>
      <c r="E168" s="652"/>
      <c r="F168" s="652"/>
      <c r="G168" s="652"/>
      <c r="H168" s="652"/>
      <c r="I168" s="652"/>
      <c r="J168" s="652"/>
      <c r="K168" s="652"/>
      <c r="L168" s="652"/>
      <c r="M168" s="652"/>
      <c r="N168" s="652"/>
      <c r="O168" s="652"/>
      <c r="P168" s="652"/>
      <c r="Q168" s="652"/>
      <c r="R168" s="534"/>
      <c r="S168" s="534"/>
      <c r="T168" s="534"/>
      <c r="U168" s="534"/>
      <c r="V168" s="534"/>
      <c r="W168" s="534"/>
      <c r="X168" s="534"/>
      <c r="Y168" s="534"/>
      <c r="Z168" s="534"/>
      <c r="AA168" s="534"/>
      <c r="AB168" s="534"/>
      <c r="AC168" s="534"/>
      <c r="AD168" s="534"/>
      <c r="AE168" s="534"/>
      <c r="AF168" s="534"/>
      <c r="AG168" s="534"/>
      <c r="AH168" s="534"/>
      <c r="AI168" s="534"/>
      <c r="AJ168" s="534"/>
      <c r="AK168" s="534"/>
    </row>
    <row r="169" ht="13.5" customHeight="1">
      <c r="A169" s="534"/>
      <c r="B169" s="652"/>
      <c r="C169" s="652"/>
      <c r="D169" s="652"/>
      <c r="E169" s="652"/>
      <c r="F169" s="652"/>
      <c r="G169" s="652"/>
      <c r="H169" s="652"/>
      <c r="I169" s="652"/>
      <c r="J169" s="652"/>
      <c r="K169" s="652"/>
      <c r="L169" s="652"/>
      <c r="M169" s="652"/>
      <c r="N169" s="652"/>
      <c r="O169" s="652"/>
      <c r="P169" s="652"/>
      <c r="Q169" s="652"/>
      <c r="R169" s="534"/>
      <c r="S169" s="534"/>
      <c r="T169" s="534"/>
      <c r="U169" s="534"/>
      <c r="V169" s="534"/>
      <c r="W169" s="534"/>
      <c r="X169" s="534"/>
      <c r="Y169" s="534"/>
      <c r="Z169" s="534"/>
      <c r="AA169" s="534"/>
      <c r="AB169" s="534"/>
      <c r="AC169" s="534"/>
      <c r="AD169" s="534"/>
      <c r="AE169" s="534"/>
      <c r="AF169" s="534"/>
      <c r="AG169" s="534"/>
      <c r="AH169" s="534"/>
      <c r="AI169" s="534"/>
      <c r="AJ169" s="534"/>
      <c r="AK169" s="534"/>
    </row>
    <row r="170" ht="13.5" customHeight="1">
      <c r="A170" s="534"/>
      <c r="B170" s="652"/>
      <c r="C170" s="652"/>
      <c r="D170" s="652"/>
      <c r="E170" s="652"/>
      <c r="F170" s="652"/>
      <c r="G170" s="652"/>
      <c r="H170" s="652"/>
      <c r="I170" s="652"/>
      <c r="J170" s="652"/>
      <c r="K170" s="652"/>
      <c r="L170" s="652"/>
      <c r="M170" s="652"/>
      <c r="N170" s="652"/>
      <c r="O170" s="652"/>
      <c r="P170" s="652"/>
      <c r="Q170" s="652"/>
      <c r="R170" s="534"/>
      <c r="S170" s="534"/>
      <c r="T170" s="534"/>
      <c r="U170" s="534"/>
      <c r="V170" s="534"/>
      <c r="W170" s="534"/>
      <c r="X170" s="534"/>
      <c r="Y170" s="534"/>
      <c r="Z170" s="534"/>
      <c r="AA170" s="534"/>
      <c r="AB170" s="534"/>
      <c r="AC170" s="534"/>
      <c r="AD170" s="534"/>
      <c r="AE170" s="534"/>
      <c r="AF170" s="534"/>
      <c r="AG170" s="534"/>
      <c r="AH170" s="534"/>
      <c r="AI170" s="534"/>
      <c r="AJ170" s="534"/>
      <c r="AK170" s="534"/>
    </row>
    <row r="171" ht="13.5" customHeight="1">
      <c r="A171" s="534"/>
      <c r="B171" s="652"/>
      <c r="C171" s="652"/>
      <c r="D171" s="652"/>
      <c r="E171" s="652"/>
      <c r="F171" s="652"/>
      <c r="G171" s="652"/>
      <c r="H171" s="652"/>
      <c r="I171" s="652"/>
      <c r="J171" s="652"/>
      <c r="K171" s="652"/>
      <c r="L171" s="652"/>
      <c r="M171" s="652"/>
      <c r="N171" s="652"/>
      <c r="O171" s="652"/>
      <c r="P171" s="652"/>
      <c r="Q171" s="652"/>
      <c r="R171" s="534"/>
      <c r="S171" s="534"/>
      <c r="T171" s="534"/>
      <c r="U171" s="534"/>
      <c r="V171" s="534"/>
      <c r="W171" s="534"/>
      <c r="X171" s="534"/>
      <c r="Y171" s="534"/>
      <c r="Z171" s="534"/>
      <c r="AA171" s="534"/>
      <c r="AB171" s="534"/>
      <c r="AC171" s="534"/>
      <c r="AD171" s="534"/>
      <c r="AE171" s="534"/>
      <c r="AF171" s="534"/>
      <c r="AG171" s="534"/>
      <c r="AH171" s="534"/>
      <c r="AI171" s="534"/>
      <c r="AJ171" s="534"/>
      <c r="AK171" s="534"/>
    </row>
    <row r="172" ht="13.5" customHeight="1">
      <c r="A172" s="534"/>
      <c r="B172" s="652"/>
      <c r="C172" s="652"/>
      <c r="D172" s="652"/>
      <c r="E172" s="652"/>
      <c r="F172" s="652"/>
      <c r="G172" s="652"/>
      <c r="H172" s="652"/>
      <c r="I172" s="652"/>
      <c r="J172" s="652"/>
      <c r="K172" s="652"/>
      <c r="L172" s="652"/>
      <c r="M172" s="652"/>
      <c r="N172" s="652"/>
      <c r="O172" s="652"/>
      <c r="P172" s="652"/>
      <c r="Q172" s="652"/>
      <c r="R172" s="534"/>
      <c r="S172" s="534"/>
      <c r="T172" s="534"/>
      <c r="U172" s="534"/>
      <c r="V172" s="534"/>
      <c r="W172" s="534"/>
      <c r="X172" s="534"/>
      <c r="Y172" s="534"/>
      <c r="Z172" s="534"/>
      <c r="AA172" s="534"/>
      <c r="AB172" s="534"/>
      <c r="AC172" s="534"/>
      <c r="AD172" s="534"/>
      <c r="AE172" s="534"/>
      <c r="AF172" s="534"/>
      <c r="AG172" s="534"/>
      <c r="AH172" s="534"/>
      <c r="AI172" s="534"/>
      <c r="AJ172" s="534"/>
      <c r="AK172" s="534"/>
    </row>
    <row r="173" ht="13.5" customHeight="1">
      <c r="A173" s="534"/>
      <c r="B173" s="652"/>
      <c r="C173" s="652"/>
      <c r="D173" s="652"/>
      <c r="E173" s="652"/>
      <c r="F173" s="652"/>
      <c r="G173" s="652"/>
      <c r="H173" s="652"/>
      <c r="I173" s="652"/>
      <c r="J173" s="652"/>
      <c r="K173" s="652"/>
      <c r="L173" s="652"/>
      <c r="M173" s="652"/>
      <c r="N173" s="652"/>
      <c r="O173" s="652"/>
      <c r="P173" s="652"/>
      <c r="Q173" s="652"/>
      <c r="R173" s="534"/>
      <c r="S173" s="534"/>
      <c r="T173" s="534"/>
      <c r="U173" s="534"/>
      <c r="V173" s="534"/>
      <c r="W173" s="534"/>
      <c r="X173" s="534"/>
      <c r="Y173" s="534"/>
      <c r="Z173" s="534"/>
      <c r="AA173" s="534"/>
      <c r="AB173" s="534"/>
      <c r="AC173" s="534"/>
      <c r="AD173" s="534"/>
      <c r="AE173" s="534"/>
      <c r="AF173" s="534"/>
      <c r="AG173" s="534"/>
      <c r="AH173" s="534"/>
      <c r="AI173" s="534"/>
      <c r="AJ173" s="534"/>
      <c r="AK173" s="534"/>
    </row>
    <row r="174" ht="13.5" customHeight="1">
      <c r="A174" s="534"/>
      <c r="B174" s="652"/>
      <c r="C174" s="652"/>
      <c r="D174" s="652"/>
      <c r="E174" s="652"/>
      <c r="F174" s="652"/>
      <c r="G174" s="652"/>
      <c r="H174" s="652"/>
      <c r="I174" s="652"/>
      <c r="J174" s="652"/>
      <c r="K174" s="652"/>
      <c r="L174" s="652"/>
      <c r="M174" s="652"/>
      <c r="N174" s="652"/>
      <c r="O174" s="652"/>
      <c r="P174" s="652"/>
      <c r="Q174" s="652"/>
      <c r="R174" s="534"/>
      <c r="S174" s="534"/>
      <c r="T174" s="534"/>
      <c r="U174" s="534"/>
      <c r="V174" s="534"/>
      <c r="W174" s="534"/>
      <c r="X174" s="534"/>
      <c r="Y174" s="534"/>
      <c r="Z174" s="534"/>
      <c r="AA174" s="534"/>
      <c r="AB174" s="534"/>
      <c r="AC174" s="534"/>
      <c r="AD174" s="534"/>
      <c r="AE174" s="534"/>
      <c r="AF174" s="534"/>
      <c r="AG174" s="534"/>
      <c r="AH174" s="534"/>
      <c r="AI174" s="534"/>
      <c r="AJ174" s="534"/>
      <c r="AK174" s="534"/>
    </row>
    <row r="175" ht="13.5" customHeight="1">
      <c r="A175" s="534"/>
      <c r="B175" s="652"/>
      <c r="C175" s="652"/>
      <c r="D175" s="652"/>
      <c r="E175" s="652"/>
      <c r="F175" s="652"/>
      <c r="G175" s="652"/>
      <c r="H175" s="652"/>
      <c r="I175" s="652"/>
      <c r="J175" s="652"/>
      <c r="K175" s="652"/>
      <c r="L175" s="652"/>
      <c r="M175" s="652"/>
      <c r="N175" s="652"/>
      <c r="O175" s="652"/>
      <c r="P175" s="652"/>
      <c r="Q175" s="652"/>
      <c r="R175" s="534"/>
      <c r="S175" s="534"/>
      <c r="T175" s="534"/>
      <c r="U175" s="534"/>
      <c r="V175" s="534"/>
      <c r="W175" s="534"/>
      <c r="X175" s="534"/>
      <c r="Y175" s="534"/>
      <c r="Z175" s="534"/>
      <c r="AA175" s="534"/>
      <c r="AB175" s="534"/>
      <c r="AC175" s="534"/>
      <c r="AD175" s="534"/>
      <c r="AE175" s="534"/>
      <c r="AF175" s="534"/>
      <c r="AG175" s="534"/>
      <c r="AH175" s="534"/>
      <c r="AI175" s="534"/>
      <c r="AJ175" s="534"/>
      <c r="AK175" s="534"/>
    </row>
    <row r="176" ht="13.5" customHeight="1">
      <c r="A176" s="534"/>
      <c r="B176" s="652"/>
      <c r="C176" s="652"/>
      <c r="D176" s="652"/>
      <c r="E176" s="652"/>
      <c r="F176" s="652"/>
      <c r="G176" s="652"/>
      <c r="H176" s="652"/>
      <c r="I176" s="652"/>
      <c r="J176" s="652"/>
      <c r="K176" s="652"/>
      <c r="L176" s="652"/>
      <c r="M176" s="652"/>
      <c r="N176" s="652"/>
      <c r="O176" s="652"/>
      <c r="P176" s="652"/>
      <c r="Q176" s="652"/>
      <c r="R176" s="534"/>
      <c r="S176" s="534"/>
      <c r="T176" s="534"/>
      <c r="U176" s="534"/>
      <c r="V176" s="534"/>
      <c r="W176" s="534"/>
      <c r="X176" s="534"/>
      <c r="Y176" s="534"/>
      <c r="Z176" s="534"/>
      <c r="AA176" s="534"/>
      <c r="AB176" s="534"/>
      <c r="AC176" s="534"/>
      <c r="AD176" s="534"/>
      <c r="AE176" s="534"/>
      <c r="AF176" s="534"/>
      <c r="AG176" s="534"/>
      <c r="AH176" s="534"/>
      <c r="AI176" s="534"/>
      <c r="AJ176" s="534"/>
      <c r="AK176" s="534"/>
    </row>
    <row r="177" ht="13.5" customHeight="1">
      <c r="A177" s="534"/>
      <c r="B177" s="652"/>
      <c r="C177" s="652"/>
      <c r="D177" s="652"/>
      <c r="E177" s="652"/>
      <c r="F177" s="652"/>
      <c r="G177" s="652"/>
      <c r="H177" s="652"/>
      <c r="I177" s="652"/>
      <c r="J177" s="652"/>
      <c r="K177" s="652"/>
      <c r="L177" s="652"/>
      <c r="M177" s="652"/>
      <c r="N177" s="652"/>
      <c r="O177" s="652"/>
      <c r="P177" s="652"/>
      <c r="Q177" s="652"/>
      <c r="R177" s="534"/>
      <c r="S177" s="534"/>
      <c r="T177" s="534"/>
      <c r="U177" s="534"/>
      <c r="V177" s="534"/>
      <c r="W177" s="534"/>
      <c r="X177" s="534"/>
      <c r="Y177" s="534"/>
      <c r="Z177" s="534"/>
      <c r="AA177" s="534"/>
      <c r="AB177" s="534"/>
      <c r="AC177" s="534"/>
      <c r="AD177" s="534"/>
      <c r="AE177" s="534"/>
      <c r="AF177" s="534"/>
      <c r="AG177" s="534"/>
      <c r="AH177" s="534"/>
      <c r="AI177" s="534"/>
      <c r="AJ177" s="534"/>
      <c r="AK177" s="534"/>
    </row>
    <row r="178" ht="13.5" customHeight="1">
      <c r="A178" s="534"/>
      <c r="B178" s="652"/>
      <c r="C178" s="652"/>
      <c r="D178" s="652"/>
      <c r="E178" s="652"/>
      <c r="F178" s="652"/>
      <c r="G178" s="652"/>
      <c r="H178" s="652"/>
      <c r="I178" s="652"/>
      <c r="J178" s="652"/>
      <c r="K178" s="652"/>
      <c r="L178" s="652"/>
      <c r="M178" s="652"/>
      <c r="N178" s="652"/>
      <c r="O178" s="652"/>
      <c r="P178" s="652"/>
      <c r="Q178" s="652"/>
      <c r="R178" s="534"/>
      <c r="S178" s="534"/>
      <c r="T178" s="534"/>
      <c r="U178" s="534"/>
      <c r="V178" s="534"/>
      <c r="W178" s="534"/>
      <c r="X178" s="534"/>
      <c r="Y178" s="534"/>
      <c r="Z178" s="534"/>
      <c r="AA178" s="534"/>
      <c r="AB178" s="534"/>
      <c r="AC178" s="534"/>
      <c r="AD178" s="534"/>
      <c r="AE178" s="534"/>
      <c r="AF178" s="534"/>
      <c r="AG178" s="534"/>
      <c r="AH178" s="534"/>
      <c r="AI178" s="534"/>
      <c r="AJ178" s="534"/>
      <c r="AK178" s="534"/>
    </row>
    <row r="179" ht="13.5" customHeight="1">
      <c r="A179" s="534"/>
      <c r="B179" s="652"/>
      <c r="C179" s="652"/>
      <c r="D179" s="652"/>
      <c r="E179" s="652"/>
      <c r="F179" s="652"/>
      <c r="G179" s="652"/>
      <c r="H179" s="652"/>
      <c r="I179" s="652"/>
      <c r="J179" s="652"/>
      <c r="K179" s="652"/>
      <c r="L179" s="652"/>
      <c r="M179" s="652"/>
      <c r="N179" s="652"/>
      <c r="O179" s="652"/>
      <c r="P179" s="652"/>
      <c r="Q179" s="652"/>
      <c r="R179" s="534"/>
      <c r="S179" s="534"/>
      <c r="T179" s="534"/>
      <c r="U179" s="534"/>
      <c r="V179" s="534"/>
      <c r="W179" s="534"/>
      <c r="X179" s="534"/>
      <c r="Y179" s="534"/>
      <c r="Z179" s="534"/>
      <c r="AA179" s="534"/>
      <c r="AB179" s="534"/>
      <c r="AC179" s="534"/>
      <c r="AD179" s="534"/>
      <c r="AE179" s="534"/>
      <c r="AF179" s="534"/>
      <c r="AG179" s="534"/>
      <c r="AH179" s="534"/>
      <c r="AI179" s="534"/>
      <c r="AJ179" s="534"/>
      <c r="AK179" s="534"/>
    </row>
    <row r="180" ht="13.5" customHeight="1">
      <c r="A180" s="534"/>
      <c r="B180" s="652"/>
      <c r="C180" s="652"/>
      <c r="D180" s="652"/>
      <c r="E180" s="652"/>
      <c r="F180" s="652"/>
      <c r="G180" s="652"/>
      <c r="H180" s="652"/>
      <c r="I180" s="652"/>
      <c r="J180" s="652"/>
      <c r="K180" s="652"/>
      <c r="L180" s="652"/>
      <c r="M180" s="652"/>
      <c r="N180" s="652"/>
      <c r="O180" s="652"/>
      <c r="P180" s="652"/>
      <c r="Q180" s="652"/>
      <c r="R180" s="534"/>
      <c r="S180" s="534"/>
      <c r="T180" s="534"/>
      <c r="U180" s="534"/>
      <c r="V180" s="534"/>
      <c r="W180" s="534"/>
      <c r="X180" s="534"/>
      <c r="Y180" s="534"/>
      <c r="Z180" s="534"/>
      <c r="AA180" s="534"/>
      <c r="AB180" s="534"/>
      <c r="AC180" s="534"/>
      <c r="AD180" s="534"/>
      <c r="AE180" s="534"/>
      <c r="AF180" s="534"/>
      <c r="AG180" s="534"/>
      <c r="AH180" s="534"/>
      <c r="AI180" s="534"/>
      <c r="AJ180" s="534"/>
      <c r="AK180" s="534"/>
    </row>
    <row r="181" ht="13.5" customHeight="1">
      <c r="A181" s="534"/>
      <c r="B181" s="652"/>
      <c r="C181" s="652"/>
      <c r="D181" s="652"/>
      <c r="E181" s="652"/>
      <c r="F181" s="652"/>
      <c r="G181" s="652"/>
      <c r="H181" s="652"/>
      <c r="I181" s="652"/>
      <c r="J181" s="652"/>
      <c r="K181" s="652"/>
      <c r="L181" s="652"/>
      <c r="M181" s="652"/>
      <c r="N181" s="652"/>
      <c r="O181" s="652"/>
      <c r="P181" s="652"/>
      <c r="Q181" s="652"/>
      <c r="R181" s="534"/>
      <c r="S181" s="534"/>
      <c r="T181" s="534"/>
      <c r="U181" s="534"/>
      <c r="V181" s="534"/>
      <c r="W181" s="534"/>
      <c r="X181" s="534"/>
      <c r="Y181" s="534"/>
      <c r="Z181" s="534"/>
      <c r="AA181" s="534"/>
      <c r="AB181" s="534"/>
      <c r="AC181" s="534"/>
      <c r="AD181" s="534"/>
      <c r="AE181" s="534"/>
      <c r="AF181" s="534"/>
      <c r="AG181" s="534"/>
      <c r="AH181" s="534"/>
      <c r="AI181" s="534"/>
      <c r="AJ181" s="534"/>
      <c r="AK181" s="534"/>
    </row>
    <row r="182" ht="13.5" customHeight="1">
      <c r="A182" s="534"/>
      <c r="B182" s="652"/>
      <c r="C182" s="652"/>
      <c r="D182" s="652"/>
      <c r="E182" s="652"/>
      <c r="F182" s="652"/>
      <c r="G182" s="652"/>
      <c r="H182" s="652"/>
      <c r="I182" s="652"/>
      <c r="J182" s="652"/>
      <c r="K182" s="652"/>
      <c r="L182" s="652"/>
      <c r="M182" s="652"/>
      <c r="N182" s="652"/>
      <c r="O182" s="652"/>
      <c r="P182" s="652"/>
      <c r="Q182" s="652"/>
      <c r="R182" s="534"/>
      <c r="S182" s="534"/>
      <c r="T182" s="534"/>
      <c r="U182" s="534"/>
      <c r="V182" s="534"/>
      <c r="W182" s="534"/>
      <c r="X182" s="534"/>
      <c r="Y182" s="534"/>
      <c r="Z182" s="534"/>
      <c r="AA182" s="534"/>
      <c r="AB182" s="534"/>
      <c r="AC182" s="534"/>
      <c r="AD182" s="534"/>
      <c r="AE182" s="534"/>
      <c r="AF182" s="534"/>
      <c r="AG182" s="534"/>
      <c r="AH182" s="534"/>
      <c r="AI182" s="534"/>
      <c r="AJ182" s="534"/>
      <c r="AK182" s="534"/>
    </row>
    <row r="183" ht="13.5" customHeight="1">
      <c r="A183" s="534"/>
      <c r="B183" s="652"/>
      <c r="C183" s="652"/>
      <c r="D183" s="652"/>
      <c r="E183" s="652"/>
      <c r="F183" s="652"/>
      <c r="G183" s="652"/>
      <c r="H183" s="652"/>
      <c r="I183" s="652"/>
      <c r="J183" s="652"/>
      <c r="K183" s="652"/>
      <c r="L183" s="652"/>
      <c r="M183" s="652"/>
      <c r="N183" s="652"/>
      <c r="O183" s="652"/>
      <c r="P183" s="652"/>
      <c r="Q183" s="652"/>
      <c r="R183" s="534"/>
      <c r="S183" s="534"/>
      <c r="T183" s="534"/>
      <c r="U183" s="534"/>
      <c r="V183" s="534"/>
      <c r="W183" s="534"/>
      <c r="X183" s="534"/>
      <c r="Y183" s="534"/>
      <c r="Z183" s="534"/>
      <c r="AA183" s="534"/>
      <c r="AB183" s="534"/>
      <c r="AC183" s="534"/>
      <c r="AD183" s="534"/>
      <c r="AE183" s="534"/>
      <c r="AF183" s="534"/>
      <c r="AG183" s="534"/>
      <c r="AH183" s="534"/>
      <c r="AI183" s="534"/>
      <c r="AJ183" s="534"/>
      <c r="AK183" s="534"/>
    </row>
    <row r="184" ht="13.5" customHeight="1">
      <c r="A184" s="534"/>
      <c r="B184" s="652"/>
      <c r="C184" s="652"/>
      <c r="D184" s="652"/>
      <c r="E184" s="652"/>
      <c r="F184" s="652"/>
      <c r="G184" s="652"/>
      <c r="H184" s="652"/>
      <c r="I184" s="652"/>
      <c r="J184" s="652"/>
      <c r="K184" s="652"/>
      <c r="L184" s="652"/>
      <c r="M184" s="652"/>
      <c r="N184" s="652"/>
      <c r="O184" s="652"/>
      <c r="P184" s="652"/>
      <c r="Q184" s="652"/>
      <c r="R184" s="534"/>
      <c r="S184" s="534"/>
      <c r="T184" s="534"/>
      <c r="U184" s="534"/>
      <c r="V184" s="534"/>
      <c r="W184" s="534"/>
      <c r="X184" s="534"/>
      <c r="Y184" s="534"/>
      <c r="Z184" s="534"/>
      <c r="AA184" s="534"/>
      <c r="AB184" s="534"/>
      <c r="AC184" s="534"/>
      <c r="AD184" s="534"/>
      <c r="AE184" s="534"/>
      <c r="AF184" s="534"/>
      <c r="AG184" s="534"/>
      <c r="AH184" s="534"/>
      <c r="AI184" s="534"/>
      <c r="AJ184" s="534"/>
      <c r="AK184" s="534"/>
    </row>
    <row r="185" ht="13.5" customHeight="1">
      <c r="A185" s="534"/>
      <c r="B185" s="652"/>
      <c r="C185" s="652"/>
      <c r="D185" s="652"/>
      <c r="E185" s="652"/>
      <c r="F185" s="652"/>
      <c r="G185" s="652"/>
      <c r="H185" s="652"/>
      <c r="I185" s="652"/>
      <c r="J185" s="652"/>
      <c r="K185" s="652"/>
      <c r="L185" s="652"/>
      <c r="M185" s="652"/>
      <c r="N185" s="652"/>
      <c r="O185" s="652"/>
      <c r="P185" s="652"/>
      <c r="Q185" s="652"/>
      <c r="R185" s="534"/>
      <c r="S185" s="534"/>
      <c r="T185" s="534"/>
      <c r="U185" s="534"/>
      <c r="V185" s="534"/>
      <c r="W185" s="534"/>
      <c r="X185" s="534"/>
      <c r="Y185" s="534"/>
      <c r="Z185" s="534"/>
      <c r="AA185" s="534"/>
      <c r="AB185" s="534"/>
      <c r="AC185" s="534"/>
      <c r="AD185" s="534"/>
      <c r="AE185" s="534"/>
      <c r="AF185" s="534"/>
      <c r="AG185" s="534"/>
      <c r="AH185" s="534"/>
      <c r="AI185" s="534"/>
      <c r="AJ185" s="534"/>
      <c r="AK185" s="534"/>
    </row>
    <row r="186" ht="13.5" customHeight="1">
      <c r="A186" s="534"/>
      <c r="B186" s="652"/>
      <c r="C186" s="652"/>
      <c r="D186" s="652"/>
      <c r="E186" s="652"/>
      <c r="F186" s="652"/>
      <c r="G186" s="652"/>
      <c r="H186" s="652"/>
      <c r="I186" s="652"/>
      <c r="J186" s="652"/>
      <c r="K186" s="652"/>
      <c r="L186" s="652"/>
      <c r="M186" s="652"/>
      <c r="N186" s="652"/>
      <c r="O186" s="652"/>
      <c r="P186" s="652"/>
      <c r="Q186" s="652"/>
      <c r="R186" s="534"/>
      <c r="S186" s="534"/>
      <c r="T186" s="534"/>
      <c r="U186" s="534"/>
      <c r="V186" s="534"/>
      <c r="W186" s="534"/>
      <c r="X186" s="534"/>
      <c r="Y186" s="534"/>
      <c r="Z186" s="534"/>
      <c r="AA186" s="534"/>
      <c r="AB186" s="534"/>
      <c r="AC186" s="534"/>
      <c r="AD186" s="534"/>
      <c r="AE186" s="534"/>
      <c r="AF186" s="534"/>
      <c r="AG186" s="534"/>
      <c r="AH186" s="534"/>
      <c r="AI186" s="534"/>
      <c r="AJ186" s="534"/>
      <c r="AK186" s="534"/>
    </row>
    <row r="187" ht="13.5" customHeight="1">
      <c r="A187" s="534"/>
      <c r="B187" s="652"/>
      <c r="C187" s="652"/>
      <c r="D187" s="652"/>
      <c r="E187" s="652"/>
      <c r="F187" s="652"/>
      <c r="G187" s="652"/>
      <c r="H187" s="652"/>
      <c r="I187" s="652"/>
      <c r="J187" s="652"/>
      <c r="K187" s="652"/>
      <c r="L187" s="652"/>
      <c r="M187" s="652"/>
      <c r="N187" s="652"/>
      <c r="O187" s="652"/>
      <c r="P187" s="652"/>
      <c r="Q187" s="652"/>
      <c r="R187" s="534"/>
      <c r="S187" s="534"/>
      <c r="T187" s="534"/>
      <c r="U187" s="534"/>
      <c r="V187" s="534"/>
      <c r="W187" s="534"/>
      <c r="X187" s="534"/>
      <c r="Y187" s="534"/>
      <c r="Z187" s="534"/>
      <c r="AA187" s="534"/>
      <c r="AB187" s="534"/>
      <c r="AC187" s="534"/>
      <c r="AD187" s="534"/>
      <c r="AE187" s="534"/>
      <c r="AF187" s="534"/>
      <c r="AG187" s="534"/>
      <c r="AH187" s="534"/>
      <c r="AI187" s="534"/>
      <c r="AJ187" s="534"/>
      <c r="AK187" s="534"/>
    </row>
    <row r="188" ht="13.5" customHeight="1">
      <c r="A188" s="534"/>
      <c r="B188" s="652"/>
      <c r="C188" s="652"/>
      <c r="D188" s="652"/>
      <c r="E188" s="652"/>
      <c r="F188" s="652"/>
      <c r="G188" s="652"/>
      <c r="H188" s="652"/>
      <c r="I188" s="652"/>
      <c r="J188" s="652"/>
      <c r="K188" s="652"/>
      <c r="L188" s="652"/>
      <c r="M188" s="652"/>
      <c r="N188" s="652"/>
      <c r="O188" s="652"/>
      <c r="P188" s="652"/>
      <c r="Q188" s="652"/>
      <c r="R188" s="534"/>
      <c r="S188" s="534"/>
      <c r="T188" s="534"/>
      <c r="U188" s="534"/>
      <c r="V188" s="534"/>
      <c r="W188" s="534"/>
      <c r="X188" s="534"/>
      <c r="Y188" s="534"/>
      <c r="Z188" s="534"/>
      <c r="AA188" s="534"/>
      <c r="AB188" s="534"/>
      <c r="AC188" s="534"/>
      <c r="AD188" s="534"/>
      <c r="AE188" s="534"/>
      <c r="AF188" s="534"/>
      <c r="AG188" s="534"/>
      <c r="AH188" s="534"/>
      <c r="AI188" s="534"/>
      <c r="AJ188" s="534"/>
      <c r="AK188" s="534"/>
    </row>
    <row r="189" ht="13.5" customHeight="1">
      <c r="A189" s="534"/>
      <c r="B189" s="652"/>
      <c r="C189" s="652"/>
      <c r="D189" s="652"/>
      <c r="E189" s="652"/>
      <c r="F189" s="652"/>
      <c r="G189" s="652"/>
      <c r="H189" s="652"/>
      <c r="I189" s="652"/>
      <c r="J189" s="652"/>
      <c r="K189" s="652"/>
      <c r="L189" s="652"/>
      <c r="M189" s="652"/>
      <c r="N189" s="652"/>
      <c r="O189" s="652"/>
      <c r="P189" s="652"/>
      <c r="Q189" s="652"/>
      <c r="R189" s="534"/>
      <c r="S189" s="534"/>
      <c r="T189" s="534"/>
      <c r="U189" s="534"/>
      <c r="V189" s="534"/>
      <c r="W189" s="534"/>
      <c r="X189" s="534"/>
      <c r="Y189" s="534"/>
      <c r="Z189" s="534"/>
      <c r="AA189" s="534"/>
      <c r="AB189" s="534"/>
      <c r="AC189" s="534"/>
      <c r="AD189" s="534"/>
      <c r="AE189" s="534"/>
      <c r="AF189" s="534"/>
      <c r="AG189" s="534"/>
      <c r="AH189" s="534"/>
      <c r="AI189" s="534"/>
      <c r="AJ189" s="534"/>
      <c r="AK189" s="534"/>
    </row>
    <row r="190" ht="13.5" customHeight="1">
      <c r="A190" s="534"/>
      <c r="B190" s="652"/>
      <c r="C190" s="652"/>
      <c r="D190" s="652"/>
      <c r="E190" s="652"/>
      <c r="F190" s="652"/>
      <c r="G190" s="652"/>
      <c r="H190" s="652"/>
      <c r="I190" s="652"/>
      <c r="J190" s="652"/>
      <c r="K190" s="652"/>
      <c r="L190" s="652"/>
      <c r="M190" s="652"/>
      <c r="N190" s="652"/>
      <c r="O190" s="652"/>
      <c r="P190" s="652"/>
      <c r="Q190" s="652"/>
      <c r="R190" s="534"/>
      <c r="S190" s="534"/>
      <c r="T190" s="534"/>
      <c r="U190" s="534"/>
      <c r="V190" s="534"/>
      <c r="W190" s="534"/>
      <c r="X190" s="534"/>
      <c r="Y190" s="534"/>
      <c r="Z190" s="534"/>
      <c r="AA190" s="534"/>
      <c r="AB190" s="534"/>
      <c r="AC190" s="534"/>
      <c r="AD190" s="534"/>
      <c r="AE190" s="534"/>
      <c r="AF190" s="534"/>
      <c r="AG190" s="534"/>
      <c r="AH190" s="534"/>
      <c r="AI190" s="534"/>
      <c r="AJ190" s="534"/>
      <c r="AK190" s="534"/>
    </row>
    <row r="191" ht="13.5" customHeight="1">
      <c r="A191" s="534"/>
      <c r="B191" s="652"/>
      <c r="C191" s="652"/>
      <c r="D191" s="652"/>
      <c r="E191" s="652"/>
      <c r="F191" s="652"/>
      <c r="G191" s="652"/>
      <c r="H191" s="652"/>
      <c r="I191" s="652"/>
      <c r="J191" s="652"/>
      <c r="K191" s="652"/>
      <c r="L191" s="652"/>
      <c r="M191" s="652"/>
      <c r="N191" s="652"/>
      <c r="O191" s="652"/>
      <c r="P191" s="652"/>
      <c r="Q191" s="652"/>
      <c r="R191" s="534"/>
      <c r="S191" s="534"/>
      <c r="T191" s="534"/>
      <c r="U191" s="534"/>
      <c r="V191" s="534"/>
      <c r="W191" s="534"/>
      <c r="X191" s="534"/>
      <c r="Y191" s="534"/>
      <c r="Z191" s="534"/>
      <c r="AA191" s="534"/>
      <c r="AB191" s="534"/>
      <c r="AC191" s="534"/>
      <c r="AD191" s="534"/>
      <c r="AE191" s="534"/>
      <c r="AF191" s="534"/>
      <c r="AG191" s="534"/>
      <c r="AH191" s="534"/>
      <c r="AI191" s="534"/>
      <c r="AJ191" s="534"/>
      <c r="AK191" s="534"/>
    </row>
    <row r="192" ht="13.5" customHeight="1">
      <c r="A192" s="534"/>
      <c r="B192" s="652"/>
      <c r="C192" s="652"/>
      <c r="D192" s="652"/>
      <c r="E192" s="652"/>
      <c r="F192" s="652"/>
      <c r="G192" s="652"/>
      <c r="H192" s="652"/>
      <c r="I192" s="652"/>
      <c r="J192" s="652"/>
      <c r="K192" s="652"/>
      <c r="L192" s="652"/>
      <c r="M192" s="652"/>
      <c r="N192" s="652"/>
      <c r="O192" s="652"/>
      <c r="P192" s="652"/>
      <c r="Q192" s="652"/>
      <c r="R192" s="534"/>
      <c r="S192" s="534"/>
      <c r="T192" s="534"/>
      <c r="U192" s="534"/>
      <c r="V192" s="534"/>
      <c r="W192" s="534"/>
      <c r="X192" s="534"/>
      <c r="Y192" s="534"/>
      <c r="Z192" s="534"/>
      <c r="AA192" s="534"/>
      <c r="AB192" s="534"/>
      <c r="AC192" s="534"/>
      <c r="AD192" s="534"/>
      <c r="AE192" s="534"/>
      <c r="AF192" s="534"/>
      <c r="AG192" s="534"/>
      <c r="AH192" s="534"/>
      <c r="AI192" s="534"/>
      <c r="AJ192" s="534"/>
      <c r="AK192" s="534"/>
    </row>
    <row r="193" ht="13.5" customHeight="1">
      <c r="A193" s="534"/>
      <c r="B193" s="652"/>
      <c r="C193" s="652"/>
      <c r="D193" s="652"/>
      <c r="E193" s="652"/>
      <c r="F193" s="652"/>
      <c r="G193" s="652"/>
      <c r="H193" s="652"/>
      <c r="I193" s="652"/>
      <c r="J193" s="652"/>
      <c r="K193" s="652"/>
      <c r="L193" s="652"/>
      <c r="M193" s="652"/>
      <c r="N193" s="652"/>
      <c r="O193" s="652"/>
      <c r="P193" s="652"/>
      <c r="Q193" s="652"/>
      <c r="R193" s="534"/>
      <c r="S193" s="534"/>
      <c r="T193" s="534"/>
      <c r="U193" s="534"/>
      <c r="V193" s="534"/>
      <c r="W193" s="534"/>
      <c r="X193" s="534"/>
      <c r="Y193" s="534"/>
      <c r="Z193" s="534"/>
      <c r="AA193" s="534"/>
      <c r="AB193" s="534"/>
      <c r="AC193" s="534"/>
      <c r="AD193" s="534"/>
      <c r="AE193" s="534"/>
      <c r="AF193" s="534"/>
      <c r="AG193" s="534"/>
      <c r="AH193" s="534"/>
      <c r="AI193" s="534"/>
      <c r="AJ193" s="534"/>
      <c r="AK193" s="534"/>
    </row>
    <row r="194" ht="13.5" customHeight="1">
      <c r="A194" s="534"/>
      <c r="B194" s="652"/>
      <c r="C194" s="652"/>
      <c r="D194" s="652"/>
      <c r="E194" s="652"/>
      <c r="F194" s="652"/>
      <c r="G194" s="652"/>
      <c r="H194" s="652"/>
      <c r="I194" s="652"/>
      <c r="J194" s="652"/>
      <c r="K194" s="652"/>
      <c r="L194" s="652"/>
      <c r="M194" s="652"/>
      <c r="N194" s="652"/>
      <c r="O194" s="652"/>
      <c r="P194" s="652"/>
      <c r="Q194" s="652"/>
      <c r="R194" s="534"/>
      <c r="S194" s="534"/>
      <c r="T194" s="534"/>
      <c r="U194" s="534"/>
      <c r="V194" s="534"/>
      <c r="W194" s="534"/>
      <c r="X194" s="534"/>
      <c r="Y194" s="534"/>
      <c r="Z194" s="534"/>
      <c r="AA194" s="534"/>
      <c r="AB194" s="534"/>
      <c r="AC194" s="534"/>
      <c r="AD194" s="534"/>
      <c r="AE194" s="534"/>
      <c r="AF194" s="534"/>
      <c r="AG194" s="534"/>
      <c r="AH194" s="534"/>
      <c r="AI194" s="534"/>
      <c r="AJ194" s="534"/>
      <c r="AK194" s="534"/>
    </row>
    <row r="195" ht="13.5" customHeight="1">
      <c r="A195" s="534"/>
      <c r="B195" s="652"/>
      <c r="C195" s="652"/>
      <c r="D195" s="652"/>
      <c r="E195" s="652"/>
      <c r="F195" s="652"/>
      <c r="G195" s="652"/>
      <c r="H195" s="652"/>
      <c r="I195" s="652"/>
      <c r="J195" s="652"/>
      <c r="K195" s="652"/>
      <c r="L195" s="652"/>
      <c r="M195" s="652"/>
      <c r="N195" s="652"/>
      <c r="O195" s="652"/>
      <c r="P195" s="652"/>
      <c r="Q195" s="652"/>
      <c r="R195" s="534"/>
      <c r="S195" s="534"/>
      <c r="T195" s="534"/>
      <c r="U195" s="534"/>
      <c r="V195" s="534"/>
      <c r="W195" s="534"/>
      <c r="X195" s="534"/>
      <c r="Y195" s="534"/>
      <c r="Z195" s="534"/>
      <c r="AA195" s="534"/>
      <c r="AB195" s="534"/>
      <c r="AC195" s="534"/>
      <c r="AD195" s="534"/>
      <c r="AE195" s="534"/>
      <c r="AF195" s="534"/>
      <c r="AG195" s="534"/>
      <c r="AH195" s="534"/>
      <c r="AI195" s="534"/>
      <c r="AJ195" s="534"/>
      <c r="AK195" s="534"/>
    </row>
    <row r="196" ht="13.5" customHeight="1">
      <c r="A196" s="534"/>
      <c r="B196" s="652"/>
      <c r="C196" s="652"/>
      <c r="D196" s="652"/>
      <c r="E196" s="652"/>
      <c r="F196" s="652"/>
      <c r="G196" s="652"/>
      <c r="H196" s="652"/>
      <c r="I196" s="652"/>
      <c r="J196" s="652"/>
      <c r="K196" s="652"/>
      <c r="L196" s="652"/>
      <c r="M196" s="652"/>
      <c r="N196" s="652"/>
      <c r="O196" s="652"/>
      <c r="P196" s="652"/>
      <c r="Q196" s="652"/>
      <c r="R196" s="534"/>
      <c r="S196" s="534"/>
      <c r="T196" s="534"/>
      <c r="U196" s="534"/>
      <c r="V196" s="534"/>
      <c r="W196" s="534"/>
      <c r="X196" s="534"/>
      <c r="Y196" s="534"/>
      <c r="Z196" s="534"/>
      <c r="AA196" s="534"/>
      <c r="AB196" s="534"/>
      <c r="AC196" s="534"/>
      <c r="AD196" s="534"/>
      <c r="AE196" s="534"/>
      <c r="AF196" s="534"/>
      <c r="AG196" s="534"/>
      <c r="AH196" s="534"/>
      <c r="AI196" s="534"/>
      <c r="AJ196" s="534"/>
      <c r="AK196" s="534"/>
    </row>
    <row r="197" ht="13.5" customHeight="1">
      <c r="A197" s="534"/>
      <c r="B197" s="652"/>
      <c r="C197" s="652"/>
      <c r="D197" s="652"/>
      <c r="E197" s="652"/>
      <c r="F197" s="652"/>
      <c r="G197" s="652"/>
      <c r="H197" s="652"/>
      <c r="I197" s="652"/>
      <c r="J197" s="652"/>
      <c r="K197" s="652"/>
      <c r="L197" s="652"/>
      <c r="M197" s="652"/>
      <c r="N197" s="652"/>
      <c r="O197" s="652"/>
      <c r="P197" s="652"/>
      <c r="Q197" s="652"/>
      <c r="R197" s="534"/>
      <c r="S197" s="534"/>
      <c r="T197" s="534"/>
      <c r="U197" s="534"/>
      <c r="V197" s="534"/>
      <c r="W197" s="534"/>
      <c r="X197" s="534"/>
      <c r="Y197" s="534"/>
      <c r="Z197" s="534"/>
      <c r="AA197" s="534"/>
      <c r="AB197" s="534"/>
      <c r="AC197" s="534"/>
      <c r="AD197" s="534"/>
      <c r="AE197" s="534"/>
      <c r="AF197" s="534"/>
      <c r="AG197" s="534"/>
      <c r="AH197" s="534"/>
      <c r="AI197" s="534"/>
      <c r="AJ197" s="534"/>
      <c r="AK197" s="534"/>
    </row>
    <row r="198" ht="13.5" customHeight="1">
      <c r="A198" s="534"/>
      <c r="B198" s="652"/>
      <c r="C198" s="652"/>
      <c r="D198" s="652"/>
      <c r="E198" s="652"/>
      <c r="F198" s="652"/>
      <c r="G198" s="652"/>
      <c r="H198" s="652"/>
      <c r="I198" s="652"/>
      <c r="J198" s="652"/>
      <c r="K198" s="652"/>
      <c r="L198" s="652"/>
      <c r="M198" s="652"/>
      <c r="N198" s="652"/>
      <c r="O198" s="652"/>
      <c r="P198" s="652"/>
      <c r="Q198" s="652"/>
      <c r="R198" s="534"/>
      <c r="S198" s="534"/>
      <c r="T198" s="534"/>
      <c r="U198" s="534"/>
      <c r="V198" s="534"/>
      <c r="W198" s="534"/>
      <c r="X198" s="534"/>
      <c r="Y198" s="534"/>
      <c r="Z198" s="534"/>
      <c r="AA198" s="534"/>
      <c r="AB198" s="534"/>
      <c r="AC198" s="534"/>
      <c r="AD198" s="534"/>
      <c r="AE198" s="534"/>
      <c r="AF198" s="534"/>
      <c r="AG198" s="534"/>
      <c r="AH198" s="534"/>
      <c r="AI198" s="534"/>
      <c r="AJ198" s="534"/>
      <c r="AK198" s="534"/>
    </row>
    <row r="199" ht="13.5" customHeight="1">
      <c r="A199" s="534"/>
      <c r="B199" s="652"/>
      <c r="C199" s="652"/>
      <c r="D199" s="652"/>
      <c r="E199" s="652"/>
      <c r="F199" s="652"/>
      <c r="G199" s="652"/>
      <c r="H199" s="652"/>
      <c r="I199" s="652"/>
      <c r="J199" s="652"/>
      <c r="K199" s="652"/>
      <c r="L199" s="652"/>
      <c r="M199" s="652"/>
      <c r="N199" s="652"/>
      <c r="O199" s="652"/>
      <c r="P199" s="652"/>
      <c r="Q199" s="652"/>
      <c r="R199" s="534"/>
      <c r="S199" s="534"/>
      <c r="T199" s="534"/>
      <c r="U199" s="534"/>
      <c r="V199" s="534"/>
      <c r="W199" s="534"/>
      <c r="X199" s="534"/>
      <c r="Y199" s="534"/>
      <c r="Z199" s="534"/>
      <c r="AA199" s="534"/>
      <c r="AB199" s="534"/>
      <c r="AC199" s="534"/>
      <c r="AD199" s="534"/>
      <c r="AE199" s="534"/>
      <c r="AF199" s="534"/>
      <c r="AG199" s="534"/>
      <c r="AH199" s="534"/>
      <c r="AI199" s="534"/>
      <c r="AJ199" s="534"/>
      <c r="AK199" s="534"/>
    </row>
    <row r="200" ht="13.5" customHeight="1">
      <c r="A200" s="534"/>
      <c r="B200" s="652"/>
      <c r="C200" s="652"/>
      <c r="D200" s="652"/>
      <c r="E200" s="652"/>
      <c r="F200" s="652"/>
      <c r="G200" s="652"/>
      <c r="H200" s="652"/>
      <c r="I200" s="652"/>
      <c r="J200" s="652"/>
      <c r="K200" s="652"/>
      <c r="L200" s="652"/>
      <c r="M200" s="652"/>
      <c r="N200" s="652"/>
      <c r="O200" s="652"/>
      <c r="P200" s="652"/>
      <c r="Q200" s="652"/>
      <c r="R200" s="534"/>
      <c r="S200" s="534"/>
      <c r="T200" s="534"/>
      <c r="U200" s="534"/>
      <c r="V200" s="534"/>
      <c r="W200" s="534"/>
      <c r="X200" s="534"/>
      <c r="Y200" s="534"/>
      <c r="Z200" s="534"/>
      <c r="AA200" s="534"/>
      <c r="AB200" s="534"/>
      <c r="AC200" s="534"/>
      <c r="AD200" s="534"/>
      <c r="AE200" s="534"/>
      <c r="AF200" s="534"/>
      <c r="AG200" s="534"/>
      <c r="AH200" s="534"/>
      <c r="AI200" s="534"/>
      <c r="AJ200" s="534"/>
      <c r="AK200" s="534"/>
    </row>
    <row r="201" ht="13.5" customHeight="1">
      <c r="A201" s="534"/>
      <c r="B201" s="652"/>
      <c r="C201" s="652"/>
      <c r="D201" s="652"/>
      <c r="E201" s="652"/>
      <c r="F201" s="652"/>
      <c r="G201" s="652"/>
      <c r="H201" s="652"/>
      <c r="I201" s="652"/>
      <c r="J201" s="652"/>
      <c r="K201" s="652"/>
      <c r="L201" s="652"/>
      <c r="M201" s="652"/>
      <c r="N201" s="652"/>
      <c r="O201" s="652"/>
      <c r="P201" s="652"/>
      <c r="Q201" s="652"/>
      <c r="R201" s="534"/>
      <c r="S201" s="534"/>
      <c r="T201" s="534"/>
      <c r="U201" s="534"/>
      <c r="V201" s="534"/>
      <c r="W201" s="534"/>
      <c r="X201" s="534"/>
      <c r="Y201" s="534"/>
      <c r="Z201" s="534"/>
      <c r="AA201" s="534"/>
      <c r="AB201" s="534"/>
      <c r="AC201" s="534"/>
      <c r="AD201" s="534"/>
      <c r="AE201" s="534"/>
      <c r="AF201" s="534"/>
      <c r="AG201" s="534"/>
      <c r="AH201" s="534"/>
      <c r="AI201" s="534"/>
      <c r="AJ201" s="534"/>
      <c r="AK201" s="534"/>
    </row>
    <row r="202" ht="13.5" customHeight="1">
      <c r="A202" s="534"/>
      <c r="B202" s="652"/>
      <c r="C202" s="652"/>
      <c r="D202" s="652"/>
      <c r="E202" s="652"/>
      <c r="F202" s="652"/>
      <c r="G202" s="652"/>
      <c r="H202" s="652"/>
      <c r="I202" s="652"/>
      <c r="J202" s="652"/>
      <c r="K202" s="652"/>
      <c r="L202" s="652"/>
      <c r="M202" s="652"/>
      <c r="N202" s="652"/>
      <c r="O202" s="652"/>
      <c r="P202" s="652"/>
      <c r="Q202" s="652"/>
      <c r="R202" s="534"/>
      <c r="S202" s="534"/>
      <c r="T202" s="534"/>
      <c r="U202" s="534"/>
      <c r="V202" s="534"/>
      <c r="W202" s="534"/>
      <c r="X202" s="534"/>
      <c r="Y202" s="534"/>
      <c r="Z202" s="534"/>
      <c r="AA202" s="534"/>
      <c r="AB202" s="534"/>
      <c r="AC202" s="534"/>
      <c r="AD202" s="534"/>
      <c r="AE202" s="534"/>
      <c r="AF202" s="534"/>
      <c r="AG202" s="534"/>
      <c r="AH202" s="534"/>
      <c r="AI202" s="534"/>
      <c r="AJ202" s="534"/>
      <c r="AK202" s="534"/>
    </row>
    <row r="203" ht="13.5" customHeight="1">
      <c r="A203" s="534"/>
      <c r="B203" s="652"/>
      <c r="C203" s="652"/>
      <c r="D203" s="652"/>
      <c r="E203" s="652"/>
      <c r="F203" s="652"/>
      <c r="G203" s="652"/>
      <c r="H203" s="652"/>
      <c r="I203" s="652"/>
      <c r="J203" s="652"/>
      <c r="K203" s="652"/>
      <c r="L203" s="652"/>
      <c r="M203" s="652"/>
      <c r="N203" s="652"/>
      <c r="O203" s="652"/>
      <c r="P203" s="652"/>
      <c r="Q203" s="652"/>
      <c r="R203" s="534"/>
      <c r="S203" s="534"/>
      <c r="T203" s="534"/>
      <c r="U203" s="534"/>
      <c r="V203" s="534"/>
      <c r="W203" s="534"/>
      <c r="X203" s="534"/>
      <c r="Y203" s="534"/>
      <c r="Z203" s="534"/>
      <c r="AA203" s="534"/>
      <c r="AB203" s="534"/>
      <c r="AC203" s="534"/>
      <c r="AD203" s="534"/>
      <c r="AE203" s="534"/>
      <c r="AF203" s="534"/>
      <c r="AG203" s="534"/>
      <c r="AH203" s="534"/>
      <c r="AI203" s="534"/>
      <c r="AJ203" s="534"/>
      <c r="AK203" s="534"/>
    </row>
    <row r="204" ht="13.5" customHeight="1">
      <c r="A204" s="534"/>
      <c r="B204" s="652"/>
      <c r="C204" s="652"/>
      <c r="D204" s="652"/>
      <c r="E204" s="652"/>
      <c r="F204" s="652"/>
      <c r="G204" s="652"/>
      <c r="H204" s="652"/>
      <c r="I204" s="652"/>
      <c r="J204" s="652"/>
      <c r="K204" s="652"/>
      <c r="L204" s="652"/>
      <c r="M204" s="652"/>
      <c r="N204" s="652"/>
      <c r="O204" s="652"/>
      <c r="P204" s="652"/>
      <c r="Q204" s="652"/>
      <c r="R204" s="534"/>
      <c r="S204" s="534"/>
      <c r="T204" s="534"/>
      <c r="U204" s="534"/>
      <c r="V204" s="534"/>
      <c r="W204" s="534"/>
      <c r="X204" s="534"/>
      <c r="Y204" s="534"/>
      <c r="Z204" s="534"/>
      <c r="AA204" s="534"/>
      <c r="AB204" s="534"/>
      <c r="AC204" s="534"/>
      <c r="AD204" s="534"/>
      <c r="AE204" s="534"/>
      <c r="AF204" s="534"/>
      <c r="AG204" s="534"/>
      <c r="AH204" s="534"/>
      <c r="AI204" s="534"/>
      <c r="AJ204" s="534"/>
      <c r="AK204" s="534"/>
    </row>
    <row r="205" ht="13.5" customHeight="1">
      <c r="A205" s="534"/>
      <c r="B205" s="652"/>
      <c r="C205" s="652"/>
      <c r="D205" s="652"/>
      <c r="E205" s="652"/>
      <c r="F205" s="652"/>
      <c r="G205" s="652"/>
      <c r="H205" s="652"/>
      <c r="I205" s="652"/>
      <c r="J205" s="652"/>
      <c r="K205" s="652"/>
      <c r="L205" s="652"/>
      <c r="M205" s="652"/>
      <c r="N205" s="652"/>
      <c r="O205" s="652"/>
      <c r="P205" s="652"/>
      <c r="Q205" s="652"/>
      <c r="R205" s="534"/>
      <c r="S205" s="534"/>
      <c r="T205" s="534"/>
      <c r="U205" s="534"/>
      <c r="V205" s="534"/>
      <c r="W205" s="534"/>
      <c r="X205" s="534"/>
      <c r="Y205" s="534"/>
      <c r="Z205" s="534"/>
      <c r="AA205" s="534"/>
      <c r="AB205" s="534"/>
      <c r="AC205" s="534"/>
      <c r="AD205" s="534"/>
      <c r="AE205" s="534"/>
      <c r="AF205" s="534"/>
      <c r="AG205" s="534"/>
      <c r="AH205" s="534"/>
      <c r="AI205" s="534"/>
      <c r="AJ205" s="534"/>
      <c r="AK205" s="534"/>
    </row>
    <row r="206" ht="13.5" customHeight="1">
      <c r="A206" s="534"/>
      <c r="B206" s="652"/>
      <c r="C206" s="652"/>
      <c r="D206" s="652"/>
      <c r="E206" s="652"/>
      <c r="F206" s="652"/>
      <c r="G206" s="652"/>
      <c r="H206" s="652"/>
      <c r="I206" s="652"/>
      <c r="J206" s="652"/>
      <c r="K206" s="652"/>
      <c r="L206" s="652"/>
      <c r="M206" s="652"/>
      <c r="N206" s="652"/>
      <c r="O206" s="652"/>
      <c r="P206" s="652"/>
      <c r="Q206" s="652"/>
      <c r="R206" s="534"/>
      <c r="S206" s="534"/>
      <c r="T206" s="534"/>
      <c r="U206" s="534"/>
      <c r="V206" s="534"/>
      <c r="W206" s="534"/>
      <c r="X206" s="534"/>
      <c r="Y206" s="534"/>
      <c r="Z206" s="534"/>
      <c r="AA206" s="534"/>
      <c r="AB206" s="534"/>
      <c r="AC206" s="534"/>
      <c r="AD206" s="534"/>
      <c r="AE206" s="534"/>
      <c r="AF206" s="534"/>
      <c r="AG206" s="534"/>
      <c r="AH206" s="534"/>
      <c r="AI206" s="534"/>
      <c r="AJ206" s="534"/>
      <c r="AK206" s="534"/>
    </row>
    <row r="207" ht="13.5" customHeight="1">
      <c r="A207" s="534"/>
      <c r="B207" s="652"/>
      <c r="C207" s="652"/>
      <c r="D207" s="652"/>
      <c r="E207" s="652"/>
      <c r="F207" s="652"/>
      <c r="G207" s="652"/>
      <c r="H207" s="652"/>
      <c r="I207" s="652"/>
      <c r="J207" s="652"/>
      <c r="K207" s="652"/>
      <c r="L207" s="652"/>
      <c r="M207" s="652"/>
      <c r="N207" s="652"/>
      <c r="O207" s="652"/>
      <c r="P207" s="652"/>
      <c r="Q207" s="652"/>
      <c r="R207" s="534"/>
      <c r="S207" s="534"/>
      <c r="T207" s="534"/>
      <c r="U207" s="534"/>
      <c r="V207" s="534"/>
      <c r="W207" s="534"/>
      <c r="X207" s="534"/>
      <c r="Y207" s="534"/>
      <c r="Z207" s="534"/>
      <c r="AA207" s="534"/>
      <c r="AB207" s="534"/>
      <c r="AC207" s="534"/>
      <c r="AD207" s="534"/>
      <c r="AE207" s="534"/>
      <c r="AF207" s="534"/>
      <c r="AG207" s="534"/>
      <c r="AH207" s="534"/>
      <c r="AI207" s="534"/>
      <c r="AJ207" s="534"/>
      <c r="AK207" s="534"/>
    </row>
    <row r="208" ht="13.5" customHeight="1">
      <c r="A208" s="534"/>
      <c r="B208" s="652"/>
      <c r="C208" s="652"/>
      <c r="D208" s="652"/>
      <c r="E208" s="652"/>
      <c r="F208" s="652"/>
      <c r="G208" s="652"/>
      <c r="H208" s="652"/>
      <c r="I208" s="652"/>
      <c r="J208" s="652"/>
      <c r="K208" s="652"/>
      <c r="L208" s="652"/>
      <c r="M208" s="652"/>
      <c r="N208" s="652"/>
      <c r="O208" s="652"/>
      <c r="P208" s="652"/>
      <c r="Q208" s="652"/>
      <c r="R208" s="534"/>
      <c r="S208" s="534"/>
      <c r="T208" s="534"/>
      <c r="U208" s="534"/>
      <c r="V208" s="534"/>
      <c r="W208" s="534"/>
      <c r="X208" s="534"/>
      <c r="Y208" s="534"/>
      <c r="Z208" s="534"/>
      <c r="AA208" s="534"/>
      <c r="AB208" s="534"/>
      <c r="AC208" s="534"/>
      <c r="AD208" s="534"/>
      <c r="AE208" s="534"/>
      <c r="AF208" s="534"/>
      <c r="AG208" s="534"/>
      <c r="AH208" s="534"/>
      <c r="AI208" s="534"/>
      <c r="AJ208" s="534"/>
      <c r="AK208" s="534"/>
    </row>
    <row r="209" ht="13.5" customHeight="1">
      <c r="A209" s="534"/>
      <c r="B209" s="652"/>
      <c r="C209" s="652"/>
      <c r="D209" s="652"/>
      <c r="E209" s="652"/>
      <c r="F209" s="652"/>
      <c r="G209" s="652"/>
      <c r="H209" s="652"/>
      <c r="I209" s="652"/>
      <c r="J209" s="652"/>
      <c r="K209" s="652"/>
      <c r="L209" s="652"/>
      <c r="M209" s="652"/>
      <c r="N209" s="652"/>
      <c r="O209" s="652"/>
      <c r="P209" s="652"/>
      <c r="Q209" s="652"/>
      <c r="R209" s="534"/>
      <c r="S209" s="534"/>
      <c r="T209" s="534"/>
      <c r="U209" s="534"/>
      <c r="V209" s="534"/>
      <c r="W209" s="534"/>
      <c r="X209" s="534"/>
      <c r="Y209" s="534"/>
      <c r="Z209" s="534"/>
      <c r="AA209" s="534"/>
      <c r="AB209" s="534"/>
      <c r="AC209" s="534"/>
      <c r="AD209" s="534"/>
      <c r="AE209" s="534"/>
      <c r="AF209" s="534"/>
      <c r="AG209" s="534"/>
      <c r="AH209" s="534"/>
      <c r="AI209" s="534"/>
      <c r="AJ209" s="534"/>
      <c r="AK209" s="534"/>
    </row>
    <row r="210" ht="13.5" customHeight="1">
      <c r="A210" s="534"/>
      <c r="B210" s="652"/>
      <c r="C210" s="652"/>
      <c r="D210" s="652"/>
      <c r="E210" s="652"/>
      <c r="F210" s="652"/>
      <c r="G210" s="652"/>
      <c r="H210" s="652"/>
      <c r="I210" s="652"/>
      <c r="J210" s="652"/>
      <c r="K210" s="652"/>
      <c r="L210" s="652"/>
      <c r="M210" s="652"/>
      <c r="N210" s="652"/>
      <c r="O210" s="652"/>
      <c r="P210" s="652"/>
      <c r="Q210" s="652"/>
      <c r="R210" s="534"/>
      <c r="S210" s="534"/>
      <c r="T210" s="534"/>
      <c r="U210" s="534"/>
      <c r="V210" s="534"/>
      <c r="W210" s="534"/>
      <c r="X210" s="534"/>
      <c r="Y210" s="534"/>
      <c r="Z210" s="534"/>
      <c r="AA210" s="534"/>
      <c r="AB210" s="534"/>
      <c r="AC210" s="534"/>
      <c r="AD210" s="534"/>
      <c r="AE210" s="534"/>
      <c r="AF210" s="534"/>
      <c r="AG210" s="534"/>
      <c r="AH210" s="534"/>
      <c r="AI210" s="534"/>
      <c r="AJ210" s="534"/>
      <c r="AK210" s="534"/>
    </row>
    <row r="211" ht="13.5" customHeight="1">
      <c r="A211" s="534"/>
      <c r="B211" s="652"/>
      <c r="C211" s="652"/>
      <c r="D211" s="652"/>
      <c r="E211" s="652"/>
      <c r="F211" s="652"/>
      <c r="G211" s="652"/>
      <c r="H211" s="652"/>
      <c r="I211" s="652"/>
      <c r="J211" s="652"/>
      <c r="K211" s="652"/>
      <c r="L211" s="652"/>
      <c r="M211" s="652"/>
      <c r="N211" s="652"/>
      <c r="O211" s="652"/>
      <c r="P211" s="652"/>
      <c r="Q211" s="652"/>
      <c r="R211" s="534"/>
      <c r="S211" s="534"/>
      <c r="T211" s="534"/>
      <c r="U211" s="534"/>
      <c r="V211" s="534"/>
      <c r="W211" s="534"/>
      <c r="X211" s="534"/>
      <c r="Y211" s="534"/>
      <c r="Z211" s="534"/>
      <c r="AA211" s="534"/>
      <c r="AB211" s="534"/>
      <c r="AC211" s="534"/>
      <c r="AD211" s="534"/>
      <c r="AE211" s="534"/>
      <c r="AF211" s="534"/>
      <c r="AG211" s="534"/>
      <c r="AH211" s="534"/>
      <c r="AI211" s="534"/>
      <c r="AJ211" s="534"/>
      <c r="AK211" s="534"/>
    </row>
    <row r="212" ht="13.5" customHeight="1">
      <c r="A212" s="534"/>
      <c r="B212" s="652"/>
      <c r="C212" s="652"/>
      <c r="D212" s="652"/>
      <c r="E212" s="652"/>
      <c r="F212" s="652"/>
      <c r="G212" s="652"/>
      <c r="H212" s="652"/>
      <c r="I212" s="652"/>
      <c r="J212" s="652"/>
      <c r="K212" s="652"/>
      <c r="L212" s="652"/>
      <c r="M212" s="652"/>
      <c r="N212" s="652"/>
      <c r="O212" s="652"/>
      <c r="P212" s="652"/>
      <c r="Q212" s="652"/>
      <c r="R212" s="534"/>
      <c r="S212" s="534"/>
      <c r="T212" s="534"/>
      <c r="U212" s="534"/>
      <c r="V212" s="534"/>
      <c r="W212" s="534"/>
      <c r="X212" s="534"/>
      <c r="Y212" s="534"/>
      <c r="Z212" s="534"/>
      <c r="AA212" s="534"/>
      <c r="AB212" s="534"/>
      <c r="AC212" s="534"/>
      <c r="AD212" s="534"/>
      <c r="AE212" s="534"/>
      <c r="AF212" s="534"/>
      <c r="AG212" s="534"/>
      <c r="AH212" s="534"/>
      <c r="AI212" s="534"/>
      <c r="AJ212" s="534"/>
      <c r="AK212" s="534"/>
    </row>
    <row r="213" ht="13.5" customHeight="1">
      <c r="A213" s="534"/>
      <c r="B213" s="652"/>
      <c r="C213" s="652"/>
      <c r="D213" s="652"/>
      <c r="E213" s="652"/>
      <c r="F213" s="652"/>
      <c r="G213" s="652"/>
      <c r="H213" s="652"/>
      <c r="I213" s="652"/>
      <c r="J213" s="652"/>
      <c r="K213" s="652"/>
      <c r="L213" s="652"/>
      <c r="M213" s="652"/>
      <c r="N213" s="652"/>
      <c r="O213" s="652"/>
      <c r="P213" s="652"/>
      <c r="Q213" s="652"/>
      <c r="R213" s="534"/>
      <c r="S213" s="534"/>
      <c r="T213" s="534"/>
      <c r="U213" s="534"/>
      <c r="V213" s="534"/>
      <c r="W213" s="534"/>
      <c r="X213" s="534"/>
      <c r="Y213" s="534"/>
      <c r="Z213" s="534"/>
      <c r="AA213" s="534"/>
      <c r="AB213" s="534"/>
      <c r="AC213" s="534"/>
      <c r="AD213" s="534"/>
      <c r="AE213" s="534"/>
      <c r="AF213" s="534"/>
      <c r="AG213" s="534"/>
      <c r="AH213" s="534"/>
      <c r="AI213" s="534"/>
      <c r="AJ213" s="534"/>
      <c r="AK213" s="534"/>
    </row>
    <row r="214" ht="13.5" customHeight="1">
      <c r="A214" s="534"/>
      <c r="B214" s="652"/>
      <c r="C214" s="652"/>
      <c r="D214" s="652"/>
      <c r="E214" s="652"/>
      <c r="F214" s="652"/>
      <c r="G214" s="652"/>
      <c r="H214" s="652"/>
      <c r="I214" s="652"/>
      <c r="J214" s="652"/>
      <c r="K214" s="652"/>
      <c r="L214" s="652"/>
      <c r="M214" s="652"/>
      <c r="N214" s="652"/>
      <c r="O214" s="652"/>
      <c r="P214" s="652"/>
      <c r="Q214" s="652"/>
      <c r="R214" s="534"/>
      <c r="S214" s="534"/>
      <c r="T214" s="534"/>
      <c r="U214" s="534"/>
      <c r="V214" s="534"/>
      <c r="W214" s="534"/>
      <c r="X214" s="534"/>
      <c r="Y214" s="534"/>
      <c r="Z214" s="534"/>
      <c r="AA214" s="534"/>
      <c r="AB214" s="534"/>
      <c r="AC214" s="534"/>
      <c r="AD214" s="534"/>
      <c r="AE214" s="534"/>
      <c r="AF214" s="534"/>
      <c r="AG214" s="534"/>
      <c r="AH214" s="534"/>
      <c r="AI214" s="534"/>
      <c r="AJ214" s="534"/>
      <c r="AK214" s="534"/>
    </row>
    <row r="215" ht="13.5" customHeight="1">
      <c r="A215" s="534"/>
      <c r="B215" s="652"/>
      <c r="C215" s="652"/>
      <c r="D215" s="652"/>
      <c r="E215" s="652"/>
      <c r="F215" s="652"/>
      <c r="G215" s="652"/>
      <c r="H215" s="652"/>
      <c r="I215" s="652"/>
      <c r="J215" s="652"/>
      <c r="K215" s="652"/>
      <c r="L215" s="652"/>
      <c r="M215" s="652"/>
      <c r="N215" s="652"/>
      <c r="O215" s="652"/>
      <c r="P215" s="652"/>
      <c r="Q215" s="652"/>
      <c r="R215" s="534"/>
      <c r="S215" s="534"/>
      <c r="T215" s="534"/>
      <c r="U215" s="534"/>
      <c r="V215" s="534"/>
      <c r="W215" s="534"/>
      <c r="X215" s="534"/>
      <c r="Y215" s="534"/>
      <c r="Z215" s="534"/>
      <c r="AA215" s="534"/>
      <c r="AB215" s="534"/>
      <c r="AC215" s="534"/>
      <c r="AD215" s="534"/>
      <c r="AE215" s="534"/>
      <c r="AF215" s="534"/>
      <c r="AG215" s="534"/>
      <c r="AH215" s="534"/>
      <c r="AI215" s="534"/>
      <c r="AJ215" s="534"/>
      <c r="AK215" s="534"/>
    </row>
    <row r="216" ht="13.5" customHeight="1">
      <c r="A216" s="534"/>
      <c r="B216" s="652"/>
      <c r="C216" s="652"/>
      <c r="D216" s="652"/>
      <c r="E216" s="652"/>
      <c r="F216" s="652"/>
      <c r="G216" s="652"/>
      <c r="H216" s="652"/>
      <c r="I216" s="652"/>
      <c r="J216" s="652"/>
      <c r="K216" s="652"/>
      <c r="L216" s="652"/>
      <c r="M216" s="652"/>
      <c r="N216" s="652"/>
      <c r="O216" s="652"/>
      <c r="P216" s="652"/>
      <c r="Q216" s="652"/>
      <c r="R216" s="534"/>
      <c r="S216" s="534"/>
      <c r="T216" s="534"/>
      <c r="U216" s="534"/>
      <c r="V216" s="534"/>
      <c r="W216" s="534"/>
      <c r="X216" s="534"/>
      <c r="Y216" s="534"/>
      <c r="Z216" s="534"/>
      <c r="AA216" s="534"/>
      <c r="AB216" s="534"/>
      <c r="AC216" s="534"/>
      <c r="AD216" s="534"/>
      <c r="AE216" s="534"/>
      <c r="AF216" s="534"/>
      <c r="AG216" s="534"/>
      <c r="AH216" s="534"/>
      <c r="AI216" s="534"/>
      <c r="AJ216" s="534"/>
      <c r="AK216" s="534"/>
    </row>
    <row r="217" ht="13.5" customHeight="1">
      <c r="A217" s="534"/>
      <c r="B217" s="652"/>
      <c r="C217" s="652"/>
      <c r="D217" s="652"/>
      <c r="E217" s="652"/>
      <c r="F217" s="652"/>
      <c r="G217" s="652"/>
      <c r="H217" s="652"/>
      <c r="I217" s="652"/>
      <c r="J217" s="652"/>
      <c r="K217" s="652"/>
      <c r="L217" s="652"/>
      <c r="M217" s="652"/>
      <c r="N217" s="652"/>
      <c r="O217" s="652"/>
      <c r="P217" s="652"/>
      <c r="Q217" s="652"/>
      <c r="R217" s="534"/>
      <c r="S217" s="534"/>
      <c r="T217" s="534"/>
      <c r="U217" s="534"/>
      <c r="V217" s="534"/>
      <c r="W217" s="534"/>
      <c r="X217" s="534"/>
      <c r="Y217" s="534"/>
      <c r="Z217" s="534"/>
      <c r="AA217" s="534"/>
      <c r="AB217" s="534"/>
      <c r="AC217" s="534"/>
      <c r="AD217" s="534"/>
      <c r="AE217" s="534"/>
      <c r="AF217" s="534"/>
      <c r="AG217" s="534"/>
      <c r="AH217" s="534"/>
      <c r="AI217" s="534"/>
      <c r="AJ217" s="534"/>
      <c r="AK217" s="534"/>
    </row>
    <row r="218" ht="13.5" customHeight="1">
      <c r="A218" s="534"/>
      <c r="B218" s="652"/>
      <c r="C218" s="652"/>
      <c r="D218" s="652"/>
      <c r="E218" s="652"/>
      <c r="F218" s="652"/>
      <c r="G218" s="652"/>
      <c r="H218" s="652"/>
      <c r="I218" s="652"/>
      <c r="J218" s="652"/>
      <c r="K218" s="652"/>
      <c r="L218" s="652"/>
      <c r="M218" s="652"/>
      <c r="N218" s="652"/>
      <c r="O218" s="652"/>
      <c r="P218" s="652"/>
      <c r="Q218" s="652"/>
      <c r="R218" s="534"/>
      <c r="S218" s="534"/>
      <c r="T218" s="534"/>
      <c r="U218" s="534"/>
      <c r="V218" s="534"/>
      <c r="W218" s="534"/>
      <c r="X218" s="534"/>
      <c r="Y218" s="534"/>
      <c r="Z218" s="534"/>
      <c r="AA218" s="534"/>
      <c r="AB218" s="534"/>
      <c r="AC218" s="534"/>
      <c r="AD218" s="534"/>
      <c r="AE218" s="534"/>
      <c r="AF218" s="534"/>
      <c r="AG218" s="534"/>
      <c r="AH218" s="534"/>
      <c r="AI218" s="534"/>
      <c r="AJ218" s="534"/>
      <c r="AK218" s="534"/>
    </row>
    <row r="219" ht="13.5" customHeight="1">
      <c r="A219" s="534"/>
      <c r="B219" s="652"/>
      <c r="C219" s="652"/>
      <c r="D219" s="652"/>
      <c r="E219" s="652"/>
      <c r="F219" s="652"/>
      <c r="G219" s="652"/>
      <c r="H219" s="652"/>
      <c r="I219" s="652"/>
      <c r="J219" s="652"/>
      <c r="K219" s="652"/>
      <c r="L219" s="652"/>
      <c r="M219" s="652"/>
      <c r="N219" s="652"/>
      <c r="O219" s="652"/>
      <c r="P219" s="652"/>
      <c r="Q219" s="652"/>
      <c r="R219" s="534"/>
      <c r="S219" s="534"/>
      <c r="T219" s="534"/>
      <c r="U219" s="534"/>
      <c r="V219" s="534"/>
      <c r="W219" s="534"/>
      <c r="X219" s="534"/>
      <c r="Y219" s="534"/>
      <c r="Z219" s="534"/>
      <c r="AA219" s="534"/>
      <c r="AB219" s="534"/>
      <c r="AC219" s="534"/>
      <c r="AD219" s="534"/>
      <c r="AE219" s="534"/>
      <c r="AF219" s="534"/>
      <c r="AG219" s="534"/>
      <c r="AH219" s="534"/>
      <c r="AI219" s="534"/>
      <c r="AJ219" s="534"/>
      <c r="AK219" s="534"/>
    </row>
    <row r="220" ht="13.5" customHeight="1">
      <c r="A220" s="534"/>
      <c r="B220" s="652"/>
      <c r="C220" s="652"/>
      <c r="D220" s="652"/>
      <c r="E220" s="652"/>
      <c r="F220" s="652"/>
      <c r="G220" s="652"/>
      <c r="H220" s="652"/>
      <c r="I220" s="652"/>
      <c r="J220" s="652"/>
      <c r="K220" s="652"/>
      <c r="L220" s="652"/>
      <c r="M220" s="652"/>
      <c r="N220" s="652"/>
      <c r="O220" s="652"/>
      <c r="P220" s="652"/>
      <c r="Q220" s="652"/>
      <c r="R220" s="534"/>
      <c r="S220" s="534"/>
      <c r="T220" s="534"/>
      <c r="U220" s="534"/>
      <c r="V220" s="534"/>
      <c r="W220" s="534"/>
      <c r="X220" s="534"/>
      <c r="Y220" s="534"/>
      <c r="Z220" s="534"/>
      <c r="AA220" s="534"/>
      <c r="AB220" s="534"/>
      <c r="AC220" s="534"/>
      <c r="AD220" s="534"/>
      <c r="AE220" s="534"/>
      <c r="AF220" s="534"/>
      <c r="AG220" s="534"/>
      <c r="AH220" s="534"/>
      <c r="AI220" s="534"/>
      <c r="AJ220" s="534"/>
      <c r="AK220" s="534"/>
    </row>
    <row r="221" ht="13.5" customHeight="1">
      <c r="A221" s="534"/>
      <c r="B221" s="652"/>
      <c r="C221" s="652"/>
      <c r="D221" s="652"/>
      <c r="E221" s="652"/>
      <c r="F221" s="652"/>
      <c r="G221" s="652"/>
      <c r="H221" s="652"/>
      <c r="I221" s="652"/>
      <c r="J221" s="652"/>
      <c r="K221" s="652"/>
      <c r="L221" s="652"/>
      <c r="M221" s="652"/>
      <c r="N221" s="652"/>
      <c r="O221" s="652"/>
      <c r="P221" s="652"/>
      <c r="Q221" s="652"/>
      <c r="R221" s="534"/>
      <c r="S221" s="534"/>
      <c r="T221" s="534"/>
      <c r="U221" s="534"/>
      <c r="V221" s="534"/>
      <c r="W221" s="534"/>
      <c r="X221" s="534"/>
      <c r="Y221" s="534"/>
      <c r="Z221" s="534"/>
      <c r="AA221" s="534"/>
      <c r="AB221" s="534"/>
      <c r="AC221" s="534"/>
      <c r="AD221" s="534"/>
      <c r="AE221" s="534"/>
      <c r="AF221" s="534"/>
      <c r="AG221" s="534"/>
      <c r="AH221" s="534"/>
      <c r="AI221" s="534"/>
      <c r="AJ221" s="534"/>
      <c r="AK221" s="534"/>
    </row>
    <row r="222" ht="13.5" customHeight="1">
      <c r="A222" s="534"/>
      <c r="B222" s="652"/>
      <c r="C222" s="652"/>
      <c r="D222" s="652"/>
      <c r="E222" s="652"/>
      <c r="F222" s="652"/>
      <c r="G222" s="652"/>
      <c r="H222" s="652"/>
      <c r="I222" s="652"/>
      <c r="J222" s="652"/>
      <c r="K222" s="652"/>
      <c r="L222" s="652"/>
      <c r="M222" s="652"/>
      <c r="N222" s="652"/>
      <c r="O222" s="652"/>
      <c r="P222" s="652"/>
      <c r="Q222" s="652"/>
      <c r="R222" s="534"/>
      <c r="S222" s="534"/>
      <c r="T222" s="534"/>
      <c r="U222" s="534"/>
      <c r="V222" s="534"/>
      <c r="W222" s="534"/>
      <c r="X222" s="534"/>
      <c r="Y222" s="534"/>
      <c r="Z222" s="534"/>
      <c r="AA222" s="534"/>
      <c r="AB222" s="534"/>
      <c r="AC222" s="534"/>
      <c r="AD222" s="534"/>
      <c r="AE222" s="534"/>
      <c r="AF222" s="534"/>
      <c r="AG222" s="534"/>
      <c r="AH222" s="534"/>
      <c r="AI222" s="534"/>
      <c r="AJ222" s="534"/>
      <c r="AK222" s="534"/>
    </row>
    <row r="223" ht="13.5" customHeight="1">
      <c r="A223" s="534"/>
      <c r="B223" s="652"/>
      <c r="C223" s="652"/>
      <c r="D223" s="652"/>
      <c r="E223" s="652"/>
      <c r="F223" s="652"/>
      <c r="G223" s="652"/>
      <c r="H223" s="652"/>
      <c r="I223" s="652"/>
      <c r="J223" s="652"/>
      <c r="K223" s="652"/>
      <c r="L223" s="652"/>
      <c r="M223" s="652"/>
      <c r="N223" s="652"/>
      <c r="O223" s="652"/>
      <c r="P223" s="652"/>
      <c r="Q223" s="652"/>
      <c r="R223" s="534"/>
      <c r="S223" s="534"/>
      <c r="T223" s="534"/>
      <c r="U223" s="534"/>
      <c r="V223" s="534"/>
      <c r="W223" s="534"/>
      <c r="X223" s="534"/>
      <c r="Y223" s="534"/>
      <c r="Z223" s="534"/>
      <c r="AA223" s="534"/>
      <c r="AB223" s="534"/>
      <c r="AC223" s="534"/>
      <c r="AD223" s="534"/>
      <c r="AE223" s="534"/>
      <c r="AF223" s="534"/>
      <c r="AG223" s="534"/>
      <c r="AH223" s="534"/>
      <c r="AI223" s="534"/>
      <c r="AJ223" s="534"/>
      <c r="AK223" s="534"/>
    </row>
    <row r="224" ht="13.5" customHeight="1">
      <c r="A224" s="534"/>
      <c r="B224" s="652"/>
      <c r="C224" s="652"/>
      <c r="D224" s="652"/>
      <c r="E224" s="652"/>
      <c r="F224" s="652"/>
      <c r="G224" s="652"/>
      <c r="H224" s="652"/>
      <c r="I224" s="652"/>
      <c r="J224" s="652"/>
      <c r="K224" s="652"/>
      <c r="L224" s="652"/>
      <c r="M224" s="652"/>
      <c r="N224" s="652"/>
      <c r="O224" s="652"/>
      <c r="P224" s="652"/>
      <c r="Q224" s="652"/>
      <c r="R224" s="534"/>
      <c r="S224" s="534"/>
      <c r="T224" s="534"/>
      <c r="U224" s="534"/>
      <c r="V224" s="534"/>
      <c r="W224" s="534"/>
      <c r="X224" s="534"/>
      <c r="Y224" s="534"/>
      <c r="Z224" s="534"/>
      <c r="AA224" s="534"/>
      <c r="AB224" s="534"/>
      <c r="AC224" s="534"/>
      <c r="AD224" s="534"/>
      <c r="AE224" s="534"/>
      <c r="AF224" s="534"/>
      <c r="AG224" s="534"/>
      <c r="AH224" s="534"/>
      <c r="AI224" s="534"/>
      <c r="AJ224" s="534"/>
      <c r="AK224" s="534"/>
    </row>
    <row r="225" ht="13.5" customHeight="1">
      <c r="A225" s="534"/>
      <c r="B225" s="652"/>
      <c r="C225" s="652"/>
      <c r="D225" s="652"/>
      <c r="E225" s="652"/>
      <c r="F225" s="652"/>
      <c r="G225" s="652"/>
      <c r="H225" s="652"/>
      <c r="I225" s="652"/>
      <c r="J225" s="652"/>
      <c r="K225" s="652"/>
      <c r="L225" s="652"/>
      <c r="M225" s="652"/>
      <c r="N225" s="652"/>
      <c r="O225" s="652"/>
      <c r="P225" s="652"/>
      <c r="Q225" s="652"/>
      <c r="R225" s="534"/>
      <c r="S225" s="534"/>
      <c r="T225" s="534"/>
      <c r="U225" s="534"/>
      <c r="V225" s="534"/>
      <c r="W225" s="534"/>
      <c r="X225" s="534"/>
      <c r="Y225" s="534"/>
      <c r="Z225" s="534"/>
      <c r="AA225" s="534"/>
      <c r="AB225" s="534"/>
      <c r="AC225" s="534"/>
      <c r="AD225" s="534"/>
      <c r="AE225" s="534"/>
      <c r="AF225" s="534"/>
      <c r="AG225" s="534"/>
      <c r="AH225" s="534"/>
      <c r="AI225" s="534"/>
      <c r="AJ225" s="534"/>
      <c r="AK225" s="534"/>
    </row>
    <row r="226" ht="13.5" customHeight="1">
      <c r="A226" s="534"/>
      <c r="B226" s="652"/>
      <c r="C226" s="652"/>
      <c r="D226" s="652"/>
      <c r="E226" s="652"/>
      <c r="F226" s="652"/>
      <c r="G226" s="652"/>
      <c r="H226" s="652"/>
      <c r="I226" s="652"/>
      <c r="J226" s="652"/>
      <c r="K226" s="652"/>
      <c r="L226" s="652"/>
      <c r="M226" s="652"/>
      <c r="N226" s="652"/>
      <c r="O226" s="652"/>
      <c r="P226" s="652"/>
      <c r="Q226" s="652"/>
      <c r="R226" s="534"/>
      <c r="S226" s="534"/>
      <c r="T226" s="534"/>
      <c r="U226" s="534"/>
      <c r="V226" s="534"/>
      <c r="W226" s="534"/>
      <c r="X226" s="534"/>
      <c r="Y226" s="534"/>
      <c r="Z226" s="534"/>
      <c r="AA226" s="534"/>
      <c r="AB226" s="534"/>
      <c r="AC226" s="534"/>
      <c r="AD226" s="534"/>
      <c r="AE226" s="534"/>
      <c r="AF226" s="534"/>
      <c r="AG226" s="534"/>
      <c r="AH226" s="534"/>
      <c r="AI226" s="534"/>
      <c r="AJ226" s="534"/>
      <c r="AK226" s="534"/>
    </row>
    <row r="227" ht="13.5" customHeight="1">
      <c r="A227" s="534"/>
      <c r="B227" s="652"/>
      <c r="C227" s="652"/>
      <c r="D227" s="652"/>
      <c r="E227" s="652"/>
      <c r="F227" s="652"/>
      <c r="G227" s="652"/>
      <c r="H227" s="652"/>
      <c r="I227" s="652"/>
      <c r="J227" s="652"/>
      <c r="K227" s="652"/>
      <c r="L227" s="652"/>
      <c r="M227" s="652"/>
      <c r="N227" s="652"/>
      <c r="O227" s="652"/>
      <c r="P227" s="652"/>
      <c r="Q227" s="652"/>
      <c r="R227" s="534"/>
      <c r="S227" s="534"/>
      <c r="T227" s="534"/>
      <c r="U227" s="534"/>
      <c r="V227" s="534"/>
      <c r="W227" s="534"/>
      <c r="X227" s="534"/>
      <c r="Y227" s="534"/>
      <c r="Z227" s="534"/>
      <c r="AA227" s="534"/>
      <c r="AB227" s="534"/>
      <c r="AC227" s="534"/>
      <c r="AD227" s="534"/>
      <c r="AE227" s="534"/>
      <c r="AF227" s="534"/>
      <c r="AG227" s="534"/>
      <c r="AH227" s="534"/>
      <c r="AI227" s="534"/>
      <c r="AJ227" s="534"/>
      <c r="AK227" s="534"/>
    </row>
    <row r="228" ht="13.5" customHeight="1">
      <c r="A228" s="534"/>
      <c r="B228" s="652"/>
      <c r="C228" s="652"/>
      <c r="D228" s="652"/>
      <c r="E228" s="652"/>
      <c r="F228" s="652"/>
      <c r="G228" s="652"/>
      <c r="H228" s="652"/>
      <c r="I228" s="652"/>
      <c r="J228" s="652"/>
      <c r="K228" s="652"/>
      <c r="L228" s="652"/>
      <c r="M228" s="652"/>
      <c r="N228" s="652"/>
      <c r="O228" s="652"/>
      <c r="P228" s="652"/>
      <c r="Q228" s="652"/>
      <c r="R228" s="534"/>
      <c r="S228" s="534"/>
      <c r="T228" s="534"/>
      <c r="U228" s="534"/>
      <c r="V228" s="534"/>
      <c r="W228" s="534"/>
      <c r="X228" s="534"/>
      <c r="Y228" s="534"/>
      <c r="Z228" s="534"/>
      <c r="AA228" s="534"/>
      <c r="AB228" s="534"/>
      <c r="AC228" s="534"/>
      <c r="AD228" s="534"/>
      <c r="AE228" s="534"/>
      <c r="AF228" s="534"/>
      <c r="AG228" s="534"/>
      <c r="AH228" s="534"/>
      <c r="AI228" s="534"/>
      <c r="AJ228" s="534"/>
      <c r="AK228" s="534"/>
    </row>
    <row r="229" ht="13.5" customHeight="1">
      <c r="A229" s="534"/>
      <c r="B229" s="652"/>
      <c r="C229" s="652"/>
      <c r="D229" s="652"/>
      <c r="E229" s="652"/>
      <c r="F229" s="652"/>
      <c r="G229" s="652"/>
      <c r="H229" s="652"/>
      <c r="I229" s="652"/>
      <c r="J229" s="652"/>
      <c r="K229" s="652"/>
      <c r="L229" s="652"/>
      <c r="M229" s="652"/>
      <c r="N229" s="652"/>
      <c r="O229" s="652"/>
      <c r="P229" s="652"/>
      <c r="Q229" s="652"/>
      <c r="R229" s="534"/>
      <c r="S229" s="534"/>
      <c r="T229" s="534"/>
      <c r="U229" s="534"/>
      <c r="V229" s="534"/>
      <c r="W229" s="534"/>
      <c r="X229" s="534"/>
      <c r="Y229" s="534"/>
      <c r="Z229" s="534"/>
      <c r="AA229" s="534"/>
      <c r="AB229" s="534"/>
      <c r="AC229" s="534"/>
      <c r="AD229" s="534"/>
      <c r="AE229" s="534"/>
      <c r="AF229" s="534"/>
      <c r="AG229" s="534"/>
      <c r="AH229" s="534"/>
      <c r="AI229" s="534"/>
      <c r="AJ229" s="534"/>
      <c r="AK229" s="534"/>
    </row>
    <row r="230" ht="13.5" customHeight="1">
      <c r="A230" s="534"/>
      <c r="B230" s="652"/>
      <c r="C230" s="652"/>
      <c r="D230" s="652"/>
      <c r="E230" s="652"/>
      <c r="F230" s="652"/>
      <c r="G230" s="652"/>
      <c r="H230" s="652"/>
      <c r="I230" s="652"/>
      <c r="J230" s="652"/>
      <c r="K230" s="652"/>
      <c r="L230" s="652"/>
      <c r="M230" s="652"/>
      <c r="N230" s="652"/>
      <c r="O230" s="652"/>
      <c r="P230" s="652"/>
      <c r="Q230" s="652"/>
      <c r="R230" s="534"/>
      <c r="S230" s="534"/>
      <c r="T230" s="534"/>
      <c r="U230" s="534"/>
      <c r="V230" s="534"/>
      <c r="W230" s="534"/>
      <c r="X230" s="534"/>
      <c r="Y230" s="534"/>
      <c r="Z230" s="534"/>
      <c r="AA230" s="534"/>
      <c r="AB230" s="534"/>
      <c r="AC230" s="534"/>
      <c r="AD230" s="534"/>
      <c r="AE230" s="534"/>
      <c r="AF230" s="534"/>
      <c r="AG230" s="534"/>
      <c r="AH230" s="534"/>
      <c r="AI230" s="534"/>
      <c r="AJ230" s="534"/>
      <c r="AK230" s="534"/>
    </row>
    <row r="231" ht="13.5" customHeight="1">
      <c r="A231" s="534"/>
      <c r="B231" s="652"/>
      <c r="C231" s="652"/>
      <c r="D231" s="652"/>
      <c r="E231" s="652"/>
      <c r="F231" s="652"/>
      <c r="G231" s="652"/>
      <c r="H231" s="652"/>
      <c r="I231" s="652"/>
      <c r="J231" s="652"/>
      <c r="K231" s="652"/>
      <c r="L231" s="652"/>
      <c r="M231" s="652"/>
      <c r="N231" s="652"/>
      <c r="O231" s="652"/>
      <c r="P231" s="652"/>
      <c r="Q231" s="652"/>
      <c r="R231" s="534"/>
      <c r="S231" s="534"/>
      <c r="T231" s="534"/>
      <c r="U231" s="534"/>
      <c r="V231" s="534"/>
      <c r="W231" s="534"/>
      <c r="X231" s="534"/>
      <c r="Y231" s="534"/>
      <c r="Z231" s="534"/>
      <c r="AA231" s="534"/>
      <c r="AB231" s="534"/>
      <c r="AC231" s="534"/>
      <c r="AD231" s="534"/>
      <c r="AE231" s="534"/>
      <c r="AF231" s="534"/>
      <c r="AG231" s="534"/>
      <c r="AH231" s="534"/>
      <c r="AI231" s="534"/>
      <c r="AJ231" s="534"/>
      <c r="AK231" s="534"/>
    </row>
    <row r="232" ht="13.5" customHeight="1">
      <c r="A232" s="534"/>
      <c r="B232" s="652"/>
      <c r="C232" s="652"/>
      <c r="D232" s="652"/>
      <c r="E232" s="652"/>
      <c r="F232" s="652"/>
      <c r="G232" s="652"/>
      <c r="H232" s="652"/>
      <c r="I232" s="652"/>
      <c r="J232" s="652"/>
      <c r="K232" s="652"/>
      <c r="L232" s="652"/>
      <c r="M232" s="652"/>
      <c r="N232" s="652"/>
      <c r="O232" s="652"/>
      <c r="P232" s="652"/>
      <c r="Q232" s="652"/>
      <c r="R232" s="534"/>
      <c r="S232" s="534"/>
      <c r="T232" s="534"/>
      <c r="U232" s="534"/>
      <c r="V232" s="534"/>
      <c r="W232" s="534"/>
      <c r="X232" s="534"/>
      <c r="Y232" s="534"/>
      <c r="Z232" s="534"/>
      <c r="AA232" s="534"/>
      <c r="AB232" s="534"/>
      <c r="AC232" s="534"/>
      <c r="AD232" s="534"/>
      <c r="AE232" s="534"/>
      <c r="AF232" s="534"/>
      <c r="AG232" s="534"/>
      <c r="AH232" s="534"/>
      <c r="AI232" s="534"/>
      <c r="AJ232" s="534"/>
      <c r="AK232" s="534"/>
    </row>
    <row r="233" ht="13.5" customHeight="1">
      <c r="A233" s="534"/>
      <c r="B233" s="652"/>
      <c r="C233" s="652"/>
      <c r="D233" s="652"/>
      <c r="E233" s="652"/>
      <c r="F233" s="652"/>
      <c r="G233" s="652"/>
      <c r="H233" s="652"/>
      <c r="I233" s="652"/>
      <c r="J233" s="652"/>
      <c r="K233" s="652"/>
      <c r="L233" s="652"/>
      <c r="M233" s="652"/>
      <c r="N233" s="652"/>
      <c r="O233" s="652"/>
      <c r="P233" s="652"/>
      <c r="Q233" s="652"/>
      <c r="R233" s="534"/>
      <c r="S233" s="534"/>
      <c r="T233" s="534"/>
      <c r="U233" s="534"/>
      <c r="V233" s="534"/>
      <c r="W233" s="534"/>
      <c r="X233" s="534"/>
      <c r="Y233" s="534"/>
      <c r="Z233" s="534"/>
      <c r="AA233" s="534"/>
      <c r="AB233" s="534"/>
      <c r="AC233" s="534"/>
      <c r="AD233" s="534"/>
      <c r="AE233" s="534"/>
      <c r="AF233" s="534"/>
      <c r="AG233" s="534"/>
      <c r="AH233" s="534"/>
      <c r="AI233" s="534"/>
      <c r="AJ233" s="534"/>
      <c r="AK233" s="534"/>
    </row>
    <row r="234" ht="13.5" customHeight="1">
      <c r="A234" s="534"/>
      <c r="B234" s="652"/>
      <c r="C234" s="652"/>
      <c r="D234" s="652"/>
      <c r="E234" s="652"/>
      <c r="F234" s="652"/>
      <c r="G234" s="652"/>
      <c r="H234" s="652"/>
      <c r="I234" s="652"/>
      <c r="J234" s="652"/>
      <c r="K234" s="652"/>
      <c r="L234" s="652"/>
      <c r="M234" s="652"/>
      <c r="N234" s="652"/>
      <c r="O234" s="652"/>
      <c r="P234" s="652"/>
      <c r="Q234" s="652"/>
      <c r="R234" s="534"/>
      <c r="S234" s="534"/>
      <c r="T234" s="534"/>
      <c r="U234" s="534"/>
      <c r="V234" s="534"/>
      <c r="W234" s="534"/>
      <c r="X234" s="534"/>
      <c r="Y234" s="534"/>
      <c r="Z234" s="534"/>
      <c r="AA234" s="534"/>
      <c r="AB234" s="534"/>
      <c r="AC234" s="534"/>
      <c r="AD234" s="534"/>
      <c r="AE234" s="534"/>
      <c r="AF234" s="534"/>
      <c r="AG234" s="534"/>
      <c r="AH234" s="534"/>
      <c r="AI234" s="534"/>
      <c r="AJ234" s="534"/>
      <c r="AK234" s="534"/>
    </row>
    <row r="235" ht="13.5" customHeight="1">
      <c r="A235" s="534"/>
      <c r="B235" s="652"/>
      <c r="C235" s="652"/>
      <c r="D235" s="652"/>
      <c r="E235" s="652"/>
      <c r="F235" s="652"/>
      <c r="G235" s="652"/>
      <c r="H235" s="652"/>
      <c r="I235" s="652"/>
      <c r="J235" s="652"/>
      <c r="K235" s="652"/>
      <c r="L235" s="652"/>
      <c r="M235" s="652"/>
      <c r="N235" s="652"/>
      <c r="O235" s="652"/>
      <c r="P235" s="652"/>
      <c r="Q235" s="652"/>
      <c r="R235" s="534"/>
      <c r="S235" s="534"/>
      <c r="T235" s="534"/>
      <c r="U235" s="534"/>
      <c r="V235" s="534"/>
      <c r="W235" s="534"/>
      <c r="X235" s="534"/>
      <c r="Y235" s="534"/>
      <c r="Z235" s="534"/>
      <c r="AA235" s="534"/>
      <c r="AB235" s="534"/>
      <c r="AC235" s="534"/>
      <c r="AD235" s="534"/>
      <c r="AE235" s="534"/>
      <c r="AF235" s="534"/>
      <c r="AG235" s="534"/>
      <c r="AH235" s="534"/>
      <c r="AI235" s="534"/>
      <c r="AJ235" s="534"/>
      <c r="AK235" s="534"/>
    </row>
    <row r="236" ht="13.5" customHeight="1">
      <c r="A236" s="534"/>
      <c r="B236" s="652"/>
      <c r="C236" s="652"/>
      <c r="D236" s="652"/>
      <c r="E236" s="652"/>
      <c r="F236" s="652"/>
      <c r="G236" s="652"/>
      <c r="H236" s="652"/>
      <c r="I236" s="652"/>
      <c r="J236" s="652"/>
      <c r="K236" s="652"/>
      <c r="L236" s="652"/>
      <c r="M236" s="652"/>
      <c r="N236" s="652"/>
      <c r="O236" s="652"/>
      <c r="P236" s="652"/>
      <c r="Q236" s="652"/>
      <c r="R236" s="534"/>
      <c r="S236" s="534"/>
      <c r="T236" s="534"/>
      <c r="U236" s="534"/>
      <c r="V236" s="534"/>
      <c r="W236" s="534"/>
      <c r="X236" s="534"/>
      <c r="Y236" s="534"/>
      <c r="Z236" s="534"/>
      <c r="AA236" s="534"/>
      <c r="AB236" s="534"/>
      <c r="AC236" s="534"/>
      <c r="AD236" s="534"/>
      <c r="AE236" s="534"/>
      <c r="AF236" s="534"/>
      <c r="AG236" s="534"/>
      <c r="AH236" s="534"/>
      <c r="AI236" s="534"/>
      <c r="AJ236" s="534"/>
      <c r="AK236" s="534"/>
    </row>
    <row r="237" ht="13.5" customHeight="1">
      <c r="A237" s="534"/>
      <c r="B237" s="652"/>
      <c r="C237" s="652"/>
      <c r="D237" s="652"/>
      <c r="E237" s="652"/>
      <c r="F237" s="652"/>
      <c r="G237" s="652"/>
      <c r="H237" s="652"/>
      <c r="I237" s="652"/>
      <c r="J237" s="652"/>
      <c r="K237" s="652"/>
      <c r="L237" s="652"/>
      <c r="M237" s="652"/>
      <c r="N237" s="652"/>
      <c r="O237" s="652"/>
      <c r="P237" s="652"/>
      <c r="Q237" s="652"/>
      <c r="R237" s="534"/>
      <c r="S237" s="534"/>
      <c r="T237" s="534"/>
      <c r="U237" s="534"/>
      <c r="V237" s="534"/>
      <c r="W237" s="534"/>
      <c r="X237" s="534"/>
      <c r="Y237" s="534"/>
      <c r="Z237" s="534"/>
      <c r="AA237" s="534"/>
      <c r="AB237" s="534"/>
      <c r="AC237" s="534"/>
      <c r="AD237" s="534"/>
      <c r="AE237" s="534"/>
      <c r="AF237" s="534"/>
      <c r="AG237" s="534"/>
      <c r="AH237" s="534"/>
      <c r="AI237" s="534"/>
      <c r="AJ237" s="534"/>
      <c r="AK237" s="534"/>
    </row>
    <row r="238" ht="13.5" customHeight="1">
      <c r="A238" s="534"/>
      <c r="B238" s="652"/>
      <c r="C238" s="652"/>
      <c r="D238" s="652"/>
      <c r="E238" s="652"/>
      <c r="F238" s="652"/>
      <c r="G238" s="652"/>
      <c r="H238" s="652"/>
      <c r="I238" s="652"/>
      <c r="J238" s="652"/>
      <c r="K238" s="652"/>
      <c r="L238" s="652"/>
      <c r="M238" s="652"/>
      <c r="N238" s="652"/>
      <c r="O238" s="652"/>
      <c r="P238" s="652"/>
      <c r="Q238" s="652"/>
      <c r="R238" s="534"/>
      <c r="S238" s="534"/>
      <c r="T238" s="534"/>
      <c r="U238" s="534"/>
      <c r="V238" s="534"/>
      <c r="W238" s="534"/>
      <c r="X238" s="534"/>
      <c r="Y238" s="534"/>
      <c r="Z238" s="534"/>
      <c r="AA238" s="534"/>
      <c r="AB238" s="534"/>
      <c r="AC238" s="534"/>
      <c r="AD238" s="534"/>
      <c r="AE238" s="534"/>
      <c r="AF238" s="534"/>
      <c r="AG238" s="534"/>
      <c r="AH238" s="534"/>
      <c r="AI238" s="534"/>
      <c r="AJ238" s="534"/>
      <c r="AK238" s="534"/>
    </row>
    <row r="239" ht="13.5" customHeight="1">
      <c r="A239" s="534"/>
      <c r="B239" s="652"/>
      <c r="C239" s="652"/>
      <c r="D239" s="652"/>
      <c r="E239" s="652"/>
      <c r="F239" s="652"/>
      <c r="G239" s="652"/>
      <c r="H239" s="652"/>
      <c r="I239" s="652"/>
      <c r="J239" s="652"/>
      <c r="K239" s="652"/>
      <c r="L239" s="652"/>
      <c r="M239" s="652"/>
      <c r="N239" s="652"/>
      <c r="O239" s="652"/>
      <c r="P239" s="652"/>
      <c r="Q239" s="652"/>
      <c r="R239" s="534"/>
      <c r="S239" s="534"/>
      <c r="T239" s="534"/>
      <c r="U239" s="534"/>
      <c r="V239" s="534"/>
      <c r="W239" s="534"/>
      <c r="X239" s="534"/>
      <c r="Y239" s="534"/>
      <c r="Z239" s="534"/>
      <c r="AA239" s="534"/>
      <c r="AB239" s="534"/>
      <c r="AC239" s="534"/>
      <c r="AD239" s="534"/>
      <c r="AE239" s="534"/>
      <c r="AF239" s="534"/>
      <c r="AG239" s="534"/>
      <c r="AH239" s="534"/>
      <c r="AI239" s="534"/>
      <c r="AJ239" s="534"/>
      <c r="AK239" s="534"/>
    </row>
    <row r="240" ht="13.5" customHeight="1">
      <c r="A240" s="534"/>
      <c r="B240" s="652"/>
      <c r="C240" s="652"/>
      <c r="D240" s="652"/>
      <c r="E240" s="652"/>
      <c r="F240" s="652"/>
      <c r="G240" s="652"/>
      <c r="H240" s="652"/>
      <c r="I240" s="652"/>
      <c r="J240" s="652"/>
      <c r="K240" s="652"/>
      <c r="L240" s="652"/>
      <c r="M240" s="652"/>
      <c r="N240" s="652"/>
      <c r="O240" s="652"/>
      <c r="P240" s="652"/>
      <c r="Q240" s="652"/>
      <c r="R240" s="534"/>
      <c r="S240" s="534"/>
      <c r="T240" s="534"/>
      <c r="U240" s="534"/>
      <c r="V240" s="534"/>
      <c r="W240" s="534"/>
      <c r="X240" s="534"/>
      <c r="Y240" s="534"/>
      <c r="Z240" s="534"/>
      <c r="AA240" s="534"/>
      <c r="AB240" s="534"/>
      <c r="AC240" s="534"/>
      <c r="AD240" s="534"/>
      <c r="AE240" s="534"/>
      <c r="AF240" s="534"/>
      <c r="AG240" s="534"/>
      <c r="AH240" s="534"/>
      <c r="AI240" s="534"/>
      <c r="AJ240" s="534"/>
      <c r="AK240" s="534"/>
    </row>
    <row r="241" ht="13.5" customHeight="1">
      <c r="A241" s="534"/>
      <c r="B241" s="652"/>
      <c r="C241" s="652"/>
      <c r="D241" s="652"/>
      <c r="E241" s="652"/>
      <c r="F241" s="652"/>
      <c r="G241" s="652"/>
      <c r="H241" s="652"/>
      <c r="I241" s="652"/>
      <c r="J241" s="652"/>
      <c r="K241" s="652"/>
      <c r="L241" s="652"/>
      <c r="M241" s="652"/>
      <c r="N241" s="652"/>
      <c r="O241" s="652"/>
      <c r="P241" s="652"/>
      <c r="Q241" s="652"/>
      <c r="R241" s="534"/>
      <c r="S241" s="534"/>
      <c r="T241" s="534"/>
      <c r="U241" s="534"/>
      <c r="V241" s="534"/>
      <c r="W241" s="534"/>
      <c r="X241" s="534"/>
      <c r="Y241" s="534"/>
      <c r="Z241" s="534"/>
      <c r="AA241" s="534"/>
      <c r="AB241" s="534"/>
      <c r="AC241" s="534"/>
      <c r="AD241" s="534"/>
      <c r="AE241" s="534"/>
      <c r="AF241" s="534"/>
      <c r="AG241" s="534"/>
      <c r="AH241" s="534"/>
      <c r="AI241" s="534"/>
      <c r="AJ241" s="534"/>
      <c r="AK241" s="534"/>
    </row>
    <row r="242" ht="13.5" customHeight="1">
      <c r="A242" s="534"/>
      <c r="B242" s="652"/>
      <c r="C242" s="652"/>
      <c r="D242" s="652"/>
      <c r="E242" s="652"/>
      <c r="F242" s="652"/>
      <c r="G242" s="652"/>
      <c r="H242" s="652"/>
      <c r="I242" s="652"/>
      <c r="J242" s="652"/>
      <c r="K242" s="652"/>
      <c r="L242" s="652"/>
      <c r="M242" s="652"/>
      <c r="N242" s="652"/>
      <c r="O242" s="652"/>
      <c r="P242" s="652"/>
      <c r="Q242" s="652"/>
      <c r="R242" s="534"/>
      <c r="S242" s="534"/>
      <c r="T242" s="534"/>
      <c r="U242" s="534"/>
      <c r="V242" s="534"/>
      <c r="W242" s="534"/>
      <c r="X242" s="534"/>
      <c r="Y242" s="534"/>
      <c r="Z242" s="534"/>
      <c r="AA242" s="534"/>
      <c r="AB242" s="534"/>
      <c r="AC242" s="534"/>
      <c r="AD242" s="534"/>
      <c r="AE242" s="534"/>
      <c r="AF242" s="534"/>
      <c r="AG242" s="534"/>
      <c r="AH242" s="534"/>
      <c r="AI242" s="534"/>
      <c r="AJ242" s="534"/>
      <c r="AK242" s="534"/>
    </row>
    <row r="243" ht="13.5" customHeight="1">
      <c r="A243" s="534"/>
      <c r="B243" s="652"/>
      <c r="C243" s="652"/>
      <c r="D243" s="652"/>
      <c r="E243" s="652"/>
      <c r="F243" s="652"/>
      <c r="G243" s="652"/>
      <c r="H243" s="652"/>
      <c r="I243" s="652"/>
      <c r="J243" s="652"/>
      <c r="K243" s="652"/>
      <c r="L243" s="652"/>
      <c r="M243" s="652"/>
      <c r="N243" s="652"/>
      <c r="O243" s="652"/>
      <c r="P243" s="652"/>
      <c r="Q243" s="652"/>
      <c r="R243" s="534"/>
      <c r="S243" s="534"/>
      <c r="T243" s="534"/>
      <c r="U243" s="534"/>
      <c r="V243" s="534"/>
      <c r="W243" s="534"/>
      <c r="X243" s="534"/>
      <c r="Y243" s="534"/>
      <c r="Z243" s="534"/>
      <c r="AA243" s="534"/>
      <c r="AB243" s="534"/>
      <c r="AC243" s="534"/>
      <c r="AD243" s="534"/>
      <c r="AE243" s="534"/>
      <c r="AF243" s="534"/>
      <c r="AG243" s="534"/>
      <c r="AH243" s="534"/>
      <c r="AI243" s="534"/>
      <c r="AJ243" s="534"/>
      <c r="AK243" s="534"/>
    </row>
    <row r="244" ht="13.5" customHeight="1">
      <c r="A244" s="534"/>
      <c r="B244" s="652"/>
      <c r="C244" s="652"/>
      <c r="D244" s="652"/>
      <c r="E244" s="652"/>
      <c r="F244" s="652"/>
      <c r="G244" s="652"/>
      <c r="H244" s="652"/>
      <c r="I244" s="652"/>
      <c r="J244" s="652"/>
      <c r="K244" s="652"/>
      <c r="L244" s="652"/>
      <c r="M244" s="652"/>
      <c r="N244" s="652"/>
      <c r="O244" s="652"/>
      <c r="P244" s="652"/>
      <c r="Q244" s="652"/>
      <c r="R244" s="534"/>
      <c r="S244" s="534"/>
      <c r="T244" s="534"/>
      <c r="U244" s="534"/>
      <c r="V244" s="534"/>
      <c r="W244" s="534"/>
      <c r="X244" s="534"/>
      <c r="Y244" s="534"/>
      <c r="Z244" s="534"/>
      <c r="AA244" s="534"/>
      <c r="AB244" s="534"/>
      <c r="AC244" s="534"/>
      <c r="AD244" s="534"/>
      <c r="AE244" s="534"/>
      <c r="AF244" s="534"/>
      <c r="AG244" s="534"/>
      <c r="AH244" s="534"/>
      <c r="AI244" s="534"/>
      <c r="AJ244" s="534"/>
      <c r="AK244" s="534"/>
    </row>
    <row r="245" ht="13.5" customHeight="1">
      <c r="A245" s="534"/>
      <c r="B245" s="652"/>
      <c r="C245" s="652"/>
      <c r="D245" s="652"/>
      <c r="E245" s="652"/>
      <c r="F245" s="652"/>
      <c r="G245" s="652"/>
      <c r="H245" s="652"/>
      <c r="I245" s="652"/>
      <c r="J245" s="652"/>
      <c r="K245" s="652"/>
      <c r="L245" s="652"/>
      <c r="M245" s="652"/>
      <c r="N245" s="652"/>
      <c r="O245" s="652"/>
      <c r="P245" s="652"/>
      <c r="Q245" s="652"/>
      <c r="R245" s="534"/>
      <c r="S245" s="534"/>
      <c r="T245" s="534"/>
      <c r="U245" s="534"/>
      <c r="V245" s="534"/>
      <c r="W245" s="534"/>
      <c r="X245" s="534"/>
      <c r="Y245" s="534"/>
      <c r="Z245" s="534"/>
      <c r="AA245" s="534"/>
      <c r="AB245" s="534"/>
      <c r="AC245" s="534"/>
      <c r="AD245" s="534"/>
      <c r="AE245" s="534"/>
      <c r="AF245" s="534"/>
      <c r="AG245" s="534"/>
      <c r="AH245" s="534"/>
      <c r="AI245" s="534"/>
      <c r="AJ245" s="534"/>
      <c r="AK245" s="534"/>
    </row>
    <row r="246" ht="13.5" customHeight="1">
      <c r="A246" s="534"/>
      <c r="B246" s="652"/>
      <c r="C246" s="652"/>
      <c r="D246" s="652"/>
      <c r="E246" s="652"/>
      <c r="F246" s="652"/>
      <c r="G246" s="652"/>
      <c r="H246" s="652"/>
      <c r="I246" s="652"/>
      <c r="J246" s="652"/>
      <c r="K246" s="652"/>
      <c r="L246" s="652"/>
      <c r="M246" s="652"/>
      <c r="N246" s="652"/>
      <c r="O246" s="652"/>
      <c r="P246" s="652"/>
      <c r="Q246" s="652"/>
      <c r="R246" s="534"/>
      <c r="S246" s="534"/>
      <c r="T246" s="534"/>
      <c r="U246" s="534"/>
      <c r="V246" s="534"/>
      <c r="W246" s="534"/>
      <c r="X246" s="534"/>
      <c r="Y246" s="534"/>
      <c r="Z246" s="534"/>
      <c r="AA246" s="534"/>
      <c r="AB246" s="534"/>
      <c r="AC246" s="534"/>
      <c r="AD246" s="534"/>
      <c r="AE246" s="534"/>
      <c r="AF246" s="534"/>
      <c r="AG246" s="534"/>
      <c r="AH246" s="534"/>
      <c r="AI246" s="534"/>
      <c r="AJ246" s="534"/>
      <c r="AK246" s="534"/>
    </row>
    <row r="247" ht="13.5" customHeight="1">
      <c r="A247" s="534"/>
      <c r="B247" s="652"/>
      <c r="C247" s="652"/>
      <c r="D247" s="652"/>
      <c r="E247" s="652"/>
      <c r="F247" s="652"/>
      <c r="G247" s="652"/>
      <c r="H247" s="652"/>
      <c r="I247" s="652"/>
      <c r="J247" s="652"/>
      <c r="K247" s="652"/>
      <c r="L247" s="652"/>
      <c r="M247" s="652"/>
      <c r="N247" s="652"/>
      <c r="O247" s="652"/>
      <c r="P247" s="652"/>
      <c r="Q247" s="652"/>
      <c r="R247" s="534"/>
      <c r="S247" s="534"/>
      <c r="T247" s="534"/>
      <c r="U247" s="534"/>
      <c r="V247" s="534"/>
      <c r="W247" s="534"/>
      <c r="X247" s="534"/>
      <c r="Y247" s="534"/>
      <c r="Z247" s="534"/>
      <c r="AA247" s="534"/>
      <c r="AB247" s="534"/>
      <c r="AC247" s="534"/>
      <c r="AD247" s="534"/>
      <c r="AE247" s="534"/>
      <c r="AF247" s="534"/>
      <c r="AG247" s="534"/>
      <c r="AH247" s="534"/>
      <c r="AI247" s="534"/>
      <c r="AJ247" s="534"/>
      <c r="AK247" s="534"/>
    </row>
    <row r="248" ht="13.5" customHeight="1">
      <c r="A248" s="534"/>
      <c r="B248" s="652"/>
      <c r="C248" s="652"/>
      <c r="D248" s="652"/>
      <c r="E248" s="652"/>
      <c r="F248" s="652"/>
      <c r="G248" s="652"/>
      <c r="H248" s="652"/>
      <c r="I248" s="652"/>
      <c r="J248" s="652"/>
      <c r="K248" s="652"/>
      <c r="L248" s="652"/>
      <c r="M248" s="652"/>
      <c r="N248" s="652"/>
      <c r="O248" s="652"/>
      <c r="P248" s="652"/>
      <c r="Q248" s="652"/>
      <c r="R248" s="534"/>
      <c r="S248" s="534"/>
      <c r="T248" s="534"/>
      <c r="U248" s="534"/>
      <c r="V248" s="534"/>
      <c r="W248" s="534"/>
      <c r="X248" s="534"/>
      <c r="Y248" s="534"/>
      <c r="Z248" s="534"/>
      <c r="AA248" s="534"/>
      <c r="AB248" s="534"/>
      <c r="AC248" s="534"/>
      <c r="AD248" s="534"/>
      <c r="AE248" s="534"/>
      <c r="AF248" s="534"/>
      <c r="AG248" s="534"/>
      <c r="AH248" s="534"/>
      <c r="AI248" s="534"/>
      <c r="AJ248" s="534"/>
      <c r="AK248" s="534"/>
    </row>
    <row r="249" ht="13.5" customHeight="1">
      <c r="A249" s="534"/>
      <c r="B249" s="652"/>
      <c r="C249" s="652"/>
      <c r="D249" s="652"/>
      <c r="E249" s="652"/>
      <c r="F249" s="652"/>
      <c r="G249" s="652"/>
      <c r="H249" s="652"/>
      <c r="I249" s="652"/>
      <c r="J249" s="652"/>
      <c r="K249" s="652"/>
      <c r="L249" s="652"/>
      <c r="M249" s="652"/>
      <c r="N249" s="652"/>
      <c r="O249" s="652"/>
      <c r="P249" s="652"/>
      <c r="Q249" s="652"/>
      <c r="R249" s="534"/>
      <c r="S249" s="534"/>
      <c r="T249" s="534"/>
      <c r="U249" s="534"/>
      <c r="V249" s="534"/>
      <c r="W249" s="534"/>
      <c r="X249" s="534"/>
      <c r="Y249" s="534"/>
      <c r="Z249" s="534"/>
      <c r="AA249" s="534"/>
      <c r="AB249" s="534"/>
      <c r="AC249" s="534"/>
      <c r="AD249" s="534"/>
      <c r="AE249" s="534"/>
      <c r="AF249" s="534"/>
      <c r="AG249" s="534"/>
      <c r="AH249" s="534"/>
      <c r="AI249" s="534"/>
      <c r="AJ249" s="534"/>
      <c r="AK249" s="534"/>
    </row>
    <row r="250" ht="13.5" customHeight="1">
      <c r="A250" s="534"/>
      <c r="B250" s="652"/>
      <c r="C250" s="652"/>
      <c r="D250" s="652"/>
      <c r="E250" s="652"/>
      <c r="F250" s="652"/>
      <c r="G250" s="652"/>
      <c r="H250" s="652"/>
      <c r="I250" s="652"/>
      <c r="J250" s="652"/>
      <c r="K250" s="652"/>
      <c r="L250" s="652"/>
      <c r="M250" s="652"/>
      <c r="N250" s="652"/>
      <c r="O250" s="652"/>
      <c r="P250" s="652"/>
      <c r="Q250" s="652"/>
      <c r="R250" s="534"/>
      <c r="S250" s="534"/>
      <c r="T250" s="534"/>
      <c r="U250" s="534"/>
      <c r="V250" s="534"/>
      <c r="W250" s="534"/>
      <c r="X250" s="534"/>
      <c r="Y250" s="534"/>
      <c r="Z250" s="534"/>
      <c r="AA250" s="534"/>
      <c r="AB250" s="534"/>
      <c r="AC250" s="534"/>
      <c r="AD250" s="534"/>
      <c r="AE250" s="534"/>
      <c r="AF250" s="534"/>
      <c r="AG250" s="534"/>
      <c r="AH250" s="534"/>
      <c r="AI250" s="534"/>
      <c r="AJ250" s="534"/>
      <c r="AK250" s="534"/>
    </row>
    <row r="251" ht="13.5" customHeight="1">
      <c r="A251" s="534"/>
      <c r="B251" s="652"/>
      <c r="C251" s="652"/>
      <c r="D251" s="652"/>
      <c r="E251" s="652"/>
      <c r="F251" s="652"/>
      <c r="G251" s="652"/>
      <c r="H251" s="652"/>
      <c r="I251" s="652"/>
      <c r="J251" s="652"/>
      <c r="K251" s="652"/>
      <c r="L251" s="652"/>
      <c r="M251" s="652"/>
      <c r="N251" s="652"/>
      <c r="O251" s="652"/>
      <c r="P251" s="652"/>
      <c r="Q251" s="652"/>
      <c r="R251" s="534"/>
      <c r="S251" s="534"/>
      <c r="T251" s="534"/>
      <c r="U251" s="534"/>
      <c r="V251" s="534"/>
      <c r="W251" s="534"/>
      <c r="X251" s="534"/>
      <c r="Y251" s="534"/>
      <c r="Z251" s="534"/>
      <c r="AA251" s="534"/>
      <c r="AB251" s="534"/>
      <c r="AC251" s="534"/>
      <c r="AD251" s="534"/>
      <c r="AE251" s="534"/>
      <c r="AF251" s="534"/>
      <c r="AG251" s="534"/>
      <c r="AH251" s="534"/>
      <c r="AI251" s="534"/>
      <c r="AJ251" s="534"/>
      <c r="AK251" s="534"/>
    </row>
    <row r="252" ht="13.5" customHeight="1">
      <c r="A252" s="534"/>
      <c r="B252" s="652"/>
      <c r="C252" s="652"/>
      <c r="D252" s="652"/>
      <c r="E252" s="652"/>
      <c r="F252" s="652"/>
      <c r="G252" s="652"/>
      <c r="H252" s="652"/>
      <c r="I252" s="652"/>
      <c r="J252" s="652"/>
      <c r="K252" s="652"/>
      <c r="L252" s="652"/>
      <c r="M252" s="652"/>
      <c r="N252" s="652"/>
      <c r="O252" s="652"/>
      <c r="P252" s="652"/>
      <c r="Q252" s="652"/>
      <c r="R252" s="534"/>
      <c r="S252" s="534"/>
      <c r="T252" s="534"/>
      <c r="U252" s="534"/>
      <c r="V252" s="534"/>
      <c r="W252" s="534"/>
      <c r="X252" s="534"/>
      <c r="Y252" s="534"/>
      <c r="Z252" s="534"/>
      <c r="AA252" s="534"/>
      <c r="AB252" s="534"/>
      <c r="AC252" s="534"/>
      <c r="AD252" s="534"/>
      <c r="AE252" s="534"/>
      <c r="AF252" s="534"/>
      <c r="AG252" s="534"/>
      <c r="AH252" s="534"/>
      <c r="AI252" s="534"/>
      <c r="AJ252" s="534"/>
      <c r="AK252" s="534"/>
    </row>
    <row r="253" ht="13.5" customHeight="1">
      <c r="A253" s="534"/>
      <c r="B253" s="652"/>
      <c r="C253" s="652"/>
      <c r="D253" s="652"/>
      <c r="E253" s="652"/>
      <c r="F253" s="652"/>
      <c r="G253" s="652"/>
      <c r="H253" s="652"/>
      <c r="I253" s="652"/>
      <c r="J253" s="652"/>
      <c r="K253" s="652"/>
      <c r="L253" s="652"/>
      <c r="M253" s="652"/>
      <c r="N253" s="652"/>
      <c r="O253" s="652"/>
      <c r="P253" s="652"/>
      <c r="Q253" s="652"/>
      <c r="R253" s="534"/>
      <c r="S253" s="534"/>
      <c r="T253" s="534"/>
      <c r="U253" s="534"/>
      <c r="V253" s="534"/>
      <c r="W253" s="534"/>
      <c r="X253" s="534"/>
      <c r="Y253" s="534"/>
      <c r="Z253" s="534"/>
      <c r="AA253" s="534"/>
      <c r="AB253" s="534"/>
      <c r="AC253" s="534"/>
      <c r="AD253" s="534"/>
      <c r="AE253" s="534"/>
      <c r="AF253" s="534"/>
      <c r="AG253" s="534"/>
      <c r="AH253" s="534"/>
      <c r="AI253" s="534"/>
      <c r="AJ253" s="534"/>
      <c r="AK253" s="534"/>
    </row>
    <row r="254" ht="13.5" customHeight="1">
      <c r="A254" s="534"/>
      <c r="B254" s="652"/>
      <c r="C254" s="652"/>
      <c r="D254" s="652"/>
      <c r="E254" s="652"/>
      <c r="F254" s="652"/>
      <c r="G254" s="652"/>
      <c r="H254" s="652"/>
      <c r="I254" s="652"/>
      <c r="J254" s="652"/>
      <c r="K254" s="652"/>
      <c r="L254" s="652"/>
      <c r="M254" s="652"/>
      <c r="N254" s="652"/>
      <c r="O254" s="652"/>
      <c r="P254" s="652"/>
      <c r="Q254" s="652"/>
      <c r="R254" s="534"/>
      <c r="S254" s="534"/>
      <c r="T254" s="534"/>
      <c r="U254" s="534"/>
      <c r="V254" s="534"/>
      <c r="W254" s="534"/>
      <c r="X254" s="534"/>
      <c r="Y254" s="534"/>
      <c r="Z254" s="534"/>
      <c r="AA254" s="534"/>
      <c r="AB254" s="534"/>
      <c r="AC254" s="534"/>
      <c r="AD254" s="534"/>
      <c r="AE254" s="534"/>
      <c r="AF254" s="534"/>
      <c r="AG254" s="534"/>
      <c r="AH254" s="534"/>
      <c r="AI254" s="534"/>
      <c r="AJ254" s="534"/>
      <c r="AK254" s="534"/>
    </row>
    <row r="255" ht="13.5" customHeight="1">
      <c r="A255" s="534"/>
      <c r="B255" s="652"/>
      <c r="C255" s="652"/>
      <c r="D255" s="652"/>
      <c r="E255" s="652"/>
      <c r="F255" s="652"/>
      <c r="G255" s="652"/>
      <c r="H255" s="652"/>
      <c r="I255" s="652"/>
      <c r="J255" s="652"/>
      <c r="K255" s="652"/>
      <c r="L255" s="652"/>
      <c r="M255" s="652"/>
      <c r="N255" s="652"/>
      <c r="O255" s="652"/>
      <c r="P255" s="652"/>
      <c r="Q255" s="652"/>
      <c r="R255" s="534"/>
      <c r="S255" s="534"/>
      <c r="T255" s="534"/>
      <c r="U255" s="534"/>
      <c r="V255" s="534"/>
      <c r="W255" s="534"/>
      <c r="X255" s="534"/>
      <c r="Y255" s="534"/>
      <c r="Z255" s="534"/>
      <c r="AA255" s="534"/>
      <c r="AB255" s="534"/>
      <c r="AC255" s="534"/>
      <c r="AD255" s="534"/>
      <c r="AE255" s="534"/>
      <c r="AF255" s="534"/>
      <c r="AG255" s="534"/>
      <c r="AH255" s="534"/>
      <c r="AI255" s="534"/>
      <c r="AJ255" s="534"/>
      <c r="AK255" s="534"/>
    </row>
    <row r="256" ht="13.5" customHeight="1">
      <c r="A256" s="534"/>
      <c r="B256" s="652"/>
      <c r="C256" s="652"/>
      <c r="D256" s="652"/>
      <c r="E256" s="652"/>
      <c r="F256" s="652"/>
      <c r="G256" s="652"/>
      <c r="H256" s="652"/>
      <c r="I256" s="652"/>
      <c r="J256" s="652"/>
      <c r="K256" s="652"/>
      <c r="L256" s="652"/>
      <c r="M256" s="652"/>
      <c r="N256" s="652"/>
      <c r="O256" s="652"/>
      <c r="P256" s="652"/>
      <c r="Q256" s="652"/>
      <c r="R256" s="534"/>
      <c r="S256" s="534"/>
      <c r="T256" s="534"/>
      <c r="U256" s="534"/>
      <c r="V256" s="534"/>
      <c r="W256" s="534"/>
      <c r="X256" s="534"/>
      <c r="Y256" s="534"/>
      <c r="Z256" s="534"/>
      <c r="AA256" s="534"/>
      <c r="AB256" s="534"/>
      <c r="AC256" s="534"/>
      <c r="AD256" s="534"/>
      <c r="AE256" s="534"/>
      <c r="AF256" s="534"/>
      <c r="AG256" s="534"/>
      <c r="AH256" s="534"/>
      <c r="AI256" s="534"/>
      <c r="AJ256" s="534"/>
      <c r="AK256" s="534"/>
    </row>
    <row r="257" ht="13.5" customHeight="1">
      <c r="A257" s="534"/>
      <c r="B257" s="652"/>
      <c r="C257" s="652"/>
      <c r="D257" s="652"/>
      <c r="E257" s="652"/>
      <c r="F257" s="652"/>
      <c r="G257" s="652"/>
      <c r="H257" s="652"/>
      <c r="I257" s="652"/>
      <c r="J257" s="652"/>
      <c r="K257" s="652"/>
      <c r="L257" s="652"/>
      <c r="M257" s="652"/>
      <c r="N257" s="652"/>
      <c r="O257" s="652"/>
      <c r="P257" s="652"/>
      <c r="Q257" s="652"/>
      <c r="R257" s="534"/>
      <c r="S257" s="534"/>
      <c r="T257" s="534"/>
      <c r="U257" s="534"/>
      <c r="V257" s="534"/>
      <c r="W257" s="534"/>
      <c r="X257" s="534"/>
      <c r="Y257" s="534"/>
      <c r="Z257" s="534"/>
      <c r="AA257" s="534"/>
      <c r="AB257" s="534"/>
      <c r="AC257" s="534"/>
      <c r="AD257" s="534"/>
      <c r="AE257" s="534"/>
      <c r="AF257" s="534"/>
      <c r="AG257" s="534"/>
      <c r="AH257" s="534"/>
      <c r="AI257" s="534"/>
      <c r="AJ257" s="534"/>
      <c r="AK257" s="534"/>
    </row>
    <row r="258" ht="13.5" customHeight="1">
      <c r="A258" s="534"/>
      <c r="B258" s="652"/>
      <c r="C258" s="652"/>
      <c r="D258" s="652"/>
      <c r="E258" s="652"/>
      <c r="F258" s="652"/>
      <c r="G258" s="652"/>
      <c r="H258" s="652"/>
      <c r="I258" s="652"/>
      <c r="J258" s="652"/>
      <c r="K258" s="652"/>
      <c r="L258" s="652"/>
      <c r="M258" s="652"/>
      <c r="N258" s="652"/>
      <c r="O258" s="652"/>
      <c r="P258" s="652"/>
      <c r="Q258" s="652"/>
      <c r="R258" s="534"/>
      <c r="S258" s="534"/>
      <c r="T258" s="534"/>
      <c r="U258" s="534"/>
      <c r="V258" s="534"/>
      <c r="W258" s="534"/>
      <c r="X258" s="534"/>
      <c r="Y258" s="534"/>
      <c r="Z258" s="534"/>
      <c r="AA258" s="534"/>
      <c r="AB258" s="534"/>
      <c r="AC258" s="534"/>
      <c r="AD258" s="534"/>
      <c r="AE258" s="534"/>
      <c r="AF258" s="534"/>
      <c r="AG258" s="534"/>
      <c r="AH258" s="534"/>
      <c r="AI258" s="534"/>
      <c r="AJ258" s="534"/>
      <c r="AK258" s="534"/>
    </row>
    <row r="259" ht="13.5" customHeight="1">
      <c r="A259" s="534"/>
      <c r="B259" s="652"/>
      <c r="C259" s="652"/>
      <c r="D259" s="652"/>
      <c r="E259" s="652"/>
      <c r="F259" s="652"/>
      <c r="G259" s="652"/>
      <c r="H259" s="652"/>
      <c r="I259" s="652"/>
      <c r="J259" s="652"/>
      <c r="K259" s="652"/>
      <c r="L259" s="652"/>
      <c r="M259" s="652"/>
      <c r="N259" s="652"/>
      <c r="O259" s="652"/>
      <c r="P259" s="652"/>
      <c r="Q259" s="652"/>
      <c r="R259" s="534"/>
      <c r="S259" s="534"/>
      <c r="T259" s="534"/>
      <c r="U259" s="534"/>
      <c r="V259" s="534"/>
      <c r="W259" s="534"/>
      <c r="X259" s="534"/>
      <c r="Y259" s="534"/>
      <c r="Z259" s="534"/>
      <c r="AA259" s="534"/>
      <c r="AB259" s="534"/>
      <c r="AC259" s="534"/>
      <c r="AD259" s="534"/>
      <c r="AE259" s="534"/>
      <c r="AF259" s="534"/>
      <c r="AG259" s="534"/>
      <c r="AH259" s="534"/>
      <c r="AI259" s="534"/>
      <c r="AJ259" s="534"/>
      <c r="AK259" s="534"/>
    </row>
    <row r="260" ht="13.5" customHeight="1">
      <c r="A260" s="534"/>
      <c r="B260" s="652"/>
      <c r="C260" s="652"/>
      <c r="D260" s="652"/>
      <c r="E260" s="652"/>
      <c r="F260" s="652"/>
      <c r="G260" s="652"/>
      <c r="H260" s="652"/>
      <c r="I260" s="652"/>
      <c r="J260" s="652"/>
      <c r="K260" s="652"/>
      <c r="L260" s="652"/>
      <c r="M260" s="652"/>
      <c r="N260" s="652"/>
      <c r="O260" s="652"/>
      <c r="P260" s="652"/>
      <c r="Q260" s="652"/>
      <c r="R260" s="534"/>
      <c r="S260" s="534"/>
      <c r="T260" s="534"/>
      <c r="U260" s="534"/>
      <c r="V260" s="534"/>
      <c r="W260" s="534"/>
      <c r="X260" s="534"/>
      <c r="Y260" s="534"/>
      <c r="Z260" s="534"/>
      <c r="AA260" s="534"/>
      <c r="AB260" s="534"/>
      <c r="AC260" s="534"/>
      <c r="AD260" s="534"/>
      <c r="AE260" s="534"/>
      <c r="AF260" s="534"/>
      <c r="AG260" s="534"/>
      <c r="AH260" s="534"/>
      <c r="AI260" s="534"/>
      <c r="AJ260" s="534"/>
      <c r="AK260" s="534"/>
    </row>
    <row r="261" ht="13.5" customHeight="1">
      <c r="A261" s="534"/>
      <c r="B261" s="652"/>
      <c r="C261" s="652"/>
      <c r="D261" s="652"/>
      <c r="E261" s="652"/>
      <c r="F261" s="652"/>
      <c r="G261" s="652"/>
      <c r="H261" s="652"/>
      <c r="I261" s="652"/>
      <c r="J261" s="652"/>
      <c r="K261" s="652"/>
      <c r="L261" s="652"/>
      <c r="M261" s="652"/>
      <c r="N261" s="652"/>
      <c r="O261" s="652"/>
      <c r="P261" s="652"/>
      <c r="Q261" s="652"/>
      <c r="R261" s="534"/>
      <c r="S261" s="534"/>
      <c r="T261" s="534"/>
      <c r="U261" s="534"/>
      <c r="V261" s="534"/>
      <c r="W261" s="534"/>
      <c r="X261" s="534"/>
      <c r="Y261" s="534"/>
      <c r="Z261" s="534"/>
      <c r="AA261" s="534"/>
      <c r="AB261" s="534"/>
      <c r="AC261" s="534"/>
      <c r="AD261" s="534"/>
      <c r="AE261" s="534"/>
      <c r="AF261" s="534"/>
      <c r="AG261" s="534"/>
      <c r="AH261" s="534"/>
      <c r="AI261" s="534"/>
      <c r="AJ261" s="534"/>
      <c r="AK261" s="534"/>
    </row>
    <row r="262" ht="13.5" customHeight="1">
      <c r="A262" s="534"/>
      <c r="B262" s="652"/>
      <c r="C262" s="652"/>
      <c r="D262" s="652"/>
      <c r="E262" s="652"/>
      <c r="F262" s="652"/>
      <c r="G262" s="652"/>
      <c r="H262" s="652"/>
      <c r="I262" s="652"/>
      <c r="J262" s="652"/>
      <c r="K262" s="652"/>
      <c r="L262" s="652"/>
      <c r="M262" s="652"/>
      <c r="N262" s="652"/>
      <c r="O262" s="652"/>
      <c r="P262" s="652"/>
      <c r="Q262" s="652"/>
      <c r="R262" s="534"/>
      <c r="S262" s="534"/>
      <c r="T262" s="534"/>
      <c r="U262" s="534"/>
      <c r="V262" s="534"/>
      <c r="W262" s="534"/>
      <c r="X262" s="534"/>
      <c r="Y262" s="534"/>
      <c r="Z262" s="534"/>
      <c r="AA262" s="534"/>
      <c r="AB262" s="534"/>
      <c r="AC262" s="534"/>
      <c r="AD262" s="534"/>
      <c r="AE262" s="534"/>
      <c r="AF262" s="534"/>
      <c r="AG262" s="534"/>
      <c r="AH262" s="534"/>
      <c r="AI262" s="534"/>
      <c r="AJ262" s="534"/>
      <c r="AK262" s="534"/>
    </row>
    <row r="263" ht="13.5" customHeight="1">
      <c r="A263" s="534"/>
      <c r="B263" s="652"/>
      <c r="C263" s="652"/>
      <c r="D263" s="652"/>
      <c r="E263" s="652"/>
      <c r="F263" s="652"/>
      <c r="G263" s="652"/>
      <c r="H263" s="652"/>
      <c r="I263" s="652"/>
      <c r="J263" s="652"/>
      <c r="K263" s="652"/>
      <c r="L263" s="652"/>
      <c r="M263" s="652"/>
      <c r="N263" s="652"/>
      <c r="O263" s="652"/>
      <c r="P263" s="652"/>
      <c r="Q263" s="652"/>
      <c r="R263" s="534"/>
      <c r="S263" s="534"/>
      <c r="T263" s="534"/>
      <c r="U263" s="534"/>
      <c r="V263" s="534"/>
      <c r="W263" s="534"/>
      <c r="X263" s="534"/>
      <c r="Y263" s="534"/>
      <c r="Z263" s="534"/>
      <c r="AA263" s="534"/>
      <c r="AB263" s="534"/>
      <c r="AC263" s="534"/>
      <c r="AD263" s="534"/>
      <c r="AE263" s="534"/>
      <c r="AF263" s="534"/>
      <c r="AG263" s="534"/>
      <c r="AH263" s="534"/>
      <c r="AI263" s="534"/>
      <c r="AJ263" s="534"/>
      <c r="AK263" s="534"/>
    </row>
    <row r="264" ht="13.5" customHeight="1">
      <c r="A264" s="534"/>
      <c r="B264" s="652"/>
      <c r="C264" s="652"/>
      <c r="D264" s="652"/>
      <c r="E264" s="652"/>
      <c r="F264" s="652"/>
      <c r="G264" s="652"/>
      <c r="H264" s="652"/>
      <c r="I264" s="652"/>
      <c r="J264" s="652"/>
      <c r="K264" s="652"/>
      <c r="L264" s="652"/>
      <c r="M264" s="652"/>
      <c r="N264" s="652"/>
      <c r="O264" s="652"/>
      <c r="P264" s="652"/>
      <c r="Q264" s="652"/>
      <c r="R264" s="534"/>
      <c r="S264" s="534"/>
      <c r="T264" s="534"/>
      <c r="U264" s="534"/>
      <c r="V264" s="534"/>
      <c r="W264" s="534"/>
      <c r="X264" s="534"/>
      <c r="Y264" s="534"/>
      <c r="Z264" s="534"/>
      <c r="AA264" s="534"/>
      <c r="AB264" s="534"/>
      <c r="AC264" s="534"/>
      <c r="AD264" s="534"/>
      <c r="AE264" s="534"/>
      <c r="AF264" s="534"/>
      <c r="AG264" s="534"/>
      <c r="AH264" s="534"/>
      <c r="AI264" s="534"/>
      <c r="AJ264" s="534"/>
      <c r="AK264" s="534"/>
    </row>
    <row r="265" ht="13.5" customHeight="1">
      <c r="A265" s="534"/>
      <c r="B265" s="652"/>
      <c r="C265" s="652"/>
      <c r="D265" s="652"/>
      <c r="E265" s="652"/>
      <c r="F265" s="652"/>
      <c r="G265" s="652"/>
      <c r="H265" s="652"/>
      <c r="I265" s="652"/>
      <c r="J265" s="652"/>
      <c r="K265" s="652"/>
      <c r="L265" s="652"/>
      <c r="M265" s="652"/>
      <c r="N265" s="652"/>
      <c r="O265" s="652"/>
      <c r="P265" s="652"/>
      <c r="Q265" s="652"/>
      <c r="R265" s="534"/>
      <c r="S265" s="534"/>
      <c r="T265" s="534"/>
      <c r="U265" s="534"/>
      <c r="V265" s="534"/>
      <c r="W265" s="534"/>
      <c r="X265" s="534"/>
      <c r="Y265" s="534"/>
      <c r="Z265" s="534"/>
      <c r="AA265" s="534"/>
      <c r="AB265" s="534"/>
      <c r="AC265" s="534"/>
      <c r="AD265" s="534"/>
      <c r="AE265" s="534"/>
      <c r="AF265" s="534"/>
      <c r="AG265" s="534"/>
      <c r="AH265" s="534"/>
      <c r="AI265" s="534"/>
      <c r="AJ265" s="534"/>
      <c r="AK265" s="534"/>
    </row>
    <row r="266" ht="13.5" customHeight="1">
      <c r="A266" s="534"/>
      <c r="B266" s="652"/>
      <c r="C266" s="652"/>
      <c r="D266" s="652"/>
      <c r="E266" s="652"/>
      <c r="F266" s="652"/>
      <c r="G266" s="652"/>
      <c r="H266" s="652"/>
      <c r="I266" s="652"/>
      <c r="J266" s="652"/>
      <c r="K266" s="652"/>
      <c r="L266" s="652"/>
      <c r="M266" s="652"/>
      <c r="N266" s="652"/>
      <c r="O266" s="652"/>
      <c r="P266" s="652"/>
      <c r="Q266" s="652"/>
      <c r="R266" s="534"/>
      <c r="S266" s="534"/>
      <c r="T266" s="534"/>
      <c r="U266" s="534"/>
      <c r="V266" s="534"/>
      <c r="W266" s="534"/>
      <c r="X266" s="534"/>
      <c r="Y266" s="534"/>
      <c r="Z266" s="534"/>
      <c r="AA266" s="534"/>
      <c r="AB266" s="534"/>
      <c r="AC266" s="534"/>
      <c r="AD266" s="534"/>
      <c r="AE266" s="534"/>
      <c r="AF266" s="534"/>
      <c r="AG266" s="534"/>
      <c r="AH266" s="534"/>
      <c r="AI266" s="534"/>
      <c r="AJ266" s="534"/>
      <c r="AK266" s="534"/>
    </row>
    <row r="267" ht="13.5" customHeight="1">
      <c r="A267" s="534"/>
      <c r="B267" s="652"/>
      <c r="C267" s="652"/>
      <c r="D267" s="652"/>
      <c r="E267" s="652"/>
      <c r="F267" s="652"/>
      <c r="G267" s="652"/>
      <c r="H267" s="652"/>
      <c r="I267" s="652"/>
      <c r="J267" s="652"/>
      <c r="K267" s="652"/>
      <c r="L267" s="652"/>
      <c r="M267" s="652"/>
      <c r="N267" s="652"/>
      <c r="O267" s="652"/>
      <c r="P267" s="652"/>
      <c r="Q267" s="652"/>
      <c r="R267" s="534"/>
      <c r="S267" s="534"/>
      <c r="T267" s="534"/>
      <c r="U267" s="534"/>
      <c r="V267" s="534"/>
      <c r="W267" s="534"/>
      <c r="X267" s="534"/>
      <c r="Y267" s="534"/>
      <c r="Z267" s="534"/>
      <c r="AA267" s="534"/>
      <c r="AB267" s="534"/>
      <c r="AC267" s="534"/>
      <c r="AD267" s="534"/>
      <c r="AE267" s="534"/>
      <c r="AF267" s="534"/>
      <c r="AG267" s="534"/>
      <c r="AH267" s="534"/>
      <c r="AI267" s="534"/>
      <c r="AJ267" s="534"/>
      <c r="AK267" s="534"/>
    </row>
    <row r="268" ht="13.5" customHeight="1">
      <c r="A268" s="534"/>
      <c r="B268" s="652"/>
      <c r="C268" s="652"/>
      <c r="D268" s="652"/>
      <c r="E268" s="652"/>
      <c r="F268" s="652"/>
      <c r="G268" s="652"/>
      <c r="H268" s="652"/>
      <c r="I268" s="652"/>
      <c r="J268" s="652"/>
      <c r="K268" s="652"/>
      <c r="L268" s="652"/>
      <c r="M268" s="652"/>
      <c r="N268" s="652"/>
      <c r="O268" s="652"/>
      <c r="P268" s="652"/>
      <c r="Q268" s="652"/>
      <c r="R268" s="534"/>
      <c r="S268" s="534"/>
      <c r="T268" s="534"/>
      <c r="U268" s="534"/>
      <c r="V268" s="534"/>
      <c r="W268" s="534"/>
      <c r="X268" s="534"/>
      <c r="Y268" s="534"/>
      <c r="Z268" s="534"/>
      <c r="AA268" s="534"/>
      <c r="AB268" s="534"/>
      <c r="AC268" s="534"/>
      <c r="AD268" s="534"/>
      <c r="AE268" s="534"/>
      <c r="AF268" s="534"/>
      <c r="AG268" s="534"/>
      <c r="AH268" s="534"/>
      <c r="AI268" s="534"/>
      <c r="AJ268" s="534"/>
      <c r="AK268" s="534"/>
    </row>
    <row r="269" ht="13.5" customHeight="1">
      <c r="A269" s="534"/>
      <c r="B269" s="652"/>
      <c r="C269" s="652"/>
      <c r="D269" s="652"/>
      <c r="E269" s="652"/>
      <c r="F269" s="652"/>
      <c r="G269" s="652"/>
      <c r="H269" s="652"/>
      <c r="I269" s="652"/>
      <c r="J269" s="652"/>
      <c r="K269" s="652"/>
      <c r="L269" s="652"/>
      <c r="M269" s="652"/>
      <c r="N269" s="652"/>
      <c r="O269" s="652"/>
      <c r="P269" s="652"/>
      <c r="Q269" s="652"/>
      <c r="R269" s="534"/>
      <c r="S269" s="534"/>
      <c r="T269" s="534"/>
      <c r="U269" s="534"/>
      <c r="V269" s="534"/>
      <c r="W269" s="534"/>
      <c r="X269" s="534"/>
      <c r="Y269" s="534"/>
      <c r="Z269" s="534"/>
      <c r="AA269" s="534"/>
      <c r="AB269" s="534"/>
      <c r="AC269" s="534"/>
      <c r="AD269" s="534"/>
      <c r="AE269" s="534"/>
      <c r="AF269" s="534"/>
      <c r="AG269" s="534"/>
      <c r="AH269" s="534"/>
      <c r="AI269" s="534"/>
      <c r="AJ269" s="534"/>
      <c r="AK269" s="534"/>
    </row>
    <row r="270" ht="13.5" customHeight="1">
      <c r="A270" s="534"/>
      <c r="B270" s="652"/>
      <c r="C270" s="652"/>
      <c r="D270" s="652"/>
      <c r="E270" s="652"/>
      <c r="F270" s="652"/>
      <c r="G270" s="652"/>
      <c r="H270" s="652"/>
      <c r="I270" s="652"/>
      <c r="J270" s="652"/>
      <c r="K270" s="652"/>
      <c r="L270" s="652"/>
      <c r="M270" s="652"/>
      <c r="N270" s="652"/>
      <c r="O270" s="652"/>
      <c r="P270" s="652"/>
      <c r="Q270" s="652"/>
      <c r="R270" s="534"/>
      <c r="S270" s="534"/>
      <c r="T270" s="534"/>
      <c r="U270" s="534"/>
      <c r="V270" s="534"/>
      <c r="W270" s="534"/>
      <c r="X270" s="534"/>
      <c r="Y270" s="534"/>
      <c r="Z270" s="534"/>
      <c r="AA270" s="534"/>
      <c r="AB270" s="534"/>
      <c r="AC270" s="534"/>
      <c r="AD270" s="534"/>
      <c r="AE270" s="534"/>
      <c r="AF270" s="534"/>
      <c r="AG270" s="534"/>
      <c r="AH270" s="534"/>
      <c r="AI270" s="534"/>
      <c r="AJ270" s="534"/>
      <c r="AK270" s="534"/>
    </row>
    <row r="271" ht="13.5" customHeight="1">
      <c r="A271" s="534"/>
      <c r="B271" s="652"/>
      <c r="C271" s="652"/>
      <c r="D271" s="652"/>
      <c r="E271" s="652"/>
      <c r="F271" s="652"/>
      <c r="G271" s="652"/>
      <c r="H271" s="652"/>
      <c r="I271" s="652"/>
      <c r="J271" s="652"/>
      <c r="K271" s="652"/>
      <c r="L271" s="652"/>
      <c r="M271" s="652"/>
      <c r="N271" s="652"/>
      <c r="O271" s="652"/>
      <c r="P271" s="652"/>
      <c r="Q271" s="652"/>
      <c r="R271" s="534"/>
      <c r="S271" s="534"/>
      <c r="T271" s="534"/>
      <c r="U271" s="534"/>
      <c r="V271" s="534"/>
      <c r="W271" s="534"/>
      <c r="X271" s="534"/>
      <c r="Y271" s="534"/>
      <c r="Z271" s="534"/>
      <c r="AA271" s="534"/>
      <c r="AB271" s="534"/>
      <c r="AC271" s="534"/>
      <c r="AD271" s="534"/>
      <c r="AE271" s="534"/>
      <c r="AF271" s="534"/>
      <c r="AG271" s="534"/>
      <c r="AH271" s="534"/>
      <c r="AI271" s="534"/>
      <c r="AJ271" s="534"/>
      <c r="AK271" s="534"/>
    </row>
    <row r="272" ht="13.5" customHeight="1">
      <c r="A272" s="534"/>
      <c r="B272" s="652"/>
      <c r="C272" s="652"/>
      <c r="D272" s="652"/>
      <c r="E272" s="652"/>
      <c r="F272" s="652"/>
      <c r="G272" s="652"/>
      <c r="H272" s="652"/>
      <c r="I272" s="652"/>
      <c r="J272" s="652"/>
      <c r="K272" s="652"/>
      <c r="L272" s="652"/>
      <c r="M272" s="652"/>
      <c r="N272" s="652"/>
      <c r="O272" s="652"/>
      <c r="P272" s="652"/>
      <c r="Q272" s="652"/>
      <c r="R272" s="534"/>
      <c r="S272" s="534"/>
      <c r="T272" s="534"/>
      <c r="U272" s="534"/>
      <c r="V272" s="534"/>
      <c r="W272" s="534"/>
      <c r="X272" s="534"/>
      <c r="Y272" s="534"/>
      <c r="Z272" s="534"/>
      <c r="AA272" s="534"/>
      <c r="AB272" s="534"/>
      <c r="AC272" s="534"/>
      <c r="AD272" s="534"/>
      <c r="AE272" s="534"/>
      <c r="AF272" s="534"/>
      <c r="AG272" s="534"/>
      <c r="AH272" s="534"/>
      <c r="AI272" s="534"/>
      <c r="AJ272" s="534"/>
      <c r="AK272" s="534"/>
    </row>
    <row r="273" ht="13.5" customHeight="1">
      <c r="A273" s="534"/>
      <c r="B273" s="652"/>
      <c r="C273" s="652"/>
      <c r="D273" s="652"/>
      <c r="E273" s="652"/>
      <c r="F273" s="652"/>
      <c r="G273" s="652"/>
      <c r="H273" s="652"/>
      <c r="I273" s="652"/>
      <c r="J273" s="652"/>
      <c r="K273" s="652"/>
      <c r="L273" s="652"/>
      <c r="M273" s="652"/>
      <c r="N273" s="652"/>
      <c r="O273" s="652"/>
      <c r="P273" s="652"/>
      <c r="Q273" s="652"/>
      <c r="R273" s="534"/>
      <c r="S273" s="534"/>
      <c r="T273" s="534"/>
      <c r="U273" s="534"/>
      <c r="V273" s="534"/>
      <c r="W273" s="534"/>
      <c r="X273" s="534"/>
      <c r="Y273" s="534"/>
      <c r="Z273" s="534"/>
      <c r="AA273" s="534"/>
      <c r="AB273" s="534"/>
      <c r="AC273" s="534"/>
      <c r="AD273" s="534"/>
      <c r="AE273" s="534"/>
      <c r="AF273" s="534"/>
      <c r="AG273" s="534"/>
      <c r="AH273" s="534"/>
      <c r="AI273" s="534"/>
      <c r="AJ273" s="534"/>
      <c r="AK273" s="534"/>
    </row>
    <row r="274" ht="13.5" customHeight="1">
      <c r="A274" s="534"/>
      <c r="B274" s="652"/>
      <c r="C274" s="652"/>
      <c r="D274" s="652"/>
      <c r="E274" s="652"/>
      <c r="F274" s="652"/>
      <c r="G274" s="652"/>
      <c r="H274" s="652"/>
      <c r="I274" s="652"/>
      <c r="J274" s="652"/>
      <c r="K274" s="652"/>
      <c r="L274" s="652"/>
      <c r="M274" s="652"/>
      <c r="N274" s="652"/>
      <c r="O274" s="652"/>
      <c r="P274" s="652"/>
      <c r="Q274" s="652"/>
      <c r="R274" s="534"/>
      <c r="S274" s="534"/>
      <c r="T274" s="534"/>
      <c r="U274" s="534"/>
      <c r="V274" s="534"/>
      <c r="W274" s="534"/>
      <c r="X274" s="534"/>
      <c r="Y274" s="534"/>
      <c r="Z274" s="534"/>
      <c r="AA274" s="534"/>
      <c r="AB274" s="534"/>
      <c r="AC274" s="534"/>
      <c r="AD274" s="534"/>
      <c r="AE274" s="534"/>
      <c r="AF274" s="534"/>
      <c r="AG274" s="534"/>
      <c r="AH274" s="534"/>
      <c r="AI274" s="534"/>
      <c r="AJ274" s="534"/>
      <c r="AK274" s="534"/>
    </row>
    <row r="275" ht="13.5" customHeight="1">
      <c r="A275" s="534"/>
      <c r="B275" s="652"/>
      <c r="C275" s="652"/>
      <c r="D275" s="652"/>
      <c r="E275" s="652"/>
      <c r="F275" s="652"/>
      <c r="G275" s="652"/>
      <c r="H275" s="652"/>
      <c r="I275" s="652"/>
      <c r="J275" s="652"/>
      <c r="K275" s="652"/>
      <c r="L275" s="652"/>
      <c r="M275" s="652"/>
      <c r="N275" s="652"/>
      <c r="O275" s="652"/>
      <c r="P275" s="652"/>
      <c r="Q275" s="652"/>
      <c r="R275" s="534"/>
      <c r="S275" s="534"/>
      <c r="T275" s="534"/>
      <c r="U275" s="534"/>
      <c r="V275" s="534"/>
      <c r="W275" s="534"/>
      <c r="X275" s="534"/>
      <c r="Y275" s="534"/>
      <c r="Z275" s="534"/>
      <c r="AA275" s="534"/>
      <c r="AB275" s="534"/>
      <c r="AC275" s="534"/>
      <c r="AD275" s="534"/>
      <c r="AE275" s="534"/>
      <c r="AF275" s="534"/>
      <c r="AG275" s="534"/>
      <c r="AH275" s="534"/>
      <c r="AI275" s="534"/>
      <c r="AJ275" s="534"/>
      <c r="AK275" s="534"/>
    </row>
    <row r="276" ht="13.5" customHeight="1">
      <c r="A276" s="534"/>
      <c r="B276" s="652"/>
      <c r="C276" s="652"/>
      <c r="D276" s="652"/>
      <c r="E276" s="652"/>
      <c r="F276" s="652"/>
      <c r="G276" s="652"/>
      <c r="H276" s="652"/>
      <c r="I276" s="652"/>
      <c r="J276" s="652"/>
      <c r="K276" s="652"/>
      <c r="L276" s="652"/>
      <c r="M276" s="652"/>
      <c r="N276" s="652"/>
      <c r="O276" s="652"/>
      <c r="P276" s="652"/>
      <c r="Q276" s="652"/>
      <c r="R276" s="534"/>
      <c r="S276" s="534"/>
      <c r="T276" s="534"/>
      <c r="U276" s="534"/>
      <c r="V276" s="534"/>
      <c r="W276" s="534"/>
      <c r="X276" s="534"/>
      <c r="Y276" s="534"/>
      <c r="Z276" s="534"/>
      <c r="AA276" s="534"/>
      <c r="AB276" s="534"/>
      <c r="AC276" s="534"/>
      <c r="AD276" s="534"/>
      <c r="AE276" s="534"/>
      <c r="AF276" s="534"/>
      <c r="AG276" s="534"/>
      <c r="AH276" s="534"/>
      <c r="AI276" s="534"/>
      <c r="AJ276" s="534"/>
      <c r="AK276" s="534"/>
    </row>
    <row r="277" ht="13.5" customHeight="1">
      <c r="A277" s="534"/>
      <c r="B277" s="652"/>
      <c r="C277" s="652"/>
      <c r="D277" s="652"/>
      <c r="E277" s="652"/>
      <c r="F277" s="652"/>
      <c r="G277" s="652"/>
      <c r="H277" s="652"/>
      <c r="I277" s="652"/>
      <c r="J277" s="652"/>
      <c r="K277" s="652"/>
      <c r="L277" s="652"/>
      <c r="M277" s="652"/>
      <c r="N277" s="652"/>
      <c r="O277" s="652"/>
      <c r="P277" s="652"/>
      <c r="Q277" s="652"/>
      <c r="R277" s="534"/>
      <c r="S277" s="534"/>
      <c r="T277" s="534"/>
      <c r="U277" s="534"/>
      <c r="V277" s="534"/>
      <c r="W277" s="534"/>
      <c r="X277" s="534"/>
      <c r="Y277" s="534"/>
      <c r="Z277" s="534"/>
      <c r="AA277" s="534"/>
      <c r="AB277" s="534"/>
      <c r="AC277" s="534"/>
      <c r="AD277" s="534"/>
      <c r="AE277" s="534"/>
      <c r="AF277" s="534"/>
      <c r="AG277" s="534"/>
      <c r="AH277" s="534"/>
      <c r="AI277" s="534"/>
      <c r="AJ277" s="534"/>
      <c r="AK277" s="534"/>
    </row>
    <row r="278" ht="13.5" customHeight="1">
      <c r="A278" s="534"/>
      <c r="B278" s="652"/>
      <c r="C278" s="652"/>
      <c r="D278" s="652"/>
      <c r="E278" s="652"/>
      <c r="F278" s="652"/>
      <c r="G278" s="652"/>
      <c r="H278" s="652"/>
      <c r="I278" s="652"/>
      <c r="J278" s="652"/>
      <c r="K278" s="652"/>
      <c r="L278" s="652"/>
      <c r="M278" s="652"/>
      <c r="N278" s="652"/>
      <c r="O278" s="652"/>
      <c r="P278" s="652"/>
      <c r="Q278" s="652"/>
      <c r="R278" s="534"/>
      <c r="S278" s="534"/>
      <c r="T278" s="534"/>
      <c r="U278" s="534"/>
      <c r="V278" s="534"/>
      <c r="W278" s="534"/>
      <c r="X278" s="534"/>
      <c r="Y278" s="534"/>
      <c r="Z278" s="534"/>
      <c r="AA278" s="534"/>
      <c r="AB278" s="534"/>
      <c r="AC278" s="534"/>
      <c r="AD278" s="534"/>
      <c r="AE278" s="534"/>
      <c r="AF278" s="534"/>
      <c r="AG278" s="534"/>
      <c r="AH278" s="534"/>
      <c r="AI278" s="534"/>
      <c r="AJ278" s="534"/>
      <c r="AK278" s="534"/>
    </row>
    <row r="279" ht="13.5" customHeight="1">
      <c r="A279" s="534"/>
      <c r="B279" s="652"/>
      <c r="C279" s="652"/>
      <c r="D279" s="652"/>
      <c r="E279" s="652"/>
      <c r="F279" s="652"/>
      <c r="G279" s="652"/>
      <c r="H279" s="652"/>
      <c r="I279" s="652"/>
      <c r="J279" s="652"/>
      <c r="K279" s="652"/>
      <c r="L279" s="652"/>
      <c r="M279" s="652"/>
      <c r="N279" s="652"/>
      <c r="O279" s="652"/>
      <c r="P279" s="652"/>
      <c r="Q279" s="652"/>
      <c r="R279" s="534"/>
      <c r="S279" s="534"/>
      <c r="T279" s="534"/>
      <c r="U279" s="534"/>
      <c r="V279" s="534"/>
      <c r="W279" s="534"/>
      <c r="X279" s="534"/>
      <c r="Y279" s="534"/>
      <c r="Z279" s="534"/>
      <c r="AA279" s="534"/>
      <c r="AB279" s="534"/>
      <c r="AC279" s="534"/>
      <c r="AD279" s="534"/>
      <c r="AE279" s="534"/>
      <c r="AF279" s="534"/>
      <c r="AG279" s="534"/>
      <c r="AH279" s="534"/>
      <c r="AI279" s="534"/>
      <c r="AJ279" s="534"/>
      <c r="AK279" s="534"/>
    </row>
    <row r="280" ht="13.5" customHeight="1">
      <c r="A280" s="534"/>
      <c r="B280" s="652"/>
      <c r="C280" s="652"/>
      <c r="D280" s="652"/>
      <c r="E280" s="652"/>
      <c r="F280" s="652"/>
      <c r="G280" s="652"/>
      <c r="H280" s="652"/>
      <c r="I280" s="652"/>
      <c r="J280" s="652"/>
      <c r="K280" s="652"/>
      <c r="L280" s="652"/>
      <c r="M280" s="652"/>
      <c r="N280" s="652"/>
      <c r="O280" s="652"/>
      <c r="P280" s="652"/>
      <c r="Q280" s="652"/>
      <c r="R280" s="534"/>
      <c r="S280" s="534"/>
      <c r="T280" s="534"/>
      <c r="U280" s="534"/>
      <c r="V280" s="534"/>
      <c r="W280" s="534"/>
      <c r="X280" s="534"/>
      <c r="Y280" s="534"/>
      <c r="Z280" s="534"/>
      <c r="AA280" s="534"/>
      <c r="AB280" s="534"/>
      <c r="AC280" s="534"/>
      <c r="AD280" s="534"/>
      <c r="AE280" s="534"/>
      <c r="AF280" s="534"/>
      <c r="AG280" s="534"/>
      <c r="AH280" s="534"/>
      <c r="AI280" s="534"/>
      <c r="AJ280" s="534"/>
      <c r="AK280" s="534"/>
    </row>
    <row r="281" ht="13.5" customHeight="1">
      <c r="A281" s="534"/>
      <c r="B281" s="652"/>
      <c r="C281" s="652"/>
      <c r="D281" s="652"/>
      <c r="E281" s="652"/>
      <c r="F281" s="652"/>
      <c r="G281" s="652"/>
      <c r="H281" s="652"/>
      <c r="I281" s="652"/>
      <c r="J281" s="652"/>
      <c r="K281" s="652"/>
      <c r="L281" s="652"/>
      <c r="M281" s="652"/>
      <c r="N281" s="652"/>
      <c r="O281" s="652"/>
      <c r="P281" s="652"/>
      <c r="Q281" s="652"/>
      <c r="R281" s="534"/>
      <c r="S281" s="534"/>
      <c r="T281" s="534"/>
      <c r="U281" s="534"/>
      <c r="V281" s="534"/>
      <c r="W281" s="534"/>
      <c r="X281" s="534"/>
      <c r="Y281" s="534"/>
      <c r="Z281" s="534"/>
      <c r="AA281" s="534"/>
      <c r="AB281" s="534"/>
      <c r="AC281" s="534"/>
      <c r="AD281" s="534"/>
      <c r="AE281" s="534"/>
      <c r="AF281" s="534"/>
      <c r="AG281" s="534"/>
      <c r="AH281" s="534"/>
      <c r="AI281" s="534"/>
      <c r="AJ281" s="534"/>
      <c r="AK281" s="534"/>
    </row>
    <row r="282" ht="13.5" customHeight="1">
      <c r="A282" s="534"/>
      <c r="B282" s="652"/>
      <c r="C282" s="652"/>
      <c r="D282" s="652"/>
      <c r="E282" s="652"/>
      <c r="F282" s="652"/>
      <c r="G282" s="652"/>
      <c r="H282" s="652"/>
      <c r="I282" s="652"/>
      <c r="J282" s="652"/>
      <c r="K282" s="652"/>
      <c r="L282" s="652"/>
      <c r="M282" s="652"/>
      <c r="N282" s="652"/>
      <c r="O282" s="652"/>
      <c r="P282" s="652"/>
      <c r="Q282" s="652"/>
      <c r="R282" s="534"/>
      <c r="S282" s="534"/>
      <c r="T282" s="534"/>
      <c r="U282" s="534"/>
      <c r="V282" s="534"/>
      <c r="W282" s="534"/>
      <c r="X282" s="534"/>
      <c r="Y282" s="534"/>
      <c r="Z282" s="534"/>
      <c r="AA282" s="534"/>
      <c r="AB282" s="534"/>
      <c r="AC282" s="534"/>
      <c r="AD282" s="534"/>
      <c r="AE282" s="534"/>
      <c r="AF282" s="534"/>
      <c r="AG282" s="534"/>
      <c r="AH282" s="534"/>
      <c r="AI282" s="534"/>
      <c r="AJ282" s="534"/>
      <c r="AK282" s="534"/>
    </row>
    <row r="283" ht="13.5" customHeight="1">
      <c r="A283" s="534"/>
      <c r="B283" s="652"/>
      <c r="C283" s="652"/>
      <c r="D283" s="652"/>
      <c r="E283" s="652"/>
      <c r="F283" s="652"/>
      <c r="G283" s="652"/>
      <c r="H283" s="652"/>
      <c r="I283" s="652"/>
      <c r="J283" s="652"/>
      <c r="K283" s="652"/>
      <c r="L283" s="652"/>
      <c r="M283" s="652"/>
      <c r="N283" s="652"/>
      <c r="O283" s="652"/>
      <c r="P283" s="652"/>
      <c r="Q283" s="652"/>
      <c r="R283" s="534"/>
      <c r="S283" s="534"/>
      <c r="T283" s="534"/>
      <c r="U283" s="534"/>
      <c r="V283" s="534"/>
      <c r="W283" s="534"/>
      <c r="X283" s="534"/>
      <c r="Y283" s="534"/>
      <c r="Z283" s="534"/>
      <c r="AA283" s="534"/>
      <c r="AB283" s="534"/>
      <c r="AC283" s="534"/>
      <c r="AD283" s="534"/>
      <c r="AE283" s="534"/>
      <c r="AF283" s="534"/>
      <c r="AG283" s="534"/>
      <c r="AH283" s="534"/>
      <c r="AI283" s="534"/>
      <c r="AJ283" s="534"/>
      <c r="AK283" s="534"/>
    </row>
    <row r="284" ht="13.5" customHeight="1">
      <c r="A284" s="534"/>
      <c r="B284" s="652"/>
      <c r="C284" s="652"/>
      <c r="D284" s="652"/>
      <c r="E284" s="652"/>
      <c r="F284" s="652"/>
      <c r="G284" s="652"/>
      <c r="H284" s="652"/>
      <c r="I284" s="652"/>
      <c r="J284" s="652"/>
      <c r="K284" s="652"/>
      <c r="L284" s="652"/>
      <c r="M284" s="652"/>
      <c r="N284" s="652"/>
      <c r="O284" s="652"/>
      <c r="P284" s="652"/>
      <c r="Q284" s="652"/>
      <c r="R284" s="534"/>
      <c r="S284" s="534"/>
      <c r="T284" s="534"/>
      <c r="U284" s="534"/>
      <c r="V284" s="534"/>
      <c r="W284" s="534"/>
      <c r="X284" s="534"/>
      <c r="Y284" s="534"/>
      <c r="Z284" s="534"/>
      <c r="AA284" s="534"/>
      <c r="AB284" s="534"/>
      <c r="AC284" s="534"/>
      <c r="AD284" s="534"/>
      <c r="AE284" s="534"/>
      <c r="AF284" s="534"/>
      <c r="AG284" s="534"/>
      <c r="AH284" s="534"/>
      <c r="AI284" s="534"/>
      <c r="AJ284" s="534"/>
      <c r="AK284" s="534"/>
    </row>
    <row r="285" ht="13.5" customHeight="1">
      <c r="A285" s="534"/>
      <c r="B285" s="652"/>
      <c r="C285" s="652"/>
      <c r="D285" s="652"/>
      <c r="E285" s="652"/>
      <c r="F285" s="652"/>
      <c r="G285" s="652"/>
      <c r="H285" s="652"/>
      <c r="I285" s="652"/>
      <c r="J285" s="652"/>
      <c r="K285" s="652"/>
      <c r="L285" s="652"/>
      <c r="M285" s="652"/>
      <c r="N285" s="652"/>
      <c r="O285" s="652"/>
      <c r="P285" s="652"/>
      <c r="Q285" s="652"/>
      <c r="R285" s="534"/>
      <c r="S285" s="534"/>
      <c r="T285" s="534"/>
      <c r="U285" s="534"/>
      <c r="V285" s="534"/>
      <c r="W285" s="534"/>
      <c r="X285" s="534"/>
      <c r="Y285" s="534"/>
      <c r="Z285" s="534"/>
      <c r="AA285" s="534"/>
      <c r="AB285" s="534"/>
      <c r="AC285" s="534"/>
      <c r="AD285" s="534"/>
      <c r="AE285" s="534"/>
      <c r="AF285" s="534"/>
      <c r="AG285" s="534"/>
      <c r="AH285" s="534"/>
      <c r="AI285" s="534"/>
      <c r="AJ285" s="534"/>
      <c r="AK285" s="534"/>
    </row>
    <row r="286" ht="13.5" customHeight="1">
      <c r="A286" s="534"/>
      <c r="B286" s="652"/>
      <c r="C286" s="652"/>
      <c r="D286" s="652"/>
      <c r="E286" s="652"/>
      <c r="F286" s="652"/>
      <c r="G286" s="652"/>
      <c r="H286" s="652"/>
      <c r="I286" s="652"/>
      <c r="J286" s="652"/>
      <c r="K286" s="652"/>
      <c r="L286" s="652"/>
      <c r="M286" s="652"/>
      <c r="N286" s="652"/>
      <c r="O286" s="652"/>
      <c r="P286" s="652"/>
      <c r="Q286" s="652"/>
      <c r="R286" s="534"/>
      <c r="S286" s="534"/>
      <c r="T286" s="534"/>
      <c r="U286" s="534"/>
      <c r="V286" s="534"/>
      <c r="W286" s="534"/>
      <c r="X286" s="534"/>
      <c r="Y286" s="534"/>
      <c r="Z286" s="534"/>
      <c r="AA286" s="534"/>
      <c r="AB286" s="534"/>
      <c r="AC286" s="534"/>
      <c r="AD286" s="534"/>
      <c r="AE286" s="534"/>
      <c r="AF286" s="534"/>
      <c r="AG286" s="534"/>
      <c r="AH286" s="534"/>
      <c r="AI286" s="534"/>
      <c r="AJ286" s="534"/>
      <c r="AK286" s="534"/>
    </row>
    <row r="287" ht="13.5" customHeight="1">
      <c r="A287" s="534"/>
      <c r="B287" s="652"/>
      <c r="C287" s="652"/>
      <c r="D287" s="652"/>
      <c r="E287" s="652"/>
      <c r="F287" s="652"/>
      <c r="G287" s="652"/>
      <c r="H287" s="652"/>
      <c r="I287" s="652"/>
      <c r="J287" s="652"/>
      <c r="K287" s="652"/>
      <c r="L287" s="652"/>
      <c r="M287" s="652"/>
      <c r="N287" s="652"/>
      <c r="O287" s="652"/>
      <c r="P287" s="652"/>
      <c r="Q287" s="652"/>
      <c r="R287" s="534"/>
      <c r="S287" s="534"/>
      <c r="T287" s="534"/>
      <c r="U287" s="534"/>
      <c r="V287" s="534"/>
      <c r="W287" s="534"/>
      <c r="X287" s="534"/>
      <c r="Y287" s="534"/>
      <c r="Z287" s="534"/>
      <c r="AA287" s="534"/>
      <c r="AB287" s="534"/>
      <c r="AC287" s="534"/>
      <c r="AD287" s="534"/>
      <c r="AE287" s="534"/>
      <c r="AF287" s="534"/>
      <c r="AG287" s="534"/>
      <c r="AH287" s="534"/>
      <c r="AI287" s="534"/>
      <c r="AJ287" s="534"/>
      <c r="AK287" s="534"/>
    </row>
    <row r="288" ht="13.5" customHeight="1">
      <c r="A288" s="534"/>
      <c r="B288" s="652"/>
      <c r="C288" s="652"/>
      <c r="D288" s="652"/>
      <c r="E288" s="652"/>
      <c r="F288" s="652"/>
      <c r="G288" s="652"/>
      <c r="H288" s="652"/>
      <c r="I288" s="652"/>
      <c r="J288" s="652"/>
      <c r="K288" s="652"/>
      <c r="L288" s="652"/>
      <c r="M288" s="652"/>
      <c r="N288" s="652"/>
      <c r="O288" s="652"/>
      <c r="P288" s="652"/>
      <c r="Q288" s="652"/>
      <c r="R288" s="534"/>
      <c r="S288" s="534"/>
      <c r="T288" s="534"/>
      <c r="U288" s="534"/>
      <c r="V288" s="534"/>
      <c r="W288" s="534"/>
      <c r="X288" s="534"/>
      <c r="Y288" s="534"/>
      <c r="Z288" s="534"/>
      <c r="AA288" s="534"/>
      <c r="AB288" s="534"/>
      <c r="AC288" s="534"/>
      <c r="AD288" s="534"/>
      <c r="AE288" s="534"/>
      <c r="AF288" s="534"/>
      <c r="AG288" s="534"/>
      <c r="AH288" s="534"/>
      <c r="AI288" s="534"/>
      <c r="AJ288" s="534"/>
      <c r="AK288" s="534"/>
    </row>
    <row r="289" ht="13.5" customHeight="1">
      <c r="A289" s="534"/>
      <c r="B289" s="652"/>
      <c r="C289" s="652"/>
      <c r="D289" s="652"/>
      <c r="E289" s="652"/>
      <c r="F289" s="652"/>
      <c r="G289" s="652"/>
      <c r="H289" s="652"/>
      <c r="I289" s="652"/>
      <c r="J289" s="652"/>
      <c r="K289" s="652"/>
      <c r="L289" s="652"/>
      <c r="M289" s="652"/>
      <c r="N289" s="652"/>
      <c r="O289" s="652"/>
      <c r="P289" s="652"/>
      <c r="Q289" s="652"/>
      <c r="R289" s="534"/>
      <c r="S289" s="534"/>
      <c r="T289" s="534"/>
      <c r="U289" s="534"/>
      <c r="V289" s="534"/>
      <c r="W289" s="534"/>
      <c r="X289" s="534"/>
      <c r="Y289" s="534"/>
      <c r="Z289" s="534"/>
      <c r="AA289" s="534"/>
      <c r="AB289" s="534"/>
      <c r="AC289" s="534"/>
      <c r="AD289" s="534"/>
      <c r="AE289" s="534"/>
      <c r="AF289" s="534"/>
      <c r="AG289" s="534"/>
      <c r="AH289" s="534"/>
      <c r="AI289" s="534"/>
      <c r="AJ289" s="534"/>
      <c r="AK289" s="534"/>
    </row>
    <row r="290" ht="13.5" customHeight="1">
      <c r="A290" s="534"/>
      <c r="B290" s="652"/>
      <c r="C290" s="652"/>
      <c r="D290" s="652"/>
      <c r="E290" s="652"/>
      <c r="F290" s="652"/>
      <c r="G290" s="652"/>
      <c r="H290" s="652"/>
      <c r="I290" s="652"/>
      <c r="J290" s="652"/>
      <c r="K290" s="652"/>
      <c r="L290" s="652"/>
      <c r="M290" s="652"/>
      <c r="N290" s="652"/>
      <c r="O290" s="652"/>
      <c r="P290" s="652"/>
      <c r="Q290" s="652"/>
      <c r="R290" s="534"/>
      <c r="S290" s="534"/>
      <c r="T290" s="534"/>
      <c r="U290" s="534"/>
      <c r="V290" s="534"/>
      <c r="W290" s="534"/>
      <c r="X290" s="534"/>
      <c r="Y290" s="534"/>
      <c r="Z290" s="534"/>
      <c r="AA290" s="534"/>
      <c r="AB290" s="534"/>
      <c r="AC290" s="534"/>
      <c r="AD290" s="534"/>
      <c r="AE290" s="534"/>
      <c r="AF290" s="534"/>
      <c r="AG290" s="534"/>
      <c r="AH290" s="534"/>
      <c r="AI290" s="534"/>
      <c r="AJ290" s="534"/>
      <c r="AK290" s="534"/>
    </row>
    <row r="291" ht="13.5" customHeight="1">
      <c r="A291" s="534"/>
      <c r="B291" s="652"/>
      <c r="C291" s="652"/>
      <c r="D291" s="652"/>
      <c r="E291" s="652"/>
      <c r="F291" s="652"/>
      <c r="G291" s="652"/>
      <c r="H291" s="652"/>
      <c r="I291" s="652"/>
      <c r="J291" s="652"/>
      <c r="K291" s="652"/>
      <c r="L291" s="652"/>
      <c r="M291" s="652"/>
      <c r="N291" s="652"/>
      <c r="O291" s="652"/>
      <c r="P291" s="652"/>
      <c r="Q291" s="652"/>
      <c r="R291" s="534"/>
      <c r="S291" s="534"/>
      <c r="T291" s="534"/>
      <c r="U291" s="534"/>
      <c r="V291" s="534"/>
      <c r="W291" s="534"/>
      <c r="X291" s="534"/>
      <c r="Y291" s="534"/>
      <c r="Z291" s="534"/>
      <c r="AA291" s="534"/>
      <c r="AB291" s="534"/>
      <c r="AC291" s="534"/>
      <c r="AD291" s="534"/>
      <c r="AE291" s="534"/>
      <c r="AF291" s="534"/>
      <c r="AG291" s="534"/>
      <c r="AH291" s="534"/>
      <c r="AI291" s="534"/>
      <c r="AJ291" s="534"/>
      <c r="AK291" s="534"/>
    </row>
    <row r="292" ht="13.5" customHeight="1">
      <c r="A292" s="534"/>
      <c r="B292" s="652"/>
      <c r="C292" s="652"/>
      <c r="D292" s="652"/>
      <c r="E292" s="652"/>
      <c r="F292" s="652"/>
      <c r="G292" s="652"/>
      <c r="H292" s="652"/>
      <c r="I292" s="652"/>
      <c r="J292" s="652"/>
      <c r="K292" s="652"/>
      <c r="L292" s="652"/>
      <c r="M292" s="652"/>
      <c r="N292" s="652"/>
      <c r="O292" s="652"/>
      <c r="P292" s="652"/>
      <c r="Q292" s="652"/>
      <c r="R292" s="534"/>
      <c r="S292" s="534"/>
      <c r="T292" s="534"/>
      <c r="U292" s="534"/>
      <c r="V292" s="534"/>
      <c r="W292" s="534"/>
      <c r="X292" s="534"/>
      <c r="Y292" s="534"/>
      <c r="Z292" s="534"/>
      <c r="AA292" s="534"/>
      <c r="AB292" s="534"/>
      <c r="AC292" s="534"/>
      <c r="AD292" s="534"/>
      <c r="AE292" s="534"/>
      <c r="AF292" s="534"/>
      <c r="AG292" s="534"/>
      <c r="AH292" s="534"/>
      <c r="AI292" s="534"/>
      <c r="AJ292" s="534"/>
      <c r="AK292" s="534"/>
    </row>
    <row r="293" ht="13.5" customHeight="1">
      <c r="A293" s="534"/>
      <c r="B293" s="652"/>
      <c r="C293" s="652"/>
      <c r="D293" s="652"/>
      <c r="E293" s="652"/>
      <c r="F293" s="652"/>
      <c r="G293" s="652"/>
      <c r="H293" s="652"/>
      <c r="I293" s="652"/>
      <c r="J293" s="652"/>
      <c r="K293" s="652"/>
      <c r="L293" s="652"/>
      <c r="M293" s="652"/>
      <c r="N293" s="652"/>
      <c r="O293" s="652"/>
      <c r="P293" s="652"/>
      <c r="Q293" s="652"/>
      <c r="R293" s="534"/>
      <c r="S293" s="534"/>
      <c r="T293" s="534"/>
      <c r="U293" s="534"/>
      <c r="V293" s="534"/>
      <c r="W293" s="534"/>
      <c r="X293" s="534"/>
      <c r="Y293" s="534"/>
      <c r="Z293" s="534"/>
      <c r="AA293" s="534"/>
      <c r="AB293" s="534"/>
      <c r="AC293" s="534"/>
      <c r="AD293" s="534"/>
      <c r="AE293" s="534"/>
      <c r="AF293" s="534"/>
      <c r="AG293" s="534"/>
      <c r="AH293" s="534"/>
      <c r="AI293" s="534"/>
      <c r="AJ293" s="534"/>
      <c r="AK293" s="534"/>
    </row>
    <row r="294" ht="13.5" customHeight="1">
      <c r="A294" s="534"/>
      <c r="B294" s="652"/>
      <c r="C294" s="652"/>
      <c r="D294" s="652"/>
      <c r="E294" s="652"/>
      <c r="F294" s="652"/>
      <c r="G294" s="652"/>
      <c r="H294" s="652"/>
      <c r="I294" s="652"/>
      <c r="J294" s="652"/>
      <c r="K294" s="652"/>
      <c r="L294" s="652"/>
      <c r="M294" s="652"/>
      <c r="N294" s="652"/>
      <c r="O294" s="652"/>
      <c r="P294" s="652"/>
      <c r="Q294" s="652"/>
      <c r="R294" s="534"/>
      <c r="S294" s="534"/>
      <c r="T294" s="534"/>
      <c r="U294" s="534"/>
      <c r="V294" s="534"/>
      <c r="W294" s="534"/>
      <c r="X294" s="534"/>
      <c r="Y294" s="534"/>
      <c r="Z294" s="534"/>
      <c r="AA294" s="534"/>
      <c r="AB294" s="534"/>
      <c r="AC294" s="534"/>
      <c r="AD294" s="534"/>
      <c r="AE294" s="534"/>
      <c r="AF294" s="534"/>
      <c r="AG294" s="534"/>
      <c r="AH294" s="534"/>
      <c r="AI294" s="534"/>
      <c r="AJ294" s="534"/>
      <c r="AK294" s="534"/>
    </row>
    <row r="295" ht="13.5" customHeight="1">
      <c r="A295" s="534"/>
      <c r="B295" s="652"/>
      <c r="C295" s="652"/>
      <c r="D295" s="652"/>
      <c r="E295" s="652"/>
      <c r="F295" s="652"/>
      <c r="G295" s="652"/>
      <c r="H295" s="652"/>
      <c r="I295" s="652"/>
      <c r="J295" s="652"/>
      <c r="K295" s="652"/>
      <c r="L295" s="652"/>
      <c r="M295" s="652"/>
      <c r="N295" s="652"/>
      <c r="O295" s="652"/>
      <c r="P295" s="652"/>
      <c r="Q295" s="652"/>
      <c r="R295" s="534"/>
      <c r="S295" s="534"/>
      <c r="T295" s="534"/>
      <c r="U295" s="534"/>
      <c r="V295" s="534"/>
      <c r="W295" s="534"/>
      <c r="X295" s="534"/>
      <c r="Y295" s="534"/>
      <c r="Z295" s="534"/>
      <c r="AA295" s="534"/>
      <c r="AB295" s="534"/>
      <c r="AC295" s="534"/>
      <c r="AD295" s="534"/>
      <c r="AE295" s="534"/>
      <c r="AF295" s="534"/>
      <c r="AG295" s="534"/>
      <c r="AH295" s="534"/>
      <c r="AI295" s="534"/>
      <c r="AJ295" s="534"/>
      <c r="AK295" s="534"/>
    </row>
    <row r="296" ht="13.5" customHeight="1">
      <c r="A296" s="534"/>
      <c r="B296" s="652"/>
      <c r="C296" s="652"/>
      <c r="D296" s="652"/>
      <c r="E296" s="652"/>
      <c r="F296" s="652"/>
      <c r="G296" s="652"/>
      <c r="H296" s="652"/>
      <c r="I296" s="652"/>
      <c r="J296" s="652"/>
      <c r="K296" s="652"/>
      <c r="L296" s="652"/>
      <c r="M296" s="652"/>
      <c r="N296" s="652"/>
      <c r="O296" s="652"/>
      <c r="P296" s="652"/>
      <c r="Q296" s="652"/>
      <c r="R296" s="534"/>
      <c r="S296" s="534"/>
      <c r="T296" s="534"/>
      <c r="U296" s="534"/>
      <c r="V296" s="534"/>
      <c r="W296" s="534"/>
      <c r="X296" s="534"/>
      <c r="Y296" s="534"/>
      <c r="Z296" s="534"/>
      <c r="AA296" s="534"/>
      <c r="AB296" s="534"/>
      <c r="AC296" s="534"/>
      <c r="AD296" s="534"/>
      <c r="AE296" s="534"/>
      <c r="AF296" s="534"/>
      <c r="AG296" s="534"/>
      <c r="AH296" s="534"/>
      <c r="AI296" s="534"/>
      <c r="AJ296" s="534"/>
      <c r="AK296" s="534"/>
    </row>
    <row r="297" ht="13.5" customHeight="1">
      <c r="A297" s="534"/>
      <c r="B297" s="652"/>
      <c r="C297" s="652"/>
      <c r="D297" s="652"/>
      <c r="E297" s="652"/>
      <c r="F297" s="652"/>
      <c r="G297" s="652"/>
      <c r="H297" s="652"/>
      <c r="I297" s="652"/>
      <c r="J297" s="652"/>
      <c r="K297" s="652"/>
      <c r="L297" s="652"/>
      <c r="M297" s="652"/>
      <c r="N297" s="652"/>
      <c r="O297" s="652"/>
      <c r="P297" s="652"/>
      <c r="Q297" s="652"/>
      <c r="R297" s="534"/>
      <c r="S297" s="534"/>
      <c r="T297" s="534"/>
      <c r="U297" s="534"/>
      <c r="V297" s="534"/>
      <c r="W297" s="534"/>
      <c r="X297" s="534"/>
      <c r="Y297" s="534"/>
      <c r="Z297" s="534"/>
      <c r="AA297" s="534"/>
      <c r="AB297" s="534"/>
      <c r="AC297" s="534"/>
      <c r="AD297" s="534"/>
      <c r="AE297" s="534"/>
      <c r="AF297" s="534"/>
      <c r="AG297" s="534"/>
      <c r="AH297" s="534"/>
      <c r="AI297" s="534"/>
      <c r="AJ297" s="534"/>
      <c r="AK297" s="534"/>
    </row>
    <row r="298" ht="13.5" customHeight="1">
      <c r="A298" s="534"/>
      <c r="B298" s="652"/>
      <c r="C298" s="652"/>
      <c r="D298" s="652"/>
      <c r="E298" s="652"/>
      <c r="F298" s="652"/>
      <c r="G298" s="652"/>
      <c r="H298" s="652"/>
      <c r="I298" s="652"/>
      <c r="J298" s="652"/>
      <c r="K298" s="652"/>
      <c r="L298" s="652"/>
      <c r="M298" s="652"/>
      <c r="N298" s="652"/>
      <c r="O298" s="652"/>
      <c r="P298" s="652"/>
      <c r="Q298" s="652"/>
      <c r="R298" s="534"/>
      <c r="S298" s="534"/>
      <c r="T298" s="534"/>
      <c r="U298" s="534"/>
      <c r="V298" s="534"/>
      <c r="W298" s="534"/>
      <c r="X298" s="534"/>
      <c r="Y298" s="534"/>
      <c r="Z298" s="534"/>
      <c r="AA298" s="534"/>
      <c r="AB298" s="534"/>
      <c r="AC298" s="534"/>
      <c r="AD298" s="534"/>
      <c r="AE298" s="534"/>
      <c r="AF298" s="534"/>
      <c r="AG298" s="534"/>
      <c r="AH298" s="534"/>
      <c r="AI298" s="534"/>
      <c r="AJ298" s="534"/>
      <c r="AK298" s="534"/>
    </row>
    <row r="299" ht="13.5" customHeight="1">
      <c r="A299" s="534"/>
      <c r="B299" s="652"/>
      <c r="C299" s="652"/>
      <c r="D299" s="652"/>
      <c r="E299" s="652"/>
      <c r="F299" s="652"/>
      <c r="G299" s="652"/>
      <c r="H299" s="652"/>
      <c r="I299" s="652"/>
      <c r="J299" s="652"/>
      <c r="K299" s="652"/>
      <c r="L299" s="652"/>
      <c r="M299" s="652"/>
      <c r="N299" s="652"/>
      <c r="O299" s="652"/>
      <c r="P299" s="652"/>
      <c r="Q299" s="652"/>
      <c r="R299" s="534"/>
      <c r="S299" s="534"/>
      <c r="T299" s="534"/>
      <c r="U299" s="534"/>
      <c r="V299" s="534"/>
      <c r="W299" s="534"/>
      <c r="X299" s="534"/>
      <c r="Y299" s="534"/>
      <c r="Z299" s="534"/>
      <c r="AA299" s="534"/>
      <c r="AB299" s="534"/>
      <c r="AC299" s="534"/>
      <c r="AD299" s="534"/>
      <c r="AE299" s="534"/>
      <c r="AF299" s="534"/>
      <c r="AG299" s="534"/>
      <c r="AH299" s="534"/>
      <c r="AI299" s="534"/>
      <c r="AJ299" s="534"/>
      <c r="AK299" s="534"/>
    </row>
    <row r="300" ht="13.5" customHeight="1">
      <c r="A300" s="534"/>
      <c r="B300" s="652"/>
      <c r="C300" s="652"/>
      <c r="D300" s="652"/>
      <c r="E300" s="652"/>
      <c r="F300" s="652"/>
      <c r="G300" s="652"/>
      <c r="H300" s="652"/>
      <c r="I300" s="652"/>
      <c r="J300" s="652"/>
      <c r="K300" s="652"/>
      <c r="L300" s="652"/>
      <c r="M300" s="652"/>
      <c r="N300" s="652"/>
      <c r="O300" s="652"/>
      <c r="P300" s="652"/>
      <c r="Q300" s="652"/>
      <c r="R300" s="534"/>
      <c r="S300" s="534"/>
      <c r="T300" s="534"/>
      <c r="U300" s="534"/>
      <c r="V300" s="534"/>
      <c r="W300" s="534"/>
      <c r="X300" s="534"/>
      <c r="Y300" s="534"/>
      <c r="Z300" s="534"/>
      <c r="AA300" s="534"/>
      <c r="AB300" s="534"/>
      <c r="AC300" s="534"/>
      <c r="AD300" s="534"/>
      <c r="AE300" s="534"/>
      <c r="AF300" s="534"/>
      <c r="AG300" s="534"/>
      <c r="AH300" s="534"/>
      <c r="AI300" s="534"/>
      <c r="AJ300" s="534"/>
      <c r="AK300" s="534"/>
    </row>
    <row r="301" ht="13.5" customHeight="1">
      <c r="A301" s="534"/>
      <c r="B301" s="652"/>
      <c r="C301" s="652"/>
      <c r="D301" s="652"/>
      <c r="E301" s="652"/>
      <c r="F301" s="652"/>
      <c r="G301" s="652"/>
      <c r="H301" s="652"/>
      <c r="I301" s="652"/>
      <c r="J301" s="652"/>
      <c r="K301" s="652"/>
      <c r="L301" s="652"/>
      <c r="M301" s="652"/>
      <c r="N301" s="652"/>
      <c r="O301" s="652"/>
      <c r="P301" s="652"/>
      <c r="Q301" s="652"/>
      <c r="R301" s="534"/>
      <c r="S301" s="534"/>
      <c r="T301" s="534"/>
      <c r="U301" s="534"/>
      <c r="V301" s="534"/>
      <c r="W301" s="534"/>
      <c r="X301" s="534"/>
      <c r="Y301" s="534"/>
      <c r="Z301" s="534"/>
      <c r="AA301" s="534"/>
      <c r="AB301" s="534"/>
      <c r="AC301" s="534"/>
      <c r="AD301" s="534"/>
      <c r="AE301" s="534"/>
      <c r="AF301" s="534"/>
      <c r="AG301" s="534"/>
      <c r="AH301" s="534"/>
      <c r="AI301" s="534"/>
      <c r="AJ301" s="534"/>
      <c r="AK301" s="534"/>
    </row>
    <row r="302" ht="13.5" customHeight="1">
      <c r="A302" s="534"/>
      <c r="B302" s="652"/>
      <c r="C302" s="652"/>
      <c r="D302" s="652"/>
      <c r="E302" s="652"/>
      <c r="F302" s="652"/>
      <c r="G302" s="652"/>
      <c r="H302" s="652"/>
      <c r="I302" s="652"/>
      <c r="J302" s="652"/>
      <c r="K302" s="652"/>
      <c r="L302" s="652"/>
      <c r="M302" s="652"/>
      <c r="N302" s="652"/>
      <c r="O302" s="652"/>
      <c r="P302" s="652"/>
      <c r="Q302" s="652"/>
      <c r="R302" s="534"/>
      <c r="S302" s="534"/>
      <c r="T302" s="534"/>
      <c r="U302" s="534"/>
      <c r="V302" s="534"/>
      <c r="W302" s="534"/>
      <c r="X302" s="534"/>
      <c r="Y302" s="534"/>
      <c r="Z302" s="534"/>
      <c r="AA302" s="534"/>
      <c r="AB302" s="534"/>
      <c r="AC302" s="534"/>
      <c r="AD302" s="534"/>
      <c r="AE302" s="534"/>
      <c r="AF302" s="534"/>
      <c r="AG302" s="534"/>
      <c r="AH302" s="534"/>
      <c r="AI302" s="534"/>
      <c r="AJ302" s="534"/>
      <c r="AK302" s="534"/>
    </row>
    <row r="303" ht="13.5" customHeight="1">
      <c r="A303" s="534"/>
      <c r="B303" s="652"/>
      <c r="C303" s="652"/>
      <c r="D303" s="652"/>
      <c r="E303" s="652"/>
      <c r="F303" s="652"/>
      <c r="G303" s="652"/>
      <c r="H303" s="652"/>
      <c r="I303" s="652"/>
      <c r="J303" s="652"/>
      <c r="K303" s="652"/>
      <c r="L303" s="652"/>
      <c r="M303" s="652"/>
      <c r="N303" s="652"/>
      <c r="O303" s="652"/>
      <c r="P303" s="652"/>
      <c r="Q303" s="652"/>
      <c r="R303" s="534"/>
      <c r="S303" s="534"/>
      <c r="T303" s="534"/>
      <c r="U303" s="534"/>
      <c r="V303" s="534"/>
      <c r="W303" s="534"/>
      <c r="X303" s="534"/>
      <c r="Y303" s="534"/>
      <c r="Z303" s="534"/>
      <c r="AA303" s="534"/>
      <c r="AB303" s="534"/>
      <c r="AC303" s="534"/>
      <c r="AD303" s="534"/>
      <c r="AE303" s="534"/>
      <c r="AF303" s="534"/>
      <c r="AG303" s="534"/>
      <c r="AH303" s="534"/>
      <c r="AI303" s="534"/>
      <c r="AJ303" s="534"/>
      <c r="AK303" s="534"/>
    </row>
    <row r="304" ht="13.5" customHeight="1">
      <c r="A304" s="534"/>
      <c r="B304" s="652"/>
      <c r="C304" s="652"/>
      <c r="D304" s="652"/>
      <c r="E304" s="652"/>
      <c r="F304" s="652"/>
      <c r="G304" s="652"/>
      <c r="H304" s="652"/>
      <c r="I304" s="652"/>
      <c r="J304" s="652"/>
      <c r="K304" s="652"/>
      <c r="L304" s="652"/>
      <c r="M304" s="652"/>
      <c r="N304" s="652"/>
      <c r="O304" s="652"/>
      <c r="P304" s="652"/>
      <c r="Q304" s="652"/>
      <c r="R304" s="534"/>
      <c r="S304" s="534"/>
      <c r="T304" s="534"/>
      <c r="U304" s="534"/>
      <c r="V304" s="534"/>
      <c r="W304" s="534"/>
      <c r="X304" s="534"/>
      <c r="Y304" s="534"/>
      <c r="Z304" s="534"/>
      <c r="AA304" s="534"/>
      <c r="AB304" s="534"/>
      <c r="AC304" s="534"/>
      <c r="AD304" s="534"/>
      <c r="AE304" s="534"/>
      <c r="AF304" s="534"/>
      <c r="AG304" s="534"/>
      <c r="AH304" s="534"/>
      <c r="AI304" s="534"/>
      <c r="AJ304" s="534"/>
      <c r="AK304" s="534"/>
    </row>
    <row r="305" ht="13.5" customHeight="1">
      <c r="A305" s="534"/>
      <c r="B305" s="652"/>
      <c r="C305" s="652"/>
      <c r="D305" s="652"/>
      <c r="E305" s="652"/>
      <c r="F305" s="652"/>
      <c r="G305" s="652"/>
      <c r="H305" s="652"/>
      <c r="I305" s="652"/>
      <c r="J305" s="652"/>
      <c r="K305" s="652"/>
      <c r="L305" s="652"/>
      <c r="M305" s="652"/>
      <c r="N305" s="652"/>
      <c r="O305" s="652"/>
      <c r="P305" s="652"/>
      <c r="Q305" s="652"/>
      <c r="R305" s="534"/>
      <c r="S305" s="534"/>
      <c r="T305" s="534"/>
      <c r="U305" s="534"/>
      <c r="V305" s="534"/>
      <c r="W305" s="534"/>
      <c r="X305" s="534"/>
      <c r="Y305" s="534"/>
      <c r="Z305" s="534"/>
      <c r="AA305" s="534"/>
      <c r="AB305" s="534"/>
      <c r="AC305" s="534"/>
      <c r="AD305" s="534"/>
      <c r="AE305" s="534"/>
      <c r="AF305" s="534"/>
      <c r="AG305" s="534"/>
      <c r="AH305" s="534"/>
      <c r="AI305" s="534"/>
      <c r="AJ305" s="534"/>
      <c r="AK305" s="534"/>
    </row>
    <row r="306" ht="13.5" customHeight="1">
      <c r="A306" s="534"/>
      <c r="B306" s="652"/>
      <c r="C306" s="652"/>
      <c r="D306" s="652"/>
      <c r="E306" s="652"/>
      <c r="F306" s="652"/>
      <c r="G306" s="652"/>
      <c r="H306" s="652"/>
      <c r="I306" s="652"/>
      <c r="J306" s="652"/>
      <c r="K306" s="652"/>
      <c r="L306" s="652"/>
      <c r="M306" s="652"/>
      <c r="N306" s="652"/>
      <c r="O306" s="652"/>
      <c r="P306" s="652"/>
      <c r="Q306" s="652"/>
      <c r="R306" s="534"/>
      <c r="S306" s="534"/>
      <c r="T306" s="534"/>
      <c r="U306" s="534"/>
      <c r="V306" s="534"/>
      <c r="W306" s="534"/>
      <c r="X306" s="534"/>
      <c r="Y306" s="534"/>
      <c r="Z306" s="534"/>
      <c r="AA306" s="534"/>
      <c r="AB306" s="534"/>
      <c r="AC306" s="534"/>
      <c r="AD306" s="534"/>
      <c r="AE306" s="534"/>
      <c r="AF306" s="534"/>
      <c r="AG306" s="534"/>
      <c r="AH306" s="534"/>
      <c r="AI306" s="534"/>
      <c r="AJ306" s="534"/>
      <c r="AK306" s="534"/>
    </row>
    <row r="307" ht="13.5" customHeight="1">
      <c r="A307" s="534"/>
      <c r="B307" s="652"/>
      <c r="C307" s="652"/>
      <c r="D307" s="652"/>
      <c r="E307" s="652"/>
      <c r="F307" s="652"/>
      <c r="G307" s="652"/>
      <c r="H307" s="652"/>
      <c r="I307" s="652"/>
      <c r="J307" s="652"/>
      <c r="K307" s="652"/>
      <c r="L307" s="652"/>
      <c r="M307" s="652"/>
      <c r="N307" s="652"/>
      <c r="O307" s="652"/>
      <c r="P307" s="652"/>
      <c r="Q307" s="652"/>
      <c r="R307" s="534"/>
      <c r="S307" s="534"/>
      <c r="T307" s="534"/>
      <c r="U307" s="534"/>
      <c r="V307" s="534"/>
      <c r="W307" s="534"/>
      <c r="X307" s="534"/>
      <c r="Y307" s="534"/>
      <c r="Z307" s="534"/>
      <c r="AA307" s="534"/>
      <c r="AB307" s="534"/>
      <c r="AC307" s="534"/>
      <c r="AD307" s="534"/>
      <c r="AE307" s="534"/>
      <c r="AF307" s="534"/>
      <c r="AG307" s="534"/>
      <c r="AH307" s="534"/>
      <c r="AI307" s="534"/>
      <c r="AJ307" s="534"/>
      <c r="AK307" s="534"/>
    </row>
    <row r="308" ht="13.5" customHeight="1">
      <c r="A308" s="534"/>
      <c r="B308" s="652"/>
      <c r="C308" s="652"/>
      <c r="D308" s="652"/>
      <c r="E308" s="652"/>
      <c r="F308" s="652"/>
      <c r="G308" s="652"/>
      <c r="H308" s="652"/>
      <c r="I308" s="652"/>
      <c r="J308" s="652"/>
      <c r="K308" s="652"/>
      <c r="L308" s="652"/>
      <c r="M308" s="652"/>
      <c r="N308" s="652"/>
      <c r="O308" s="652"/>
      <c r="P308" s="652"/>
      <c r="Q308" s="652"/>
      <c r="R308" s="534"/>
      <c r="S308" s="534"/>
      <c r="T308" s="534"/>
      <c r="U308" s="534"/>
      <c r="V308" s="534"/>
      <c r="W308" s="534"/>
      <c r="X308" s="534"/>
      <c r="Y308" s="534"/>
      <c r="Z308" s="534"/>
      <c r="AA308" s="534"/>
      <c r="AB308" s="534"/>
      <c r="AC308" s="534"/>
      <c r="AD308" s="534"/>
      <c r="AE308" s="534"/>
      <c r="AF308" s="534"/>
      <c r="AG308" s="534"/>
      <c r="AH308" s="534"/>
      <c r="AI308" s="534"/>
      <c r="AJ308" s="534"/>
      <c r="AK308" s="534"/>
    </row>
    <row r="309" ht="13.5" customHeight="1">
      <c r="A309" s="534"/>
      <c r="B309" s="652"/>
      <c r="C309" s="652"/>
      <c r="D309" s="652"/>
      <c r="E309" s="652"/>
      <c r="F309" s="652"/>
      <c r="G309" s="652"/>
      <c r="H309" s="652"/>
      <c r="I309" s="652"/>
      <c r="J309" s="652"/>
      <c r="K309" s="652"/>
      <c r="L309" s="652"/>
      <c r="M309" s="652"/>
      <c r="N309" s="652"/>
      <c r="O309" s="652"/>
      <c r="P309" s="652"/>
      <c r="Q309" s="652"/>
      <c r="R309" s="534"/>
      <c r="S309" s="534"/>
      <c r="T309" s="534"/>
      <c r="U309" s="534"/>
      <c r="V309" s="534"/>
      <c r="W309" s="534"/>
      <c r="X309" s="534"/>
      <c r="Y309" s="534"/>
      <c r="Z309" s="534"/>
      <c r="AA309" s="534"/>
      <c r="AB309" s="534"/>
      <c r="AC309" s="534"/>
      <c r="AD309" s="534"/>
      <c r="AE309" s="534"/>
      <c r="AF309" s="534"/>
      <c r="AG309" s="534"/>
      <c r="AH309" s="534"/>
      <c r="AI309" s="534"/>
      <c r="AJ309" s="534"/>
      <c r="AK309" s="534"/>
    </row>
    <row r="310" ht="13.5" customHeight="1">
      <c r="A310" s="534"/>
      <c r="B310" s="652"/>
      <c r="C310" s="652"/>
      <c r="D310" s="652"/>
      <c r="E310" s="652"/>
      <c r="F310" s="652"/>
      <c r="G310" s="652"/>
      <c r="H310" s="652"/>
      <c r="I310" s="652"/>
      <c r="J310" s="652"/>
      <c r="K310" s="652"/>
      <c r="L310" s="652"/>
      <c r="M310" s="652"/>
      <c r="N310" s="652"/>
      <c r="O310" s="652"/>
      <c r="P310" s="652"/>
      <c r="Q310" s="652"/>
      <c r="R310" s="534"/>
      <c r="S310" s="534"/>
      <c r="T310" s="534"/>
      <c r="U310" s="534"/>
      <c r="V310" s="534"/>
      <c r="W310" s="534"/>
      <c r="X310" s="534"/>
      <c r="Y310" s="534"/>
      <c r="Z310" s="534"/>
      <c r="AA310" s="534"/>
      <c r="AB310" s="534"/>
      <c r="AC310" s="534"/>
      <c r="AD310" s="534"/>
      <c r="AE310" s="534"/>
      <c r="AF310" s="534"/>
      <c r="AG310" s="534"/>
      <c r="AH310" s="534"/>
      <c r="AI310" s="534"/>
      <c r="AJ310" s="534"/>
      <c r="AK310" s="534"/>
    </row>
    <row r="311" ht="13.5" customHeight="1">
      <c r="A311" s="534"/>
      <c r="B311" s="652"/>
      <c r="C311" s="652"/>
      <c r="D311" s="652"/>
      <c r="E311" s="652"/>
      <c r="F311" s="652"/>
      <c r="G311" s="652"/>
      <c r="H311" s="652"/>
      <c r="I311" s="652"/>
      <c r="J311" s="652"/>
      <c r="K311" s="652"/>
      <c r="L311" s="652"/>
      <c r="M311" s="652"/>
      <c r="N311" s="652"/>
      <c r="O311" s="652"/>
      <c r="P311" s="652"/>
      <c r="Q311" s="652"/>
      <c r="R311" s="534"/>
      <c r="S311" s="534"/>
      <c r="T311" s="534"/>
      <c r="U311" s="534"/>
      <c r="V311" s="534"/>
      <c r="W311" s="534"/>
      <c r="X311" s="534"/>
      <c r="Y311" s="534"/>
      <c r="Z311" s="534"/>
      <c r="AA311" s="534"/>
      <c r="AB311" s="534"/>
      <c r="AC311" s="534"/>
      <c r="AD311" s="534"/>
      <c r="AE311" s="534"/>
      <c r="AF311" s="534"/>
      <c r="AG311" s="534"/>
      <c r="AH311" s="534"/>
      <c r="AI311" s="534"/>
      <c r="AJ311" s="534"/>
      <c r="AK311" s="534"/>
    </row>
    <row r="312" ht="13.5" customHeight="1">
      <c r="A312" s="534"/>
      <c r="B312" s="652"/>
      <c r="C312" s="652"/>
      <c r="D312" s="652"/>
      <c r="E312" s="652"/>
      <c r="F312" s="652"/>
      <c r="G312" s="652"/>
      <c r="H312" s="652"/>
      <c r="I312" s="652"/>
      <c r="J312" s="652"/>
      <c r="K312" s="652"/>
      <c r="L312" s="652"/>
      <c r="M312" s="652"/>
      <c r="N312" s="652"/>
      <c r="O312" s="652"/>
      <c r="P312" s="652"/>
      <c r="Q312" s="652"/>
      <c r="R312" s="534"/>
      <c r="S312" s="534"/>
      <c r="T312" s="534"/>
      <c r="U312" s="534"/>
      <c r="V312" s="534"/>
      <c r="W312" s="534"/>
      <c r="X312" s="534"/>
      <c r="Y312" s="534"/>
      <c r="Z312" s="534"/>
      <c r="AA312" s="534"/>
      <c r="AB312" s="534"/>
      <c r="AC312" s="534"/>
      <c r="AD312" s="534"/>
      <c r="AE312" s="534"/>
      <c r="AF312" s="534"/>
      <c r="AG312" s="534"/>
      <c r="AH312" s="534"/>
      <c r="AI312" s="534"/>
      <c r="AJ312" s="534"/>
      <c r="AK312" s="534"/>
    </row>
    <row r="313" ht="13.5" customHeight="1">
      <c r="A313" s="534"/>
      <c r="B313" s="652"/>
      <c r="C313" s="652"/>
      <c r="D313" s="652"/>
      <c r="E313" s="652"/>
      <c r="F313" s="652"/>
      <c r="G313" s="652"/>
      <c r="H313" s="652"/>
      <c r="I313" s="652"/>
      <c r="J313" s="652"/>
      <c r="K313" s="652"/>
      <c r="L313" s="652"/>
      <c r="M313" s="652"/>
      <c r="N313" s="652"/>
      <c r="O313" s="652"/>
      <c r="P313" s="652"/>
      <c r="Q313" s="652"/>
      <c r="R313" s="534"/>
      <c r="S313" s="534"/>
      <c r="T313" s="534"/>
      <c r="U313" s="534"/>
      <c r="V313" s="534"/>
      <c r="W313" s="534"/>
      <c r="X313" s="534"/>
      <c r="Y313" s="534"/>
      <c r="Z313" s="534"/>
      <c r="AA313" s="534"/>
      <c r="AB313" s="534"/>
      <c r="AC313" s="534"/>
      <c r="AD313" s="534"/>
      <c r="AE313" s="534"/>
      <c r="AF313" s="534"/>
      <c r="AG313" s="534"/>
      <c r="AH313" s="534"/>
      <c r="AI313" s="534"/>
      <c r="AJ313" s="534"/>
      <c r="AK313" s="534"/>
    </row>
    <row r="314" ht="13.5" customHeight="1">
      <c r="A314" s="534"/>
      <c r="B314" s="652"/>
      <c r="C314" s="652"/>
      <c r="D314" s="652"/>
      <c r="E314" s="652"/>
      <c r="F314" s="652"/>
      <c r="G314" s="652"/>
      <c r="H314" s="652"/>
      <c r="I314" s="652"/>
      <c r="J314" s="652"/>
      <c r="K314" s="652"/>
      <c r="L314" s="652"/>
      <c r="M314" s="652"/>
      <c r="N314" s="652"/>
      <c r="O314" s="652"/>
      <c r="P314" s="652"/>
      <c r="Q314" s="652"/>
      <c r="R314" s="534"/>
      <c r="S314" s="534"/>
      <c r="T314" s="534"/>
      <c r="U314" s="534"/>
      <c r="V314" s="534"/>
      <c r="W314" s="534"/>
      <c r="X314" s="534"/>
      <c r="Y314" s="534"/>
      <c r="Z314" s="534"/>
      <c r="AA314" s="534"/>
      <c r="AB314" s="534"/>
      <c r="AC314" s="534"/>
      <c r="AD314" s="534"/>
      <c r="AE314" s="534"/>
      <c r="AF314" s="534"/>
      <c r="AG314" s="534"/>
      <c r="AH314" s="534"/>
      <c r="AI314" s="534"/>
      <c r="AJ314" s="534"/>
      <c r="AK314" s="534"/>
    </row>
    <row r="315" ht="13.5" customHeight="1">
      <c r="A315" s="534"/>
      <c r="B315" s="652"/>
      <c r="C315" s="652"/>
      <c r="D315" s="652"/>
      <c r="E315" s="652"/>
      <c r="F315" s="652"/>
      <c r="G315" s="652"/>
      <c r="H315" s="652"/>
      <c r="I315" s="652"/>
      <c r="J315" s="652"/>
      <c r="K315" s="652"/>
      <c r="L315" s="652"/>
      <c r="M315" s="652"/>
      <c r="N315" s="652"/>
      <c r="O315" s="652"/>
      <c r="P315" s="652"/>
      <c r="Q315" s="652"/>
      <c r="R315" s="534"/>
      <c r="S315" s="534"/>
      <c r="T315" s="534"/>
      <c r="U315" s="534"/>
      <c r="V315" s="534"/>
      <c r="W315" s="534"/>
      <c r="X315" s="534"/>
      <c r="Y315" s="534"/>
      <c r="Z315" s="534"/>
      <c r="AA315" s="534"/>
      <c r="AB315" s="534"/>
      <c r="AC315" s="534"/>
      <c r="AD315" s="534"/>
      <c r="AE315" s="534"/>
      <c r="AF315" s="534"/>
      <c r="AG315" s="534"/>
      <c r="AH315" s="534"/>
      <c r="AI315" s="534"/>
      <c r="AJ315" s="534"/>
      <c r="AK315" s="534"/>
    </row>
    <row r="316" ht="13.5" customHeight="1">
      <c r="A316" s="534"/>
      <c r="B316" s="652"/>
      <c r="C316" s="652"/>
      <c r="D316" s="652"/>
      <c r="E316" s="652"/>
      <c r="F316" s="652"/>
      <c r="G316" s="652"/>
      <c r="H316" s="652"/>
      <c r="I316" s="652"/>
      <c r="J316" s="652"/>
      <c r="K316" s="652"/>
      <c r="L316" s="652"/>
      <c r="M316" s="652"/>
      <c r="N316" s="652"/>
      <c r="O316" s="652"/>
      <c r="P316" s="652"/>
      <c r="Q316" s="652"/>
      <c r="R316" s="534"/>
      <c r="S316" s="534"/>
      <c r="T316" s="534"/>
      <c r="U316" s="534"/>
      <c r="V316" s="534"/>
      <c r="W316" s="534"/>
      <c r="X316" s="534"/>
      <c r="Y316" s="534"/>
      <c r="Z316" s="534"/>
      <c r="AA316" s="534"/>
      <c r="AB316" s="534"/>
      <c r="AC316" s="534"/>
      <c r="AD316" s="534"/>
      <c r="AE316" s="534"/>
      <c r="AF316" s="534"/>
      <c r="AG316" s="534"/>
      <c r="AH316" s="534"/>
      <c r="AI316" s="534"/>
      <c r="AJ316" s="534"/>
      <c r="AK316" s="534"/>
    </row>
    <row r="317" ht="13.5" customHeight="1">
      <c r="A317" s="534"/>
      <c r="B317" s="652"/>
      <c r="C317" s="652"/>
      <c r="D317" s="652"/>
      <c r="E317" s="652"/>
      <c r="F317" s="652"/>
      <c r="G317" s="652"/>
      <c r="H317" s="652"/>
      <c r="I317" s="652"/>
      <c r="J317" s="652"/>
      <c r="K317" s="652"/>
      <c r="L317" s="652"/>
      <c r="M317" s="652"/>
      <c r="N317" s="652"/>
      <c r="O317" s="652"/>
      <c r="P317" s="652"/>
      <c r="Q317" s="652"/>
      <c r="R317" s="534"/>
      <c r="S317" s="534"/>
      <c r="T317" s="534"/>
      <c r="U317" s="534"/>
      <c r="V317" s="534"/>
      <c r="W317" s="534"/>
      <c r="X317" s="534"/>
      <c r="Y317" s="534"/>
      <c r="Z317" s="534"/>
      <c r="AA317" s="534"/>
      <c r="AB317" s="534"/>
      <c r="AC317" s="534"/>
      <c r="AD317" s="534"/>
      <c r="AE317" s="534"/>
      <c r="AF317" s="534"/>
      <c r="AG317" s="534"/>
      <c r="AH317" s="534"/>
      <c r="AI317" s="534"/>
      <c r="AJ317" s="534"/>
      <c r="AK317" s="534"/>
    </row>
    <row r="318" ht="13.5" customHeight="1">
      <c r="A318" s="534"/>
      <c r="B318" s="652"/>
      <c r="C318" s="652"/>
      <c r="D318" s="652"/>
      <c r="E318" s="652"/>
      <c r="F318" s="652"/>
      <c r="G318" s="652"/>
      <c r="H318" s="652"/>
      <c r="I318" s="652"/>
      <c r="J318" s="652"/>
      <c r="K318" s="652"/>
      <c r="L318" s="652"/>
      <c r="M318" s="652"/>
      <c r="N318" s="652"/>
      <c r="O318" s="652"/>
      <c r="P318" s="652"/>
      <c r="Q318" s="652"/>
      <c r="R318" s="534"/>
      <c r="S318" s="534"/>
      <c r="T318" s="534"/>
      <c r="U318" s="534"/>
      <c r="V318" s="534"/>
      <c r="W318" s="534"/>
      <c r="X318" s="534"/>
      <c r="Y318" s="534"/>
      <c r="Z318" s="534"/>
      <c r="AA318" s="534"/>
      <c r="AB318" s="534"/>
      <c r="AC318" s="534"/>
      <c r="AD318" s="534"/>
      <c r="AE318" s="534"/>
      <c r="AF318" s="534"/>
      <c r="AG318" s="534"/>
      <c r="AH318" s="534"/>
      <c r="AI318" s="534"/>
      <c r="AJ318" s="534"/>
      <c r="AK318" s="534"/>
    </row>
    <row r="319" ht="13.5" customHeight="1">
      <c r="A319" s="534"/>
      <c r="B319" s="652"/>
      <c r="C319" s="652"/>
      <c r="D319" s="652"/>
      <c r="E319" s="652"/>
      <c r="F319" s="652"/>
      <c r="G319" s="652"/>
      <c r="H319" s="652"/>
      <c r="I319" s="652"/>
      <c r="J319" s="652"/>
      <c r="K319" s="652"/>
      <c r="L319" s="652"/>
      <c r="M319" s="652"/>
      <c r="N319" s="652"/>
      <c r="O319" s="652"/>
      <c r="P319" s="652"/>
      <c r="Q319" s="652"/>
      <c r="R319" s="534"/>
      <c r="S319" s="534"/>
      <c r="T319" s="534"/>
      <c r="U319" s="534"/>
      <c r="V319" s="534"/>
      <c r="W319" s="534"/>
      <c r="X319" s="534"/>
      <c r="Y319" s="534"/>
      <c r="Z319" s="534"/>
      <c r="AA319" s="534"/>
      <c r="AB319" s="534"/>
      <c r="AC319" s="534"/>
      <c r="AD319" s="534"/>
      <c r="AE319" s="534"/>
      <c r="AF319" s="534"/>
      <c r="AG319" s="534"/>
      <c r="AH319" s="534"/>
      <c r="AI319" s="534"/>
      <c r="AJ319" s="534"/>
      <c r="AK319" s="534"/>
    </row>
    <row r="320" ht="13.5" customHeight="1">
      <c r="A320" s="534"/>
      <c r="B320" s="652"/>
      <c r="C320" s="652"/>
      <c r="D320" s="652"/>
      <c r="E320" s="652"/>
      <c r="F320" s="652"/>
      <c r="G320" s="652"/>
      <c r="H320" s="652"/>
      <c r="I320" s="652"/>
      <c r="J320" s="652"/>
      <c r="K320" s="652"/>
      <c r="L320" s="652"/>
      <c r="M320" s="652"/>
      <c r="N320" s="652"/>
      <c r="O320" s="652"/>
      <c r="P320" s="652"/>
      <c r="Q320" s="652"/>
      <c r="R320" s="534"/>
      <c r="S320" s="534"/>
      <c r="T320" s="534"/>
      <c r="U320" s="534"/>
      <c r="V320" s="534"/>
      <c r="W320" s="534"/>
      <c r="X320" s="534"/>
      <c r="Y320" s="534"/>
      <c r="Z320" s="534"/>
      <c r="AA320" s="534"/>
      <c r="AB320" s="534"/>
      <c r="AC320" s="534"/>
      <c r="AD320" s="534"/>
      <c r="AE320" s="534"/>
      <c r="AF320" s="534"/>
      <c r="AG320" s="534"/>
      <c r="AH320" s="534"/>
      <c r="AI320" s="534"/>
      <c r="AJ320" s="534"/>
      <c r="AK320" s="534"/>
    </row>
    <row r="321" ht="13.5" customHeight="1">
      <c r="A321" s="534"/>
      <c r="B321" s="652"/>
      <c r="C321" s="652"/>
      <c r="D321" s="652"/>
      <c r="E321" s="652"/>
      <c r="F321" s="652"/>
      <c r="G321" s="652"/>
      <c r="H321" s="652"/>
      <c r="I321" s="652"/>
      <c r="J321" s="652"/>
      <c r="K321" s="652"/>
      <c r="L321" s="652"/>
      <c r="M321" s="652"/>
      <c r="N321" s="652"/>
      <c r="O321" s="652"/>
      <c r="P321" s="652"/>
      <c r="Q321" s="652"/>
      <c r="R321" s="534"/>
      <c r="S321" s="534"/>
      <c r="T321" s="534"/>
      <c r="U321" s="534"/>
      <c r="V321" s="534"/>
      <c r="W321" s="534"/>
      <c r="X321" s="534"/>
      <c r="Y321" s="534"/>
      <c r="Z321" s="534"/>
      <c r="AA321" s="534"/>
      <c r="AB321" s="534"/>
      <c r="AC321" s="534"/>
      <c r="AD321" s="534"/>
      <c r="AE321" s="534"/>
      <c r="AF321" s="534"/>
      <c r="AG321" s="534"/>
      <c r="AH321" s="534"/>
      <c r="AI321" s="534"/>
      <c r="AJ321" s="534"/>
      <c r="AK321" s="534"/>
    </row>
    <row r="322" ht="13.5" customHeight="1">
      <c r="A322" s="534"/>
      <c r="B322" s="652"/>
      <c r="C322" s="652"/>
      <c r="D322" s="652"/>
      <c r="E322" s="652"/>
      <c r="F322" s="652"/>
      <c r="G322" s="652"/>
      <c r="H322" s="652"/>
      <c r="I322" s="652"/>
      <c r="J322" s="652"/>
      <c r="K322" s="652"/>
      <c r="L322" s="652"/>
      <c r="M322" s="652"/>
      <c r="N322" s="652"/>
      <c r="O322" s="652"/>
      <c r="P322" s="652"/>
      <c r="Q322" s="652"/>
      <c r="R322" s="534"/>
      <c r="S322" s="534"/>
      <c r="T322" s="534"/>
      <c r="U322" s="534"/>
      <c r="V322" s="534"/>
      <c r="W322" s="534"/>
      <c r="X322" s="534"/>
      <c r="Y322" s="534"/>
      <c r="Z322" s="534"/>
      <c r="AA322" s="534"/>
      <c r="AB322" s="534"/>
      <c r="AC322" s="534"/>
      <c r="AD322" s="534"/>
      <c r="AE322" s="534"/>
      <c r="AF322" s="534"/>
      <c r="AG322" s="534"/>
      <c r="AH322" s="534"/>
      <c r="AI322" s="534"/>
      <c r="AJ322" s="534"/>
      <c r="AK322" s="534"/>
    </row>
    <row r="323" ht="13.5" customHeight="1">
      <c r="A323" s="534"/>
      <c r="B323" s="652"/>
      <c r="C323" s="652"/>
      <c r="D323" s="652"/>
      <c r="E323" s="652"/>
      <c r="F323" s="652"/>
      <c r="G323" s="652"/>
      <c r="H323" s="652"/>
      <c r="I323" s="652"/>
      <c r="J323" s="652"/>
      <c r="K323" s="652"/>
      <c r="L323" s="652"/>
      <c r="M323" s="652"/>
      <c r="N323" s="652"/>
      <c r="O323" s="652"/>
      <c r="P323" s="652"/>
      <c r="Q323" s="652"/>
      <c r="R323" s="534"/>
      <c r="S323" s="534"/>
      <c r="T323" s="534"/>
      <c r="U323" s="534"/>
      <c r="V323" s="534"/>
      <c r="W323" s="534"/>
      <c r="X323" s="534"/>
      <c r="Y323" s="534"/>
      <c r="Z323" s="534"/>
      <c r="AA323" s="534"/>
      <c r="AB323" s="534"/>
      <c r="AC323" s="534"/>
      <c r="AD323" s="534"/>
      <c r="AE323" s="534"/>
      <c r="AF323" s="534"/>
      <c r="AG323" s="534"/>
      <c r="AH323" s="534"/>
      <c r="AI323" s="534"/>
      <c r="AJ323" s="534"/>
      <c r="AK323" s="534"/>
    </row>
    <row r="324" ht="13.5" customHeight="1">
      <c r="A324" s="534"/>
      <c r="B324" s="652"/>
      <c r="C324" s="652"/>
      <c r="D324" s="652"/>
      <c r="E324" s="652"/>
      <c r="F324" s="652"/>
      <c r="G324" s="652"/>
      <c r="H324" s="652"/>
      <c r="I324" s="652"/>
      <c r="J324" s="652"/>
      <c r="K324" s="652"/>
      <c r="L324" s="652"/>
      <c r="M324" s="652"/>
      <c r="N324" s="652"/>
      <c r="O324" s="652"/>
      <c r="P324" s="652"/>
      <c r="Q324" s="652"/>
      <c r="R324" s="534"/>
      <c r="S324" s="534"/>
      <c r="T324" s="534"/>
      <c r="U324" s="534"/>
      <c r="V324" s="534"/>
      <c r="W324" s="534"/>
      <c r="X324" s="534"/>
      <c r="Y324" s="534"/>
      <c r="Z324" s="534"/>
      <c r="AA324" s="534"/>
      <c r="AB324" s="534"/>
      <c r="AC324" s="534"/>
      <c r="AD324" s="534"/>
      <c r="AE324" s="534"/>
      <c r="AF324" s="534"/>
      <c r="AG324" s="534"/>
      <c r="AH324" s="534"/>
      <c r="AI324" s="534"/>
      <c r="AJ324" s="534"/>
      <c r="AK324" s="534"/>
    </row>
    <row r="325" ht="13.5" customHeight="1">
      <c r="A325" s="534"/>
      <c r="B325" s="652"/>
      <c r="C325" s="652"/>
      <c r="D325" s="652"/>
      <c r="E325" s="652"/>
      <c r="F325" s="652"/>
      <c r="G325" s="652"/>
      <c r="H325" s="652"/>
      <c r="I325" s="652"/>
      <c r="J325" s="652"/>
      <c r="K325" s="652"/>
      <c r="L325" s="652"/>
      <c r="M325" s="652"/>
      <c r="N325" s="652"/>
      <c r="O325" s="652"/>
      <c r="P325" s="652"/>
      <c r="Q325" s="652"/>
      <c r="R325" s="534"/>
      <c r="S325" s="534"/>
      <c r="T325" s="534"/>
      <c r="U325" s="534"/>
      <c r="V325" s="534"/>
      <c r="W325" s="534"/>
      <c r="X325" s="534"/>
      <c r="Y325" s="534"/>
      <c r="Z325" s="534"/>
      <c r="AA325" s="534"/>
      <c r="AB325" s="534"/>
      <c r="AC325" s="534"/>
      <c r="AD325" s="534"/>
      <c r="AE325" s="534"/>
      <c r="AF325" s="534"/>
      <c r="AG325" s="534"/>
      <c r="AH325" s="534"/>
      <c r="AI325" s="534"/>
      <c r="AJ325" s="534"/>
      <c r="AK325" s="534"/>
    </row>
    <row r="326" ht="13.5" customHeight="1">
      <c r="A326" s="534"/>
      <c r="B326" s="652"/>
      <c r="C326" s="652"/>
      <c r="D326" s="652"/>
      <c r="E326" s="652"/>
      <c r="F326" s="652"/>
      <c r="G326" s="652"/>
      <c r="H326" s="652"/>
      <c r="I326" s="652"/>
      <c r="J326" s="652"/>
      <c r="K326" s="652"/>
      <c r="L326" s="652"/>
      <c r="M326" s="652"/>
      <c r="N326" s="652"/>
      <c r="O326" s="652"/>
      <c r="P326" s="652"/>
      <c r="Q326" s="652"/>
      <c r="R326" s="534"/>
      <c r="S326" s="534"/>
      <c r="T326" s="534"/>
      <c r="U326" s="534"/>
      <c r="V326" s="534"/>
      <c r="W326" s="534"/>
      <c r="X326" s="534"/>
      <c r="Y326" s="534"/>
      <c r="Z326" s="534"/>
      <c r="AA326" s="534"/>
      <c r="AB326" s="534"/>
      <c r="AC326" s="534"/>
      <c r="AD326" s="534"/>
      <c r="AE326" s="534"/>
      <c r="AF326" s="534"/>
      <c r="AG326" s="534"/>
      <c r="AH326" s="534"/>
      <c r="AI326" s="534"/>
      <c r="AJ326" s="534"/>
      <c r="AK326" s="534"/>
    </row>
    <row r="327" ht="13.5" customHeight="1">
      <c r="A327" s="534"/>
      <c r="B327" s="652"/>
      <c r="C327" s="652"/>
      <c r="D327" s="652"/>
      <c r="E327" s="652"/>
      <c r="F327" s="652"/>
      <c r="G327" s="652"/>
      <c r="H327" s="652"/>
      <c r="I327" s="652"/>
      <c r="J327" s="652"/>
      <c r="K327" s="652"/>
      <c r="L327" s="652"/>
      <c r="M327" s="652"/>
      <c r="N327" s="652"/>
      <c r="O327" s="652"/>
      <c r="P327" s="652"/>
      <c r="Q327" s="652"/>
      <c r="R327" s="534"/>
      <c r="S327" s="534"/>
      <c r="T327" s="534"/>
      <c r="U327" s="534"/>
      <c r="V327" s="534"/>
      <c r="W327" s="534"/>
      <c r="X327" s="534"/>
      <c r="Y327" s="534"/>
      <c r="Z327" s="534"/>
      <c r="AA327" s="534"/>
      <c r="AB327" s="534"/>
      <c r="AC327" s="534"/>
      <c r="AD327" s="534"/>
      <c r="AE327" s="534"/>
      <c r="AF327" s="534"/>
      <c r="AG327" s="534"/>
      <c r="AH327" s="534"/>
      <c r="AI327" s="534"/>
      <c r="AJ327" s="534"/>
      <c r="AK327" s="534"/>
    </row>
    <row r="328" ht="13.5" customHeight="1">
      <c r="A328" s="534"/>
      <c r="B328" s="652"/>
      <c r="C328" s="652"/>
      <c r="D328" s="652"/>
      <c r="E328" s="652"/>
      <c r="F328" s="652"/>
      <c r="G328" s="652"/>
      <c r="H328" s="652"/>
      <c r="I328" s="652"/>
      <c r="J328" s="652"/>
      <c r="K328" s="652"/>
      <c r="L328" s="652"/>
      <c r="M328" s="652"/>
      <c r="N328" s="652"/>
      <c r="O328" s="652"/>
      <c r="P328" s="652"/>
      <c r="Q328" s="652"/>
      <c r="R328" s="534"/>
      <c r="S328" s="534"/>
      <c r="T328" s="534"/>
      <c r="U328" s="534"/>
      <c r="V328" s="534"/>
      <c r="W328" s="534"/>
      <c r="X328" s="534"/>
      <c r="Y328" s="534"/>
      <c r="Z328" s="534"/>
      <c r="AA328" s="534"/>
      <c r="AB328" s="534"/>
      <c r="AC328" s="534"/>
      <c r="AD328" s="534"/>
      <c r="AE328" s="534"/>
      <c r="AF328" s="534"/>
      <c r="AG328" s="534"/>
      <c r="AH328" s="534"/>
      <c r="AI328" s="534"/>
      <c r="AJ328" s="534"/>
      <c r="AK328" s="534"/>
    </row>
    <row r="329" ht="13.5" customHeight="1">
      <c r="A329" s="534"/>
      <c r="B329" s="652"/>
      <c r="C329" s="652"/>
      <c r="D329" s="652"/>
      <c r="E329" s="652"/>
      <c r="F329" s="652"/>
      <c r="G329" s="652"/>
      <c r="H329" s="652"/>
      <c r="I329" s="652"/>
      <c r="J329" s="652"/>
      <c r="K329" s="652"/>
      <c r="L329" s="652"/>
      <c r="M329" s="652"/>
      <c r="N329" s="652"/>
      <c r="O329" s="652"/>
      <c r="P329" s="652"/>
      <c r="Q329" s="652"/>
      <c r="R329" s="534"/>
      <c r="S329" s="534"/>
      <c r="T329" s="534"/>
      <c r="U329" s="534"/>
      <c r="V329" s="534"/>
      <c r="W329" s="534"/>
      <c r="X329" s="534"/>
      <c r="Y329" s="534"/>
      <c r="Z329" s="534"/>
      <c r="AA329" s="534"/>
      <c r="AB329" s="534"/>
      <c r="AC329" s="534"/>
      <c r="AD329" s="534"/>
      <c r="AE329" s="534"/>
      <c r="AF329" s="534"/>
      <c r="AG329" s="534"/>
      <c r="AH329" s="534"/>
      <c r="AI329" s="534"/>
      <c r="AJ329" s="534"/>
      <c r="AK329" s="534"/>
    </row>
    <row r="330" ht="13.5" customHeight="1">
      <c r="A330" s="534"/>
      <c r="B330" s="652"/>
      <c r="C330" s="652"/>
      <c r="D330" s="652"/>
      <c r="E330" s="652"/>
      <c r="F330" s="652"/>
      <c r="G330" s="652"/>
      <c r="H330" s="652"/>
      <c r="I330" s="652"/>
      <c r="J330" s="652"/>
      <c r="K330" s="652"/>
      <c r="L330" s="652"/>
      <c r="M330" s="652"/>
      <c r="N330" s="652"/>
      <c r="O330" s="652"/>
      <c r="P330" s="652"/>
      <c r="Q330" s="652"/>
      <c r="R330" s="534"/>
      <c r="S330" s="534"/>
      <c r="T330" s="534"/>
      <c r="U330" s="534"/>
      <c r="V330" s="534"/>
      <c r="W330" s="534"/>
      <c r="X330" s="534"/>
      <c r="Y330" s="534"/>
      <c r="Z330" s="534"/>
      <c r="AA330" s="534"/>
      <c r="AB330" s="534"/>
      <c r="AC330" s="534"/>
      <c r="AD330" s="534"/>
      <c r="AE330" s="534"/>
      <c r="AF330" s="534"/>
      <c r="AG330" s="534"/>
      <c r="AH330" s="534"/>
      <c r="AI330" s="534"/>
      <c r="AJ330" s="534"/>
      <c r="AK330" s="534"/>
    </row>
    <row r="331" ht="13.5" customHeight="1">
      <c r="A331" s="534"/>
      <c r="B331" s="652"/>
      <c r="C331" s="652"/>
      <c r="D331" s="652"/>
      <c r="E331" s="652"/>
      <c r="F331" s="652"/>
      <c r="G331" s="652"/>
      <c r="H331" s="652"/>
      <c r="I331" s="652"/>
      <c r="J331" s="652"/>
      <c r="K331" s="652"/>
      <c r="L331" s="652"/>
      <c r="M331" s="652"/>
      <c r="N331" s="652"/>
      <c r="O331" s="652"/>
      <c r="P331" s="652"/>
      <c r="Q331" s="652"/>
      <c r="R331" s="534"/>
      <c r="S331" s="534"/>
      <c r="T331" s="534"/>
      <c r="U331" s="534"/>
      <c r="V331" s="534"/>
      <c r="W331" s="534"/>
      <c r="X331" s="534"/>
      <c r="Y331" s="534"/>
      <c r="Z331" s="534"/>
      <c r="AA331" s="534"/>
      <c r="AB331" s="534"/>
      <c r="AC331" s="534"/>
      <c r="AD331" s="534"/>
      <c r="AE331" s="534"/>
      <c r="AF331" s="534"/>
      <c r="AG331" s="534"/>
      <c r="AH331" s="534"/>
      <c r="AI331" s="534"/>
      <c r="AJ331" s="534"/>
      <c r="AK331" s="534"/>
    </row>
    <row r="332" ht="13.5" customHeight="1">
      <c r="A332" s="534"/>
      <c r="B332" s="652"/>
      <c r="C332" s="652"/>
      <c r="D332" s="652"/>
      <c r="E332" s="652"/>
      <c r="F332" s="652"/>
      <c r="G332" s="652"/>
      <c r="H332" s="652"/>
      <c r="I332" s="652"/>
      <c r="J332" s="652"/>
      <c r="K332" s="652"/>
      <c r="L332" s="652"/>
      <c r="M332" s="652"/>
      <c r="N332" s="652"/>
      <c r="O332" s="652"/>
      <c r="P332" s="652"/>
      <c r="Q332" s="652"/>
      <c r="R332" s="534"/>
      <c r="S332" s="534"/>
      <c r="T332" s="534"/>
      <c r="U332" s="534"/>
      <c r="V332" s="534"/>
      <c r="W332" s="534"/>
      <c r="X332" s="534"/>
      <c r="Y332" s="534"/>
      <c r="Z332" s="534"/>
      <c r="AA332" s="534"/>
      <c r="AB332" s="534"/>
      <c r="AC332" s="534"/>
      <c r="AD332" s="534"/>
      <c r="AE332" s="534"/>
      <c r="AF332" s="534"/>
      <c r="AG332" s="534"/>
      <c r="AH332" s="534"/>
      <c r="AI332" s="534"/>
      <c r="AJ332" s="534"/>
      <c r="AK332" s="534"/>
    </row>
    <row r="333" ht="13.5" customHeight="1">
      <c r="A333" s="534"/>
      <c r="B333" s="652"/>
      <c r="C333" s="652"/>
      <c r="D333" s="652"/>
      <c r="E333" s="652"/>
      <c r="F333" s="652"/>
      <c r="G333" s="652"/>
      <c r="H333" s="652"/>
      <c r="I333" s="652"/>
      <c r="J333" s="652"/>
      <c r="K333" s="652"/>
      <c r="L333" s="652"/>
      <c r="M333" s="652"/>
      <c r="N333" s="652"/>
      <c r="O333" s="652"/>
      <c r="P333" s="652"/>
      <c r="Q333" s="652"/>
      <c r="R333" s="534"/>
      <c r="S333" s="534"/>
      <c r="T333" s="534"/>
      <c r="U333" s="534"/>
      <c r="V333" s="534"/>
      <c r="W333" s="534"/>
      <c r="X333" s="534"/>
      <c r="Y333" s="534"/>
      <c r="Z333" s="534"/>
      <c r="AA333" s="534"/>
      <c r="AB333" s="534"/>
      <c r="AC333" s="534"/>
      <c r="AD333" s="534"/>
      <c r="AE333" s="534"/>
      <c r="AF333" s="534"/>
      <c r="AG333" s="534"/>
      <c r="AH333" s="534"/>
      <c r="AI333" s="534"/>
      <c r="AJ333" s="534"/>
      <c r="AK333" s="534"/>
    </row>
    <row r="334" ht="13.5" customHeight="1">
      <c r="A334" s="534"/>
      <c r="B334" s="652"/>
      <c r="C334" s="652"/>
      <c r="D334" s="652"/>
      <c r="E334" s="652"/>
      <c r="F334" s="652"/>
      <c r="G334" s="652"/>
      <c r="H334" s="652"/>
      <c r="I334" s="652"/>
      <c r="J334" s="652"/>
      <c r="K334" s="652"/>
      <c r="L334" s="652"/>
      <c r="M334" s="652"/>
      <c r="N334" s="652"/>
      <c r="O334" s="652"/>
      <c r="P334" s="652"/>
      <c r="Q334" s="652"/>
      <c r="R334" s="534"/>
      <c r="S334" s="534"/>
      <c r="T334" s="534"/>
      <c r="U334" s="534"/>
      <c r="V334" s="534"/>
      <c r="W334" s="534"/>
      <c r="X334" s="534"/>
      <c r="Y334" s="534"/>
      <c r="Z334" s="534"/>
      <c r="AA334" s="534"/>
      <c r="AB334" s="534"/>
      <c r="AC334" s="534"/>
      <c r="AD334" s="534"/>
      <c r="AE334" s="534"/>
      <c r="AF334" s="534"/>
      <c r="AG334" s="534"/>
      <c r="AH334" s="534"/>
      <c r="AI334" s="534"/>
      <c r="AJ334" s="534"/>
      <c r="AK334" s="534"/>
    </row>
    <row r="335" ht="13.5" customHeight="1">
      <c r="A335" s="534"/>
      <c r="B335" s="652"/>
      <c r="C335" s="652"/>
      <c r="D335" s="652"/>
      <c r="E335" s="652"/>
      <c r="F335" s="652"/>
      <c r="G335" s="652"/>
      <c r="H335" s="652"/>
      <c r="I335" s="652"/>
      <c r="J335" s="652"/>
      <c r="K335" s="652"/>
      <c r="L335" s="652"/>
      <c r="M335" s="652"/>
      <c r="N335" s="652"/>
      <c r="O335" s="652"/>
      <c r="P335" s="652"/>
      <c r="Q335" s="652"/>
      <c r="R335" s="534"/>
      <c r="S335" s="534"/>
      <c r="T335" s="534"/>
      <c r="U335" s="534"/>
      <c r="V335" s="534"/>
      <c r="W335" s="534"/>
      <c r="X335" s="534"/>
      <c r="Y335" s="534"/>
      <c r="Z335" s="534"/>
      <c r="AA335" s="534"/>
      <c r="AB335" s="534"/>
      <c r="AC335" s="534"/>
      <c r="AD335" s="534"/>
      <c r="AE335" s="534"/>
      <c r="AF335" s="534"/>
      <c r="AG335" s="534"/>
      <c r="AH335" s="534"/>
      <c r="AI335" s="534"/>
      <c r="AJ335" s="534"/>
      <c r="AK335" s="534"/>
    </row>
    <row r="336" ht="13.5" customHeight="1">
      <c r="A336" s="534"/>
      <c r="B336" s="652"/>
      <c r="C336" s="652"/>
      <c r="D336" s="652"/>
      <c r="E336" s="652"/>
      <c r="F336" s="652"/>
      <c r="G336" s="652"/>
      <c r="H336" s="652"/>
      <c r="I336" s="652"/>
      <c r="J336" s="652"/>
      <c r="K336" s="652"/>
      <c r="L336" s="652"/>
      <c r="M336" s="652"/>
      <c r="N336" s="652"/>
      <c r="O336" s="652"/>
      <c r="P336" s="652"/>
      <c r="Q336" s="652"/>
      <c r="R336" s="534"/>
      <c r="S336" s="534"/>
      <c r="T336" s="534"/>
      <c r="U336" s="534"/>
      <c r="V336" s="534"/>
      <c r="W336" s="534"/>
      <c r="X336" s="534"/>
      <c r="Y336" s="534"/>
      <c r="Z336" s="534"/>
      <c r="AA336" s="534"/>
      <c r="AB336" s="534"/>
      <c r="AC336" s="534"/>
      <c r="AD336" s="534"/>
      <c r="AE336" s="534"/>
      <c r="AF336" s="534"/>
      <c r="AG336" s="534"/>
      <c r="AH336" s="534"/>
      <c r="AI336" s="534"/>
      <c r="AJ336" s="534"/>
      <c r="AK336" s="534"/>
    </row>
    <row r="337" ht="13.5" customHeight="1">
      <c r="A337" s="534"/>
      <c r="B337" s="652"/>
      <c r="C337" s="652"/>
      <c r="D337" s="652"/>
      <c r="E337" s="652"/>
      <c r="F337" s="652"/>
      <c r="G337" s="652"/>
      <c r="H337" s="652"/>
      <c r="I337" s="652"/>
      <c r="J337" s="652"/>
      <c r="K337" s="652"/>
      <c r="L337" s="652"/>
      <c r="M337" s="652"/>
      <c r="N337" s="652"/>
      <c r="O337" s="652"/>
      <c r="P337" s="652"/>
      <c r="Q337" s="652"/>
      <c r="R337" s="534"/>
      <c r="S337" s="534"/>
      <c r="T337" s="534"/>
      <c r="U337" s="534"/>
      <c r="V337" s="534"/>
      <c r="W337" s="534"/>
      <c r="X337" s="534"/>
      <c r="Y337" s="534"/>
      <c r="Z337" s="534"/>
      <c r="AA337" s="534"/>
      <c r="AB337" s="534"/>
      <c r="AC337" s="534"/>
      <c r="AD337" s="534"/>
      <c r="AE337" s="534"/>
      <c r="AF337" s="534"/>
      <c r="AG337" s="534"/>
      <c r="AH337" s="534"/>
      <c r="AI337" s="534"/>
      <c r="AJ337" s="534"/>
      <c r="AK337" s="534"/>
    </row>
    <row r="338" ht="13.5" customHeight="1">
      <c r="A338" s="534"/>
      <c r="B338" s="652"/>
      <c r="C338" s="652"/>
      <c r="D338" s="652"/>
      <c r="E338" s="652"/>
      <c r="F338" s="652"/>
      <c r="G338" s="652"/>
      <c r="H338" s="652"/>
      <c r="I338" s="652"/>
      <c r="J338" s="652"/>
      <c r="K338" s="652"/>
      <c r="L338" s="652"/>
      <c r="M338" s="652"/>
      <c r="N338" s="652"/>
      <c r="O338" s="652"/>
      <c r="P338" s="652"/>
      <c r="Q338" s="652"/>
      <c r="R338" s="534"/>
      <c r="S338" s="534"/>
      <c r="T338" s="534"/>
      <c r="U338" s="534"/>
      <c r="V338" s="534"/>
      <c r="W338" s="534"/>
      <c r="X338" s="534"/>
      <c r="Y338" s="534"/>
      <c r="Z338" s="534"/>
      <c r="AA338" s="534"/>
      <c r="AB338" s="534"/>
      <c r="AC338" s="534"/>
      <c r="AD338" s="534"/>
      <c r="AE338" s="534"/>
      <c r="AF338" s="534"/>
      <c r="AG338" s="534"/>
      <c r="AH338" s="534"/>
      <c r="AI338" s="534"/>
      <c r="AJ338" s="534"/>
      <c r="AK338" s="534"/>
    </row>
    <row r="339" ht="13.5" customHeight="1">
      <c r="A339" s="534"/>
      <c r="B339" s="652"/>
      <c r="C339" s="652"/>
      <c r="D339" s="652"/>
      <c r="E339" s="652"/>
      <c r="F339" s="652"/>
      <c r="G339" s="652"/>
      <c r="H339" s="652"/>
      <c r="I339" s="652"/>
      <c r="J339" s="652"/>
      <c r="K339" s="652"/>
      <c r="L339" s="652"/>
      <c r="M339" s="652"/>
      <c r="N339" s="652"/>
      <c r="O339" s="652"/>
      <c r="P339" s="652"/>
      <c r="Q339" s="652"/>
      <c r="R339" s="534"/>
      <c r="S339" s="534"/>
      <c r="T339" s="534"/>
      <c r="U339" s="534"/>
      <c r="V339" s="534"/>
      <c r="W339" s="534"/>
      <c r="X339" s="534"/>
      <c r="Y339" s="534"/>
      <c r="Z339" s="534"/>
      <c r="AA339" s="534"/>
      <c r="AB339" s="534"/>
      <c r="AC339" s="534"/>
      <c r="AD339" s="534"/>
      <c r="AE339" s="534"/>
      <c r="AF339" s="534"/>
      <c r="AG339" s="534"/>
      <c r="AH339" s="534"/>
      <c r="AI339" s="534"/>
      <c r="AJ339" s="534"/>
      <c r="AK339" s="534"/>
    </row>
    <row r="340" ht="13.5" customHeight="1">
      <c r="A340" s="534"/>
      <c r="B340" s="652"/>
      <c r="C340" s="652"/>
      <c r="D340" s="652"/>
      <c r="E340" s="652"/>
      <c r="F340" s="652"/>
      <c r="G340" s="652"/>
      <c r="H340" s="652"/>
      <c r="I340" s="652"/>
      <c r="J340" s="652"/>
      <c r="K340" s="652"/>
      <c r="L340" s="652"/>
      <c r="M340" s="652"/>
      <c r="N340" s="652"/>
      <c r="O340" s="652"/>
      <c r="P340" s="652"/>
      <c r="Q340" s="652"/>
      <c r="R340" s="534"/>
      <c r="S340" s="534"/>
      <c r="T340" s="534"/>
      <c r="U340" s="534"/>
      <c r="V340" s="534"/>
      <c r="W340" s="534"/>
      <c r="X340" s="534"/>
      <c r="Y340" s="534"/>
      <c r="Z340" s="534"/>
      <c r="AA340" s="534"/>
      <c r="AB340" s="534"/>
      <c r="AC340" s="534"/>
      <c r="AD340" s="534"/>
      <c r="AE340" s="534"/>
      <c r="AF340" s="534"/>
      <c r="AG340" s="534"/>
      <c r="AH340" s="534"/>
      <c r="AI340" s="534"/>
      <c r="AJ340" s="534"/>
      <c r="AK340" s="534"/>
    </row>
    <row r="341" ht="13.5" customHeight="1">
      <c r="A341" s="534"/>
      <c r="B341" s="652"/>
      <c r="C341" s="652"/>
      <c r="D341" s="652"/>
      <c r="E341" s="652"/>
      <c r="F341" s="652"/>
      <c r="G341" s="652"/>
      <c r="H341" s="652"/>
      <c r="I341" s="652"/>
      <c r="J341" s="652"/>
      <c r="K341" s="652"/>
      <c r="L341" s="652"/>
      <c r="M341" s="652"/>
      <c r="N341" s="652"/>
      <c r="O341" s="652"/>
      <c r="P341" s="652"/>
      <c r="Q341" s="652"/>
      <c r="R341" s="534"/>
      <c r="S341" s="534"/>
      <c r="T341" s="534"/>
      <c r="U341" s="534"/>
      <c r="V341" s="534"/>
      <c r="W341" s="534"/>
      <c r="X341" s="534"/>
      <c r="Y341" s="534"/>
      <c r="Z341" s="534"/>
      <c r="AA341" s="534"/>
      <c r="AB341" s="534"/>
      <c r="AC341" s="534"/>
      <c r="AD341" s="534"/>
      <c r="AE341" s="534"/>
      <c r="AF341" s="534"/>
      <c r="AG341" s="534"/>
      <c r="AH341" s="534"/>
      <c r="AI341" s="534"/>
      <c r="AJ341" s="534"/>
      <c r="AK341" s="534"/>
    </row>
    <row r="342" ht="13.5" customHeight="1">
      <c r="A342" s="534"/>
      <c r="B342" s="652"/>
      <c r="C342" s="652"/>
      <c r="D342" s="652"/>
      <c r="E342" s="652"/>
      <c r="F342" s="652"/>
      <c r="G342" s="652"/>
      <c r="H342" s="652"/>
      <c r="I342" s="652"/>
      <c r="J342" s="652"/>
      <c r="K342" s="652"/>
      <c r="L342" s="652"/>
      <c r="M342" s="652"/>
      <c r="N342" s="652"/>
      <c r="O342" s="652"/>
      <c r="P342" s="652"/>
      <c r="Q342" s="652"/>
      <c r="R342" s="534"/>
      <c r="S342" s="534"/>
      <c r="T342" s="534"/>
      <c r="U342" s="534"/>
      <c r="V342" s="534"/>
      <c r="W342" s="534"/>
      <c r="X342" s="534"/>
      <c r="Y342" s="534"/>
      <c r="Z342" s="534"/>
      <c r="AA342" s="534"/>
      <c r="AB342" s="534"/>
      <c r="AC342" s="534"/>
      <c r="AD342" s="534"/>
      <c r="AE342" s="534"/>
      <c r="AF342" s="534"/>
      <c r="AG342" s="534"/>
      <c r="AH342" s="534"/>
      <c r="AI342" s="534"/>
      <c r="AJ342" s="534"/>
      <c r="AK342" s="534"/>
    </row>
    <row r="343" ht="13.5" customHeight="1">
      <c r="A343" s="534"/>
      <c r="B343" s="652"/>
      <c r="C343" s="652"/>
      <c r="D343" s="652"/>
      <c r="E343" s="652"/>
      <c r="F343" s="652"/>
      <c r="G343" s="652"/>
      <c r="H343" s="652"/>
      <c r="I343" s="652"/>
      <c r="J343" s="652"/>
      <c r="K343" s="652"/>
      <c r="L343" s="652"/>
      <c r="M343" s="652"/>
      <c r="N343" s="652"/>
      <c r="O343" s="652"/>
      <c r="P343" s="652"/>
      <c r="Q343" s="652"/>
      <c r="R343" s="534"/>
      <c r="S343" s="534"/>
      <c r="T343" s="534"/>
      <c r="U343" s="534"/>
      <c r="V343" s="534"/>
      <c r="W343" s="534"/>
      <c r="X343" s="534"/>
      <c r="Y343" s="534"/>
      <c r="Z343" s="534"/>
      <c r="AA343" s="534"/>
      <c r="AB343" s="534"/>
      <c r="AC343" s="534"/>
      <c r="AD343" s="534"/>
      <c r="AE343" s="534"/>
      <c r="AF343" s="534"/>
      <c r="AG343" s="534"/>
      <c r="AH343" s="534"/>
      <c r="AI343" s="534"/>
      <c r="AJ343" s="534"/>
      <c r="AK343" s="534"/>
    </row>
    <row r="344" ht="13.5" customHeight="1">
      <c r="A344" s="534"/>
      <c r="B344" s="652"/>
      <c r="C344" s="652"/>
      <c r="D344" s="652"/>
      <c r="E344" s="652"/>
      <c r="F344" s="652"/>
      <c r="G344" s="652"/>
      <c r="H344" s="652"/>
      <c r="I344" s="652"/>
      <c r="J344" s="652"/>
      <c r="K344" s="652"/>
      <c r="L344" s="652"/>
      <c r="M344" s="652"/>
      <c r="N344" s="652"/>
      <c r="O344" s="652"/>
      <c r="P344" s="652"/>
      <c r="Q344" s="652"/>
      <c r="R344" s="534"/>
      <c r="S344" s="534"/>
      <c r="T344" s="534"/>
      <c r="U344" s="534"/>
      <c r="V344" s="534"/>
      <c r="W344" s="534"/>
      <c r="X344" s="534"/>
      <c r="Y344" s="534"/>
      <c r="Z344" s="534"/>
      <c r="AA344" s="534"/>
      <c r="AB344" s="534"/>
      <c r="AC344" s="534"/>
      <c r="AD344" s="534"/>
      <c r="AE344" s="534"/>
      <c r="AF344" s="534"/>
      <c r="AG344" s="534"/>
      <c r="AH344" s="534"/>
      <c r="AI344" s="534"/>
      <c r="AJ344" s="534"/>
      <c r="AK344" s="534"/>
    </row>
    <row r="345" ht="13.5" customHeight="1">
      <c r="A345" s="534"/>
      <c r="B345" s="652"/>
      <c r="C345" s="652"/>
      <c r="D345" s="652"/>
      <c r="E345" s="652"/>
      <c r="F345" s="652"/>
      <c r="G345" s="652"/>
      <c r="H345" s="652"/>
      <c r="I345" s="652"/>
      <c r="J345" s="652"/>
      <c r="K345" s="652"/>
      <c r="L345" s="652"/>
      <c r="M345" s="652"/>
      <c r="N345" s="652"/>
      <c r="O345" s="652"/>
      <c r="P345" s="652"/>
      <c r="Q345" s="652"/>
      <c r="R345" s="534"/>
      <c r="S345" s="534"/>
      <c r="T345" s="534"/>
      <c r="U345" s="534"/>
      <c r="V345" s="534"/>
      <c r="W345" s="534"/>
      <c r="X345" s="534"/>
      <c r="Y345" s="534"/>
      <c r="Z345" s="534"/>
      <c r="AA345" s="534"/>
      <c r="AB345" s="534"/>
      <c r="AC345" s="534"/>
      <c r="AD345" s="534"/>
      <c r="AE345" s="534"/>
      <c r="AF345" s="534"/>
      <c r="AG345" s="534"/>
      <c r="AH345" s="534"/>
      <c r="AI345" s="534"/>
      <c r="AJ345" s="534"/>
      <c r="AK345" s="534"/>
    </row>
    <row r="346" ht="13.5" customHeight="1">
      <c r="A346" s="534"/>
      <c r="B346" s="652"/>
      <c r="C346" s="652"/>
      <c r="D346" s="652"/>
      <c r="E346" s="652"/>
      <c r="F346" s="652"/>
      <c r="G346" s="652"/>
      <c r="H346" s="652"/>
      <c r="I346" s="652"/>
      <c r="J346" s="652"/>
      <c r="K346" s="652"/>
      <c r="L346" s="652"/>
      <c r="M346" s="652"/>
      <c r="N346" s="652"/>
      <c r="O346" s="652"/>
      <c r="P346" s="652"/>
      <c r="Q346" s="652"/>
      <c r="R346" s="534"/>
      <c r="S346" s="534"/>
      <c r="T346" s="534"/>
      <c r="U346" s="534"/>
      <c r="V346" s="534"/>
      <c r="W346" s="534"/>
      <c r="X346" s="534"/>
      <c r="Y346" s="534"/>
      <c r="Z346" s="534"/>
      <c r="AA346" s="534"/>
      <c r="AB346" s="534"/>
      <c r="AC346" s="534"/>
      <c r="AD346" s="534"/>
      <c r="AE346" s="534"/>
      <c r="AF346" s="534"/>
      <c r="AG346" s="534"/>
      <c r="AH346" s="534"/>
      <c r="AI346" s="534"/>
      <c r="AJ346" s="534"/>
      <c r="AK346" s="534"/>
    </row>
    <row r="347" ht="13.5" customHeight="1">
      <c r="A347" s="534"/>
      <c r="B347" s="652"/>
      <c r="C347" s="652"/>
      <c r="D347" s="652"/>
      <c r="E347" s="652"/>
      <c r="F347" s="652"/>
      <c r="G347" s="652"/>
      <c r="H347" s="652"/>
      <c r="I347" s="652"/>
      <c r="J347" s="652"/>
      <c r="K347" s="652"/>
      <c r="L347" s="652"/>
      <c r="M347" s="652"/>
      <c r="N347" s="652"/>
      <c r="O347" s="652"/>
      <c r="P347" s="652"/>
      <c r="Q347" s="652"/>
      <c r="R347" s="534"/>
      <c r="S347" s="534"/>
      <c r="T347" s="534"/>
      <c r="U347" s="534"/>
      <c r="V347" s="534"/>
      <c r="W347" s="534"/>
      <c r="X347" s="534"/>
      <c r="Y347" s="534"/>
      <c r="Z347" s="534"/>
      <c r="AA347" s="534"/>
      <c r="AB347" s="534"/>
      <c r="AC347" s="534"/>
      <c r="AD347" s="534"/>
      <c r="AE347" s="534"/>
      <c r="AF347" s="534"/>
      <c r="AG347" s="534"/>
      <c r="AH347" s="534"/>
      <c r="AI347" s="534"/>
      <c r="AJ347" s="534"/>
      <c r="AK347" s="534"/>
    </row>
    <row r="348" ht="13.5" customHeight="1">
      <c r="A348" s="534"/>
      <c r="B348" s="652"/>
      <c r="C348" s="652"/>
      <c r="D348" s="652"/>
      <c r="E348" s="652"/>
      <c r="F348" s="652"/>
      <c r="G348" s="652"/>
      <c r="H348" s="652"/>
      <c r="I348" s="652"/>
      <c r="J348" s="652"/>
      <c r="K348" s="652"/>
      <c r="L348" s="652"/>
      <c r="M348" s="652"/>
      <c r="N348" s="652"/>
      <c r="O348" s="652"/>
      <c r="P348" s="652"/>
      <c r="Q348" s="652"/>
      <c r="R348" s="534"/>
      <c r="S348" s="534"/>
      <c r="T348" s="534"/>
      <c r="U348" s="534"/>
      <c r="V348" s="534"/>
      <c r="W348" s="534"/>
      <c r="X348" s="534"/>
      <c r="Y348" s="534"/>
      <c r="Z348" s="534"/>
      <c r="AA348" s="534"/>
      <c r="AB348" s="534"/>
      <c r="AC348" s="534"/>
      <c r="AD348" s="534"/>
      <c r="AE348" s="534"/>
      <c r="AF348" s="534"/>
      <c r="AG348" s="534"/>
      <c r="AH348" s="534"/>
      <c r="AI348" s="534"/>
      <c r="AJ348" s="534"/>
      <c r="AK348" s="534"/>
    </row>
    <row r="349" ht="13.5" customHeight="1">
      <c r="A349" s="534"/>
      <c r="B349" s="652"/>
      <c r="C349" s="652"/>
      <c r="D349" s="652"/>
      <c r="E349" s="652"/>
      <c r="F349" s="652"/>
      <c r="G349" s="652"/>
      <c r="H349" s="652"/>
      <c r="I349" s="652"/>
      <c r="J349" s="652"/>
      <c r="K349" s="652"/>
      <c r="L349" s="652"/>
      <c r="M349" s="652"/>
      <c r="N349" s="652"/>
      <c r="O349" s="652"/>
      <c r="P349" s="652"/>
      <c r="Q349" s="652"/>
      <c r="R349" s="534"/>
      <c r="S349" s="534"/>
      <c r="T349" s="534"/>
      <c r="U349" s="534"/>
      <c r="V349" s="534"/>
      <c r="W349" s="534"/>
      <c r="X349" s="534"/>
      <c r="Y349" s="534"/>
      <c r="Z349" s="534"/>
      <c r="AA349" s="534"/>
      <c r="AB349" s="534"/>
      <c r="AC349" s="534"/>
      <c r="AD349" s="534"/>
      <c r="AE349" s="534"/>
      <c r="AF349" s="534"/>
      <c r="AG349" s="534"/>
      <c r="AH349" s="534"/>
      <c r="AI349" s="534"/>
      <c r="AJ349" s="534"/>
      <c r="AK349" s="534"/>
    </row>
    <row r="350" ht="13.5" customHeight="1">
      <c r="A350" s="534"/>
      <c r="B350" s="652"/>
      <c r="C350" s="652"/>
      <c r="D350" s="652"/>
      <c r="E350" s="652"/>
      <c r="F350" s="652"/>
      <c r="G350" s="652"/>
      <c r="H350" s="652"/>
      <c r="I350" s="652"/>
      <c r="J350" s="652"/>
      <c r="K350" s="652"/>
      <c r="L350" s="652"/>
      <c r="M350" s="652"/>
      <c r="N350" s="652"/>
      <c r="O350" s="652"/>
      <c r="P350" s="652"/>
      <c r="Q350" s="652"/>
      <c r="R350" s="534"/>
      <c r="S350" s="534"/>
      <c r="T350" s="534"/>
      <c r="U350" s="534"/>
      <c r="V350" s="534"/>
      <c r="W350" s="534"/>
      <c r="X350" s="534"/>
      <c r="Y350" s="534"/>
      <c r="Z350" s="534"/>
      <c r="AA350" s="534"/>
      <c r="AB350" s="534"/>
      <c r="AC350" s="534"/>
      <c r="AD350" s="534"/>
      <c r="AE350" s="534"/>
      <c r="AF350" s="534"/>
      <c r="AG350" s="534"/>
      <c r="AH350" s="534"/>
      <c r="AI350" s="534"/>
      <c r="AJ350" s="534"/>
      <c r="AK350" s="534"/>
    </row>
    <row r="351" ht="13.5" customHeight="1">
      <c r="A351" s="534"/>
      <c r="B351" s="652"/>
      <c r="C351" s="652"/>
      <c r="D351" s="652"/>
      <c r="E351" s="652"/>
      <c r="F351" s="652"/>
      <c r="G351" s="652"/>
      <c r="H351" s="652"/>
      <c r="I351" s="652"/>
      <c r="J351" s="652"/>
      <c r="K351" s="652"/>
      <c r="L351" s="652"/>
      <c r="M351" s="652"/>
      <c r="N351" s="652"/>
      <c r="O351" s="652"/>
      <c r="P351" s="652"/>
      <c r="Q351" s="652"/>
      <c r="R351" s="534"/>
      <c r="S351" s="534"/>
      <c r="T351" s="534"/>
      <c r="U351" s="534"/>
      <c r="V351" s="534"/>
      <c r="W351" s="534"/>
      <c r="X351" s="534"/>
      <c r="Y351" s="534"/>
      <c r="Z351" s="534"/>
      <c r="AA351" s="534"/>
      <c r="AB351" s="534"/>
      <c r="AC351" s="534"/>
      <c r="AD351" s="534"/>
      <c r="AE351" s="534"/>
      <c r="AF351" s="534"/>
      <c r="AG351" s="534"/>
      <c r="AH351" s="534"/>
      <c r="AI351" s="534"/>
      <c r="AJ351" s="534"/>
      <c r="AK351" s="534"/>
    </row>
    <row r="352" ht="13.5" customHeight="1">
      <c r="A352" s="534"/>
      <c r="B352" s="652"/>
      <c r="C352" s="652"/>
      <c r="D352" s="652"/>
      <c r="E352" s="652"/>
      <c r="F352" s="652"/>
      <c r="G352" s="652"/>
      <c r="H352" s="652"/>
      <c r="I352" s="652"/>
      <c r="J352" s="652"/>
      <c r="K352" s="652"/>
      <c r="L352" s="652"/>
      <c r="M352" s="652"/>
      <c r="N352" s="652"/>
      <c r="O352" s="652"/>
      <c r="P352" s="652"/>
      <c r="Q352" s="652"/>
      <c r="R352" s="534"/>
      <c r="S352" s="534"/>
      <c r="T352" s="534"/>
      <c r="U352" s="534"/>
      <c r="V352" s="534"/>
      <c r="W352" s="534"/>
      <c r="X352" s="534"/>
      <c r="Y352" s="534"/>
      <c r="Z352" s="534"/>
      <c r="AA352" s="534"/>
      <c r="AB352" s="534"/>
      <c r="AC352" s="534"/>
      <c r="AD352" s="534"/>
      <c r="AE352" s="534"/>
      <c r="AF352" s="534"/>
      <c r="AG352" s="534"/>
      <c r="AH352" s="534"/>
      <c r="AI352" s="534"/>
      <c r="AJ352" s="534"/>
      <c r="AK352" s="534"/>
    </row>
    <row r="353" ht="13.5" customHeight="1">
      <c r="A353" s="534"/>
      <c r="B353" s="652"/>
      <c r="C353" s="652"/>
      <c r="D353" s="652"/>
      <c r="E353" s="652"/>
      <c r="F353" s="652"/>
      <c r="G353" s="652"/>
      <c r="H353" s="652"/>
      <c r="I353" s="652"/>
      <c r="J353" s="652"/>
      <c r="K353" s="652"/>
      <c r="L353" s="652"/>
      <c r="M353" s="652"/>
      <c r="N353" s="652"/>
      <c r="O353" s="652"/>
      <c r="P353" s="652"/>
      <c r="Q353" s="652"/>
      <c r="R353" s="534"/>
      <c r="S353" s="534"/>
      <c r="T353" s="534"/>
      <c r="U353" s="534"/>
      <c r="V353" s="534"/>
      <c r="W353" s="534"/>
      <c r="X353" s="534"/>
      <c r="Y353" s="534"/>
      <c r="Z353" s="534"/>
      <c r="AA353" s="534"/>
      <c r="AB353" s="534"/>
      <c r="AC353" s="534"/>
      <c r="AD353" s="534"/>
      <c r="AE353" s="534"/>
      <c r="AF353" s="534"/>
      <c r="AG353" s="534"/>
      <c r="AH353" s="534"/>
      <c r="AI353" s="534"/>
      <c r="AJ353" s="534"/>
      <c r="AK353" s="534"/>
    </row>
    <row r="354" ht="13.5" customHeight="1">
      <c r="A354" s="534"/>
      <c r="B354" s="652"/>
      <c r="C354" s="652"/>
      <c r="D354" s="652"/>
      <c r="E354" s="652"/>
      <c r="F354" s="652"/>
      <c r="G354" s="652"/>
      <c r="H354" s="652"/>
      <c r="I354" s="652"/>
      <c r="J354" s="652"/>
      <c r="K354" s="652"/>
      <c r="L354" s="652"/>
      <c r="M354" s="652"/>
      <c r="N354" s="652"/>
      <c r="O354" s="652"/>
      <c r="P354" s="652"/>
      <c r="Q354" s="652"/>
      <c r="R354" s="534"/>
      <c r="S354" s="534"/>
      <c r="T354" s="534"/>
      <c r="U354" s="534"/>
      <c r="V354" s="534"/>
      <c r="W354" s="534"/>
      <c r="X354" s="534"/>
      <c r="Y354" s="534"/>
      <c r="Z354" s="534"/>
      <c r="AA354" s="534"/>
      <c r="AB354" s="534"/>
      <c r="AC354" s="534"/>
      <c r="AD354" s="534"/>
      <c r="AE354" s="534"/>
      <c r="AF354" s="534"/>
      <c r="AG354" s="534"/>
      <c r="AH354" s="534"/>
      <c r="AI354" s="534"/>
      <c r="AJ354" s="534"/>
      <c r="AK354" s="534"/>
    </row>
    <row r="355" ht="13.5" customHeight="1">
      <c r="A355" s="534"/>
      <c r="B355" s="652"/>
      <c r="C355" s="652"/>
      <c r="D355" s="652"/>
      <c r="E355" s="652"/>
      <c r="F355" s="652"/>
      <c r="G355" s="652"/>
      <c r="H355" s="652"/>
      <c r="I355" s="652"/>
      <c r="J355" s="652"/>
      <c r="K355" s="652"/>
      <c r="L355" s="652"/>
      <c r="M355" s="652"/>
      <c r="N355" s="652"/>
      <c r="O355" s="652"/>
      <c r="P355" s="652"/>
      <c r="Q355" s="652"/>
      <c r="R355" s="534"/>
      <c r="S355" s="534"/>
      <c r="T355" s="534"/>
      <c r="U355" s="534"/>
      <c r="V355" s="534"/>
      <c r="W355" s="534"/>
      <c r="X355" s="534"/>
      <c r="Y355" s="534"/>
      <c r="Z355" s="534"/>
      <c r="AA355" s="534"/>
      <c r="AB355" s="534"/>
      <c r="AC355" s="534"/>
      <c r="AD355" s="534"/>
      <c r="AE355" s="534"/>
      <c r="AF355" s="534"/>
      <c r="AG355" s="534"/>
      <c r="AH355" s="534"/>
      <c r="AI355" s="534"/>
      <c r="AJ355" s="534"/>
      <c r="AK355" s="534"/>
    </row>
    <row r="356" ht="13.5" customHeight="1">
      <c r="A356" s="534"/>
      <c r="B356" s="652"/>
      <c r="C356" s="652"/>
      <c r="D356" s="652"/>
      <c r="E356" s="652"/>
      <c r="F356" s="652"/>
      <c r="G356" s="652"/>
      <c r="H356" s="652"/>
      <c r="I356" s="652"/>
      <c r="J356" s="652"/>
      <c r="K356" s="652"/>
      <c r="L356" s="652"/>
      <c r="M356" s="652"/>
      <c r="N356" s="652"/>
      <c r="O356" s="652"/>
      <c r="P356" s="652"/>
      <c r="Q356" s="652"/>
      <c r="R356" s="534"/>
      <c r="S356" s="534"/>
      <c r="T356" s="534"/>
      <c r="U356" s="534"/>
      <c r="V356" s="534"/>
      <c r="W356" s="534"/>
      <c r="X356" s="534"/>
      <c r="Y356" s="534"/>
      <c r="Z356" s="534"/>
      <c r="AA356" s="534"/>
      <c r="AB356" s="534"/>
      <c r="AC356" s="534"/>
      <c r="AD356" s="534"/>
      <c r="AE356" s="534"/>
      <c r="AF356" s="534"/>
      <c r="AG356" s="534"/>
      <c r="AH356" s="534"/>
      <c r="AI356" s="534"/>
      <c r="AJ356" s="534"/>
      <c r="AK356" s="534"/>
    </row>
    <row r="357" ht="13.5" customHeight="1">
      <c r="A357" s="534"/>
      <c r="B357" s="652"/>
      <c r="C357" s="652"/>
      <c r="D357" s="652"/>
      <c r="E357" s="652"/>
      <c r="F357" s="652"/>
      <c r="G357" s="652"/>
      <c r="H357" s="652"/>
      <c r="I357" s="652"/>
      <c r="J357" s="652"/>
      <c r="K357" s="652"/>
      <c r="L357" s="652"/>
      <c r="M357" s="652"/>
      <c r="N357" s="652"/>
      <c r="O357" s="652"/>
      <c r="P357" s="652"/>
      <c r="Q357" s="652"/>
      <c r="R357" s="534"/>
      <c r="S357" s="534"/>
      <c r="T357" s="534"/>
      <c r="U357" s="534"/>
      <c r="V357" s="534"/>
      <c r="W357" s="534"/>
      <c r="X357" s="534"/>
      <c r="Y357" s="534"/>
      <c r="Z357" s="534"/>
      <c r="AA357" s="534"/>
      <c r="AB357" s="534"/>
      <c r="AC357" s="534"/>
      <c r="AD357" s="534"/>
      <c r="AE357" s="534"/>
      <c r="AF357" s="534"/>
      <c r="AG357" s="534"/>
      <c r="AH357" s="534"/>
      <c r="AI357" s="534"/>
      <c r="AJ357" s="534"/>
      <c r="AK357" s="534"/>
    </row>
    <row r="358" ht="13.5" customHeight="1">
      <c r="A358" s="534"/>
      <c r="B358" s="652"/>
      <c r="C358" s="652"/>
      <c r="D358" s="652"/>
      <c r="E358" s="652"/>
      <c r="F358" s="652"/>
      <c r="G358" s="652"/>
      <c r="H358" s="652"/>
      <c r="I358" s="652"/>
      <c r="J358" s="652"/>
      <c r="K358" s="652"/>
      <c r="L358" s="652"/>
      <c r="M358" s="652"/>
      <c r="N358" s="652"/>
      <c r="O358" s="652"/>
      <c r="P358" s="652"/>
      <c r="Q358" s="652"/>
      <c r="R358" s="534"/>
      <c r="S358" s="534"/>
      <c r="T358" s="534"/>
      <c r="U358" s="534"/>
      <c r="V358" s="534"/>
      <c r="W358" s="534"/>
      <c r="X358" s="534"/>
      <c r="Y358" s="534"/>
      <c r="Z358" s="534"/>
      <c r="AA358" s="534"/>
      <c r="AB358" s="534"/>
      <c r="AC358" s="534"/>
      <c r="AD358" s="534"/>
      <c r="AE358" s="534"/>
      <c r="AF358" s="534"/>
      <c r="AG358" s="534"/>
      <c r="AH358" s="534"/>
      <c r="AI358" s="534"/>
      <c r="AJ358" s="534"/>
      <c r="AK358" s="534"/>
    </row>
    <row r="359" ht="13.5" customHeight="1">
      <c r="A359" s="534"/>
      <c r="B359" s="652"/>
      <c r="C359" s="652"/>
      <c r="D359" s="652"/>
      <c r="E359" s="652"/>
      <c r="F359" s="652"/>
      <c r="G359" s="652"/>
      <c r="H359" s="652"/>
      <c r="I359" s="652"/>
      <c r="J359" s="652"/>
      <c r="K359" s="652"/>
      <c r="L359" s="652"/>
      <c r="M359" s="652"/>
      <c r="N359" s="652"/>
      <c r="O359" s="652"/>
      <c r="P359" s="652"/>
      <c r="Q359" s="652"/>
      <c r="R359" s="534"/>
      <c r="S359" s="534"/>
      <c r="T359" s="534"/>
      <c r="U359" s="534"/>
      <c r="V359" s="534"/>
      <c r="W359" s="534"/>
      <c r="X359" s="534"/>
      <c r="Y359" s="534"/>
      <c r="Z359" s="534"/>
      <c r="AA359" s="534"/>
      <c r="AB359" s="534"/>
      <c r="AC359" s="534"/>
      <c r="AD359" s="534"/>
      <c r="AE359" s="534"/>
      <c r="AF359" s="534"/>
      <c r="AG359" s="534"/>
      <c r="AH359" s="534"/>
      <c r="AI359" s="534"/>
      <c r="AJ359" s="534"/>
      <c r="AK359" s="534"/>
    </row>
    <row r="360" ht="13.5" customHeight="1">
      <c r="A360" s="534"/>
      <c r="B360" s="652"/>
      <c r="C360" s="652"/>
      <c r="D360" s="652"/>
      <c r="E360" s="652"/>
      <c r="F360" s="652"/>
      <c r="G360" s="652"/>
      <c r="H360" s="652"/>
      <c r="I360" s="652"/>
      <c r="J360" s="652"/>
      <c r="K360" s="652"/>
      <c r="L360" s="652"/>
      <c r="M360" s="652"/>
      <c r="N360" s="652"/>
      <c r="O360" s="652"/>
      <c r="P360" s="652"/>
      <c r="Q360" s="652"/>
      <c r="R360" s="534"/>
      <c r="S360" s="534"/>
      <c r="T360" s="534"/>
      <c r="U360" s="534"/>
      <c r="V360" s="534"/>
      <c r="W360" s="534"/>
      <c r="X360" s="534"/>
      <c r="Y360" s="534"/>
      <c r="Z360" s="534"/>
      <c r="AA360" s="534"/>
      <c r="AB360" s="534"/>
      <c r="AC360" s="534"/>
      <c r="AD360" s="534"/>
      <c r="AE360" s="534"/>
      <c r="AF360" s="534"/>
      <c r="AG360" s="534"/>
      <c r="AH360" s="534"/>
      <c r="AI360" s="534"/>
      <c r="AJ360" s="534"/>
      <c r="AK360" s="534"/>
    </row>
    <row r="361" ht="13.5" customHeight="1">
      <c r="A361" s="534"/>
      <c r="B361" s="652"/>
      <c r="C361" s="652"/>
      <c r="D361" s="652"/>
      <c r="E361" s="652"/>
      <c r="F361" s="652"/>
      <c r="G361" s="652"/>
      <c r="H361" s="652"/>
      <c r="I361" s="652"/>
      <c r="J361" s="652"/>
      <c r="K361" s="652"/>
      <c r="L361" s="652"/>
      <c r="M361" s="652"/>
      <c r="N361" s="652"/>
      <c r="O361" s="652"/>
      <c r="P361" s="652"/>
      <c r="Q361" s="652"/>
      <c r="R361" s="534"/>
      <c r="S361" s="534"/>
      <c r="T361" s="534"/>
      <c r="U361" s="534"/>
      <c r="V361" s="534"/>
      <c r="W361" s="534"/>
      <c r="X361" s="534"/>
      <c r="Y361" s="534"/>
      <c r="Z361" s="534"/>
      <c r="AA361" s="534"/>
      <c r="AB361" s="534"/>
      <c r="AC361" s="534"/>
      <c r="AD361" s="534"/>
      <c r="AE361" s="534"/>
      <c r="AF361" s="534"/>
      <c r="AG361" s="534"/>
      <c r="AH361" s="534"/>
      <c r="AI361" s="534"/>
      <c r="AJ361" s="534"/>
      <c r="AK361" s="534"/>
    </row>
    <row r="362" ht="13.5" customHeight="1">
      <c r="A362" s="534"/>
      <c r="B362" s="652"/>
      <c r="C362" s="652"/>
      <c r="D362" s="652"/>
      <c r="E362" s="652"/>
      <c r="F362" s="652"/>
      <c r="G362" s="652"/>
      <c r="H362" s="652"/>
      <c r="I362" s="652"/>
      <c r="J362" s="652"/>
      <c r="K362" s="652"/>
      <c r="L362" s="652"/>
      <c r="M362" s="652"/>
      <c r="N362" s="652"/>
      <c r="O362" s="652"/>
      <c r="P362" s="652"/>
      <c r="Q362" s="652"/>
      <c r="R362" s="534"/>
      <c r="S362" s="534"/>
      <c r="T362" s="534"/>
      <c r="U362" s="534"/>
      <c r="V362" s="534"/>
      <c r="W362" s="534"/>
      <c r="X362" s="534"/>
      <c r="Y362" s="534"/>
      <c r="Z362" s="534"/>
      <c r="AA362" s="534"/>
      <c r="AB362" s="534"/>
      <c r="AC362" s="534"/>
      <c r="AD362" s="534"/>
      <c r="AE362" s="534"/>
      <c r="AF362" s="534"/>
      <c r="AG362" s="534"/>
      <c r="AH362" s="534"/>
      <c r="AI362" s="534"/>
      <c r="AJ362" s="534"/>
      <c r="AK362" s="534"/>
    </row>
    <row r="363" ht="13.5" customHeight="1">
      <c r="A363" s="534"/>
      <c r="B363" s="652"/>
      <c r="C363" s="652"/>
      <c r="D363" s="652"/>
      <c r="E363" s="652"/>
      <c r="F363" s="652"/>
      <c r="G363" s="652"/>
      <c r="H363" s="652"/>
      <c r="I363" s="652"/>
      <c r="J363" s="652"/>
      <c r="K363" s="652"/>
      <c r="L363" s="652"/>
      <c r="M363" s="652"/>
      <c r="N363" s="652"/>
      <c r="O363" s="652"/>
      <c r="P363" s="652"/>
      <c r="Q363" s="652"/>
      <c r="R363" s="534"/>
      <c r="S363" s="534"/>
      <c r="T363" s="534"/>
      <c r="U363" s="534"/>
      <c r="V363" s="534"/>
      <c r="W363" s="534"/>
      <c r="X363" s="534"/>
      <c r="Y363" s="534"/>
      <c r="Z363" s="534"/>
      <c r="AA363" s="534"/>
      <c r="AB363" s="534"/>
      <c r="AC363" s="534"/>
      <c r="AD363" s="534"/>
      <c r="AE363" s="534"/>
      <c r="AF363" s="534"/>
      <c r="AG363" s="534"/>
      <c r="AH363" s="534"/>
      <c r="AI363" s="534"/>
      <c r="AJ363" s="534"/>
      <c r="AK363" s="534"/>
    </row>
    <row r="364" ht="13.5" customHeight="1">
      <c r="A364" s="534"/>
      <c r="B364" s="652"/>
      <c r="C364" s="652"/>
      <c r="D364" s="652"/>
      <c r="E364" s="652"/>
      <c r="F364" s="652"/>
      <c r="G364" s="652"/>
      <c r="H364" s="652"/>
      <c r="I364" s="652"/>
      <c r="J364" s="652"/>
      <c r="K364" s="652"/>
      <c r="L364" s="652"/>
      <c r="M364" s="652"/>
      <c r="N364" s="652"/>
      <c r="O364" s="652"/>
      <c r="P364" s="652"/>
      <c r="Q364" s="652"/>
      <c r="R364" s="534"/>
      <c r="S364" s="534"/>
      <c r="T364" s="534"/>
      <c r="U364" s="534"/>
      <c r="V364" s="534"/>
      <c r="W364" s="534"/>
      <c r="X364" s="534"/>
      <c r="Y364" s="534"/>
      <c r="Z364" s="534"/>
      <c r="AA364" s="534"/>
      <c r="AB364" s="534"/>
      <c r="AC364" s="534"/>
      <c r="AD364" s="534"/>
      <c r="AE364" s="534"/>
      <c r="AF364" s="534"/>
      <c r="AG364" s="534"/>
      <c r="AH364" s="534"/>
      <c r="AI364" s="534"/>
      <c r="AJ364" s="534"/>
      <c r="AK364" s="534"/>
    </row>
    <row r="365" ht="13.5" customHeight="1">
      <c r="A365" s="534"/>
      <c r="B365" s="652"/>
      <c r="C365" s="652"/>
      <c r="D365" s="652"/>
      <c r="E365" s="652"/>
      <c r="F365" s="652"/>
      <c r="G365" s="652"/>
      <c r="H365" s="652"/>
      <c r="I365" s="652"/>
      <c r="J365" s="652"/>
      <c r="K365" s="652"/>
      <c r="L365" s="652"/>
      <c r="M365" s="652"/>
      <c r="N365" s="652"/>
      <c r="O365" s="652"/>
      <c r="P365" s="652"/>
      <c r="Q365" s="652"/>
      <c r="R365" s="534"/>
      <c r="S365" s="534"/>
      <c r="T365" s="534"/>
      <c r="U365" s="534"/>
      <c r="V365" s="534"/>
      <c r="W365" s="534"/>
      <c r="X365" s="534"/>
      <c r="Y365" s="534"/>
      <c r="Z365" s="534"/>
      <c r="AA365" s="534"/>
      <c r="AB365" s="534"/>
      <c r="AC365" s="534"/>
      <c r="AD365" s="534"/>
      <c r="AE365" s="534"/>
      <c r="AF365" s="534"/>
      <c r="AG365" s="534"/>
      <c r="AH365" s="534"/>
      <c r="AI365" s="534"/>
      <c r="AJ365" s="534"/>
      <c r="AK365" s="534"/>
    </row>
    <row r="366" ht="13.5" customHeight="1">
      <c r="A366" s="534"/>
      <c r="B366" s="652"/>
      <c r="C366" s="652"/>
      <c r="D366" s="652"/>
      <c r="E366" s="652"/>
      <c r="F366" s="652"/>
      <c r="G366" s="652"/>
      <c r="H366" s="652"/>
      <c r="I366" s="652"/>
      <c r="J366" s="652"/>
      <c r="K366" s="652"/>
      <c r="L366" s="652"/>
      <c r="M366" s="652"/>
      <c r="N366" s="652"/>
      <c r="O366" s="652"/>
      <c r="P366" s="652"/>
      <c r="Q366" s="652"/>
      <c r="R366" s="534"/>
      <c r="S366" s="534"/>
      <c r="T366" s="534"/>
      <c r="U366" s="534"/>
      <c r="V366" s="534"/>
      <c r="W366" s="534"/>
      <c r="X366" s="534"/>
      <c r="Y366" s="534"/>
      <c r="Z366" s="534"/>
      <c r="AA366" s="534"/>
      <c r="AB366" s="534"/>
      <c r="AC366" s="534"/>
      <c r="AD366" s="534"/>
      <c r="AE366" s="534"/>
      <c r="AF366" s="534"/>
      <c r="AG366" s="534"/>
      <c r="AH366" s="534"/>
      <c r="AI366" s="534"/>
      <c r="AJ366" s="534"/>
      <c r="AK366" s="534"/>
    </row>
    <row r="367" ht="13.5" customHeight="1">
      <c r="A367" s="534"/>
      <c r="B367" s="652"/>
      <c r="C367" s="652"/>
      <c r="D367" s="652"/>
      <c r="E367" s="652"/>
      <c r="F367" s="652"/>
      <c r="G367" s="652"/>
      <c r="H367" s="652"/>
      <c r="I367" s="652"/>
      <c r="J367" s="652"/>
      <c r="K367" s="652"/>
      <c r="L367" s="652"/>
      <c r="M367" s="652"/>
      <c r="N367" s="652"/>
      <c r="O367" s="652"/>
      <c r="P367" s="652"/>
      <c r="Q367" s="652"/>
      <c r="R367" s="534"/>
      <c r="S367" s="534"/>
      <c r="T367" s="534"/>
      <c r="U367" s="534"/>
      <c r="V367" s="534"/>
      <c r="W367" s="534"/>
      <c r="X367" s="534"/>
      <c r="Y367" s="534"/>
      <c r="Z367" s="534"/>
      <c r="AA367" s="534"/>
      <c r="AB367" s="534"/>
      <c r="AC367" s="534"/>
      <c r="AD367" s="534"/>
      <c r="AE367" s="534"/>
      <c r="AF367" s="534"/>
      <c r="AG367" s="534"/>
      <c r="AH367" s="534"/>
      <c r="AI367" s="534"/>
      <c r="AJ367" s="534"/>
      <c r="AK367" s="534"/>
    </row>
    <row r="368" ht="13.5" customHeight="1">
      <c r="A368" s="534"/>
      <c r="B368" s="652"/>
      <c r="C368" s="652"/>
      <c r="D368" s="652"/>
      <c r="E368" s="652"/>
      <c r="F368" s="652"/>
      <c r="G368" s="652"/>
      <c r="H368" s="652"/>
      <c r="I368" s="652"/>
      <c r="J368" s="652"/>
      <c r="K368" s="652"/>
      <c r="L368" s="652"/>
      <c r="M368" s="652"/>
      <c r="N368" s="652"/>
      <c r="O368" s="652"/>
      <c r="P368" s="652"/>
      <c r="Q368" s="652"/>
      <c r="R368" s="534"/>
      <c r="S368" s="534"/>
      <c r="T368" s="534"/>
      <c r="U368" s="534"/>
      <c r="V368" s="534"/>
      <c r="W368" s="534"/>
      <c r="X368" s="534"/>
      <c r="Y368" s="534"/>
      <c r="Z368" s="534"/>
      <c r="AA368" s="534"/>
      <c r="AB368" s="534"/>
      <c r="AC368" s="534"/>
      <c r="AD368" s="534"/>
      <c r="AE368" s="534"/>
      <c r="AF368" s="534"/>
      <c r="AG368" s="534"/>
      <c r="AH368" s="534"/>
      <c r="AI368" s="534"/>
      <c r="AJ368" s="534"/>
      <c r="AK368" s="534"/>
    </row>
    <row r="369" ht="13.5" customHeight="1">
      <c r="A369" s="534"/>
      <c r="B369" s="652"/>
      <c r="C369" s="652"/>
      <c r="D369" s="652"/>
      <c r="E369" s="652"/>
      <c r="F369" s="652"/>
      <c r="G369" s="652"/>
      <c r="H369" s="652"/>
      <c r="I369" s="652"/>
      <c r="J369" s="652"/>
      <c r="K369" s="652"/>
      <c r="L369" s="652"/>
      <c r="M369" s="652"/>
      <c r="N369" s="652"/>
      <c r="O369" s="652"/>
      <c r="P369" s="652"/>
      <c r="Q369" s="652"/>
      <c r="R369" s="534"/>
      <c r="S369" s="534"/>
      <c r="T369" s="534"/>
      <c r="U369" s="534"/>
      <c r="V369" s="534"/>
      <c r="W369" s="534"/>
      <c r="X369" s="534"/>
      <c r="Y369" s="534"/>
      <c r="Z369" s="534"/>
      <c r="AA369" s="534"/>
      <c r="AB369" s="534"/>
      <c r="AC369" s="534"/>
      <c r="AD369" s="534"/>
      <c r="AE369" s="534"/>
      <c r="AF369" s="534"/>
      <c r="AG369" s="534"/>
      <c r="AH369" s="534"/>
      <c r="AI369" s="534"/>
      <c r="AJ369" s="534"/>
      <c r="AK369" s="534"/>
    </row>
    <row r="370" ht="13.5" customHeight="1">
      <c r="A370" s="534"/>
      <c r="B370" s="652"/>
      <c r="C370" s="652"/>
      <c r="D370" s="652"/>
      <c r="E370" s="652"/>
      <c r="F370" s="652"/>
      <c r="G370" s="652"/>
      <c r="H370" s="652"/>
      <c r="I370" s="652"/>
      <c r="J370" s="652"/>
      <c r="K370" s="652"/>
      <c r="L370" s="652"/>
      <c r="M370" s="652"/>
      <c r="N370" s="652"/>
      <c r="O370" s="652"/>
      <c r="P370" s="652"/>
      <c r="Q370" s="652"/>
      <c r="R370" s="534"/>
      <c r="S370" s="534"/>
      <c r="T370" s="534"/>
      <c r="U370" s="534"/>
      <c r="V370" s="534"/>
      <c r="W370" s="534"/>
      <c r="X370" s="534"/>
      <c r="Y370" s="534"/>
      <c r="Z370" s="534"/>
      <c r="AA370" s="534"/>
      <c r="AB370" s="534"/>
      <c r="AC370" s="534"/>
      <c r="AD370" s="534"/>
      <c r="AE370" s="534"/>
      <c r="AF370" s="534"/>
      <c r="AG370" s="534"/>
      <c r="AH370" s="534"/>
      <c r="AI370" s="534"/>
      <c r="AJ370" s="534"/>
      <c r="AK370" s="534"/>
    </row>
    <row r="371" ht="13.5" customHeight="1">
      <c r="A371" s="534"/>
      <c r="B371" s="652"/>
      <c r="C371" s="652"/>
      <c r="D371" s="652"/>
      <c r="E371" s="652"/>
      <c r="F371" s="652"/>
      <c r="G371" s="652"/>
      <c r="H371" s="652"/>
      <c r="I371" s="652"/>
      <c r="J371" s="652"/>
      <c r="K371" s="652"/>
      <c r="L371" s="652"/>
      <c r="M371" s="652"/>
      <c r="N371" s="652"/>
      <c r="O371" s="652"/>
      <c r="P371" s="652"/>
      <c r="Q371" s="652"/>
      <c r="R371" s="534"/>
      <c r="S371" s="534"/>
      <c r="T371" s="534"/>
      <c r="U371" s="534"/>
      <c r="V371" s="534"/>
      <c r="W371" s="534"/>
      <c r="X371" s="534"/>
      <c r="Y371" s="534"/>
      <c r="Z371" s="534"/>
      <c r="AA371" s="534"/>
      <c r="AB371" s="534"/>
      <c r="AC371" s="534"/>
      <c r="AD371" s="534"/>
      <c r="AE371" s="534"/>
      <c r="AF371" s="534"/>
      <c r="AG371" s="534"/>
      <c r="AH371" s="534"/>
      <c r="AI371" s="534"/>
      <c r="AJ371" s="534"/>
      <c r="AK371" s="534"/>
    </row>
    <row r="372" ht="13.5" customHeight="1">
      <c r="A372" s="534"/>
      <c r="B372" s="652"/>
      <c r="C372" s="652"/>
      <c r="D372" s="652"/>
      <c r="E372" s="652"/>
      <c r="F372" s="652"/>
      <c r="G372" s="652"/>
      <c r="H372" s="652"/>
      <c r="I372" s="652"/>
      <c r="J372" s="652"/>
      <c r="K372" s="652"/>
      <c r="L372" s="652"/>
      <c r="M372" s="652"/>
      <c r="N372" s="652"/>
      <c r="O372" s="652"/>
      <c r="P372" s="652"/>
      <c r="Q372" s="652"/>
      <c r="R372" s="534"/>
      <c r="S372" s="534"/>
      <c r="T372" s="534"/>
      <c r="U372" s="534"/>
      <c r="V372" s="534"/>
      <c r="W372" s="534"/>
      <c r="X372" s="534"/>
      <c r="Y372" s="534"/>
      <c r="Z372" s="534"/>
      <c r="AA372" s="534"/>
      <c r="AB372" s="534"/>
      <c r="AC372" s="534"/>
      <c r="AD372" s="534"/>
      <c r="AE372" s="534"/>
      <c r="AF372" s="534"/>
      <c r="AG372" s="534"/>
      <c r="AH372" s="534"/>
      <c r="AI372" s="534"/>
      <c r="AJ372" s="534"/>
      <c r="AK372" s="534"/>
    </row>
    <row r="373" ht="13.5" customHeight="1">
      <c r="A373" s="534"/>
      <c r="B373" s="652"/>
      <c r="C373" s="652"/>
      <c r="D373" s="652"/>
      <c r="E373" s="652"/>
      <c r="F373" s="652"/>
      <c r="G373" s="652"/>
      <c r="H373" s="652"/>
      <c r="I373" s="652"/>
      <c r="J373" s="652"/>
      <c r="K373" s="652"/>
      <c r="L373" s="652"/>
      <c r="M373" s="652"/>
      <c r="N373" s="652"/>
      <c r="O373" s="652"/>
      <c r="P373" s="652"/>
      <c r="Q373" s="652"/>
      <c r="R373" s="534"/>
      <c r="S373" s="534"/>
      <c r="T373" s="534"/>
      <c r="U373" s="534"/>
      <c r="V373" s="534"/>
      <c r="W373" s="534"/>
      <c r="X373" s="534"/>
      <c r="Y373" s="534"/>
      <c r="Z373" s="534"/>
      <c r="AA373" s="534"/>
      <c r="AB373" s="534"/>
      <c r="AC373" s="534"/>
      <c r="AD373" s="534"/>
      <c r="AE373" s="534"/>
      <c r="AF373" s="534"/>
      <c r="AG373" s="534"/>
      <c r="AH373" s="534"/>
      <c r="AI373" s="534"/>
      <c r="AJ373" s="534"/>
      <c r="AK373" s="534"/>
    </row>
    <row r="374" ht="13.5" customHeight="1">
      <c r="A374" s="534"/>
      <c r="B374" s="652"/>
      <c r="C374" s="652"/>
      <c r="D374" s="652"/>
      <c r="E374" s="652"/>
      <c r="F374" s="652"/>
      <c r="G374" s="652"/>
      <c r="H374" s="652"/>
      <c r="I374" s="652"/>
      <c r="J374" s="652"/>
      <c r="K374" s="652"/>
      <c r="L374" s="652"/>
      <c r="M374" s="652"/>
      <c r="N374" s="652"/>
      <c r="O374" s="652"/>
      <c r="P374" s="652"/>
      <c r="Q374" s="652"/>
      <c r="R374" s="534"/>
      <c r="S374" s="534"/>
      <c r="T374" s="534"/>
      <c r="U374" s="534"/>
      <c r="V374" s="534"/>
      <c r="W374" s="534"/>
      <c r="X374" s="534"/>
      <c r="Y374" s="534"/>
      <c r="Z374" s="534"/>
      <c r="AA374" s="534"/>
      <c r="AB374" s="534"/>
      <c r="AC374" s="534"/>
      <c r="AD374" s="534"/>
      <c r="AE374" s="534"/>
      <c r="AF374" s="534"/>
      <c r="AG374" s="534"/>
      <c r="AH374" s="534"/>
      <c r="AI374" s="534"/>
      <c r="AJ374" s="534"/>
      <c r="AK374" s="534"/>
    </row>
    <row r="375" ht="13.5" customHeight="1">
      <c r="A375" s="534"/>
      <c r="B375" s="652"/>
      <c r="C375" s="652"/>
      <c r="D375" s="652"/>
      <c r="E375" s="652"/>
      <c r="F375" s="652"/>
      <c r="G375" s="652"/>
      <c r="H375" s="652"/>
      <c r="I375" s="652"/>
      <c r="J375" s="652"/>
      <c r="K375" s="652"/>
      <c r="L375" s="652"/>
      <c r="M375" s="652"/>
      <c r="N375" s="652"/>
      <c r="O375" s="652"/>
      <c r="P375" s="652"/>
      <c r="Q375" s="652"/>
      <c r="R375" s="534"/>
      <c r="S375" s="534"/>
      <c r="T375" s="534"/>
      <c r="U375" s="534"/>
      <c r="V375" s="534"/>
      <c r="W375" s="534"/>
      <c r="X375" s="534"/>
      <c r="Y375" s="534"/>
      <c r="Z375" s="534"/>
      <c r="AA375" s="534"/>
      <c r="AB375" s="534"/>
      <c r="AC375" s="534"/>
      <c r="AD375" s="534"/>
      <c r="AE375" s="534"/>
      <c r="AF375" s="534"/>
      <c r="AG375" s="534"/>
      <c r="AH375" s="534"/>
      <c r="AI375" s="534"/>
      <c r="AJ375" s="534"/>
      <c r="AK375" s="534"/>
    </row>
    <row r="376" ht="13.5" customHeight="1">
      <c r="A376" s="534"/>
      <c r="B376" s="652"/>
      <c r="C376" s="652"/>
      <c r="D376" s="652"/>
      <c r="E376" s="652"/>
      <c r="F376" s="652"/>
      <c r="G376" s="652"/>
      <c r="H376" s="652"/>
      <c r="I376" s="652"/>
      <c r="J376" s="652"/>
      <c r="K376" s="652"/>
      <c r="L376" s="652"/>
      <c r="M376" s="652"/>
      <c r="N376" s="652"/>
      <c r="O376" s="652"/>
      <c r="P376" s="652"/>
      <c r="Q376" s="652"/>
      <c r="R376" s="534"/>
      <c r="S376" s="534"/>
      <c r="T376" s="534"/>
      <c r="U376" s="534"/>
      <c r="V376" s="534"/>
      <c r="W376" s="534"/>
      <c r="X376" s="534"/>
      <c r="Y376" s="534"/>
      <c r="Z376" s="534"/>
      <c r="AA376" s="534"/>
      <c r="AB376" s="534"/>
      <c r="AC376" s="534"/>
      <c r="AD376" s="534"/>
      <c r="AE376" s="534"/>
      <c r="AF376" s="534"/>
      <c r="AG376" s="534"/>
      <c r="AH376" s="534"/>
      <c r="AI376" s="534"/>
      <c r="AJ376" s="534"/>
      <c r="AK376" s="534"/>
    </row>
    <row r="377" ht="13.5" customHeight="1">
      <c r="A377" s="534"/>
      <c r="B377" s="652"/>
      <c r="C377" s="652"/>
      <c r="D377" s="652"/>
      <c r="E377" s="652"/>
      <c r="F377" s="652"/>
      <c r="G377" s="652"/>
      <c r="H377" s="652"/>
      <c r="I377" s="652"/>
      <c r="J377" s="652"/>
      <c r="K377" s="652"/>
      <c r="L377" s="652"/>
      <c r="M377" s="652"/>
      <c r="N377" s="652"/>
      <c r="O377" s="652"/>
      <c r="P377" s="652"/>
      <c r="Q377" s="652"/>
      <c r="R377" s="534"/>
      <c r="S377" s="534"/>
      <c r="T377" s="534"/>
      <c r="U377" s="534"/>
      <c r="V377" s="534"/>
      <c r="W377" s="534"/>
      <c r="X377" s="534"/>
      <c r="Y377" s="534"/>
      <c r="Z377" s="534"/>
      <c r="AA377" s="534"/>
      <c r="AB377" s="534"/>
      <c r="AC377" s="534"/>
      <c r="AD377" s="534"/>
      <c r="AE377" s="534"/>
      <c r="AF377" s="534"/>
      <c r="AG377" s="534"/>
      <c r="AH377" s="534"/>
      <c r="AI377" s="534"/>
      <c r="AJ377" s="534"/>
      <c r="AK377" s="534"/>
    </row>
    <row r="378" ht="13.5" customHeight="1">
      <c r="A378" s="534"/>
      <c r="B378" s="652"/>
      <c r="C378" s="652"/>
      <c r="D378" s="652"/>
      <c r="E378" s="652"/>
      <c r="F378" s="652"/>
      <c r="G378" s="652"/>
      <c r="H378" s="652"/>
      <c r="I378" s="652"/>
      <c r="J378" s="652"/>
      <c r="K378" s="652"/>
      <c r="L378" s="652"/>
      <c r="M378" s="652"/>
      <c r="N378" s="652"/>
      <c r="O378" s="652"/>
      <c r="P378" s="652"/>
      <c r="Q378" s="652"/>
      <c r="R378" s="534"/>
      <c r="S378" s="534"/>
      <c r="T378" s="534"/>
      <c r="U378" s="534"/>
      <c r="V378" s="534"/>
      <c r="W378" s="534"/>
      <c r="X378" s="534"/>
      <c r="Y378" s="534"/>
      <c r="Z378" s="534"/>
      <c r="AA378" s="534"/>
      <c r="AB378" s="534"/>
      <c r="AC378" s="534"/>
      <c r="AD378" s="534"/>
      <c r="AE378" s="534"/>
      <c r="AF378" s="534"/>
      <c r="AG378" s="534"/>
      <c r="AH378" s="534"/>
      <c r="AI378" s="534"/>
      <c r="AJ378" s="534"/>
      <c r="AK378" s="534"/>
    </row>
    <row r="379" ht="13.5" customHeight="1">
      <c r="A379" s="534"/>
      <c r="B379" s="652"/>
      <c r="C379" s="652"/>
      <c r="D379" s="652"/>
      <c r="E379" s="652"/>
      <c r="F379" s="652"/>
      <c r="G379" s="652"/>
      <c r="H379" s="652"/>
      <c r="I379" s="652"/>
      <c r="J379" s="652"/>
      <c r="K379" s="652"/>
      <c r="L379" s="652"/>
      <c r="M379" s="652"/>
      <c r="N379" s="652"/>
      <c r="O379" s="652"/>
      <c r="P379" s="652"/>
      <c r="Q379" s="652"/>
      <c r="R379" s="534"/>
      <c r="S379" s="534"/>
      <c r="T379" s="534"/>
      <c r="U379" s="534"/>
      <c r="V379" s="534"/>
      <c r="W379" s="534"/>
      <c r="X379" s="534"/>
      <c r="Y379" s="534"/>
      <c r="Z379" s="534"/>
      <c r="AA379" s="534"/>
      <c r="AB379" s="534"/>
      <c r="AC379" s="534"/>
      <c r="AD379" s="534"/>
      <c r="AE379" s="534"/>
      <c r="AF379" s="534"/>
      <c r="AG379" s="534"/>
      <c r="AH379" s="534"/>
      <c r="AI379" s="534"/>
      <c r="AJ379" s="534"/>
      <c r="AK379" s="534"/>
    </row>
    <row r="380" ht="13.5" customHeight="1">
      <c r="A380" s="534"/>
      <c r="B380" s="652"/>
      <c r="C380" s="652"/>
      <c r="D380" s="652"/>
      <c r="E380" s="652"/>
      <c r="F380" s="652"/>
      <c r="G380" s="652"/>
      <c r="H380" s="652"/>
      <c r="I380" s="652"/>
      <c r="J380" s="652"/>
      <c r="K380" s="652"/>
      <c r="L380" s="652"/>
      <c r="M380" s="652"/>
      <c r="N380" s="652"/>
      <c r="O380" s="652"/>
      <c r="P380" s="652"/>
      <c r="Q380" s="652"/>
      <c r="R380" s="534"/>
      <c r="S380" s="534"/>
      <c r="T380" s="534"/>
      <c r="U380" s="534"/>
      <c r="V380" s="534"/>
      <c r="W380" s="534"/>
      <c r="X380" s="534"/>
      <c r="Y380" s="534"/>
      <c r="Z380" s="534"/>
      <c r="AA380" s="534"/>
      <c r="AB380" s="534"/>
      <c r="AC380" s="534"/>
      <c r="AD380" s="534"/>
      <c r="AE380" s="534"/>
      <c r="AF380" s="534"/>
      <c r="AG380" s="534"/>
      <c r="AH380" s="534"/>
      <c r="AI380" s="534"/>
      <c r="AJ380" s="534"/>
      <c r="AK380" s="534"/>
    </row>
    <row r="381" ht="13.5" customHeight="1">
      <c r="A381" s="534"/>
      <c r="B381" s="652"/>
      <c r="C381" s="652"/>
      <c r="D381" s="652"/>
      <c r="E381" s="652"/>
      <c r="F381" s="652"/>
      <c r="G381" s="652"/>
      <c r="H381" s="652"/>
      <c r="I381" s="652"/>
      <c r="J381" s="652"/>
      <c r="K381" s="652"/>
      <c r="L381" s="652"/>
      <c r="M381" s="652"/>
      <c r="N381" s="652"/>
      <c r="O381" s="652"/>
      <c r="P381" s="652"/>
      <c r="Q381" s="652"/>
      <c r="R381" s="534"/>
      <c r="S381" s="534"/>
      <c r="T381" s="534"/>
      <c r="U381" s="534"/>
      <c r="V381" s="534"/>
      <c r="W381" s="534"/>
      <c r="X381" s="534"/>
      <c r="Y381" s="534"/>
      <c r="Z381" s="534"/>
      <c r="AA381" s="534"/>
      <c r="AB381" s="534"/>
      <c r="AC381" s="534"/>
      <c r="AD381" s="534"/>
      <c r="AE381" s="534"/>
      <c r="AF381" s="534"/>
      <c r="AG381" s="534"/>
      <c r="AH381" s="534"/>
      <c r="AI381" s="534"/>
      <c r="AJ381" s="534"/>
      <c r="AK381" s="534"/>
    </row>
    <row r="382" ht="13.5" customHeight="1">
      <c r="A382" s="534"/>
      <c r="B382" s="652"/>
      <c r="C382" s="652"/>
      <c r="D382" s="652"/>
      <c r="E382" s="652"/>
      <c r="F382" s="652"/>
      <c r="G382" s="652"/>
      <c r="H382" s="652"/>
      <c r="I382" s="652"/>
      <c r="J382" s="652"/>
      <c r="K382" s="652"/>
      <c r="L382" s="652"/>
      <c r="M382" s="652"/>
      <c r="N382" s="652"/>
      <c r="O382" s="652"/>
      <c r="P382" s="652"/>
      <c r="Q382" s="652"/>
      <c r="R382" s="534"/>
      <c r="S382" s="534"/>
      <c r="T382" s="534"/>
      <c r="U382" s="534"/>
      <c r="V382" s="534"/>
      <c r="W382" s="534"/>
      <c r="X382" s="534"/>
      <c r="Y382" s="534"/>
      <c r="Z382" s="534"/>
      <c r="AA382" s="534"/>
      <c r="AB382" s="534"/>
      <c r="AC382" s="534"/>
      <c r="AD382" s="534"/>
      <c r="AE382" s="534"/>
      <c r="AF382" s="534"/>
      <c r="AG382" s="534"/>
      <c r="AH382" s="534"/>
      <c r="AI382" s="534"/>
      <c r="AJ382" s="534"/>
      <c r="AK382" s="534"/>
    </row>
    <row r="383" ht="13.5" customHeight="1">
      <c r="A383" s="534"/>
      <c r="B383" s="652"/>
      <c r="C383" s="652"/>
      <c r="D383" s="652"/>
      <c r="E383" s="652"/>
      <c r="F383" s="652"/>
      <c r="G383" s="652"/>
      <c r="H383" s="652"/>
      <c r="I383" s="652"/>
      <c r="J383" s="652"/>
      <c r="K383" s="652"/>
      <c r="L383" s="652"/>
      <c r="M383" s="652"/>
      <c r="N383" s="652"/>
      <c r="O383" s="652"/>
      <c r="P383" s="652"/>
      <c r="Q383" s="652"/>
      <c r="R383" s="534"/>
      <c r="S383" s="534"/>
      <c r="T383" s="534"/>
      <c r="U383" s="534"/>
      <c r="V383" s="534"/>
      <c r="W383" s="534"/>
      <c r="X383" s="534"/>
      <c r="Y383" s="534"/>
      <c r="Z383" s="534"/>
      <c r="AA383" s="534"/>
      <c r="AB383" s="534"/>
      <c r="AC383" s="534"/>
      <c r="AD383" s="534"/>
      <c r="AE383" s="534"/>
      <c r="AF383" s="534"/>
      <c r="AG383" s="534"/>
      <c r="AH383" s="534"/>
      <c r="AI383" s="534"/>
      <c r="AJ383" s="534"/>
      <c r="AK383" s="534"/>
    </row>
    <row r="384" ht="13.5" customHeight="1">
      <c r="A384" s="534"/>
      <c r="B384" s="652"/>
      <c r="C384" s="652"/>
      <c r="D384" s="652"/>
      <c r="E384" s="652"/>
      <c r="F384" s="652"/>
      <c r="G384" s="652"/>
      <c r="H384" s="652"/>
      <c r="I384" s="652"/>
      <c r="J384" s="652"/>
      <c r="K384" s="652"/>
      <c r="L384" s="652"/>
      <c r="M384" s="652"/>
      <c r="N384" s="652"/>
      <c r="O384" s="652"/>
      <c r="P384" s="652"/>
      <c r="Q384" s="652"/>
      <c r="R384" s="534"/>
      <c r="S384" s="534"/>
      <c r="T384" s="534"/>
      <c r="U384" s="534"/>
      <c r="V384" s="534"/>
      <c r="W384" s="534"/>
      <c r="X384" s="534"/>
      <c r="Y384" s="534"/>
      <c r="Z384" s="534"/>
      <c r="AA384" s="534"/>
      <c r="AB384" s="534"/>
      <c r="AC384" s="534"/>
      <c r="AD384" s="534"/>
      <c r="AE384" s="534"/>
      <c r="AF384" s="534"/>
      <c r="AG384" s="534"/>
      <c r="AH384" s="534"/>
      <c r="AI384" s="534"/>
      <c r="AJ384" s="534"/>
      <c r="AK384" s="534"/>
    </row>
    <row r="385" ht="13.5" customHeight="1">
      <c r="A385" s="534"/>
      <c r="B385" s="652"/>
      <c r="C385" s="652"/>
      <c r="D385" s="652"/>
      <c r="E385" s="652"/>
      <c r="F385" s="652"/>
      <c r="G385" s="652"/>
      <c r="H385" s="652"/>
      <c r="I385" s="652"/>
      <c r="J385" s="652"/>
      <c r="K385" s="652"/>
      <c r="L385" s="652"/>
      <c r="M385" s="652"/>
      <c r="N385" s="652"/>
      <c r="O385" s="652"/>
      <c r="P385" s="652"/>
      <c r="Q385" s="652"/>
      <c r="R385" s="534"/>
      <c r="S385" s="534"/>
      <c r="T385" s="534"/>
      <c r="U385" s="534"/>
      <c r="V385" s="534"/>
      <c r="W385" s="534"/>
      <c r="X385" s="534"/>
      <c r="Y385" s="534"/>
      <c r="Z385" s="534"/>
      <c r="AA385" s="534"/>
      <c r="AB385" s="534"/>
      <c r="AC385" s="534"/>
      <c r="AD385" s="534"/>
      <c r="AE385" s="534"/>
      <c r="AF385" s="534"/>
      <c r="AG385" s="534"/>
      <c r="AH385" s="534"/>
      <c r="AI385" s="534"/>
      <c r="AJ385" s="534"/>
      <c r="AK385" s="534"/>
    </row>
    <row r="386" ht="13.5" customHeight="1">
      <c r="A386" s="534"/>
      <c r="B386" s="652"/>
      <c r="C386" s="652"/>
      <c r="D386" s="652"/>
      <c r="E386" s="652"/>
      <c r="F386" s="652"/>
      <c r="G386" s="652"/>
      <c r="H386" s="652"/>
      <c r="I386" s="652"/>
      <c r="J386" s="652"/>
      <c r="K386" s="652"/>
      <c r="L386" s="652"/>
      <c r="M386" s="652"/>
      <c r="N386" s="652"/>
      <c r="O386" s="652"/>
      <c r="P386" s="652"/>
      <c r="Q386" s="652"/>
      <c r="R386" s="534"/>
      <c r="S386" s="534"/>
      <c r="T386" s="534"/>
      <c r="U386" s="534"/>
      <c r="V386" s="534"/>
      <c r="W386" s="534"/>
      <c r="X386" s="534"/>
      <c r="Y386" s="534"/>
      <c r="Z386" s="534"/>
      <c r="AA386" s="534"/>
      <c r="AB386" s="534"/>
      <c r="AC386" s="534"/>
      <c r="AD386" s="534"/>
      <c r="AE386" s="534"/>
      <c r="AF386" s="534"/>
      <c r="AG386" s="534"/>
      <c r="AH386" s="534"/>
      <c r="AI386" s="534"/>
      <c r="AJ386" s="534"/>
      <c r="AK386" s="534"/>
    </row>
    <row r="387" ht="13.5" customHeight="1">
      <c r="A387" s="534"/>
      <c r="B387" s="652"/>
      <c r="C387" s="652"/>
      <c r="D387" s="652"/>
      <c r="E387" s="652"/>
      <c r="F387" s="652"/>
      <c r="G387" s="652"/>
      <c r="H387" s="652"/>
      <c r="I387" s="652"/>
      <c r="J387" s="652"/>
      <c r="K387" s="652"/>
      <c r="L387" s="652"/>
      <c r="M387" s="652"/>
      <c r="N387" s="652"/>
      <c r="O387" s="652"/>
      <c r="P387" s="652"/>
      <c r="Q387" s="652"/>
      <c r="R387" s="534"/>
      <c r="S387" s="534"/>
      <c r="T387" s="534"/>
      <c r="U387" s="534"/>
      <c r="V387" s="534"/>
      <c r="W387" s="534"/>
      <c r="X387" s="534"/>
      <c r="Y387" s="534"/>
      <c r="Z387" s="534"/>
      <c r="AA387" s="534"/>
      <c r="AB387" s="534"/>
      <c r="AC387" s="534"/>
      <c r="AD387" s="534"/>
      <c r="AE387" s="534"/>
      <c r="AF387" s="534"/>
      <c r="AG387" s="534"/>
      <c r="AH387" s="534"/>
      <c r="AI387" s="534"/>
      <c r="AJ387" s="534"/>
      <c r="AK387" s="534"/>
    </row>
    <row r="388" ht="13.5" customHeight="1">
      <c r="A388" s="534"/>
      <c r="B388" s="652"/>
      <c r="C388" s="652"/>
      <c r="D388" s="652"/>
      <c r="E388" s="652"/>
      <c r="F388" s="652"/>
      <c r="G388" s="652"/>
      <c r="H388" s="652"/>
      <c r="I388" s="652"/>
      <c r="J388" s="652"/>
      <c r="K388" s="652"/>
      <c r="L388" s="652"/>
      <c r="M388" s="652"/>
      <c r="N388" s="652"/>
      <c r="O388" s="652"/>
      <c r="P388" s="652"/>
      <c r="Q388" s="652"/>
      <c r="R388" s="534"/>
      <c r="S388" s="534"/>
      <c r="T388" s="534"/>
      <c r="U388" s="534"/>
      <c r="V388" s="534"/>
      <c r="W388" s="534"/>
      <c r="X388" s="534"/>
      <c r="Y388" s="534"/>
      <c r="Z388" s="534"/>
      <c r="AA388" s="534"/>
      <c r="AB388" s="534"/>
      <c r="AC388" s="534"/>
      <c r="AD388" s="534"/>
      <c r="AE388" s="534"/>
      <c r="AF388" s="534"/>
      <c r="AG388" s="534"/>
      <c r="AH388" s="534"/>
      <c r="AI388" s="534"/>
      <c r="AJ388" s="534"/>
      <c r="AK388" s="534"/>
    </row>
    <row r="389" ht="13.5" customHeight="1">
      <c r="A389" s="534"/>
      <c r="B389" s="652"/>
      <c r="C389" s="652"/>
      <c r="D389" s="652"/>
      <c r="E389" s="652"/>
      <c r="F389" s="652"/>
      <c r="G389" s="652"/>
      <c r="H389" s="652"/>
      <c r="I389" s="652"/>
      <c r="J389" s="652"/>
      <c r="K389" s="652"/>
      <c r="L389" s="652"/>
      <c r="M389" s="652"/>
      <c r="N389" s="652"/>
      <c r="O389" s="652"/>
      <c r="P389" s="652"/>
      <c r="Q389" s="652"/>
      <c r="R389" s="534"/>
      <c r="S389" s="534"/>
      <c r="T389" s="534"/>
      <c r="U389" s="534"/>
      <c r="V389" s="534"/>
      <c r="W389" s="534"/>
      <c r="X389" s="534"/>
      <c r="Y389" s="534"/>
      <c r="Z389" s="534"/>
      <c r="AA389" s="534"/>
      <c r="AB389" s="534"/>
      <c r="AC389" s="534"/>
      <c r="AD389" s="534"/>
      <c r="AE389" s="534"/>
      <c r="AF389" s="534"/>
      <c r="AG389" s="534"/>
      <c r="AH389" s="534"/>
      <c r="AI389" s="534"/>
      <c r="AJ389" s="534"/>
      <c r="AK389" s="534"/>
    </row>
    <row r="390" ht="13.5" customHeight="1">
      <c r="A390" s="534"/>
      <c r="B390" s="652"/>
      <c r="C390" s="652"/>
      <c r="D390" s="652"/>
      <c r="E390" s="652"/>
      <c r="F390" s="652"/>
      <c r="G390" s="652"/>
      <c r="H390" s="652"/>
      <c r="I390" s="652"/>
      <c r="J390" s="652"/>
      <c r="K390" s="652"/>
      <c r="L390" s="652"/>
      <c r="M390" s="652"/>
      <c r="N390" s="652"/>
      <c r="O390" s="652"/>
      <c r="P390" s="652"/>
      <c r="Q390" s="652"/>
      <c r="R390" s="534"/>
      <c r="S390" s="534"/>
      <c r="T390" s="534"/>
      <c r="U390" s="534"/>
      <c r="V390" s="534"/>
      <c r="W390" s="534"/>
      <c r="X390" s="534"/>
      <c r="Y390" s="534"/>
      <c r="Z390" s="534"/>
      <c r="AA390" s="534"/>
      <c r="AB390" s="534"/>
      <c r="AC390" s="534"/>
      <c r="AD390" s="534"/>
      <c r="AE390" s="534"/>
      <c r="AF390" s="534"/>
      <c r="AG390" s="534"/>
      <c r="AH390" s="534"/>
      <c r="AI390" s="534"/>
      <c r="AJ390" s="534"/>
      <c r="AK390" s="534"/>
    </row>
    <row r="391" ht="13.5" customHeight="1">
      <c r="A391" s="534"/>
      <c r="B391" s="652"/>
      <c r="C391" s="652"/>
      <c r="D391" s="652"/>
      <c r="E391" s="652"/>
      <c r="F391" s="652"/>
      <c r="G391" s="652"/>
      <c r="H391" s="652"/>
      <c r="I391" s="652"/>
      <c r="J391" s="652"/>
      <c r="K391" s="652"/>
      <c r="L391" s="652"/>
      <c r="M391" s="652"/>
      <c r="N391" s="652"/>
      <c r="O391" s="652"/>
      <c r="P391" s="652"/>
      <c r="Q391" s="652"/>
      <c r="R391" s="534"/>
      <c r="S391" s="534"/>
      <c r="T391" s="534"/>
      <c r="U391" s="534"/>
      <c r="V391" s="534"/>
      <c r="W391" s="534"/>
      <c r="X391" s="534"/>
      <c r="Y391" s="534"/>
      <c r="Z391" s="534"/>
      <c r="AA391" s="534"/>
      <c r="AB391" s="534"/>
      <c r="AC391" s="534"/>
      <c r="AD391" s="534"/>
      <c r="AE391" s="534"/>
      <c r="AF391" s="534"/>
      <c r="AG391" s="534"/>
      <c r="AH391" s="534"/>
      <c r="AI391" s="534"/>
      <c r="AJ391" s="534"/>
      <c r="AK391" s="534"/>
    </row>
    <row r="392" ht="13.5" customHeight="1">
      <c r="A392" s="534"/>
      <c r="B392" s="652"/>
      <c r="C392" s="652"/>
      <c r="D392" s="652"/>
      <c r="E392" s="652"/>
      <c r="F392" s="652"/>
      <c r="G392" s="652"/>
      <c r="H392" s="652"/>
      <c r="I392" s="652"/>
      <c r="J392" s="652"/>
      <c r="K392" s="652"/>
      <c r="L392" s="652"/>
      <c r="M392" s="652"/>
      <c r="N392" s="652"/>
      <c r="O392" s="652"/>
      <c r="P392" s="652"/>
      <c r="Q392" s="652"/>
      <c r="R392" s="534"/>
      <c r="S392" s="534"/>
      <c r="T392" s="534"/>
      <c r="U392" s="534"/>
      <c r="V392" s="534"/>
      <c r="W392" s="534"/>
      <c r="X392" s="534"/>
      <c r="Y392" s="534"/>
      <c r="Z392" s="534"/>
      <c r="AA392" s="534"/>
      <c r="AB392" s="534"/>
      <c r="AC392" s="534"/>
      <c r="AD392" s="534"/>
      <c r="AE392" s="534"/>
      <c r="AF392" s="534"/>
      <c r="AG392" s="534"/>
      <c r="AH392" s="534"/>
      <c r="AI392" s="534"/>
      <c r="AJ392" s="534"/>
      <c r="AK392" s="534"/>
    </row>
    <row r="393" ht="13.5" customHeight="1">
      <c r="A393" s="534"/>
      <c r="B393" s="652"/>
      <c r="C393" s="652"/>
      <c r="D393" s="652"/>
      <c r="E393" s="652"/>
      <c r="F393" s="652"/>
      <c r="G393" s="652"/>
      <c r="H393" s="652"/>
      <c r="I393" s="652"/>
      <c r="J393" s="652"/>
      <c r="K393" s="652"/>
      <c r="L393" s="652"/>
      <c r="M393" s="652"/>
      <c r="N393" s="652"/>
      <c r="O393" s="652"/>
      <c r="P393" s="652"/>
      <c r="Q393" s="652"/>
      <c r="R393" s="534"/>
      <c r="S393" s="534"/>
      <c r="T393" s="534"/>
      <c r="U393" s="534"/>
      <c r="V393" s="534"/>
      <c r="W393" s="534"/>
      <c r="X393" s="534"/>
      <c r="Y393" s="534"/>
      <c r="Z393" s="534"/>
      <c r="AA393" s="534"/>
      <c r="AB393" s="534"/>
      <c r="AC393" s="534"/>
      <c r="AD393" s="534"/>
      <c r="AE393" s="534"/>
      <c r="AF393" s="534"/>
      <c r="AG393" s="534"/>
      <c r="AH393" s="534"/>
      <c r="AI393" s="534"/>
      <c r="AJ393" s="534"/>
      <c r="AK393" s="534"/>
    </row>
    <row r="394" ht="13.5" customHeight="1">
      <c r="A394" s="534"/>
      <c r="B394" s="652"/>
      <c r="C394" s="652"/>
      <c r="D394" s="652"/>
      <c r="E394" s="652"/>
      <c r="F394" s="652"/>
      <c r="G394" s="652"/>
      <c r="H394" s="652"/>
      <c r="I394" s="652"/>
      <c r="J394" s="652"/>
      <c r="K394" s="652"/>
      <c r="L394" s="652"/>
      <c r="M394" s="652"/>
      <c r="N394" s="652"/>
      <c r="O394" s="652"/>
      <c r="P394" s="652"/>
      <c r="Q394" s="652"/>
      <c r="R394" s="534"/>
      <c r="S394" s="534"/>
      <c r="T394" s="534"/>
      <c r="U394" s="534"/>
      <c r="V394" s="534"/>
      <c r="W394" s="534"/>
      <c r="X394" s="534"/>
      <c r="Y394" s="534"/>
      <c r="Z394" s="534"/>
      <c r="AA394" s="534"/>
      <c r="AB394" s="534"/>
      <c r="AC394" s="534"/>
      <c r="AD394" s="534"/>
      <c r="AE394" s="534"/>
      <c r="AF394" s="534"/>
      <c r="AG394" s="534"/>
      <c r="AH394" s="534"/>
      <c r="AI394" s="534"/>
      <c r="AJ394" s="534"/>
      <c r="AK394" s="534"/>
    </row>
    <row r="395" ht="13.5" customHeight="1">
      <c r="A395" s="534"/>
      <c r="B395" s="652"/>
      <c r="C395" s="652"/>
      <c r="D395" s="652"/>
      <c r="E395" s="652"/>
      <c r="F395" s="652"/>
      <c r="G395" s="652"/>
      <c r="H395" s="652"/>
      <c r="I395" s="652"/>
      <c r="J395" s="652"/>
      <c r="K395" s="652"/>
      <c r="L395" s="652"/>
      <c r="M395" s="652"/>
      <c r="N395" s="652"/>
      <c r="O395" s="652"/>
      <c r="P395" s="652"/>
      <c r="Q395" s="652"/>
      <c r="R395" s="534"/>
      <c r="S395" s="534"/>
      <c r="T395" s="534"/>
      <c r="U395" s="534"/>
      <c r="V395" s="534"/>
      <c r="W395" s="534"/>
      <c r="X395" s="534"/>
      <c r="Y395" s="534"/>
      <c r="Z395" s="534"/>
      <c r="AA395" s="534"/>
      <c r="AB395" s="534"/>
      <c r="AC395" s="534"/>
      <c r="AD395" s="534"/>
      <c r="AE395" s="534"/>
      <c r="AF395" s="534"/>
      <c r="AG395" s="534"/>
      <c r="AH395" s="534"/>
      <c r="AI395" s="534"/>
      <c r="AJ395" s="534"/>
      <c r="AK395" s="534"/>
    </row>
    <row r="396" ht="13.5" customHeight="1">
      <c r="A396" s="534"/>
      <c r="B396" s="652"/>
      <c r="C396" s="652"/>
      <c r="D396" s="652"/>
      <c r="E396" s="652"/>
      <c r="F396" s="652"/>
      <c r="G396" s="652"/>
      <c r="H396" s="652"/>
      <c r="I396" s="652"/>
      <c r="J396" s="652"/>
      <c r="K396" s="652"/>
      <c r="L396" s="652"/>
      <c r="M396" s="652"/>
      <c r="N396" s="652"/>
      <c r="O396" s="652"/>
      <c r="P396" s="652"/>
      <c r="Q396" s="652"/>
      <c r="R396" s="534"/>
      <c r="S396" s="534"/>
      <c r="T396" s="534"/>
      <c r="U396" s="534"/>
      <c r="V396" s="534"/>
      <c r="W396" s="534"/>
      <c r="X396" s="534"/>
      <c r="Y396" s="534"/>
      <c r="Z396" s="534"/>
      <c r="AA396" s="534"/>
      <c r="AB396" s="534"/>
      <c r="AC396" s="534"/>
      <c r="AD396" s="534"/>
      <c r="AE396" s="534"/>
      <c r="AF396" s="534"/>
      <c r="AG396" s="534"/>
      <c r="AH396" s="534"/>
      <c r="AI396" s="534"/>
      <c r="AJ396" s="534"/>
      <c r="AK396" s="534"/>
    </row>
    <row r="397" ht="13.5" customHeight="1">
      <c r="A397" s="534"/>
      <c r="B397" s="652"/>
      <c r="C397" s="652"/>
      <c r="D397" s="652"/>
      <c r="E397" s="652"/>
      <c r="F397" s="652"/>
      <c r="G397" s="652"/>
      <c r="H397" s="652"/>
      <c r="I397" s="652"/>
      <c r="J397" s="652"/>
      <c r="K397" s="652"/>
      <c r="L397" s="652"/>
      <c r="M397" s="652"/>
      <c r="N397" s="652"/>
      <c r="O397" s="652"/>
      <c r="P397" s="652"/>
      <c r="Q397" s="652"/>
      <c r="R397" s="534"/>
      <c r="S397" s="534"/>
      <c r="T397" s="534"/>
      <c r="U397" s="534"/>
      <c r="V397" s="534"/>
      <c r="W397" s="534"/>
      <c r="X397" s="534"/>
      <c r="Y397" s="534"/>
      <c r="Z397" s="534"/>
      <c r="AA397" s="534"/>
      <c r="AB397" s="534"/>
      <c r="AC397" s="534"/>
      <c r="AD397" s="534"/>
      <c r="AE397" s="534"/>
      <c r="AF397" s="534"/>
      <c r="AG397" s="534"/>
      <c r="AH397" s="534"/>
      <c r="AI397" s="534"/>
      <c r="AJ397" s="534"/>
      <c r="AK397" s="534"/>
    </row>
    <row r="398" ht="13.5" customHeight="1">
      <c r="A398" s="534"/>
      <c r="B398" s="652"/>
      <c r="C398" s="652"/>
      <c r="D398" s="652"/>
      <c r="E398" s="652"/>
      <c r="F398" s="652"/>
      <c r="G398" s="652"/>
      <c r="H398" s="652"/>
      <c r="I398" s="652"/>
      <c r="J398" s="652"/>
      <c r="K398" s="652"/>
      <c r="L398" s="652"/>
      <c r="M398" s="652"/>
      <c r="N398" s="652"/>
      <c r="O398" s="652"/>
      <c r="P398" s="652"/>
      <c r="Q398" s="652"/>
      <c r="R398" s="534"/>
      <c r="S398" s="534"/>
      <c r="T398" s="534"/>
      <c r="U398" s="534"/>
      <c r="V398" s="534"/>
      <c r="W398" s="534"/>
      <c r="X398" s="534"/>
      <c r="Y398" s="534"/>
      <c r="Z398" s="534"/>
      <c r="AA398" s="534"/>
      <c r="AB398" s="534"/>
      <c r="AC398" s="534"/>
      <c r="AD398" s="534"/>
      <c r="AE398" s="534"/>
      <c r="AF398" s="534"/>
      <c r="AG398" s="534"/>
      <c r="AH398" s="534"/>
      <c r="AI398" s="534"/>
      <c r="AJ398" s="534"/>
      <c r="AK398" s="534"/>
    </row>
    <row r="399" ht="13.5" customHeight="1">
      <c r="A399" s="534"/>
      <c r="B399" s="652"/>
      <c r="C399" s="652"/>
      <c r="D399" s="652"/>
      <c r="E399" s="652"/>
      <c r="F399" s="652"/>
      <c r="G399" s="652"/>
      <c r="H399" s="652"/>
      <c r="I399" s="652"/>
      <c r="J399" s="652"/>
      <c r="K399" s="652"/>
      <c r="L399" s="652"/>
      <c r="M399" s="652"/>
      <c r="N399" s="652"/>
      <c r="O399" s="652"/>
      <c r="P399" s="652"/>
      <c r="Q399" s="652"/>
      <c r="R399" s="534"/>
      <c r="S399" s="534"/>
      <c r="T399" s="534"/>
      <c r="U399" s="534"/>
      <c r="V399" s="534"/>
      <c r="W399" s="534"/>
      <c r="X399" s="534"/>
      <c r="Y399" s="534"/>
      <c r="Z399" s="534"/>
      <c r="AA399" s="534"/>
      <c r="AB399" s="534"/>
      <c r="AC399" s="534"/>
      <c r="AD399" s="534"/>
      <c r="AE399" s="534"/>
      <c r="AF399" s="534"/>
      <c r="AG399" s="534"/>
      <c r="AH399" s="534"/>
      <c r="AI399" s="534"/>
      <c r="AJ399" s="534"/>
      <c r="AK399" s="534"/>
    </row>
    <row r="400" ht="13.5" customHeight="1">
      <c r="A400" s="534"/>
      <c r="B400" s="652"/>
      <c r="C400" s="652"/>
      <c r="D400" s="652"/>
      <c r="E400" s="652"/>
      <c r="F400" s="652"/>
      <c r="G400" s="652"/>
      <c r="H400" s="652"/>
      <c r="I400" s="652"/>
      <c r="J400" s="652"/>
      <c r="K400" s="652"/>
      <c r="L400" s="652"/>
      <c r="M400" s="652"/>
      <c r="N400" s="652"/>
      <c r="O400" s="652"/>
      <c r="P400" s="652"/>
      <c r="Q400" s="652"/>
      <c r="R400" s="534"/>
      <c r="S400" s="534"/>
      <c r="T400" s="534"/>
      <c r="U400" s="534"/>
      <c r="V400" s="534"/>
      <c r="W400" s="534"/>
      <c r="X400" s="534"/>
      <c r="Y400" s="534"/>
      <c r="Z400" s="534"/>
      <c r="AA400" s="534"/>
      <c r="AB400" s="534"/>
      <c r="AC400" s="534"/>
      <c r="AD400" s="534"/>
      <c r="AE400" s="534"/>
      <c r="AF400" s="534"/>
      <c r="AG400" s="534"/>
      <c r="AH400" s="534"/>
      <c r="AI400" s="534"/>
      <c r="AJ400" s="534"/>
      <c r="AK400" s="534"/>
    </row>
    <row r="401" ht="13.5" customHeight="1">
      <c r="A401" s="534"/>
      <c r="B401" s="652"/>
      <c r="C401" s="652"/>
      <c r="D401" s="652"/>
      <c r="E401" s="652"/>
      <c r="F401" s="652"/>
      <c r="G401" s="652"/>
      <c r="H401" s="652"/>
      <c r="I401" s="652"/>
      <c r="J401" s="652"/>
      <c r="K401" s="652"/>
      <c r="L401" s="652"/>
      <c r="M401" s="652"/>
      <c r="N401" s="652"/>
      <c r="O401" s="652"/>
      <c r="P401" s="652"/>
      <c r="Q401" s="652"/>
      <c r="R401" s="534"/>
      <c r="S401" s="534"/>
      <c r="T401" s="534"/>
      <c r="U401" s="534"/>
      <c r="V401" s="534"/>
      <c r="W401" s="534"/>
      <c r="X401" s="534"/>
      <c r="Y401" s="534"/>
      <c r="Z401" s="534"/>
      <c r="AA401" s="534"/>
      <c r="AB401" s="534"/>
      <c r="AC401" s="534"/>
      <c r="AD401" s="534"/>
      <c r="AE401" s="534"/>
      <c r="AF401" s="534"/>
      <c r="AG401" s="534"/>
      <c r="AH401" s="534"/>
      <c r="AI401" s="534"/>
      <c r="AJ401" s="534"/>
      <c r="AK401" s="534"/>
    </row>
    <row r="402" ht="13.5" customHeight="1">
      <c r="A402" s="534"/>
      <c r="B402" s="652"/>
      <c r="C402" s="652"/>
      <c r="D402" s="652"/>
      <c r="E402" s="652"/>
      <c r="F402" s="652"/>
      <c r="G402" s="652"/>
      <c r="H402" s="652"/>
      <c r="I402" s="652"/>
      <c r="J402" s="652"/>
      <c r="K402" s="652"/>
      <c r="L402" s="652"/>
      <c r="M402" s="652"/>
      <c r="N402" s="652"/>
      <c r="O402" s="652"/>
      <c r="P402" s="652"/>
      <c r="Q402" s="652"/>
      <c r="R402" s="534"/>
      <c r="S402" s="534"/>
      <c r="T402" s="534"/>
      <c r="U402" s="534"/>
      <c r="V402" s="534"/>
      <c r="W402" s="534"/>
      <c r="X402" s="534"/>
      <c r="Y402" s="534"/>
      <c r="Z402" s="534"/>
      <c r="AA402" s="534"/>
      <c r="AB402" s="534"/>
      <c r="AC402" s="534"/>
      <c r="AD402" s="534"/>
      <c r="AE402" s="534"/>
      <c r="AF402" s="534"/>
      <c r="AG402" s="534"/>
      <c r="AH402" s="534"/>
      <c r="AI402" s="534"/>
      <c r="AJ402" s="534"/>
      <c r="AK402" s="534"/>
    </row>
    <row r="403" ht="13.5" customHeight="1">
      <c r="A403" s="534"/>
      <c r="B403" s="652"/>
      <c r="C403" s="652"/>
      <c r="D403" s="652"/>
      <c r="E403" s="652"/>
      <c r="F403" s="652"/>
      <c r="G403" s="652"/>
      <c r="H403" s="652"/>
      <c r="I403" s="652"/>
      <c r="J403" s="652"/>
      <c r="K403" s="652"/>
      <c r="L403" s="652"/>
      <c r="M403" s="652"/>
      <c r="N403" s="652"/>
      <c r="O403" s="652"/>
      <c r="P403" s="652"/>
      <c r="Q403" s="652"/>
      <c r="R403" s="534"/>
      <c r="S403" s="534"/>
      <c r="T403" s="534"/>
      <c r="U403" s="534"/>
      <c r="V403" s="534"/>
      <c r="W403" s="534"/>
      <c r="X403" s="534"/>
      <c r="Y403" s="534"/>
      <c r="Z403" s="534"/>
      <c r="AA403" s="534"/>
      <c r="AB403" s="534"/>
      <c r="AC403" s="534"/>
      <c r="AD403" s="534"/>
      <c r="AE403" s="534"/>
      <c r="AF403" s="534"/>
      <c r="AG403" s="534"/>
      <c r="AH403" s="534"/>
      <c r="AI403" s="534"/>
      <c r="AJ403" s="534"/>
      <c r="AK403" s="534"/>
    </row>
    <row r="404" ht="13.5" customHeight="1">
      <c r="A404" s="534"/>
      <c r="B404" s="652"/>
      <c r="C404" s="652"/>
      <c r="D404" s="652"/>
      <c r="E404" s="652"/>
      <c r="F404" s="652"/>
      <c r="G404" s="652"/>
      <c r="H404" s="652"/>
      <c r="I404" s="652"/>
      <c r="J404" s="652"/>
      <c r="K404" s="652"/>
      <c r="L404" s="652"/>
      <c r="M404" s="652"/>
      <c r="N404" s="652"/>
      <c r="O404" s="652"/>
      <c r="P404" s="652"/>
      <c r="Q404" s="652"/>
      <c r="R404" s="534"/>
      <c r="S404" s="534"/>
      <c r="T404" s="534"/>
      <c r="U404" s="534"/>
      <c r="V404" s="534"/>
      <c r="W404" s="534"/>
      <c r="X404" s="534"/>
      <c r="Y404" s="534"/>
      <c r="Z404" s="534"/>
      <c r="AA404" s="534"/>
      <c r="AB404" s="534"/>
      <c r="AC404" s="534"/>
      <c r="AD404" s="534"/>
      <c r="AE404" s="534"/>
      <c r="AF404" s="534"/>
      <c r="AG404" s="534"/>
      <c r="AH404" s="534"/>
      <c r="AI404" s="534"/>
      <c r="AJ404" s="534"/>
      <c r="AK404" s="534"/>
    </row>
    <row r="405" ht="13.5" customHeight="1">
      <c r="A405" s="534"/>
      <c r="B405" s="652"/>
      <c r="C405" s="652"/>
      <c r="D405" s="652"/>
      <c r="E405" s="652"/>
      <c r="F405" s="652"/>
      <c r="G405" s="652"/>
      <c r="H405" s="652"/>
      <c r="I405" s="652"/>
      <c r="J405" s="652"/>
      <c r="K405" s="652"/>
      <c r="L405" s="652"/>
      <c r="M405" s="652"/>
      <c r="N405" s="652"/>
      <c r="O405" s="652"/>
      <c r="P405" s="652"/>
      <c r="Q405" s="652"/>
      <c r="R405" s="534"/>
      <c r="S405" s="534"/>
      <c r="T405" s="534"/>
      <c r="U405" s="534"/>
      <c r="V405" s="534"/>
      <c r="W405" s="534"/>
      <c r="X405" s="534"/>
      <c r="Y405" s="534"/>
      <c r="Z405" s="534"/>
      <c r="AA405" s="534"/>
      <c r="AB405" s="534"/>
      <c r="AC405" s="534"/>
      <c r="AD405" s="534"/>
      <c r="AE405" s="534"/>
      <c r="AF405" s="534"/>
      <c r="AG405" s="534"/>
      <c r="AH405" s="534"/>
      <c r="AI405" s="534"/>
      <c r="AJ405" s="534"/>
      <c r="AK405" s="534"/>
    </row>
    <row r="406" ht="13.5" customHeight="1">
      <c r="A406" s="534"/>
      <c r="B406" s="652"/>
      <c r="C406" s="652"/>
      <c r="D406" s="652"/>
      <c r="E406" s="652"/>
      <c r="F406" s="652"/>
      <c r="G406" s="652"/>
      <c r="H406" s="652"/>
      <c r="I406" s="652"/>
      <c r="J406" s="652"/>
      <c r="K406" s="652"/>
      <c r="L406" s="652"/>
      <c r="M406" s="652"/>
      <c r="N406" s="652"/>
      <c r="O406" s="652"/>
      <c r="P406" s="652"/>
      <c r="Q406" s="652"/>
      <c r="R406" s="534"/>
      <c r="S406" s="534"/>
      <c r="T406" s="534"/>
      <c r="U406" s="534"/>
      <c r="V406" s="534"/>
      <c r="W406" s="534"/>
      <c r="X406" s="534"/>
      <c r="Y406" s="534"/>
      <c r="Z406" s="534"/>
      <c r="AA406" s="534"/>
      <c r="AB406" s="534"/>
      <c r="AC406" s="534"/>
      <c r="AD406" s="534"/>
      <c r="AE406" s="534"/>
      <c r="AF406" s="534"/>
      <c r="AG406" s="534"/>
      <c r="AH406" s="534"/>
      <c r="AI406" s="534"/>
      <c r="AJ406" s="534"/>
      <c r="AK406" s="534"/>
    </row>
    <row r="407" ht="13.5" customHeight="1">
      <c r="A407" s="534"/>
      <c r="B407" s="652"/>
      <c r="C407" s="652"/>
      <c r="D407" s="652"/>
      <c r="E407" s="652"/>
      <c r="F407" s="652"/>
      <c r="G407" s="652"/>
      <c r="H407" s="652"/>
      <c r="I407" s="652"/>
      <c r="J407" s="652"/>
      <c r="K407" s="652"/>
      <c r="L407" s="652"/>
      <c r="M407" s="652"/>
      <c r="N407" s="652"/>
      <c r="O407" s="652"/>
      <c r="P407" s="652"/>
      <c r="Q407" s="652"/>
      <c r="R407" s="534"/>
      <c r="S407" s="534"/>
      <c r="T407" s="534"/>
      <c r="U407" s="534"/>
      <c r="V407" s="534"/>
      <c r="W407" s="534"/>
      <c r="X407" s="534"/>
      <c r="Y407" s="534"/>
      <c r="Z407" s="534"/>
      <c r="AA407" s="534"/>
      <c r="AB407" s="534"/>
      <c r="AC407" s="534"/>
      <c r="AD407" s="534"/>
      <c r="AE407" s="534"/>
      <c r="AF407" s="534"/>
      <c r="AG407" s="534"/>
      <c r="AH407" s="534"/>
      <c r="AI407" s="534"/>
      <c r="AJ407" s="534"/>
      <c r="AK407" s="534"/>
    </row>
    <row r="408" ht="13.5" customHeight="1">
      <c r="A408" s="534"/>
      <c r="B408" s="652"/>
      <c r="C408" s="652"/>
      <c r="D408" s="652"/>
      <c r="E408" s="652"/>
      <c r="F408" s="652"/>
      <c r="G408" s="652"/>
      <c r="H408" s="652"/>
      <c r="I408" s="652"/>
      <c r="J408" s="652"/>
      <c r="K408" s="652"/>
      <c r="L408" s="652"/>
      <c r="M408" s="652"/>
      <c r="N408" s="652"/>
      <c r="O408" s="652"/>
      <c r="P408" s="652"/>
      <c r="Q408" s="652"/>
      <c r="R408" s="534"/>
      <c r="S408" s="534"/>
      <c r="T408" s="534"/>
      <c r="U408" s="534"/>
      <c r="V408" s="534"/>
      <c r="W408" s="534"/>
      <c r="X408" s="534"/>
      <c r="Y408" s="534"/>
      <c r="Z408" s="534"/>
      <c r="AA408" s="534"/>
      <c r="AB408" s="534"/>
      <c r="AC408" s="534"/>
      <c r="AD408" s="534"/>
      <c r="AE408" s="534"/>
      <c r="AF408" s="534"/>
      <c r="AG408" s="534"/>
      <c r="AH408" s="534"/>
      <c r="AI408" s="534"/>
      <c r="AJ408" s="534"/>
      <c r="AK408" s="534"/>
    </row>
    <row r="409" ht="13.5" customHeight="1">
      <c r="A409" s="534"/>
      <c r="B409" s="652"/>
      <c r="C409" s="652"/>
      <c r="D409" s="652"/>
      <c r="E409" s="652"/>
      <c r="F409" s="652"/>
      <c r="G409" s="652"/>
      <c r="H409" s="652"/>
      <c r="I409" s="652"/>
      <c r="J409" s="652"/>
      <c r="K409" s="652"/>
      <c r="L409" s="652"/>
      <c r="M409" s="652"/>
      <c r="N409" s="652"/>
      <c r="O409" s="652"/>
      <c r="P409" s="652"/>
      <c r="Q409" s="652"/>
      <c r="R409" s="534"/>
      <c r="S409" s="534"/>
      <c r="T409" s="534"/>
      <c r="U409" s="534"/>
      <c r="V409" s="534"/>
      <c r="W409" s="534"/>
      <c r="X409" s="534"/>
      <c r="Y409" s="534"/>
      <c r="Z409" s="534"/>
      <c r="AA409" s="534"/>
      <c r="AB409" s="534"/>
      <c r="AC409" s="534"/>
      <c r="AD409" s="534"/>
      <c r="AE409" s="534"/>
      <c r="AF409" s="534"/>
      <c r="AG409" s="534"/>
      <c r="AH409" s="534"/>
      <c r="AI409" s="534"/>
      <c r="AJ409" s="534"/>
      <c r="AK409" s="534"/>
    </row>
    <row r="410" ht="13.5" customHeight="1">
      <c r="A410" s="534"/>
      <c r="B410" s="652"/>
      <c r="C410" s="652"/>
      <c r="D410" s="652"/>
      <c r="E410" s="652"/>
      <c r="F410" s="652"/>
      <c r="G410" s="652"/>
      <c r="H410" s="652"/>
      <c r="I410" s="652"/>
      <c r="J410" s="652"/>
      <c r="K410" s="652"/>
      <c r="L410" s="652"/>
      <c r="M410" s="652"/>
      <c r="N410" s="652"/>
      <c r="O410" s="652"/>
      <c r="P410" s="652"/>
      <c r="Q410" s="652"/>
      <c r="R410" s="534"/>
      <c r="S410" s="534"/>
      <c r="T410" s="534"/>
      <c r="U410" s="534"/>
      <c r="V410" s="534"/>
      <c r="W410" s="534"/>
      <c r="X410" s="534"/>
      <c r="Y410" s="534"/>
      <c r="Z410" s="534"/>
      <c r="AA410" s="534"/>
      <c r="AB410" s="534"/>
      <c r="AC410" s="534"/>
      <c r="AD410" s="534"/>
      <c r="AE410" s="534"/>
      <c r="AF410" s="534"/>
      <c r="AG410" s="534"/>
      <c r="AH410" s="534"/>
      <c r="AI410" s="534"/>
      <c r="AJ410" s="534"/>
      <c r="AK410" s="534"/>
    </row>
    <row r="411" ht="13.5" customHeight="1">
      <c r="A411" s="534"/>
      <c r="B411" s="652"/>
      <c r="C411" s="652"/>
      <c r="D411" s="652"/>
      <c r="E411" s="652"/>
      <c r="F411" s="652"/>
      <c r="G411" s="652"/>
      <c r="H411" s="652"/>
      <c r="I411" s="652"/>
      <c r="J411" s="652"/>
      <c r="K411" s="652"/>
      <c r="L411" s="652"/>
      <c r="M411" s="652"/>
      <c r="N411" s="652"/>
      <c r="O411" s="652"/>
      <c r="P411" s="652"/>
      <c r="Q411" s="652"/>
      <c r="R411" s="534"/>
      <c r="S411" s="534"/>
      <c r="T411" s="534"/>
      <c r="U411" s="534"/>
      <c r="V411" s="534"/>
      <c r="W411" s="534"/>
      <c r="X411" s="534"/>
      <c r="Y411" s="534"/>
      <c r="Z411" s="534"/>
      <c r="AA411" s="534"/>
      <c r="AB411" s="534"/>
      <c r="AC411" s="534"/>
      <c r="AD411" s="534"/>
      <c r="AE411" s="534"/>
      <c r="AF411" s="534"/>
      <c r="AG411" s="534"/>
      <c r="AH411" s="534"/>
      <c r="AI411" s="534"/>
      <c r="AJ411" s="534"/>
      <c r="AK411" s="534"/>
    </row>
    <row r="412" ht="13.5" customHeight="1">
      <c r="A412" s="534"/>
      <c r="B412" s="652"/>
      <c r="C412" s="652"/>
      <c r="D412" s="652"/>
      <c r="E412" s="652"/>
      <c r="F412" s="652"/>
      <c r="G412" s="652"/>
      <c r="H412" s="652"/>
      <c r="I412" s="652"/>
      <c r="J412" s="652"/>
      <c r="K412" s="652"/>
      <c r="L412" s="652"/>
      <c r="M412" s="652"/>
      <c r="N412" s="652"/>
      <c r="O412" s="652"/>
      <c r="P412" s="652"/>
      <c r="Q412" s="652"/>
      <c r="R412" s="534"/>
      <c r="S412" s="534"/>
      <c r="T412" s="534"/>
      <c r="U412" s="534"/>
      <c r="V412" s="534"/>
      <c r="W412" s="534"/>
      <c r="X412" s="534"/>
      <c r="Y412" s="534"/>
      <c r="Z412" s="534"/>
      <c r="AA412" s="534"/>
      <c r="AB412" s="534"/>
      <c r="AC412" s="534"/>
      <c r="AD412" s="534"/>
      <c r="AE412" s="534"/>
      <c r="AF412" s="534"/>
      <c r="AG412" s="534"/>
      <c r="AH412" s="534"/>
      <c r="AI412" s="534"/>
      <c r="AJ412" s="534"/>
      <c r="AK412" s="534"/>
    </row>
    <row r="413" ht="13.5" customHeight="1">
      <c r="A413" s="534"/>
      <c r="B413" s="652"/>
      <c r="C413" s="652"/>
      <c r="D413" s="652"/>
      <c r="E413" s="652"/>
      <c r="F413" s="652"/>
      <c r="G413" s="652"/>
      <c r="H413" s="652"/>
      <c r="I413" s="652"/>
      <c r="J413" s="652"/>
      <c r="K413" s="652"/>
      <c r="L413" s="652"/>
      <c r="M413" s="652"/>
      <c r="N413" s="652"/>
      <c r="O413" s="652"/>
      <c r="P413" s="652"/>
      <c r="Q413" s="652"/>
      <c r="R413" s="534"/>
      <c r="S413" s="534"/>
      <c r="T413" s="534"/>
      <c r="U413" s="534"/>
      <c r="V413" s="534"/>
      <c r="W413" s="534"/>
      <c r="X413" s="534"/>
      <c r="Y413" s="534"/>
      <c r="Z413" s="534"/>
      <c r="AA413" s="534"/>
      <c r="AB413" s="534"/>
      <c r="AC413" s="534"/>
      <c r="AD413" s="534"/>
      <c r="AE413" s="534"/>
      <c r="AF413" s="534"/>
      <c r="AG413" s="534"/>
      <c r="AH413" s="534"/>
      <c r="AI413" s="534"/>
      <c r="AJ413" s="534"/>
      <c r="AK413" s="534"/>
    </row>
    <row r="414" ht="13.5" customHeight="1">
      <c r="A414" s="534"/>
      <c r="B414" s="652"/>
      <c r="C414" s="652"/>
      <c r="D414" s="652"/>
      <c r="E414" s="652"/>
      <c r="F414" s="652"/>
      <c r="G414" s="652"/>
      <c r="H414" s="652"/>
      <c r="I414" s="652"/>
      <c r="J414" s="652"/>
      <c r="K414" s="652"/>
      <c r="L414" s="652"/>
      <c r="M414" s="652"/>
      <c r="N414" s="652"/>
      <c r="O414" s="652"/>
      <c r="P414" s="652"/>
      <c r="Q414" s="652"/>
      <c r="R414" s="534"/>
      <c r="S414" s="534"/>
      <c r="T414" s="534"/>
      <c r="U414" s="534"/>
      <c r="V414" s="534"/>
      <c r="W414" s="534"/>
      <c r="X414" s="534"/>
      <c r="Y414" s="534"/>
      <c r="Z414" s="534"/>
      <c r="AA414" s="534"/>
      <c r="AB414" s="534"/>
      <c r="AC414" s="534"/>
      <c r="AD414" s="534"/>
      <c r="AE414" s="534"/>
      <c r="AF414" s="534"/>
      <c r="AG414" s="534"/>
      <c r="AH414" s="534"/>
      <c r="AI414" s="534"/>
      <c r="AJ414" s="534"/>
      <c r="AK414" s="534"/>
    </row>
    <row r="415" ht="13.5" customHeight="1">
      <c r="A415" s="534"/>
      <c r="B415" s="652"/>
      <c r="C415" s="652"/>
      <c r="D415" s="652"/>
      <c r="E415" s="652"/>
      <c r="F415" s="652"/>
      <c r="G415" s="652"/>
      <c r="H415" s="652"/>
      <c r="I415" s="652"/>
      <c r="J415" s="652"/>
      <c r="K415" s="652"/>
      <c r="L415" s="652"/>
      <c r="M415" s="652"/>
      <c r="N415" s="652"/>
      <c r="O415" s="652"/>
      <c r="P415" s="652"/>
      <c r="Q415" s="652"/>
      <c r="R415" s="534"/>
      <c r="S415" s="534"/>
      <c r="T415" s="534"/>
      <c r="U415" s="534"/>
      <c r="V415" s="534"/>
      <c r="W415" s="534"/>
      <c r="X415" s="534"/>
      <c r="Y415" s="534"/>
      <c r="Z415" s="534"/>
      <c r="AA415" s="534"/>
      <c r="AB415" s="534"/>
      <c r="AC415" s="534"/>
      <c r="AD415" s="534"/>
      <c r="AE415" s="534"/>
      <c r="AF415" s="534"/>
      <c r="AG415" s="534"/>
      <c r="AH415" s="534"/>
      <c r="AI415" s="534"/>
      <c r="AJ415" s="534"/>
      <c r="AK415" s="534"/>
    </row>
    <row r="416" ht="13.5" customHeight="1">
      <c r="A416" s="534"/>
      <c r="B416" s="652"/>
      <c r="C416" s="652"/>
      <c r="D416" s="652"/>
      <c r="E416" s="652"/>
      <c r="F416" s="652"/>
      <c r="G416" s="652"/>
      <c r="H416" s="652"/>
      <c r="I416" s="652"/>
      <c r="J416" s="652"/>
      <c r="K416" s="652"/>
      <c r="L416" s="652"/>
      <c r="M416" s="652"/>
      <c r="N416" s="652"/>
      <c r="O416" s="652"/>
      <c r="P416" s="652"/>
      <c r="Q416" s="652"/>
      <c r="R416" s="534"/>
      <c r="S416" s="534"/>
      <c r="T416" s="534"/>
      <c r="U416" s="534"/>
      <c r="V416" s="534"/>
      <c r="W416" s="534"/>
      <c r="X416" s="534"/>
      <c r="Y416" s="534"/>
      <c r="Z416" s="534"/>
      <c r="AA416" s="534"/>
      <c r="AB416" s="534"/>
      <c r="AC416" s="534"/>
      <c r="AD416" s="534"/>
      <c r="AE416" s="534"/>
      <c r="AF416" s="534"/>
      <c r="AG416" s="534"/>
      <c r="AH416" s="534"/>
      <c r="AI416" s="534"/>
      <c r="AJ416" s="534"/>
      <c r="AK416" s="534"/>
    </row>
    <row r="417" ht="13.5" customHeight="1">
      <c r="A417" s="534"/>
      <c r="B417" s="652"/>
      <c r="C417" s="652"/>
      <c r="D417" s="652"/>
      <c r="E417" s="652"/>
      <c r="F417" s="652"/>
      <c r="G417" s="652"/>
      <c r="H417" s="652"/>
      <c r="I417" s="652"/>
      <c r="J417" s="652"/>
      <c r="K417" s="652"/>
      <c r="L417" s="652"/>
      <c r="M417" s="652"/>
      <c r="N417" s="652"/>
      <c r="O417" s="652"/>
      <c r="P417" s="652"/>
      <c r="Q417" s="652"/>
      <c r="R417" s="534"/>
      <c r="S417" s="534"/>
      <c r="T417" s="534"/>
      <c r="U417" s="534"/>
      <c r="V417" s="534"/>
      <c r="W417" s="534"/>
      <c r="X417" s="534"/>
      <c r="Y417" s="534"/>
      <c r="Z417" s="534"/>
      <c r="AA417" s="534"/>
      <c r="AB417" s="534"/>
      <c r="AC417" s="534"/>
      <c r="AD417" s="534"/>
      <c r="AE417" s="534"/>
      <c r="AF417" s="534"/>
      <c r="AG417" s="534"/>
      <c r="AH417" s="534"/>
      <c r="AI417" s="534"/>
      <c r="AJ417" s="534"/>
      <c r="AK417" s="534"/>
    </row>
    <row r="418" ht="13.5" customHeight="1">
      <c r="A418" s="534"/>
      <c r="B418" s="652"/>
      <c r="C418" s="652"/>
      <c r="D418" s="652"/>
      <c r="E418" s="652"/>
      <c r="F418" s="652"/>
      <c r="G418" s="652"/>
      <c r="H418" s="652"/>
      <c r="I418" s="652"/>
      <c r="J418" s="652"/>
      <c r="K418" s="652"/>
      <c r="L418" s="652"/>
      <c r="M418" s="652"/>
      <c r="N418" s="652"/>
      <c r="O418" s="652"/>
      <c r="P418" s="652"/>
      <c r="Q418" s="652"/>
      <c r="R418" s="534"/>
      <c r="S418" s="534"/>
      <c r="T418" s="534"/>
      <c r="U418" s="534"/>
      <c r="V418" s="534"/>
      <c r="W418" s="534"/>
      <c r="X418" s="534"/>
      <c r="Y418" s="534"/>
      <c r="Z418" s="534"/>
      <c r="AA418" s="534"/>
      <c r="AB418" s="534"/>
      <c r="AC418" s="534"/>
      <c r="AD418" s="534"/>
      <c r="AE418" s="534"/>
      <c r="AF418" s="534"/>
      <c r="AG418" s="534"/>
      <c r="AH418" s="534"/>
      <c r="AI418" s="534"/>
      <c r="AJ418" s="534"/>
      <c r="AK418" s="534"/>
    </row>
    <row r="419" ht="13.5" customHeight="1">
      <c r="A419" s="534"/>
      <c r="B419" s="652"/>
      <c r="C419" s="652"/>
      <c r="D419" s="652"/>
      <c r="E419" s="652"/>
      <c r="F419" s="652"/>
      <c r="G419" s="652"/>
      <c r="H419" s="652"/>
      <c r="I419" s="652"/>
      <c r="J419" s="652"/>
      <c r="K419" s="652"/>
      <c r="L419" s="652"/>
      <c r="M419" s="652"/>
      <c r="N419" s="652"/>
      <c r="O419" s="652"/>
      <c r="P419" s="652"/>
      <c r="Q419" s="652"/>
      <c r="R419" s="534"/>
      <c r="S419" s="534"/>
      <c r="T419" s="534"/>
      <c r="U419" s="534"/>
      <c r="V419" s="534"/>
      <c r="W419" s="534"/>
      <c r="X419" s="534"/>
      <c r="Y419" s="534"/>
      <c r="Z419" s="534"/>
      <c r="AA419" s="534"/>
      <c r="AB419" s="534"/>
      <c r="AC419" s="534"/>
      <c r="AD419" s="534"/>
      <c r="AE419" s="534"/>
      <c r="AF419" s="534"/>
      <c r="AG419" s="534"/>
      <c r="AH419" s="534"/>
      <c r="AI419" s="534"/>
      <c r="AJ419" s="534"/>
      <c r="AK419" s="534"/>
    </row>
    <row r="420" ht="13.5" customHeight="1">
      <c r="A420" s="534"/>
      <c r="B420" s="652"/>
      <c r="C420" s="652"/>
      <c r="D420" s="652"/>
      <c r="E420" s="652"/>
      <c r="F420" s="652"/>
      <c r="G420" s="652"/>
      <c r="H420" s="652"/>
      <c r="I420" s="652"/>
      <c r="J420" s="652"/>
      <c r="K420" s="652"/>
      <c r="L420" s="652"/>
      <c r="M420" s="652"/>
      <c r="N420" s="652"/>
      <c r="O420" s="652"/>
      <c r="P420" s="652"/>
      <c r="Q420" s="652"/>
      <c r="R420" s="534"/>
      <c r="S420" s="534"/>
      <c r="T420" s="534"/>
      <c r="U420" s="534"/>
      <c r="V420" s="534"/>
      <c r="W420" s="534"/>
      <c r="X420" s="534"/>
      <c r="Y420" s="534"/>
      <c r="Z420" s="534"/>
      <c r="AA420" s="534"/>
      <c r="AB420" s="534"/>
      <c r="AC420" s="534"/>
      <c r="AD420" s="534"/>
      <c r="AE420" s="534"/>
      <c r="AF420" s="534"/>
      <c r="AG420" s="534"/>
      <c r="AH420" s="534"/>
      <c r="AI420" s="534"/>
      <c r="AJ420" s="534"/>
      <c r="AK420" s="534"/>
    </row>
    <row r="421" ht="13.5" customHeight="1">
      <c r="A421" s="534"/>
      <c r="B421" s="652"/>
      <c r="C421" s="652"/>
      <c r="D421" s="652"/>
      <c r="E421" s="652"/>
      <c r="F421" s="652"/>
      <c r="G421" s="652"/>
      <c r="H421" s="652"/>
      <c r="I421" s="652"/>
      <c r="J421" s="652"/>
      <c r="K421" s="652"/>
      <c r="L421" s="652"/>
      <c r="M421" s="652"/>
      <c r="N421" s="652"/>
      <c r="O421" s="652"/>
      <c r="P421" s="652"/>
      <c r="Q421" s="652"/>
      <c r="R421" s="534"/>
      <c r="S421" s="534"/>
      <c r="T421" s="534"/>
      <c r="U421" s="534"/>
      <c r="V421" s="534"/>
      <c r="W421" s="534"/>
      <c r="X421" s="534"/>
      <c r="Y421" s="534"/>
      <c r="Z421" s="534"/>
      <c r="AA421" s="534"/>
      <c r="AB421" s="534"/>
      <c r="AC421" s="534"/>
      <c r="AD421" s="534"/>
      <c r="AE421" s="534"/>
      <c r="AF421" s="534"/>
      <c r="AG421" s="534"/>
      <c r="AH421" s="534"/>
      <c r="AI421" s="534"/>
      <c r="AJ421" s="534"/>
      <c r="AK421" s="534"/>
    </row>
    <row r="422" ht="13.5" customHeight="1">
      <c r="A422" s="534"/>
      <c r="B422" s="652"/>
      <c r="C422" s="652"/>
      <c r="D422" s="652"/>
      <c r="E422" s="652"/>
      <c r="F422" s="652"/>
      <c r="G422" s="652"/>
      <c r="H422" s="652"/>
      <c r="I422" s="652"/>
      <c r="J422" s="652"/>
      <c r="K422" s="652"/>
      <c r="L422" s="652"/>
      <c r="M422" s="652"/>
      <c r="N422" s="652"/>
      <c r="O422" s="652"/>
      <c r="P422" s="652"/>
      <c r="Q422" s="652"/>
      <c r="R422" s="534"/>
      <c r="S422" s="534"/>
      <c r="T422" s="534"/>
      <c r="U422" s="534"/>
      <c r="V422" s="534"/>
      <c r="W422" s="534"/>
      <c r="X422" s="534"/>
      <c r="Y422" s="534"/>
      <c r="Z422" s="534"/>
      <c r="AA422" s="534"/>
      <c r="AB422" s="534"/>
      <c r="AC422" s="534"/>
      <c r="AD422" s="534"/>
      <c r="AE422" s="534"/>
      <c r="AF422" s="534"/>
      <c r="AG422" s="534"/>
      <c r="AH422" s="534"/>
      <c r="AI422" s="534"/>
      <c r="AJ422" s="534"/>
      <c r="AK422" s="534"/>
    </row>
    <row r="423" ht="13.5" customHeight="1">
      <c r="A423" s="534"/>
      <c r="B423" s="652"/>
      <c r="C423" s="652"/>
      <c r="D423" s="652"/>
      <c r="E423" s="652"/>
      <c r="F423" s="652"/>
      <c r="G423" s="652"/>
      <c r="H423" s="652"/>
      <c r="I423" s="652"/>
      <c r="J423" s="652"/>
      <c r="K423" s="652"/>
      <c r="L423" s="652"/>
      <c r="M423" s="652"/>
      <c r="N423" s="652"/>
      <c r="O423" s="652"/>
      <c r="P423" s="652"/>
      <c r="Q423" s="652"/>
      <c r="R423" s="534"/>
      <c r="S423" s="534"/>
      <c r="T423" s="534"/>
      <c r="U423" s="534"/>
      <c r="V423" s="534"/>
      <c r="W423" s="534"/>
      <c r="X423" s="534"/>
      <c r="Y423" s="534"/>
      <c r="Z423" s="534"/>
      <c r="AA423" s="534"/>
      <c r="AB423" s="534"/>
      <c r="AC423" s="534"/>
      <c r="AD423" s="534"/>
      <c r="AE423" s="534"/>
      <c r="AF423" s="534"/>
      <c r="AG423" s="534"/>
      <c r="AH423" s="534"/>
      <c r="AI423" s="534"/>
      <c r="AJ423" s="534"/>
      <c r="AK423" s="534"/>
    </row>
    <row r="424" ht="13.5" customHeight="1">
      <c r="A424" s="534"/>
      <c r="B424" s="652"/>
      <c r="C424" s="652"/>
      <c r="D424" s="652"/>
      <c r="E424" s="652"/>
      <c r="F424" s="652"/>
      <c r="G424" s="652"/>
      <c r="H424" s="652"/>
      <c r="I424" s="652"/>
      <c r="J424" s="652"/>
      <c r="K424" s="652"/>
      <c r="L424" s="652"/>
      <c r="M424" s="652"/>
      <c r="N424" s="652"/>
      <c r="O424" s="652"/>
      <c r="P424" s="652"/>
      <c r="Q424" s="652"/>
      <c r="R424" s="534"/>
      <c r="S424" s="534"/>
      <c r="T424" s="534"/>
      <c r="U424" s="534"/>
      <c r="V424" s="534"/>
      <c r="W424" s="534"/>
      <c r="X424" s="534"/>
      <c r="Y424" s="534"/>
      <c r="Z424" s="534"/>
      <c r="AA424" s="534"/>
      <c r="AB424" s="534"/>
      <c r="AC424" s="534"/>
      <c r="AD424" s="534"/>
      <c r="AE424" s="534"/>
      <c r="AF424" s="534"/>
      <c r="AG424" s="534"/>
      <c r="AH424" s="534"/>
      <c r="AI424" s="534"/>
      <c r="AJ424" s="534"/>
      <c r="AK424" s="534"/>
    </row>
    <row r="425" ht="13.5" customHeight="1">
      <c r="A425" s="534"/>
      <c r="B425" s="652"/>
      <c r="C425" s="652"/>
      <c r="D425" s="652"/>
      <c r="E425" s="652"/>
      <c r="F425" s="652"/>
      <c r="G425" s="652"/>
      <c r="H425" s="652"/>
      <c r="I425" s="652"/>
      <c r="J425" s="652"/>
      <c r="K425" s="652"/>
      <c r="L425" s="652"/>
      <c r="M425" s="652"/>
      <c r="N425" s="652"/>
      <c r="O425" s="652"/>
      <c r="P425" s="652"/>
      <c r="Q425" s="652"/>
      <c r="R425" s="534"/>
      <c r="S425" s="534"/>
      <c r="T425" s="534"/>
      <c r="U425" s="534"/>
      <c r="V425" s="534"/>
      <c r="W425" s="534"/>
      <c r="X425" s="534"/>
      <c r="Y425" s="534"/>
      <c r="Z425" s="534"/>
      <c r="AA425" s="534"/>
      <c r="AB425" s="534"/>
      <c r="AC425" s="534"/>
      <c r="AD425" s="534"/>
      <c r="AE425" s="534"/>
      <c r="AF425" s="534"/>
      <c r="AG425" s="534"/>
      <c r="AH425" s="534"/>
      <c r="AI425" s="534"/>
      <c r="AJ425" s="534"/>
      <c r="AK425" s="534"/>
    </row>
    <row r="426" ht="13.5" customHeight="1">
      <c r="A426" s="534"/>
      <c r="B426" s="652"/>
      <c r="C426" s="652"/>
      <c r="D426" s="652"/>
      <c r="E426" s="652"/>
      <c r="F426" s="652"/>
      <c r="G426" s="652"/>
      <c r="H426" s="652"/>
      <c r="I426" s="652"/>
      <c r="J426" s="652"/>
      <c r="K426" s="652"/>
      <c r="L426" s="652"/>
      <c r="M426" s="652"/>
      <c r="N426" s="652"/>
      <c r="O426" s="652"/>
      <c r="P426" s="652"/>
      <c r="Q426" s="652"/>
      <c r="R426" s="534"/>
      <c r="S426" s="534"/>
      <c r="T426" s="534"/>
      <c r="U426" s="534"/>
      <c r="V426" s="534"/>
      <c r="W426" s="534"/>
      <c r="X426" s="534"/>
      <c r="Y426" s="534"/>
      <c r="Z426" s="534"/>
      <c r="AA426" s="534"/>
      <c r="AB426" s="534"/>
      <c r="AC426" s="534"/>
      <c r="AD426" s="534"/>
      <c r="AE426" s="534"/>
      <c r="AF426" s="534"/>
      <c r="AG426" s="534"/>
      <c r="AH426" s="534"/>
      <c r="AI426" s="534"/>
      <c r="AJ426" s="534"/>
      <c r="AK426" s="534"/>
    </row>
    <row r="427" ht="13.5" customHeight="1">
      <c r="A427" s="534"/>
      <c r="B427" s="652"/>
      <c r="C427" s="652"/>
      <c r="D427" s="652"/>
      <c r="E427" s="652"/>
      <c r="F427" s="652"/>
      <c r="G427" s="652"/>
      <c r="H427" s="652"/>
      <c r="I427" s="652"/>
      <c r="J427" s="652"/>
      <c r="K427" s="652"/>
      <c r="L427" s="652"/>
      <c r="M427" s="652"/>
      <c r="N427" s="652"/>
      <c r="O427" s="652"/>
      <c r="P427" s="652"/>
      <c r="Q427" s="652"/>
      <c r="R427" s="534"/>
      <c r="S427" s="534"/>
      <c r="T427" s="534"/>
      <c r="U427" s="534"/>
      <c r="V427" s="534"/>
      <c r="W427" s="534"/>
      <c r="X427" s="534"/>
      <c r="Y427" s="534"/>
      <c r="Z427" s="534"/>
      <c r="AA427" s="534"/>
      <c r="AB427" s="534"/>
      <c r="AC427" s="534"/>
      <c r="AD427" s="534"/>
      <c r="AE427" s="534"/>
      <c r="AF427" s="534"/>
      <c r="AG427" s="534"/>
      <c r="AH427" s="534"/>
      <c r="AI427" s="534"/>
      <c r="AJ427" s="534"/>
      <c r="AK427" s="534"/>
    </row>
    <row r="428" ht="13.5" customHeight="1">
      <c r="A428" s="534"/>
      <c r="B428" s="652"/>
      <c r="C428" s="652"/>
      <c r="D428" s="652"/>
      <c r="E428" s="652"/>
      <c r="F428" s="652"/>
      <c r="G428" s="652"/>
      <c r="H428" s="652"/>
      <c r="I428" s="652"/>
      <c r="J428" s="652"/>
      <c r="K428" s="652"/>
      <c r="L428" s="652"/>
      <c r="M428" s="652"/>
      <c r="N428" s="652"/>
      <c r="O428" s="652"/>
      <c r="P428" s="652"/>
      <c r="Q428" s="652"/>
      <c r="R428" s="534"/>
      <c r="S428" s="534"/>
      <c r="T428" s="534"/>
      <c r="U428" s="534"/>
      <c r="V428" s="534"/>
      <c r="W428" s="534"/>
      <c r="X428" s="534"/>
      <c r="Y428" s="534"/>
      <c r="Z428" s="534"/>
      <c r="AA428" s="534"/>
      <c r="AB428" s="534"/>
      <c r="AC428" s="534"/>
      <c r="AD428" s="534"/>
      <c r="AE428" s="534"/>
      <c r="AF428" s="534"/>
      <c r="AG428" s="534"/>
      <c r="AH428" s="534"/>
      <c r="AI428" s="534"/>
      <c r="AJ428" s="534"/>
      <c r="AK428" s="534"/>
    </row>
    <row r="429" ht="13.5" customHeight="1">
      <c r="A429" s="534"/>
      <c r="B429" s="652"/>
      <c r="C429" s="652"/>
      <c r="D429" s="652"/>
      <c r="E429" s="652"/>
      <c r="F429" s="652"/>
      <c r="G429" s="652"/>
      <c r="H429" s="652"/>
      <c r="I429" s="652"/>
      <c r="J429" s="652"/>
      <c r="K429" s="652"/>
      <c r="L429" s="652"/>
      <c r="M429" s="652"/>
      <c r="N429" s="652"/>
      <c r="O429" s="652"/>
      <c r="P429" s="652"/>
      <c r="Q429" s="652"/>
      <c r="R429" s="534"/>
      <c r="S429" s="534"/>
      <c r="T429" s="534"/>
      <c r="U429" s="534"/>
      <c r="V429" s="534"/>
      <c r="W429" s="534"/>
      <c r="X429" s="534"/>
      <c r="Y429" s="534"/>
      <c r="Z429" s="534"/>
      <c r="AA429" s="534"/>
      <c r="AB429" s="534"/>
      <c r="AC429" s="534"/>
      <c r="AD429" s="534"/>
      <c r="AE429" s="534"/>
      <c r="AF429" s="534"/>
      <c r="AG429" s="534"/>
      <c r="AH429" s="534"/>
      <c r="AI429" s="534"/>
      <c r="AJ429" s="534"/>
      <c r="AK429" s="534"/>
    </row>
    <row r="430" ht="13.5" customHeight="1">
      <c r="A430" s="534"/>
      <c r="B430" s="652"/>
      <c r="C430" s="652"/>
      <c r="D430" s="652"/>
      <c r="E430" s="652"/>
      <c r="F430" s="652"/>
      <c r="G430" s="652"/>
      <c r="H430" s="652"/>
      <c r="I430" s="652"/>
      <c r="J430" s="652"/>
      <c r="K430" s="652"/>
      <c r="L430" s="652"/>
      <c r="M430" s="652"/>
      <c r="N430" s="652"/>
      <c r="O430" s="652"/>
      <c r="P430" s="652"/>
      <c r="Q430" s="652"/>
      <c r="R430" s="534"/>
      <c r="S430" s="534"/>
      <c r="T430" s="534"/>
      <c r="U430" s="534"/>
      <c r="V430" s="534"/>
      <c r="W430" s="534"/>
      <c r="X430" s="534"/>
      <c r="Y430" s="534"/>
      <c r="Z430" s="534"/>
      <c r="AA430" s="534"/>
      <c r="AB430" s="534"/>
      <c r="AC430" s="534"/>
      <c r="AD430" s="534"/>
      <c r="AE430" s="534"/>
      <c r="AF430" s="534"/>
      <c r="AG430" s="534"/>
      <c r="AH430" s="534"/>
      <c r="AI430" s="534"/>
      <c r="AJ430" s="534"/>
      <c r="AK430" s="534"/>
    </row>
    <row r="431" ht="13.5" customHeight="1">
      <c r="A431" s="534"/>
      <c r="B431" s="652"/>
      <c r="C431" s="652"/>
      <c r="D431" s="652"/>
      <c r="E431" s="652"/>
      <c r="F431" s="652"/>
      <c r="G431" s="652"/>
      <c r="H431" s="652"/>
      <c r="I431" s="652"/>
      <c r="J431" s="652"/>
      <c r="K431" s="652"/>
      <c r="L431" s="652"/>
      <c r="M431" s="652"/>
      <c r="N431" s="652"/>
      <c r="O431" s="652"/>
      <c r="P431" s="652"/>
      <c r="Q431" s="652"/>
      <c r="R431" s="534"/>
      <c r="S431" s="534"/>
      <c r="T431" s="534"/>
      <c r="U431" s="534"/>
      <c r="V431" s="534"/>
      <c r="W431" s="534"/>
      <c r="X431" s="534"/>
      <c r="Y431" s="534"/>
      <c r="Z431" s="534"/>
      <c r="AA431" s="534"/>
      <c r="AB431" s="534"/>
      <c r="AC431" s="534"/>
      <c r="AD431" s="534"/>
      <c r="AE431" s="534"/>
      <c r="AF431" s="534"/>
      <c r="AG431" s="534"/>
      <c r="AH431" s="534"/>
      <c r="AI431" s="534"/>
      <c r="AJ431" s="534"/>
      <c r="AK431" s="534"/>
    </row>
    <row r="432" ht="13.5" customHeight="1">
      <c r="A432" s="534"/>
      <c r="B432" s="652"/>
      <c r="C432" s="652"/>
      <c r="D432" s="652"/>
      <c r="E432" s="652"/>
      <c r="F432" s="652"/>
      <c r="G432" s="652"/>
      <c r="H432" s="652"/>
      <c r="I432" s="652"/>
      <c r="J432" s="652"/>
      <c r="K432" s="652"/>
      <c r="L432" s="652"/>
      <c r="M432" s="652"/>
      <c r="N432" s="652"/>
      <c r="O432" s="652"/>
      <c r="P432" s="652"/>
      <c r="Q432" s="652"/>
      <c r="R432" s="534"/>
      <c r="S432" s="534"/>
      <c r="T432" s="534"/>
      <c r="U432" s="534"/>
      <c r="V432" s="534"/>
      <c r="W432" s="534"/>
      <c r="X432" s="534"/>
      <c r="Y432" s="534"/>
      <c r="Z432" s="534"/>
      <c r="AA432" s="534"/>
      <c r="AB432" s="534"/>
      <c r="AC432" s="534"/>
      <c r="AD432" s="534"/>
      <c r="AE432" s="534"/>
      <c r="AF432" s="534"/>
      <c r="AG432" s="534"/>
      <c r="AH432" s="534"/>
      <c r="AI432" s="534"/>
      <c r="AJ432" s="534"/>
      <c r="AK432" s="534"/>
    </row>
    <row r="433" ht="13.5" customHeight="1">
      <c r="A433" s="534"/>
      <c r="B433" s="652"/>
      <c r="C433" s="652"/>
      <c r="D433" s="652"/>
      <c r="E433" s="652"/>
      <c r="F433" s="652"/>
      <c r="G433" s="652"/>
      <c r="H433" s="652"/>
      <c r="I433" s="652"/>
      <c r="J433" s="652"/>
      <c r="K433" s="652"/>
      <c r="L433" s="652"/>
      <c r="M433" s="652"/>
      <c r="N433" s="652"/>
      <c r="O433" s="652"/>
      <c r="P433" s="652"/>
      <c r="Q433" s="652"/>
      <c r="R433" s="534"/>
      <c r="S433" s="534"/>
      <c r="T433" s="534"/>
      <c r="U433" s="534"/>
      <c r="V433" s="534"/>
      <c r="W433" s="534"/>
      <c r="X433" s="534"/>
      <c r="Y433" s="534"/>
      <c r="Z433" s="534"/>
      <c r="AA433" s="534"/>
      <c r="AB433" s="534"/>
      <c r="AC433" s="534"/>
      <c r="AD433" s="534"/>
      <c r="AE433" s="534"/>
      <c r="AF433" s="534"/>
      <c r="AG433" s="534"/>
      <c r="AH433" s="534"/>
      <c r="AI433" s="534"/>
      <c r="AJ433" s="534"/>
      <c r="AK433" s="534"/>
    </row>
    <row r="434" ht="13.5" customHeight="1">
      <c r="A434" s="534"/>
      <c r="B434" s="652"/>
      <c r="C434" s="652"/>
      <c r="D434" s="652"/>
      <c r="E434" s="652"/>
      <c r="F434" s="652"/>
      <c r="G434" s="652"/>
      <c r="H434" s="652"/>
      <c r="I434" s="652"/>
      <c r="J434" s="652"/>
      <c r="K434" s="652"/>
      <c r="L434" s="652"/>
      <c r="M434" s="652"/>
      <c r="N434" s="652"/>
      <c r="O434" s="652"/>
      <c r="P434" s="652"/>
      <c r="Q434" s="652"/>
      <c r="R434" s="534"/>
      <c r="S434" s="534"/>
      <c r="T434" s="534"/>
      <c r="U434" s="534"/>
      <c r="V434" s="534"/>
      <c r="W434" s="534"/>
      <c r="X434" s="534"/>
      <c r="Y434" s="534"/>
      <c r="Z434" s="534"/>
      <c r="AA434" s="534"/>
      <c r="AB434" s="534"/>
      <c r="AC434" s="534"/>
      <c r="AD434" s="534"/>
      <c r="AE434" s="534"/>
      <c r="AF434" s="534"/>
      <c r="AG434" s="534"/>
      <c r="AH434" s="534"/>
      <c r="AI434" s="534"/>
      <c r="AJ434" s="534"/>
      <c r="AK434" s="534"/>
    </row>
    <row r="435" ht="13.5" customHeight="1">
      <c r="A435" s="534"/>
      <c r="B435" s="652"/>
      <c r="C435" s="652"/>
      <c r="D435" s="652"/>
      <c r="E435" s="652"/>
      <c r="F435" s="652"/>
      <c r="G435" s="652"/>
      <c r="H435" s="652"/>
      <c r="I435" s="652"/>
      <c r="J435" s="652"/>
      <c r="K435" s="652"/>
      <c r="L435" s="652"/>
      <c r="M435" s="652"/>
      <c r="N435" s="652"/>
      <c r="O435" s="652"/>
      <c r="P435" s="652"/>
      <c r="Q435" s="652"/>
      <c r="R435" s="534"/>
      <c r="S435" s="534"/>
      <c r="T435" s="534"/>
      <c r="U435" s="534"/>
      <c r="V435" s="534"/>
      <c r="W435" s="534"/>
      <c r="X435" s="534"/>
      <c r="Y435" s="534"/>
      <c r="Z435" s="534"/>
      <c r="AA435" s="534"/>
      <c r="AB435" s="534"/>
      <c r="AC435" s="534"/>
      <c r="AD435" s="534"/>
      <c r="AE435" s="534"/>
      <c r="AF435" s="534"/>
      <c r="AG435" s="534"/>
      <c r="AH435" s="534"/>
      <c r="AI435" s="534"/>
      <c r="AJ435" s="534"/>
      <c r="AK435" s="534"/>
    </row>
    <row r="436" ht="13.5" customHeight="1">
      <c r="A436" s="534"/>
      <c r="B436" s="652"/>
      <c r="C436" s="652"/>
      <c r="D436" s="652"/>
      <c r="E436" s="652"/>
      <c r="F436" s="652"/>
      <c r="G436" s="652"/>
      <c r="H436" s="652"/>
      <c r="I436" s="652"/>
      <c r="J436" s="652"/>
      <c r="K436" s="652"/>
      <c r="L436" s="652"/>
      <c r="M436" s="652"/>
      <c r="N436" s="652"/>
      <c r="O436" s="652"/>
      <c r="P436" s="652"/>
      <c r="Q436" s="652"/>
      <c r="R436" s="534"/>
      <c r="S436" s="534"/>
      <c r="T436" s="534"/>
      <c r="U436" s="534"/>
      <c r="V436" s="534"/>
      <c r="W436" s="534"/>
      <c r="X436" s="534"/>
      <c r="Y436" s="534"/>
      <c r="Z436" s="534"/>
      <c r="AA436" s="534"/>
      <c r="AB436" s="534"/>
      <c r="AC436" s="534"/>
      <c r="AD436" s="534"/>
      <c r="AE436" s="534"/>
      <c r="AF436" s="534"/>
      <c r="AG436" s="534"/>
      <c r="AH436" s="534"/>
      <c r="AI436" s="534"/>
      <c r="AJ436" s="534"/>
      <c r="AK436" s="534"/>
    </row>
    <row r="437" ht="13.5" customHeight="1">
      <c r="A437" s="534"/>
      <c r="B437" s="652"/>
      <c r="C437" s="652"/>
      <c r="D437" s="652"/>
      <c r="E437" s="652"/>
      <c r="F437" s="652"/>
      <c r="G437" s="652"/>
      <c r="H437" s="652"/>
      <c r="I437" s="652"/>
      <c r="J437" s="652"/>
      <c r="K437" s="652"/>
      <c r="L437" s="652"/>
      <c r="M437" s="652"/>
      <c r="N437" s="652"/>
      <c r="O437" s="652"/>
      <c r="P437" s="652"/>
      <c r="Q437" s="652"/>
      <c r="R437" s="534"/>
      <c r="S437" s="534"/>
      <c r="T437" s="534"/>
      <c r="U437" s="534"/>
      <c r="V437" s="534"/>
      <c r="W437" s="534"/>
      <c r="X437" s="534"/>
      <c r="Y437" s="534"/>
      <c r="Z437" s="534"/>
      <c r="AA437" s="534"/>
      <c r="AB437" s="534"/>
      <c r="AC437" s="534"/>
      <c r="AD437" s="534"/>
      <c r="AE437" s="534"/>
      <c r="AF437" s="534"/>
      <c r="AG437" s="534"/>
      <c r="AH437" s="534"/>
      <c r="AI437" s="534"/>
      <c r="AJ437" s="534"/>
      <c r="AK437" s="534"/>
    </row>
    <row r="438" ht="13.5" customHeight="1">
      <c r="A438" s="534"/>
      <c r="B438" s="652"/>
      <c r="C438" s="652"/>
      <c r="D438" s="652"/>
      <c r="E438" s="652"/>
      <c r="F438" s="652"/>
      <c r="G438" s="652"/>
      <c r="H438" s="652"/>
      <c r="I438" s="652"/>
      <c r="J438" s="652"/>
      <c r="K438" s="652"/>
      <c r="L438" s="652"/>
      <c r="M438" s="652"/>
      <c r="N438" s="652"/>
      <c r="O438" s="652"/>
      <c r="P438" s="652"/>
      <c r="Q438" s="652"/>
      <c r="R438" s="534"/>
      <c r="S438" s="534"/>
      <c r="T438" s="534"/>
      <c r="U438" s="534"/>
      <c r="V438" s="534"/>
      <c r="W438" s="534"/>
      <c r="X438" s="534"/>
      <c r="Y438" s="534"/>
      <c r="Z438" s="534"/>
      <c r="AA438" s="534"/>
      <c r="AB438" s="534"/>
      <c r="AC438" s="534"/>
      <c r="AD438" s="534"/>
      <c r="AE438" s="534"/>
      <c r="AF438" s="534"/>
      <c r="AG438" s="534"/>
      <c r="AH438" s="534"/>
      <c r="AI438" s="534"/>
      <c r="AJ438" s="534"/>
      <c r="AK438" s="534"/>
    </row>
    <row r="439" ht="13.5" customHeight="1">
      <c r="A439" s="534"/>
      <c r="B439" s="652"/>
      <c r="C439" s="652"/>
      <c r="D439" s="652"/>
      <c r="E439" s="652"/>
      <c r="F439" s="652"/>
      <c r="G439" s="652"/>
      <c r="H439" s="652"/>
      <c r="I439" s="652"/>
      <c r="J439" s="652"/>
      <c r="K439" s="652"/>
      <c r="L439" s="652"/>
      <c r="M439" s="652"/>
      <c r="N439" s="652"/>
      <c r="O439" s="652"/>
      <c r="P439" s="652"/>
      <c r="Q439" s="652"/>
      <c r="R439" s="534"/>
      <c r="S439" s="534"/>
      <c r="T439" s="534"/>
      <c r="U439" s="534"/>
      <c r="V439" s="534"/>
      <c r="W439" s="534"/>
      <c r="X439" s="534"/>
      <c r="Y439" s="534"/>
      <c r="Z439" s="534"/>
      <c r="AA439" s="534"/>
      <c r="AB439" s="534"/>
      <c r="AC439" s="534"/>
      <c r="AD439" s="534"/>
      <c r="AE439" s="534"/>
      <c r="AF439" s="534"/>
      <c r="AG439" s="534"/>
      <c r="AH439" s="534"/>
      <c r="AI439" s="534"/>
      <c r="AJ439" s="534"/>
      <c r="AK439" s="534"/>
    </row>
    <row r="440" ht="13.5" customHeight="1">
      <c r="A440" s="534"/>
      <c r="B440" s="652"/>
      <c r="C440" s="652"/>
      <c r="D440" s="652"/>
      <c r="E440" s="652"/>
      <c r="F440" s="652"/>
      <c r="G440" s="652"/>
      <c r="H440" s="652"/>
      <c r="I440" s="652"/>
      <c r="J440" s="652"/>
      <c r="K440" s="652"/>
      <c r="L440" s="652"/>
      <c r="M440" s="652"/>
      <c r="N440" s="652"/>
      <c r="O440" s="652"/>
      <c r="P440" s="652"/>
      <c r="Q440" s="652"/>
      <c r="R440" s="534"/>
      <c r="S440" s="534"/>
      <c r="T440" s="534"/>
      <c r="U440" s="534"/>
      <c r="V440" s="534"/>
      <c r="W440" s="534"/>
      <c r="X440" s="534"/>
      <c r="Y440" s="534"/>
      <c r="Z440" s="534"/>
      <c r="AA440" s="534"/>
      <c r="AB440" s="534"/>
      <c r="AC440" s="534"/>
      <c r="AD440" s="534"/>
      <c r="AE440" s="534"/>
      <c r="AF440" s="534"/>
      <c r="AG440" s="534"/>
      <c r="AH440" s="534"/>
      <c r="AI440" s="534"/>
      <c r="AJ440" s="534"/>
      <c r="AK440" s="534"/>
    </row>
    <row r="441" ht="13.5" customHeight="1">
      <c r="A441" s="534"/>
      <c r="B441" s="652"/>
      <c r="C441" s="652"/>
      <c r="D441" s="652"/>
      <c r="E441" s="652"/>
      <c r="F441" s="652"/>
      <c r="G441" s="652"/>
      <c r="H441" s="652"/>
      <c r="I441" s="652"/>
      <c r="J441" s="652"/>
      <c r="K441" s="652"/>
      <c r="L441" s="652"/>
      <c r="M441" s="652"/>
      <c r="N441" s="652"/>
      <c r="O441" s="652"/>
      <c r="P441" s="652"/>
      <c r="Q441" s="652"/>
      <c r="R441" s="534"/>
      <c r="S441" s="534"/>
      <c r="T441" s="534"/>
      <c r="U441" s="534"/>
      <c r="V441" s="534"/>
      <c r="W441" s="534"/>
      <c r="X441" s="534"/>
      <c r="Y441" s="534"/>
      <c r="Z441" s="534"/>
      <c r="AA441" s="534"/>
      <c r="AB441" s="534"/>
      <c r="AC441" s="534"/>
      <c r="AD441" s="534"/>
      <c r="AE441" s="534"/>
      <c r="AF441" s="534"/>
      <c r="AG441" s="534"/>
      <c r="AH441" s="534"/>
      <c r="AI441" s="534"/>
      <c r="AJ441" s="534"/>
      <c r="AK441" s="534"/>
    </row>
    <row r="442" ht="13.5" customHeight="1">
      <c r="A442" s="534"/>
      <c r="B442" s="652"/>
      <c r="C442" s="652"/>
      <c r="D442" s="652"/>
      <c r="E442" s="652"/>
      <c r="F442" s="652"/>
      <c r="G442" s="652"/>
      <c r="H442" s="652"/>
      <c r="I442" s="652"/>
      <c r="J442" s="652"/>
      <c r="K442" s="652"/>
      <c r="L442" s="652"/>
      <c r="M442" s="652"/>
      <c r="N442" s="652"/>
      <c r="O442" s="652"/>
      <c r="P442" s="652"/>
      <c r="Q442" s="652"/>
      <c r="R442" s="534"/>
      <c r="S442" s="534"/>
      <c r="T442" s="534"/>
      <c r="U442" s="534"/>
      <c r="V442" s="534"/>
      <c r="W442" s="534"/>
      <c r="X442" s="534"/>
      <c r="Y442" s="534"/>
      <c r="Z442" s="534"/>
      <c r="AA442" s="534"/>
      <c r="AB442" s="534"/>
      <c r="AC442" s="534"/>
      <c r="AD442" s="534"/>
      <c r="AE442" s="534"/>
      <c r="AF442" s="534"/>
      <c r="AG442" s="534"/>
      <c r="AH442" s="534"/>
      <c r="AI442" s="534"/>
      <c r="AJ442" s="534"/>
      <c r="AK442" s="534"/>
    </row>
    <row r="443" ht="13.5" customHeight="1">
      <c r="A443" s="534"/>
      <c r="B443" s="652"/>
      <c r="C443" s="652"/>
      <c r="D443" s="652"/>
      <c r="E443" s="652"/>
      <c r="F443" s="652"/>
      <c r="G443" s="652"/>
      <c r="H443" s="652"/>
      <c r="I443" s="652"/>
      <c r="J443" s="652"/>
      <c r="K443" s="652"/>
      <c r="L443" s="652"/>
      <c r="M443" s="652"/>
      <c r="N443" s="652"/>
      <c r="O443" s="652"/>
      <c r="P443" s="652"/>
      <c r="Q443" s="652"/>
      <c r="R443" s="534"/>
      <c r="S443" s="534"/>
      <c r="T443" s="534"/>
      <c r="U443" s="534"/>
      <c r="V443" s="534"/>
      <c r="W443" s="534"/>
      <c r="X443" s="534"/>
      <c r="Y443" s="534"/>
      <c r="Z443" s="534"/>
      <c r="AA443" s="534"/>
      <c r="AB443" s="534"/>
      <c r="AC443" s="534"/>
      <c r="AD443" s="534"/>
      <c r="AE443" s="534"/>
      <c r="AF443" s="534"/>
      <c r="AG443" s="534"/>
      <c r="AH443" s="534"/>
      <c r="AI443" s="534"/>
      <c r="AJ443" s="534"/>
      <c r="AK443" s="534"/>
    </row>
    <row r="444" ht="13.5" customHeight="1">
      <c r="A444" s="534"/>
      <c r="B444" s="652"/>
      <c r="C444" s="652"/>
      <c r="D444" s="652"/>
      <c r="E444" s="652"/>
      <c r="F444" s="652"/>
      <c r="G444" s="652"/>
      <c r="H444" s="652"/>
      <c r="I444" s="652"/>
      <c r="J444" s="652"/>
      <c r="K444" s="652"/>
      <c r="L444" s="652"/>
      <c r="M444" s="652"/>
      <c r="N444" s="652"/>
      <c r="O444" s="652"/>
      <c r="P444" s="652"/>
      <c r="Q444" s="652"/>
      <c r="R444" s="534"/>
      <c r="S444" s="534"/>
      <c r="T444" s="534"/>
      <c r="U444" s="534"/>
      <c r="V444" s="534"/>
      <c r="W444" s="534"/>
      <c r="X444" s="534"/>
      <c r="Y444" s="534"/>
      <c r="Z444" s="534"/>
      <c r="AA444" s="534"/>
      <c r="AB444" s="534"/>
      <c r="AC444" s="534"/>
      <c r="AD444" s="534"/>
      <c r="AE444" s="534"/>
      <c r="AF444" s="534"/>
      <c r="AG444" s="534"/>
      <c r="AH444" s="534"/>
      <c r="AI444" s="534"/>
      <c r="AJ444" s="534"/>
      <c r="AK444" s="534"/>
    </row>
    <row r="445" ht="13.5" customHeight="1">
      <c r="A445" s="534"/>
      <c r="B445" s="652"/>
      <c r="C445" s="652"/>
      <c r="D445" s="652"/>
      <c r="E445" s="652"/>
      <c r="F445" s="652"/>
      <c r="G445" s="652"/>
      <c r="H445" s="652"/>
      <c r="I445" s="652"/>
      <c r="J445" s="652"/>
      <c r="K445" s="652"/>
      <c r="L445" s="652"/>
      <c r="M445" s="652"/>
      <c r="N445" s="652"/>
      <c r="O445" s="652"/>
      <c r="P445" s="652"/>
      <c r="Q445" s="652"/>
      <c r="R445" s="534"/>
      <c r="S445" s="534"/>
      <c r="T445" s="534"/>
      <c r="U445" s="534"/>
      <c r="V445" s="534"/>
      <c r="W445" s="534"/>
      <c r="X445" s="534"/>
      <c r="Y445" s="534"/>
      <c r="Z445" s="534"/>
      <c r="AA445" s="534"/>
      <c r="AB445" s="534"/>
      <c r="AC445" s="534"/>
      <c r="AD445" s="534"/>
      <c r="AE445" s="534"/>
      <c r="AF445" s="534"/>
      <c r="AG445" s="534"/>
      <c r="AH445" s="534"/>
      <c r="AI445" s="534"/>
      <c r="AJ445" s="534"/>
      <c r="AK445" s="534"/>
    </row>
    <row r="446" ht="13.5" customHeight="1">
      <c r="A446" s="534"/>
      <c r="B446" s="652"/>
      <c r="C446" s="652"/>
      <c r="D446" s="652"/>
      <c r="E446" s="652"/>
      <c r="F446" s="652"/>
      <c r="G446" s="652"/>
      <c r="H446" s="652"/>
      <c r="I446" s="652"/>
      <c r="J446" s="652"/>
      <c r="K446" s="652"/>
      <c r="L446" s="652"/>
      <c r="M446" s="652"/>
      <c r="N446" s="652"/>
      <c r="O446" s="652"/>
      <c r="P446" s="652"/>
      <c r="Q446" s="652"/>
      <c r="R446" s="534"/>
      <c r="S446" s="534"/>
      <c r="T446" s="534"/>
      <c r="U446" s="534"/>
      <c r="V446" s="534"/>
      <c r="W446" s="534"/>
      <c r="X446" s="534"/>
      <c r="Y446" s="534"/>
      <c r="Z446" s="534"/>
      <c r="AA446" s="534"/>
      <c r="AB446" s="534"/>
      <c r="AC446" s="534"/>
      <c r="AD446" s="534"/>
      <c r="AE446" s="534"/>
      <c r="AF446" s="534"/>
      <c r="AG446" s="534"/>
      <c r="AH446" s="534"/>
      <c r="AI446" s="534"/>
      <c r="AJ446" s="534"/>
      <c r="AK446" s="534"/>
    </row>
    <row r="447" ht="13.5" customHeight="1">
      <c r="A447" s="534"/>
      <c r="B447" s="652"/>
      <c r="C447" s="652"/>
      <c r="D447" s="652"/>
      <c r="E447" s="652"/>
      <c r="F447" s="652"/>
      <c r="G447" s="652"/>
      <c r="H447" s="652"/>
      <c r="I447" s="652"/>
      <c r="J447" s="652"/>
      <c r="K447" s="652"/>
      <c r="L447" s="652"/>
      <c r="M447" s="652"/>
      <c r="N447" s="652"/>
      <c r="O447" s="652"/>
      <c r="P447" s="652"/>
      <c r="Q447" s="652"/>
      <c r="R447" s="534"/>
      <c r="S447" s="534"/>
      <c r="T447" s="534"/>
      <c r="U447" s="534"/>
      <c r="V447" s="534"/>
      <c r="W447" s="534"/>
      <c r="X447" s="534"/>
      <c r="Y447" s="534"/>
      <c r="Z447" s="534"/>
      <c r="AA447" s="534"/>
      <c r="AB447" s="534"/>
      <c r="AC447" s="534"/>
      <c r="AD447" s="534"/>
      <c r="AE447" s="534"/>
      <c r="AF447" s="534"/>
      <c r="AG447" s="534"/>
      <c r="AH447" s="534"/>
      <c r="AI447" s="534"/>
      <c r="AJ447" s="534"/>
      <c r="AK447" s="534"/>
    </row>
    <row r="448" ht="13.5" customHeight="1">
      <c r="A448" s="534"/>
      <c r="B448" s="652"/>
      <c r="C448" s="652"/>
      <c r="D448" s="652"/>
      <c r="E448" s="652"/>
      <c r="F448" s="652"/>
      <c r="G448" s="652"/>
      <c r="H448" s="652"/>
      <c r="I448" s="652"/>
      <c r="J448" s="652"/>
      <c r="K448" s="652"/>
      <c r="L448" s="652"/>
      <c r="M448" s="652"/>
      <c r="N448" s="652"/>
      <c r="O448" s="652"/>
      <c r="P448" s="652"/>
      <c r="Q448" s="652"/>
      <c r="R448" s="534"/>
      <c r="S448" s="534"/>
      <c r="T448" s="534"/>
      <c r="U448" s="534"/>
      <c r="V448" s="534"/>
      <c r="W448" s="534"/>
      <c r="X448" s="534"/>
      <c r="Y448" s="534"/>
      <c r="Z448" s="534"/>
      <c r="AA448" s="534"/>
      <c r="AB448" s="534"/>
      <c r="AC448" s="534"/>
      <c r="AD448" s="534"/>
      <c r="AE448" s="534"/>
      <c r="AF448" s="534"/>
      <c r="AG448" s="534"/>
      <c r="AH448" s="534"/>
      <c r="AI448" s="534"/>
      <c r="AJ448" s="534"/>
      <c r="AK448" s="534"/>
    </row>
    <row r="449" ht="13.5" customHeight="1">
      <c r="A449" s="534"/>
      <c r="B449" s="652"/>
      <c r="C449" s="652"/>
      <c r="D449" s="652"/>
      <c r="E449" s="652"/>
      <c r="F449" s="652"/>
      <c r="G449" s="652"/>
      <c r="H449" s="652"/>
      <c r="I449" s="652"/>
      <c r="J449" s="652"/>
      <c r="K449" s="652"/>
      <c r="L449" s="652"/>
      <c r="M449" s="652"/>
      <c r="N449" s="652"/>
      <c r="O449" s="652"/>
      <c r="P449" s="652"/>
      <c r="Q449" s="652"/>
      <c r="R449" s="534"/>
      <c r="S449" s="534"/>
      <c r="T449" s="534"/>
      <c r="U449" s="534"/>
      <c r="V449" s="534"/>
      <c r="W449" s="534"/>
      <c r="X449" s="534"/>
      <c r="Y449" s="534"/>
      <c r="Z449" s="534"/>
      <c r="AA449" s="534"/>
      <c r="AB449" s="534"/>
      <c r="AC449" s="534"/>
      <c r="AD449" s="534"/>
      <c r="AE449" s="534"/>
      <c r="AF449" s="534"/>
      <c r="AG449" s="534"/>
      <c r="AH449" s="534"/>
      <c r="AI449" s="534"/>
      <c r="AJ449" s="534"/>
      <c r="AK449" s="534"/>
    </row>
    <row r="450" ht="13.5" customHeight="1">
      <c r="A450" s="534"/>
      <c r="B450" s="652"/>
      <c r="C450" s="652"/>
      <c r="D450" s="652"/>
      <c r="E450" s="652"/>
      <c r="F450" s="652"/>
      <c r="G450" s="652"/>
      <c r="H450" s="652"/>
      <c r="I450" s="652"/>
      <c r="J450" s="652"/>
      <c r="K450" s="652"/>
      <c r="L450" s="652"/>
      <c r="M450" s="652"/>
      <c r="N450" s="652"/>
      <c r="O450" s="652"/>
      <c r="P450" s="652"/>
      <c r="Q450" s="652"/>
      <c r="R450" s="534"/>
      <c r="S450" s="534"/>
      <c r="T450" s="534"/>
      <c r="U450" s="534"/>
      <c r="V450" s="534"/>
      <c r="W450" s="534"/>
      <c r="X450" s="534"/>
      <c r="Y450" s="534"/>
      <c r="Z450" s="534"/>
      <c r="AA450" s="534"/>
      <c r="AB450" s="534"/>
      <c r="AC450" s="534"/>
      <c r="AD450" s="534"/>
      <c r="AE450" s="534"/>
      <c r="AF450" s="534"/>
      <c r="AG450" s="534"/>
      <c r="AH450" s="534"/>
      <c r="AI450" s="534"/>
      <c r="AJ450" s="534"/>
      <c r="AK450" s="534"/>
    </row>
    <row r="451" ht="13.5" customHeight="1">
      <c r="A451" s="534"/>
      <c r="B451" s="652"/>
      <c r="C451" s="652"/>
      <c r="D451" s="652"/>
      <c r="E451" s="652"/>
      <c r="F451" s="652"/>
      <c r="G451" s="652"/>
      <c r="H451" s="652"/>
      <c r="I451" s="652"/>
      <c r="J451" s="652"/>
      <c r="K451" s="652"/>
      <c r="L451" s="652"/>
      <c r="M451" s="652"/>
      <c r="N451" s="652"/>
      <c r="O451" s="652"/>
      <c r="P451" s="652"/>
      <c r="Q451" s="652"/>
      <c r="R451" s="534"/>
      <c r="S451" s="534"/>
      <c r="T451" s="534"/>
      <c r="U451" s="534"/>
      <c r="V451" s="534"/>
      <c r="W451" s="534"/>
      <c r="X451" s="534"/>
      <c r="Y451" s="534"/>
      <c r="Z451" s="534"/>
      <c r="AA451" s="534"/>
      <c r="AB451" s="534"/>
      <c r="AC451" s="534"/>
      <c r="AD451" s="534"/>
      <c r="AE451" s="534"/>
      <c r="AF451" s="534"/>
      <c r="AG451" s="534"/>
      <c r="AH451" s="534"/>
      <c r="AI451" s="534"/>
      <c r="AJ451" s="534"/>
      <c r="AK451" s="534"/>
    </row>
    <row r="452" ht="13.5" customHeight="1">
      <c r="A452" s="534"/>
      <c r="B452" s="652"/>
      <c r="C452" s="652"/>
      <c r="D452" s="652"/>
      <c r="E452" s="652"/>
      <c r="F452" s="652"/>
      <c r="G452" s="652"/>
      <c r="H452" s="652"/>
      <c r="I452" s="652"/>
      <c r="J452" s="652"/>
      <c r="K452" s="652"/>
      <c r="L452" s="652"/>
      <c r="M452" s="652"/>
      <c r="N452" s="652"/>
      <c r="O452" s="652"/>
      <c r="P452" s="652"/>
      <c r="Q452" s="652"/>
      <c r="R452" s="534"/>
      <c r="S452" s="534"/>
      <c r="T452" s="534"/>
      <c r="U452" s="534"/>
      <c r="V452" s="534"/>
      <c r="W452" s="534"/>
      <c r="X452" s="534"/>
      <c r="Y452" s="534"/>
      <c r="Z452" s="534"/>
      <c r="AA452" s="534"/>
      <c r="AB452" s="534"/>
      <c r="AC452" s="534"/>
      <c r="AD452" s="534"/>
      <c r="AE452" s="534"/>
      <c r="AF452" s="534"/>
      <c r="AG452" s="534"/>
      <c r="AH452" s="534"/>
      <c r="AI452" s="534"/>
      <c r="AJ452" s="534"/>
      <c r="AK452" s="534"/>
    </row>
    <row r="453" ht="13.5" customHeight="1">
      <c r="A453" s="534"/>
      <c r="B453" s="652"/>
      <c r="C453" s="652"/>
      <c r="D453" s="652"/>
      <c r="E453" s="652"/>
      <c r="F453" s="652"/>
      <c r="G453" s="652"/>
      <c r="H453" s="652"/>
      <c r="I453" s="652"/>
      <c r="J453" s="652"/>
      <c r="K453" s="652"/>
      <c r="L453" s="652"/>
      <c r="M453" s="652"/>
      <c r="N453" s="652"/>
      <c r="O453" s="652"/>
      <c r="P453" s="652"/>
      <c r="Q453" s="652"/>
      <c r="R453" s="534"/>
      <c r="S453" s="534"/>
      <c r="T453" s="534"/>
      <c r="U453" s="534"/>
      <c r="V453" s="534"/>
      <c r="W453" s="534"/>
      <c r="X453" s="534"/>
      <c r="Y453" s="534"/>
      <c r="Z453" s="534"/>
      <c r="AA453" s="534"/>
      <c r="AB453" s="534"/>
      <c r="AC453" s="534"/>
      <c r="AD453" s="534"/>
      <c r="AE453" s="534"/>
      <c r="AF453" s="534"/>
      <c r="AG453" s="534"/>
      <c r="AH453" s="534"/>
      <c r="AI453" s="534"/>
      <c r="AJ453" s="534"/>
      <c r="AK453" s="534"/>
    </row>
    <row r="454" ht="13.5" customHeight="1">
      <c r="A454" s="534"/>
      <c r="B454" s="652"/>
      <c r="C454" s="652"/>
      <c r="D454" s="652"/>
      <c r="E454" s="652"/>
      <c r="F454" s="652"/>
      <c r="G454" s="652"/>
      <c r="H454" s="652"/>
      <c r="I454" s="652"/>
      <c r="J454" s="652"/>
      <c r="K454" s="652"/>
      <c r="L454" s="652"/>
      <c r="M454" s="652"/>
      <c r="N454" s="652"/>
      <c r="O454" s="652"/>
      <c r="P454" s="652"/>
      <c r="Q454" s="652"/>
      <c r="R454" s="534"/>
      <c r="S454" s="534"/>
      <c r="T454" s="534"/>
      <c r="U454" s="534"/>
      <c r="V454" s="534"/>
      <c r="W454" s="534"/>
      <c r="X454" s="534"/>
      <c r="Y454" s="534"/>
      <c r="Z454" s="534"/>
      <c r="AA454" s="534"/>
      <c r="AB454" s="534"/>
      <c r="AC454" s="534"/>
      <c r="AD454" s="534"/>
      <c r="AE454" s="534"/>
      <c r="AF454" s="534"/>
      <c r="AG454" s="534"/>
      <c r="AH454" s="534"/>
      <c r="AI454" s="534"/>
      <c r="AJ454" s="534"/>
      <c r="AK454" s="534"/>
    </row>
    <row r="455" ht="13.5" customHeight="1">
      <c r="A455" s="534"/>
      <c r="B455" s="652"/>
      <c r="C455" s="652"/>
      <c r="D455" s="652"/>
      <c r="E455" s="652"/>
      <c r="F455" s="652"/>
      <c r="G455" s="652"/>
      <c r="H455" s="652"/>
      <c r="I455" s="652"/>
      <c r="J455" s="652"/>
      <c r="K455" s="652"/>
      <c r="L455" s="652"/>
      <c r="M455" s="652"/>
      <c r="N455" s="652"/>
      <c r="O455" s="652"/>
      <c r="P455" s="652"/>
      <c r="Q455" s="652"/>
      <c r="R455" s="534"/>
      <c r="S455" s="534"/>
      <c r="T455" s="534"/>
      <c r="U455" s="534"/>
      <c r="V455" s="534"/>
      <c r="W455" s="534"/>
      <c r="X455" s="534"/>
      <c r="Y455" s="534"/>
      <c r="Z455" s="534"/>
      <c r="AA455" s="534"/>
      <c r="AB455" s="534"/>
      <c r="AC455" s="534"/>
      <c r="AD455" s="534"/>
      <c r="AE455" s="534"/>
      <c r="AF455" s="534"/>
      <c r="AG455" s="534"/>
      <c r="AH455" s="534"/>
      <c r="AI455" s="534"/>
      <c r="AJ455" s="534"/>
      <c r="AK455" s="534"/>
    </row>
    <row r="456" ht="13.5" customHeight="1">
      <c r="A456" s="534"/>
      <c r="B456" s="652"/>
      <c r="C456" s="652"/>
      <c r="D456" s="652"/>
      <c r="E456" s="652"/>
      <c r="F456" s="652"/>
      <c r="G456" s="652"/>
      <c r="H456" s="652"/>
      <c r="I456" s="652"/>
      <c r="J456" s="652"/>
      <c r="K456" s="652"/>
      <c r="L456" s="652"/>
      <c r="M456" s="652"/>
      <c r="N456" s="652"/>
      <c r="O456" s="652"/>
      <c r="P456" s="652"/>
      <c r="Q456" s="652"/>
      <c r="R456" s="534"/>
      <c r="S456" s="534"/>
      <c r="T456" s="534"/>
      <c r="U456" s="534"/>
      <c r="V456" s="534"/>
      <c r="W456" s="534"/>
      <c r="X456" s="534"/>
      <c r="Y456" s="534"/>
      <c r="Z456" s="534"/>
      <c r="AA456" s="534"/>
      <c r="AB456" s="534"/>
      <c r="AC456" s="534"/>
      <c r="AD456" s="534"/>
      <c r="AE456" s="534"/>
      <c r="AF456" s="534"/>
      <c r="AG456" s="534"/>
      <c r="AH456" s="534"/>
      <c r="AI456" s="534"/>
      <c r="AJ456" s="534"/>
      <c r="AK456" s="534"/>
    </row>
    <row r="457" ht="13.5" customHeight="1">
      <c r="A457" s="534"/>
      <c r="B457" s="652"/>
      <c r="C457" s="652"/>
      <c r="D457" s="652"/>
      <c r="E457" s="652"/>
      <c r="F457" s="652"/>
      <c r="G457" s="652"/>
      <c r="H457" s="652"/>
      <c r="I457" s="652"/>
      <c r="J457" s="652"/>
      <c r="K457" s="652"/>
      <c r="L457" s="652"/>
      <c r="M457" s="652"/>
      <c r="N457" s="652"/>
      <c r="O457" s="652"/>
      <c r="P457" s="652"/>
      <c r="Q457" s="652"/>
      <c r="R457" s="534"/>
      <c r="S457" s="534"/>
      <c r="T457" s="534"/>
      <c r="U457" s="534"/>
      <c r="V457" s="534"/>
      <c r="W457" s="534"/>
      <c r="X457" s="534"/>
      <c r="Y457" s="534"/>
      <c r="Z457" s="534"/>
      <c r="AA457" s="534"/>
      <c r="AB457" s="534"/>
      <c r="AC457" s="534"/>
      <c r="AD457" s="534"/>
      <c r="AE457" s="534"/>
      <c r="AF457" s="534"/>
      <c r="AG457" s="534"/>
      <c r="AH457" s="534"/>
      <c r="AI457" s="534"/>
      <c r="AJ457" s="534"/>
      <c r="AK457" s="534"/>
    </row>
    <row r="458" ht="13.5" customHeight="1">
      <c r="A458" s="534"/>
      <c r="B458" s="652"/>
      <c r="C458" s="652"/>
      <c r="D458" s="652"/>
      <c r="E458" s="652"/>
      <c r="F458" s="652"/>
      <c r="G458" s="652"/>
      <c r="H458" s="652"/>
      <c r="I458" s="652"/>
      <c r="J458" s="652"/>
      <c r="K458" s="652"/>
      <c r="L458" s="652"/>
      <c r="M458" s="652"/>
      <c r="N458" s="652"/>
      <c r="O458" s="652"/>
      <c r="P458" s="652"/>
      <c r="Q458" s="652"/>
      <c r="R458" s="534"/>
      <c r="S458" s="534"/>
      <c r="T458" s="534"/>
      <c r="U458" s="534"/>
      <c r="V458" s="534"/>
      <c r="W458" s="534"/>
      <c r="X458" s="534"/>
      <c r="Y458" s="534"/>
      <c r="Z458" s="534"/>
      <c r="AA458" s="534"/>
      <c r="AB458" s="534"/>
      <c r="AC458" s="534"/>
      <c r="AD458" s="534"/>
      <c r="AE458" s="534"/>
      <c r="AF458" s="534"/>
      <c r="AG458" s="534"/>
      <c r="AH458" s="534"/>
      <c r="AI458" s="534"/>
      <c r="AJ458" s="534"/>
      <c r="AK458" s="534"/>
    </row>
    <row r="459" ht="13.5" customHeight="1">
      <c r="A459" s="534"/>
      <c r="B459" s="652"/>
      <c r="C459" s="652"/>
      <c r="D459" s="652"/>
      <c r="E459" s="652"/>
      <c r="F459" s="652"/>
      <c r="G459" s="652"/>
      <c r="H459" s="652"/>
      <c r="I459" s="652"/>
      <c r="J459" s="652"/>
      <c r="K459" s="652"/>
      <c r="L459" s="652"/>
      <c r="M459" s="652"/>
      <c r="N459" s="652"/>
      <c r="O459" s="652"/>
      <c r="P459" s="652"/>
      <c r="Q459" s="652"/>
      <c r="R459" s="534"/>
      <c r="S459" s="534"/>
      <c r="T459" s="534"/>
      <c r="U459" s="534"/>
      <c r="V459" s="534"/>
      <c r="W459" s="534"/>
      <c r="X459" s="534"/>
      <c r="Y459" s="534"/>
      <c r="Z459" s="534"/>
      <c r="AA459" s="534"/>
      <c r="AB459" s="534"/>
      <c r="AC459" s="534"/>
      <c r="AD459" s="534"/>
      <c r="AE459" s="534"/>
      <c r="AF459" s="534"/>
      <c r="AG459" s="534"/>
      <c r="AH459" s="534"/>
      <c r="AI459" s="534"/>
      <c r="AJ459" s="534"/>
      <c r="AK459" s="534"/>
    </row>
    <row r="460" ht="13.5" customHeight="1">
      <c r="A460" s="534"/>
      <c r="B460" s="652"/>
      <c r="C460" s="652"/>
      <c r="D460" s="652"/>
      <c r="E460" s="652"/>
      <c r="F460" s="652"/>
      <c r="G460" s="652"/>
      <c r="H460" s="652"/>
      <c r="I460" s="652"/>
      <c r="J460" s="652"/>
      <c r="K460" s="652"/>
      <c r="L460" s="652"/>
      <c r="M460" s="652"/>
      <c r="N460" s="652"/>
      <c r="O460" s="652"/>
      <c r="P460" s="652"/>
      <c r="Q460" s="652"/>
      <c r="R460" s="534"/>
      <c r="S460" s="534"/>
      <c r="T460" s="534"/>
      <c r="U460" s="534"/>
      <c r="V460" s="534"/>
      <c r="W460" s="534"/>
      <c r="X460" s="534"/>
      <c r="Y460" s="534"/>
      <c r="Z460" s="534"/>
      <c r="AA460" s="534"/>
      <c r="AB460" s="534"/>
      <c r="AC460" s="534"/>
      <c r="AD460" s="534"/>
      <c r="AE460" s="534"/>
      <c r="AF460" s="534"/>
      <c r="AG460" s="534"/>
      <c r="AH460" s="534"/>
      <c r="AI460" s="534"/>
      <c r="AJ460" s="534"/>
      <c r="AK460" s="534"/>
    </row>
    <row r="461" ht="13.5" customHeight="1">
      <c r="A461" s="534"/>
      <c r="B461" s="652"/>
      <c r="C461" s="652"/>
      <c r="D461" s="652"/>
      <c r="E461" s="652"/>
      <c r="F461" s="652"/>
      <c r="G461" s="652"/>
      <c r="H461" s="652"/>
      <c r="I461" s="652"/>
      <c r="J461" s="652"/>
      <c r="K461" s="652"/>
      <c r="L461" s="652"/>
      <c r="M461" s="652"/>
      <c r="N461" s="652"/>
      <c r="O461" s="652"/>
      <c r="P461" s="652"/>
      <c r="Q461" s="652"/>
      <c r="R461" s="534"/>
      <c r="S461" s="534"/>
      <c r="T461" s="534"/>
      <c r="U461" s="534"/>
      <c r="V461" s="534"/>
      <c r="W461" s="534"/>
      <c r="X461" s="534"/>
      <c r="Y461" s="534"/>
      <c r="Z461" s="534"/>
      <c r="AA461" s="534"/>
      <c r="AB461" s="534"/>
      <c r="AC461" s="534"/>
      <c r="AD461" s="534"/>
      <c r="AE461" s="534"/>
      <c r="AF461" s="534"/>
      <c r="AG461" s="534"/>
      <c r="AH461" s="534"/>
      <c r="AI461" s="534"/>
      <c r="AJ461" s="534"/>
      <c r="AK461" s="534"/>
    </row>
    <row r="462" ht="13.5" customHeight="1">
      <c r="A462" s="534"/>
      <c r="B462" s="652"/>
      <c r="C462" s="652"/>
      <c r="D462" s="652"/>
      <c r="E462" s="652"/>
      <c r="F462" s="652"/>
      <c r="G462" s="652"/>
      <c r="H462" s="652"/>
      <c r="I462" s="652"/>
      <c r="J462" s="652"/>
      <c r="K462" s="652"/>
      <c r="L462" s="652"/>
      <c r="M462" s="652"/>
      <c r="N462" s="652"/>
      <c r="O462" s="652"/>
      <c r="P462" s="652"/>
      <c r="Q462" s="652"/>
      <c r="R462" s="534"/>
      <c r="S462" s="534"/>
      <c r="T462" s="534"/>
      <c r="U462" s="534"/>
      <c r="V462" s="534"/>
      <c r="W462" s="534"/>
      <c r="X462" s="534"/>
      <c r="Y462" s="534"/>
      <c r="Z462" s="534"/>
      <c r="AA462" s="534"/>
      <c r="AB462" s="534"/>
      <c r="AC462" s="534"/>
      <c r="AD462" s="534"/>
      <c r="AE462" s="534"/>
      <c r="AF462" s="534"/>
      <c r="AG462" s="534"/>
      <c r="AH462" s="534"/>
      <c r="AI462" s="534"/>
      <c r="AJ462" s="534"/>
      <c r="AK462" s="534"/>
    </row>
    <row r="463" ht="13.5" customHeight="1">
      <c r="A463" s="534"/>
      <c r="B463" s="652"/>
      <c r="C463" s="652"/>
      <c r="D463" s="652"/>
      <c r="E463" s="652"/>
      <c r="F463" s="652"/>
      <c r="G463" s="652"/>
      <c r="H463" s="652"/>
      <c r="I463" s="652"/>
      <c r="J463" s="652"/>
      <c r="K463" s="652"/>
      <c r="L463" s="652"/>
      <c r="M463" s="652"/>
      <c r="N463" s="652"/>
      <c r="O463" s="652"/>
      <c r="P463" s="652"/>
      <c r="Q463" s="652"/>
      <c r="R463" s="534"/>
      <c r="S463" s="534"/>
      <c r="T463" s="534"/>
      <c r="U463" s="534"/>
      <c r="V463" s="534"/>
      <c r="W463" s="534"/>
      <c r="X463" s="534"/>
      <c r="Y463" s="534"/>
      <c r="Z463" s="534"/>
      <c r="AA463" s="534"/>
      <c r="AB463" s="534"/>
      <c r="AC463" s="534"/>
      <c r="AD463" s="534"/>
      <c r="AE463" s="534"/>
      <c r="AF463" s="534"/>
      <c r="AG463" s="534"/>
      <c r="AH463" s="534"/>
      <c r="AI463" s="534"/>
      <c r="AJ463" s="534"/>
      <c r="AK463" s="534"/>
    </row>
    <row r="464" ht="13.5" customHeight="1">
      <c r="A464" s="534"/>
      <c r="B464" s="652"/>
      <c r="C464" s="652"/>
      <c r="D464" s="652"/>
      <c r="E464" s="652"/>
      <c r="F464" s="652"/>
      <c r="G464" s="652"/>
      <c r="H464" s="652"/>
      <c r="I464" s="652"/>
      <c r="J464" s="652"/>
      <c r="K464" s="652"/>
      <c r="L464" s="652"/>
      <c r="M464" s="652"/>
      <c r="N464" s="652"/>
      <c r="O464" s="652"/>
      <c r="P464" s="652"/>
      <c r="Q464" s="652"/>
      <c r="R464" s="534"/>
      <c r="S464" s="534"/>
      <c r="T464" s="534"/>
      <c r="U464" s="534"/>
      <c r="V464" s="534"/>
      <c r="W464" s="534"/>
      <c r="X464" s="534"/>
      <c r="Y464" s="534"/>
      <c r="Z464" s="534"/>
      <c r="AA464" s="534"/>
      <c r="AB464" s="534"/>
      <c r="AC464" s="534"/>
      <c r="AD464" s="534"/>
      <c r="AE464" s="534"/>
      <c r="AF464" s="534"/>
      <c r="AG464" s="534"/>
      <c r="AH464" s="534"/>
      <c r="AI464" s="534"/>
      <c r="AJ464" s="534"/>
      <c r="AK464" s="534"/>
    </row>
    <row r="465" ht="13.5" customHeight="1">
      <c r="A465" s="534"/>
      <c r="B465" s="652"/>
      <c r="C465" s="652"/>
      <c r="D465" s="652"/>
      <c r="E465" s="652"/>
      <c r="F465" s="652"/>
      <c r="G465" s="652"/>
      <c r="H465" s="652"/>
      <c r="I465" s="652"/>
      <c r="J465" s="652"/>
      <c r="K465" s="652"/>
      <c r="L465" s="652"/>
      <c r="M465" s="652"/>
      <c r="N465" s="652"/>
      <c r="O465" s="652"/>
      <c r="P465" s="652"/>
      <c r="Q465" s="652"/>
      <c r="R465" s="534"/>
      <c r="S465" s="534"/>
      <c r="T465" s="534"/>
      <c r="U465" s="534"/>
      <c r="V465" s="534"/>
      <c r="W465" s="534"/>
      <c r="X465" s="534"/>
      <c r="Y465" s="534"/>
      <c r="Z465" s="534"/>
      <c r="AA465" s="534"/>
      <c r="AB465" s="534"/>
      <c r="AC465" s="534"/>
      <c r="AD465" s="534"/>
      <c r="AE465" s="534"/>
      <c r="AF465" s="534"/>
      <c r="AG465" s="534"/>
      <c r="AH465" s="534"/>
      <c r="AI465" s="534"/>
      <c r="AJ465" s="534"/>
      <c r="AK465" s="534"/>
    </row>
    <row r="466" ht="13.5" customHeight="1">
      <c r="A466" s="534"/>
      <c r="B466" s="652"/>
      <c r="C466" s="652"/>
      <c r="D466" s="652"/>
      <c r="E466" s="652"/>
      <c r="F466" s="652"/>
      <c r="G466" s="652"/>
      <c r="H466" s="652"/>
      <c r="I466" s="652"/>
      <c r="J466" s="652"/>
      <c r="K466" s="652"/>
      <c r="L466" s="652"/>
      <c r="M466" s="652"/>
      <c r="N466" s="652"/>
      <c r="O466" s="652"/>
      <c r="P466" s="652"/>
      <c r="Q466" s="652"/>
      <c r="R466" s="534"/>
      <c r="S466" s="534"/>
      <c r="T466" s="534"/>
      <c r="U466" s="534"/>
      <c r="V466" s="534"/>
      <c r="W466" s="534"/>
      <c r="X466" s="534"/>
      <c r="Y466" s="534"/>
      <c r="Z466" s="534"/>
      <c r="AA466" s="534"/>
      <c r="AB466" s="534"/>
      <c r="AC466" s="534"/>
      <c r="AD466" s="534"/>
      <c r="AE466" s="534"/>
      <c r="AF466" s="534"/>
      <c r="AG466" s="534"/>
      <c r="AH466" s="534"/>
      <c r="AI466" s="534"/>
      <c r="AJ466" s="534"/>
      <c r="AK466" s="534"/>
    </row>
    <row r="467" ht="13.5" customHeight="1">
      <c r="A467" s="534"/>
      <c r="B467" s="652"/>
      <c r="C467" s="652"/>
      <c r="D467" s="652"/>
      <c r="E467" s="652"/>
      <c r="F467" s="652"/>
      <c r="G467" s="652"/>
      <c r="H467" s="652"/>
      <c r="I467" s="652"/>
      <c r="J467" s="652"/>
      <c r="K467" s="652"/>
      <c r="L467" s="652"/>
      <c r="M467" s="652"/>
      <c r="N467" s="652"/>
      <c r="O467" s="652"/>
      <c r="P467" s="652"/>
      <c r="Q467" s="652"/>
      <c r="R467" s="534"/>
      <c r="S467" s="534"/>
      <c r="T467" s="534"/>
      <c r="U467" s="534"/>
      <c r="V467" s="534"/>
      <c r="W467" s="534"/>
      <c r="X467" s="534"/>
      <c r="Y467" s="534"/>
      <c r="Z467" s="534"/>
      <c r="AA467" s="534"/>
      <c r="AB467" s="534"/>
      <c r="AC467" s="534"/>
      <c r="AD467" s="534"/>
      <c r="AE467" s="534"/>
      <c r="AF467" s="534"/>
      <c r="AG467" s="534"/>
      <c r="AH467" s="534"/>
      <c r="AI467" s="534"/>
      <c r="AJ467" s="534"/>
      <c r="AK467" s="534"/>
    </row>
    <row r="468" ht="13.5" customHeight="1">
      <c r="A468" s="534"/>
      <c r="B468" s="652"/>
      <c r="C468" s="652"/>
      <c r="D468" s="652"/>
      <c r="E468" s="652"/>
      <c r="F468" s="652"/>
      <c r="G468" s="652"/>
      <c r="H468" s="652"/>
      <c r="I468" s="652"/>
      <c r="J468" s="652"/>
      <c r="K468" s="652"/>
      <c r="L468" s="652"/>
      <c r="M468" s="652"/>
      <c r="N468" s="652"/>
      <c r="O468" s="652"/>
      <c r="P468" s="652"/>
      <c r="Q468" s="652"/>
      <c r="R468" s="534"/>
      <c r="S468" s="534"/>
      <c r="T468" s="534"/>
      <c r="U468" s="534"/>
      <c r="V468" s="534"/>
      <c r="W468" s="534"/>
      <c r="X468" s="534"/>
      <c r="Y468" s="534"/>
      <c r="Z468" s="534"/>
      <c r="AA468" s="534"/>
      <c r="AB468" s="534"/>
      <c r="AC468" s="534"/>
      <c r="AD468" s="534"/>
      <c r="AE468" s="534"/>
      <c r="AF468" s="534"/>
      <c r="AG468" s="534"/>
      <c r="AH468" s="534"/>
      <c r="AI468" s="534"/>
      <c r="AJ468" s="534"/>
      <c r="AK468" s="534"/>
    </row>
    <row r="469" ht="13.5" customHeight="1">
      <c r="A469" s="534"/>
      <c r="B469" s="652"/>
      <c r="C469" s="652"/>
      <c r="D469" s="652"/>
      <c r="E469" s="652"/>
      <c r="F469" s="652"/>
      <c r="G469" s="652"/>
      <c r="H469" s="652"/>
      <c r="I469" s="652"/>
      <c r="J469" s="652"/>
      <c r="K469" s="652"/>
      <c r="L469" s="652"/>
      <c r="M469" s="652"/>
      <c r="N469" s="652"/>
      <c r="O469" s="652"/>
      <c r="P469" s="652"/>
      <c r="Q469" s="652"/>
      <c r="R469" s="534"/>
      <c r="S469" s="534"/>
      <c r="T469" s="534"/>
      <c r="U469" s="534"/>
      <c r="V469" s="534"/>
      <c r="W469" s="534"/>
      <c r="X469" s="534"/>
      <c r="Y469" s="534"/>
      <c r="Z469" s="534"/>
      <c r="AA469" s="534"/>
      <c r="AB469" s="534"/>
      <c r="AC469" s="534"/>
      <c r="AD469" s="534"/>
      <c r="AE469" s="534"/>
      <c r="AF469" s="534"/>
      <c r="AG469" s="534"/>
      <c r="AH469" s="534"/>
      <c r="AI469" s="534"/>
      <c r="AJ469" s="534"/>
      <c r="AK469" s="534"/>
    </row>
    <row r="470" ht="13.5" customHeight="1">
      <c r="A470" s="534"/>
      <c r="B470" s="652"/>
      <c r="C470" s="652"/>
      <c r="D470" s="652"/>
      <c r="E470" s="652"/>
      <c r="F470" s="652"/>
      <c r="G470" s="652"/>
      <c r="H470" s="652"/>
      <c r="I470" s="652"/>
      <c r="J470" s="652"/>
      <c r="K470" s="652"/>
      <c r="L470" s="652"/>
      <c r="M470" s="652"/>
      <c r="N470" s="652"/>
      <c r="O470" s="652"/>
      <c r="P470" s="652"/>
      <c r="Q470" s="652"/>
      <c r="R470" s="534"/>
      <c r="S470" s="534"/>
      <c r="T470" s="534"/>
      <c r="U470" s="534"/>
      <c r="V470" s="534"/>
      <c r="W470" s="534"/>
      <c r="X470" s="534"/>
      <c r="Y470" s="534"/>
      <c r="Z470" s="534"/>
      <c r="AA470" s="534"/>
      <c r="AB470" s="534"/>
      <c r="AC470" s="534"/>
      <c r="AD470" s="534"/>
      <c r="AE470" s="534"/>
      <c r="AF470" s="534"/>
      <c r="AG470" s="534"/>
      <c r="AH470" s="534"/>
      <c r="AI470" s="534"/>
      <c r="AJ470" s="534"/>
      <c r="AK470" s="534"/>
    </row>
    <row r="471" ht="13.5" customHeight="1">
      <c r="A471" s="534"/>
      <c r="B471" s="652"/>
      <c r="C471" s="652"/>
      <c r="D471" s="652"/>
      <c r="E471" s="652"/>
      <c r="F471" s="652"/>
      <c r="G471" s="652"/>
      <c r="H471" s="652"/>
      <c r="I471" s="652"/>
      <c r="J471" s="652"/>
      <c r="K471" s="652"/>
      <c r="L471" s="652"/>
      <c r="M471" s="652"/>
      <c r="N471" s="652"/>
      <c r="O471" s="652"/>
      <c r="P471" s="652"/>
      <c r="Q471" s="652"/>
      <c r="R471" s="534"/>
      <c r="S471" s="534"/>
      <c r="T471" s="534"/>
      <c r="U471" s="534"/>
      <c r="V471" s="534"/>
      <c r="W471" s="534"/>
      <c r="X471" s="534"/>
      <c r="Y471" s="534"/>
      <c r="Z471" s="534"/>
      <c r="AA471" s="534"/>
      <c r="AB471" s="534"/>
      <c r="AC471" s="534"/>
      <c r="AD471" s="534"/>
      <c r="AE471" s="534"/>
      <c r="AF471" s="534"/>
      <c r="AG471" s="534"/>
      <c r="AH471" s="534"/>
      <c r="AI471" s="534"/>
      <c r="AJ471" s="534"/>
      <c r="AK471" s="534"/>
    </row>
    <row r="472" ht="13.5" customHeight="1">
      <c r="A472" s="534"/>
      <c r="B472" s="652"/>
      <c r="C472" s="652"/>
      <c r="D472" s="652"/>
      <c r="E472" s="652"/>
      <c r="F472" s="652"/>
      <c r="G472" s="652"/>
      <c r="H472" s="652"/>
      <c r="I472" s="652"/>
      <c r="J472" s="652"/>
      <c r="K472" s="652"/>
      <c r="L472" s="652"/>
      <c r="M472" s="652"/>
      <c r="N472" s="652"/>
      <c r="O472" s="652"/>
      <c r="P472" s="652"/>
      <c r="Q472" s="652"/>
      <c r="R472" s="534"/>
      <c r="S472" s="534"/>
      <c r="T472" s="534"/>
      <c r="U472" s="534"/>
      <c r="V472" s="534"/>
      <c r="W472" s="534"/>
      <c r="X472" s="534"/>
      <c r="Y472" s="534"/>
      <c r="Z472" s="534"/>
      <c r="AA472" s="534"/>
      <c r="AB472" s="534"/>
      <c r="AC472" s="534"/>
      <c r="AD472" s="534"/>
      <c r="AE472" s="534"/>
      <c r="AF472" s="534"/>
      <c r="AG472" s="534"/>
      <c r="AH472" s="534"/>
      <c r="AI472" s="534"/>
      <c r="AJ472" s="534"/>
      <c r="AK472" s="534"/>
    </row>
    <row r="473" ht="13.5" customHeight="1">
      <c r="A473" s="534"/>
      <c r="B473" s="652"/>
      <c r="C473" s="652"/>
      <c r="D473" s="652"/>
      <c r="E473" s="652"/>
      <c r="F473" s="652"/>
      <c r="G473" s="652"/>
      <c r="H473" s="652"/>
      <c r="I473" s="652"/>
      <c r="J473" s="652"/>
      <c r="K473" s="652"/>
      <c r="L473" s="652"/>
      <c r="M473" s="652"/>
      <c r="N473" s="652"/>
      <c r="O473" s="652"/>
      <c r="P473" s="652"/>
      <c r="Q473" s="652"/>
      <c r="R473" s="534"/>
      <c r="S473" s="534"/>
      <c r="T473" s="534"/>
      <c r="U473" s="534"/>
      <c r="V473" s="534"/>
      <c r="W473" s="534"/>
      <c r="X473" s="534"/>
      <c r="Y473" s="534"/>
      <c r="Z473" s="534"/>
      <c r="AA473" s="534"/>
      <c r="AB473" s="534"/>
      <c r="AC473" s="534"/>
      <c r="AD473" s="534"/>
      <c r="AE473" s="534"/>
      <c r="AF473" s="534"/>
      <c r="AG473" s="534"/>
      <c r="AH473" s="534"/>
      <c r="AI473" s="534"/>
      <c r="AJ473" s="534"/>
      <c r="AK473" s="534"/>
    </row>
    <row r="474" ht="13.5" customHeight="1">
      <c r="A474" s="534"/>
      <c r="B474" s="652"/>
      <c r="C474" s="652"/>
      <c r="D474" s="652"/>
      <c r="E474" s="652"/>
      <c r="F474" s="652"/>
      <c r="G474" s="652"/>
      <c r="H474" s="652"/>
      <c r="I474" s="652"/>
      <c r="J474" s="652"/>
      <c r="K474" s="652"/>
      <c r="L474" s="652"/>
      <c r="M474" s="652"/>
      <c r="N474" s="652"/>
      <c r="O474" s="652"/>
      <c r="P474" s="652"/>
      <c r="Q474" s="652"/>
      <c r="R474" s="534"/>
      <c r="S474" s="534"/>
      <c r="T474" s="534"/>
      <c r="U474" s="534"/>
      <c r="V474" s="534"/>
      <c r="W474" s="534"/>
      <c r="X474" s="534"/>
      <c r="Y474" s="534"/>
      <c r="Z474" s="534"/>
      <c r="AA474" s="534"/>
      <c r="AB474" s="534"/>
      <c r="AC474" s="534"/>
      <c r="AD474" s="534"/>
      <c r="AE474" s="534"/>
      <c r="AF474" s="534"/>
      <c r="AG474" s="534"/>
      <c r="AH474" s="534"/>
      <c r="AI474" s="534"/>
      <c r="AJ474" s="534"/>
      <c r="AK474" s="534"/>
    </row>
    <row r="475" ht="13.5" customHeight="1">
      <c r="A475" s="534"/>
      <c r="B475" s="652"/>
      <c r="C475" s="652"/>
      <c r="D475" s="652"/>
      <c r="E475" s="652"/>
      <c r="F475" s="652"/>
      <c r="G475" s="652"/>
      <c r="H475" s="652"/>
      <c r="I475" s="652"/>
      <c r="J475" s="652"/>
      <c r="K475" s="652"/>
      <c r="L475" s="652"/>
      <c r="M475" s="652"/>
      <c r="N475" s="652"/>
      <c r="O475" s="652"/>
      <c r="P475" s="652"/>
      <c r="Q475" s="652"/>
      <c r="R475" s="534"/>
      <c r="S475" s="534"/>
      <c r="T475" s="534"/>
      <c r="U475" s="534"/>
      <c r="V475" s="534"/>
      <c r="W475" s="534"/>
      <c r="X475" s="534"/>
      <c r="Y475" s="534"/>
      <c r="Z475" s="534"/>
      <c r="AA475" s="534"/>
      <c r="AB475" s="534"/>
      <c r="AC475" s="534"/>
      <c r="AD475" s="534"/>
      <c r="AE475" s="534"/>
      <c r="AF475" s="534"/>
      <c r="AG475" s="534"/>
      <c r="AH475" s="534"/>
      <c r="AI475" s="534"/>
      <c r="AJ475" s="534"/>
      <c r="AK475" s="534"/>
    </row>
    <row r="476" ht="13.5" customHeight="1">
      <c r="A476" s="534"/>
      <c r="B476" s="652"/>
      <c r="C476" s="652"/>
      <c r="D476" s="652"/>
      <c r="E476" s="652"/>
      <c r="F476" s="652"/>
      <c r="G476" s="652"/>
      <c r="H476" s="652"/>
      <c r="I476" s="652"/>
      <c r="J476" s="652"/>
      <c r="K476" s="652"/>
      <c r="L476" s="652"/>
      <c r="M476" s="652"/>
      <c r="N476" s="652"/>
      <c r="O476" s="652"/>
      <c r="P476" s="652"/>
      <c r="Q476" s="652"/>
      <c r="R476" s="534"/>
      <c r="S476" s="534"/>
      <c r="T476" s="534"/>
      <c r="U476" s="534"/>
      <c r="V476" s="534"/>
      <c r="W476" s="534"/>
      <c r="X476" s="534"/>
      <c r="Y476" s="534"/>
      <c r="Z476" s="534"/>
      <c r="AA476" s="534"/>
      <c r="AB476" s="534"/>
      <c r="AC476" s="534"/>
      <c r="AD476" s="534"/>
      <c r="AE476" s="534"/>
      <c r="AF476" s="534"/>
      <c r="AG476" s="534"/>
      <c r="AH476" s="534"/>
      <c r="AI476" s="534"/>
      <c r="AJ476" s="534"/>
      <c r="AK476" s="534"/>
    </row>
    <row r="477" ht="13.5" customHeight="1">
      <c r="A477" s="534"/>
      <c r="B477" s="652"/>
      <c r="C477" s="652"/>
      <c r="D477" s="652"/>
      <c r="E477" s="652"/>
      <c r="F477" s="652"/>
      <c r="G477" s="652"/>
      <c r="H477" s="652"/>
      <c r="I477" s="652"/>
      <c r="J477" s="652"/>
      <c r="K477" s="652"/>
      <c r="L477" s="652"/>
      <c r="M477" s="652"/>
      <c r="N477" s="652"/>
      <c r="O477" s="652"/>
      <c r="P477" s="652"/>
      <c r="Q477" s="652"/>
      <c r="R477" s="534"/>
      <c r="S477" s="534"/>
      <c r="T477" s="534"/>
      <c r="U477" s="534"/>
      <c r="V477" s="534"/>
      <c r="W477" s="534"/>
      <c r="X477" s="534"/>
      <c r="Y477" s="534"/>
      <c r="Z477" s="534"/>
      <c r="AA477" s="534"/>
      <c r="AB477" s="534"/>
      <c r="AC477" s="534"/>
      <c r="AD477" s="534"/>
      <c r="AE477" s="534"/>
      <c r="AF477" s="534"/>
      <c r="AG477" s="534"/>
      <c r="AH477" s="534"/>
      <c r="AI477" s="534"/>
      <c r="AJ477" s="534"/>
      <c r="AK477" s="534"/>
    </row>
    <row r="478" ht="13.5" customHeight="1">
      <c r="A478" s="534"/>
      <c r="B478" s="652"/>
      <c r="C478" s="652"/>
      <c r="D478" s="652"/>
      <c r="E478" s="652"/>
      <c r="F478" s="652"/>
      <c r="G478" s="652"/>
      <c r="H478" s="652"/>
      <c r="I478" s="652"/>
      <c r="J478" s="652"/>
      <c r="K478" s="652"/>
      <c r="L478" s="652"/>
      <c r="M478" s="652"/>
      <c r="N478" s="652"/>
      <c r="O478" s="652"/>
      <c r="P478" s="652"/>
      <c r="Q478" s="652"/>
      <c r="R478" s="534"/>
      <c r="S478" s="534"/>
      <c r="T478" s="534"/>
      <c r="U478" s="534"/>
      <c r="V478" s="534"/>
      <c r="W478" s="534"/>
      <c r="X478" s="534"/>
      <c r="Y478" s="534"/>
      <c r="Z478" s="534"/>
      <c r="AA478" s="534"/>
      <c r="AB478" s="534"/>
      <c r="AC478" s="534"/>
      <c r="AD478" s="534"/>
      <c r="AE478" s="534"/>
      <c r="AF478" s="534"/>
      <c r="AG478" s="534"/>
      <c r="AH478" s="534"/>
      <c r="AI478" s="534"/>
      <c r="AJ478" s="534"/>
      <c r="AK478" s="534"/>
    </row>
    <row r="479" ht="13.5" customHeight="1">
      <c r="A479" s="534"/>
      <c r="B479" s="652"/>
      <c r="C479" s="652"/>
      <c r="D479" s="652"/>
      <c r="E479" s="652"/>
      <c r="F479" s="652"/>
      <c r="G479" s="652"/>
      <c r="H479" s="652"/>
      <c r="I479" s="652"/>
      <c r="J479" s="652"/>
      <c r="K479" s="652"/>
      <c r="L479" s="652"/>
      <c r="M479" s="652"/>
      <c r="N479" s="652"/>
      <c r="O479" s="652"/>
      <c r="P479" s="652"/>
      <c r="Q479" s="652"/>
      <c r="R479" s="534"/>
      <c r="S479" s="534"/>
      <c r="T479" s="534"/>
      <c r="U479" s="534"/>
      <c r="V479" s="534"/>
      <c r="W479" s="534"/>
      <c r="X479" s="534"/>
      <c r="Y479" s="534"/>
      <c r="Z479" s="534"/>
      <c r="AA479" s="534"/>
      <c r="AB479" s="534"/>
      <c r="AC479" s="534"/>
      <c r="AD479" s="534"/>
      <c r="AE479" s="534"/>
      <c r="AF479" s="534"/>
      <c r="AG479" s="534"/>
      <c r="AH479" s="534"/>
      <c r="AI479" s="534"/>
      <c r="AJ479" s="534"/>
      <c r="AK479" s="534"/>
    </row>
    <row r="480" ht="13.5" customHeight="1">
      <c r="A480" s="534"/>
      <c r="B480" s="652"/>
      <c r="C480" s="652"/>
      <c r="D480" s="652"/>
      <c r="E480" s="652"/>
      <c r="F480" s="652"/>
      <c r="G480" s="652"/>
      <c r="H480" s="652"/>
      <c r="I480" s="652"/>
      <c r="J480" s="652"/>
      <c r="K480" s="652"/>
      <c r="L480" s="652"/>
      <c r="M480" s="652"/>
      <c r="N480" s="652"/>
      <c r="O480" s="652"/>
      <c r="P480" s="652"/>
      <c r="Q480" s="652"/>
      <c r="R480" s="534"/>
      <c r="S480" s="534"/>
      <c r="T480" s="534"/>
      <c r="U480" s="534"/>
      <c r="V480" s="534"/>
      <c r="W480" s="534"/>
      <c r="X480" s="534"/>
      <c r="Y480" s="534"/>
      <c r="Z480" s="534"/>
      <c r="AA480" s="534"/>
      <c r="AB480" s="534"/>
      <c r="AC480" s="534"/>
      <c r="AD480" s="534"/>
      <c r="AE480" s="534"/>
      <c r="AF480" s="534"/>
      <c r="AG480" s="534"/>
      <c r="AH480" s="534"/>
      <c r="AI480" s="534"/>
      <c r="AJ480" s="534"/>
      <c r="AK480" s="534"/>
    </row>
    <row r="481" ht="13.5" customHeight="1">
      <c r="A481" s="534"/>
      <c r="B481" s="652"/>
      <c r="C481" s="652"/>
      <c r="D481" s="652"/>
      <c r="E481" s="652"/>
      <c r="F481" s="652"/>
      <c r="G481" s="652"/>
      <c r="H481" s="652"/>
      <c r="I481" s="652"/>
      <c r="J481" s="652"/>
      <c r="K481" s="652"/>
      <c r="L481" s="652"/>
      <c r="M481" s="652"/>
      <c r="N481" s="652"/>
      <c r="O481" s="652"/>
      <c r="P481" s="652"/>
      <c r="Q481" s="652"/>
      <c r="R481" s="534"/>
      <c r="S481" s="534"/>
      <c r="T481" s="534"/>
      <c r="U481" s="534"/>
      <c r="V481" s="534"/>
      <c r="W481" s="534"/>
      <c r="X481" s="534"/>
      <c r="Y481" s="534"/>
      <c r="Z481" s="534"/>
      <c r="AA481" s="534"/>
      <c r="AB481" s="534"/>
      <c r="AC481" s="534"/>
      <c r="AD481" s="534"/>
      <c r="AE481" s="534"/>
      <c r="AF481" s="534"/>
      <c r="AG481" s="534"/>
      <c r="AH481" s="534"/>
      <c r="AI481" s="534"/>
      <c r="AJ481" s="534"/>
      <c r="AK481" s="534"/>
    </row>
    <row r="482" ht="13.5" customHeight="1">
      <c r="A482" s="534"/>
      <c r="B482" s="652"/>
      <c r="C482" s="652"/>
      <c r="D482" s="652"/>
      <c r="E482" s="652"/>
      <c r="F482" s="652"/>
      <c r="G482" s="652"/>
      <c r="H482" s="652"/>
      <c r="I482" s="652"/>
      <c r="J482" s="652"/>
      <c r="K482" s="652"/>
      <c r="L482" s="652"/>
      <c r="M482" s="652"/>
      <c r="N482" s="652"/>
      <c r="O482" s="652"/>
      <c r="P482" s="652"/>
      <c r="Q482" s="652"/>
      <c r="R482" s="534"/>
      <c r="S482" s="534"/>
      <c r="T482" s="534"/>
      <c r="U482" s="534"/>
      <c r="V482" s="534"/>
      <c r="W482" s="534"/>
      <c r="X482" s="534"/>
      <c r="Y482" s="534"/>
      <c r="Z482" s="534"/>
      <c r="AA482" s="534"/>
      <c r="AB482" s="534"/>
      <c r="AC482" s="534"/>
      <c r="AD482" s="534"/>
      <c r="AE482" s="534"/>
      <c r="AF482" s="534"/>
      <c r="AG482" s="534"/>
      <c r="AH482" s="534"/>
      <c r="AI482" s="534"/>
      <c r="AJ482" s="534"/>
      <c r="AK482" s="534"/>
    </row>
    <row r="483" ht="13.5" customHeight="1">
      <c r="A483" s="534"/>
      <c r="B483" s="652"/>
      <c r="C483" s="652"/>
      <c r="D483" s="652"/>
      <c r="E483" s="652"/>
      <c r="F483" s="652"/>
      <c r="G483" s="652"/>
      <c r="H483" s="652"/>
      <c r="I483" s="652"/>
      <c r="J483" s="652"/>
      <c r="K483" s="652"/>
      <c r="L483" s="652"/>
      <c r="M483" s="652"/>
      <c r="N483" s="652"/>
      <c r="O483" s="652"/>
      <c r="P483" s="652"/>
      <c r="Q483" s="652"/>
      <c r="R483" s="534"/>
      <c r="S483" s="534"/>
      <c r="T483" s="534"/>
      <c r="U483" s="534"/>
      <c r="V483" s="534"/>
      <c r="W483" s="534"/>
      <c r="X483" s="534"/>
      <c r="Y483" s="534"/>
      <c r="Z483" s="534"/>
      <c r="AA483" s="534"/>
      <c r="AB483" s="534"/>
      <c r="AC483" s="534"/>
      <c r="AD483" s="534"/>
      <c r="AE483" s="534"/>
      <c r="AF483" s="534"/>
      <c r="AG483" s="534"/>
      <c r="AH483" s="534"/>
      <c r="AI483" s="534"/>
      <c r="AJ483" s="534"/>
      <c r="AK483" s="534"/>
    </row>
    <row r="484" ht="13.5" customHeight="1">
      <c r="A484" s="534"/>
      <c r="B484" s="652"/>
      <c r="C484" s="652"/>
      <c r="D484" s="652"/>
      <c r="E484" s="652"/>
      <c r="F484" s="652"/>
      <c r="G484" s="652"/>
      <c r="H484" s="652"/>
      <c r="I484" s="652"/>
      <c r="J484" s="652"/>
      <c r="K484" s="652"/>
      <c r="L484" s="652"/>
      <c r="M484" s="652"/>
      <c r="N484" s="652"/>
      <c r="O484" s="652"/>
      <c r="P484" s="652"/>
      <c r="Q484" s="652"/>
      <c r="R484" s="534"/>
      <c r="S484" s="534"/>
      <c r="T484" s="534"/>
      <c r="U484" s="534"/>
      <c r="V484" s="534"/>
      <c r="W484" s="534"/>
      <c r="X484" s="534"/>
      <c r="Y484" s="534"/>
      <c r="Z484" s="534"/>
      <c r="AA484" s="534"/>
      <c r="AB484" s="534"/>
      <c r="AC484" s="534"/>
      <c r="AD484" s="534"/>
      <c r="AE484" s="534"/>
      <c r="AF484" s="534"/>
      <c r="AG484" s="534"/>
      <c r="AH484" s="534"/>
      <c r="AI484" s="534"/>
      <c r="AJ484" s="534"/>
      <c r="AK484" s="534"/>
    </row>
    <row r="485" ht="13.5" customHeight="1">
      <c r="A485" s="534"/>
      <c r="B485" s="652"/>
      <c r="C485" s="652"/>
      <c r="D485" s="652"/>
      <c r="E485" s="652"/>
      <c r="F485" s="652"/>
      <c r="G485" s="652"/>
      <c r="H485" s="652"/>
      <c r="I485" s="652"/>
      <c r="J485" s="652"/>
      <c r="K485" s="652"/>
      <c r="L485" s="652"/>
      <c r="M485" s="652"/>
      <c r="N485" s="652"/>
      <c r="O485" s="652"/>
      <c r="P485" s="652"/>
      <c r="Q485" s="652"/>
      <c r="R485" s="534"/>
      <c r="S485" s="534"/>
      <c r="T485" s="534"/>
      <c r="U485" s="534"/>
      <c r="V485" s="534"/>
      <c r="W485" s="534"/>
      <c r="X485" s="534"/>
      <c r="Y485" s="534"/>
      <c r="Z485" s="534"/>
      <c r="AA485" s="534"/>
      <c r="AB485" s="534"/>
      <c r="AC485" s="534"/>
      <c r="AD485" s="534"/>
      <c r="AE485" s="534"/>
      <c r="AF485" s="534"/>
      <c r="AG485" s="534"/>
      <c r="AH485" s="534"/>
      <c r="AI485" s="534"/>
      <c r="AJ485" s="534"/>
      <c r="AK485" s="534"/>
    </row>
    <row r="486" ht="13.5" customHeight="1">
      <c r="A486" s="534"/>
      <c r="B486" s="652"/>
      <c r="C486" s="652"/>
      <c r="D486" s="652"/>
      <c r="E486" s="652"/>
      <c r="F486" s="652"/>
      <c r="G486" s="652"/>
      <c r="H486" s="652"/>
      <c r="I486" s="652"/>
      <c r="J486" s="652"/>
      <c r="K486" s="652"/>
      <c r="L486" s="652"/>
      <c r="M486" s="652"/>
      <c r="N486" s="652"/>
      <c r="O486" s="652"/>
      <c r="P486" s="652"/>
      <c r="Q486" s="652"/>
      <c r="R486" s="534"/>
      <c r="S486" s="534"/>
      <c r="T486" s="534"/>
      <c r="U486" s="534"/>
      <c r="V486" s="534"/>
      <c r="W486" s="534"/>
      <c r="X486" s="534"/>
      <c r="Y486" s="534"/>
      <c r="Z486" s="534"/>
      <c r="AA486" s="534"/>
      <c r="AB486" s="534"/>
      <c r="AC486" s="534"/>
      <c r="AD486" s="534"/>
      <c r="AE486" s="534"/>
      <c r="AF486" s="534"/>
      <c r="AG486" s="534"/>
      <c r="AH486" s="534"/>
      <c r="AI486" s="534"/>
      <c r="AJ486" s="534"/>
      <c r="AK486" s="534"/>
    </row>
    <row r="487" ht="13.5" customHeight="1">
      <c r="A487" s="534"/>
      <c r="B487" s="652"/>
      <c r="C487" s="652"/>
      <c r="D487" s="652"/>
      <c r="E487" s="652"/>
      <c r="F487" s="652"/>
      <c r="G487" s="652"/>
      <c r="H487" s="652"/>
      <c r="I487" s="652"/>
      <c r="J487" s="652"/>
      <c r="K487" s="652"/>
      <c r="L487" s="652"/>
      <c r="M487" s="652"/>
      <c r="N487" s="652"/>
      <c r="O487" s="652"/>
      <c r="P487" s="652"/>
      <c r="Q487" s="652"/>
      <c r="R487" s="534"/>
      <c r="S487" s="534"/>
      <c r="T487" s="534"/>
      <c r="U487" s="534"/>
      <c r="V487" s="534"/>
      <c r="W487" s="534"/>
      <c r="X487" s="534"/>
      <c r="Y487" s="534"/>
      <c r="Z487" s="534"/>
      <c r="AA487" s="534"/>
      <c r="AB487" s="534"/>
      <c r="AC487" s="534"/>
      <c r="AD487" s="534"/>
      <c r="AE487" s="534"/>
      <c r="AF487" s="534"/>
      <c r="AG487" s="534"/>
      <c r="AH487" s="534"/>
      <c r="AI487" s="534"/>
      <c r="AJ487" s="534"/>
      <c r="AK487" s="534"/>
    </row>
    <row r="488" ht="13.5" customHeight="1">
      <c r="A488" s="534"/>
      <c r="B488" s="652"/>
      <c r="C488" s="652"/>
      <c r="D488" s="652"/>
      <c r="E488" s="652"/>
      <c r="F488" s="652"/>
      <c r="G488" s="652"/>
      <c r="H488" s="652"/>
      <c r="I488" s="652"/>
      <c r="J488" s="652"/>
      <c r="K488" s="652"/>
      <c r="L488" s="652"/>
      <c r="M488" s="652"/>
      <c r="N488" s="652"/>
      <c r="O488" s="652"/>
      <c r="P488" s="652"/>
      <c r="Q488" s="652"/>
      <c r="R488" s="534"/>
      <c r="S488" s="534"/>
      <c r="T488" s="534"/>
      <c r="U488" s="534"/>
      <c r="V488" s="534"/>
      <c r="W488" s="534"/>
      <c r="X488" s="534"/>
      <c r="Y488" s="534"/>
      <c r="Z488" s="534"/>
      <c r="AA488" s="534"/>
      <c r="AB488" s="534"/>
      <c r="AC488" s="534"/>
      <c r="AD488" s="534"/>
      <c r="AE488" s="534"/>
      <c r="AF488" s="534"/>
      <c r="AG488" s="534"/>
      <c r="AH488" s="534"/>
      <c r="AI488" s="534"/>
      <c r="AJ488" s="534"/>
      <c r="AK488" s="534"/>
    </row>
    <row r="489" ht="13.5" customHeight="1">
      <c r="A489" s="534"/>
      <c r="B489" s="652"/>
      <c r="C489" s="652"/>
      <c r="D489" s="652"/>
      <c r="E489" s="652"/>
      <c r="F489" s="652"/>
      <c r="G489" s="652"/>
      <c r="H489" s="652"/>
      <c r="I489" s="652"/>
      <c r="J489" s="652"/>
      <c r="K489" s="652"/>
      <c r="L489" s="652"/>
      <c r="M489" s="652"/>
      <c r="N489" s="652"/>
      <c r="O489" s="652"/>
      <c r="P489" s="652"/>
      <c r="Q489" s="652"/>
      <c r="R489" s="534"/>
      <c r="S489" s="534"/>
      <c r="T489" s="534"/>
      <c r="U489" s="534"/>
      <c r="V489" s="534"/>
      <c r="W489" s="534"/>
      <c r="X489" s="534"/>
      <c r="Y489" s="534"/>
      <c r="Z489" s="534"/>
      <c r="AA489" s="534"/>
      <c r="AB489" s="534"/>
      <c r="AC489" s="534"/>
      <c r="AD489" s="534"/>
      <c r="AE489" s="534"/>
      <c r="AF489" s="534"/>
      <c r="AG489" s="534"/>
      <c r="AH489" s="534"/>
      <c r="AI489" s="534"/>
      <c r="AJ489" s="534"/>
      <c r="AK489" s="534"/>
    </row>
    <row r="490" ht="13.5" customHeight="1">
      <c r="A490" s="534"/>
      <c r="B490" s="652"/>
      <c r="C490" s="652"/>
      <c r="D490" s="652"/>
      <c r="E490" s="652"/>
      <c r="F490" s="652"/>
      <c r="G490" s="652"/>
      <c r="H490" s="652"/>
      <c r="I490" s="652"/>
      <c r="J490" s="652"/>
      <c r="K490" s="652"/>
      <c r="L490" s="652"/>
      <c r="M490" s="652"/>
      <c r="N490" s="652"/>
      <c r="O490" s="652"/>
      <c r="P490" s="652"/>
      <c r="Q490" s="652"/>
      <c r="R490" s="534"/>
      <c r="S490" s="534"/>
      <c r="T490" s="534"/>
      <c r="U490" s="534"/>
      <c r="V490" s="534"/>
      <c r="W490" s="534"/>
      <c r="X490" s="534"/>
      <c r="Y490" s="534"/>
      <c r="Z490" s="534"/>
      <c r="AA490" s="534"/>
      <c r="AB490" s="534"/>
      <c r="AC490" s="534"/>
      <c r="AD490" s="534"/>
      <c r="AE490" s="534"/>
      <c r="AF490" s="534"/>
      <c r="AG490" s="534"/>
      <c r="AH490" s="534"/>
      <c r="AI490" s="534"/>
      <c r="AJ490" s="534"/>
      <c r="AK490" s="534"/>
    </row>
    <row r="491" ht="13.5" customHeight="1">
      <c r="A491" s="534"/>
      <c r="B491" s="652"/>
      <c r="C491" s="652"/>
      <c r="D491" s="652"/>
      <c r="E491" s="652"/>
      <c r="F491" s="652"/>
      <c r="G491" s="652"/>
      <c r="H491" s="652"/>
      <c r="I491" s="652"/>
      <c r="J491" s="652"/>
      <c r="K491" s="652"/>
      <c r="L491" s="652"/>
      <c r="M491" s="652"/>
      <c r="N491" s="652"/>
      <c r="O491" s="652"/>
      <c r="P491" s="652"/>
      <c r="Q491" s="652"/>
      <c r="R491" s="534"/>
      <c r="S491" s="534"/>
      <c r="T491" s="534"/>
      <c r="U491" s="534"/>
      <c r="V491" s="534"/>
      <c r="W491" s="534"/>
      <c r="X491" s="534"/>
      <c r="Y491" s="534"/>
      <c r="Z491" s="534"/>
      <c r="AA491" s="534"/>
      <c r="AB491" s="534"/>
      <c r="AC491" s="534"/>
      <c r="AD491" s="534"/>
      <c r="AE491" s="534"/>
      <c r="AF491" s="534"/>
      <c r="AG491" s="534"/>
      <c r="AH491" s="534"/>
      <c r="AI491" s="534"/>
      <c r="AJ491" s="534"/>
      <c r="AK491" s="534"/>
    </row>
    <row r="492" ht="13.5" customHeight="1">
      <c r="A492" s="534"/>
      <c r="B492" s="652"/>
      <c r="C492" s="652"/>
      <c r="D492" s="652"/>
      <c r="E492" s="652"/>
      <c r="F492" s="652"/>
      <c r="G492" s="652"/>
      <c r="H492" s="652"/>
      <c r="I492" s="652"/>
      <c r="J492" s="652"/>
      <c r="K492" s="652"/>
      <c r="L492" s="652"/>
      <c r="M492" s="652"/>
      <c r="N492" s="652"/>
      <c r="O492" s="652"/>
      <c r="P492" s="652"/>
      <c r="Q492" s="652"/>
      <c r="R492" s="534"/>
      <c r="S492" s="534"/>
      <c r="T492" s="534"/>
      <c r="U492" s="534"/>
      <c r="V492" s="534"/>
      <c r="W492" s="534"/>
      <c r="X492" s="534"/>
      <c r="Y492" s="534"/>
      <c r="Z492" s="534"/>
      <c r="AA492" s="534"/>
      <c r="AB492" s="534"/>
      <c r="AC492" s="534"/>
      <c r="AD492" s="534"/>
      <c r="AE492" s="534"/>
      <c r="AF492" s="534"/>
      <c r="AG492" s="534"/>
      <c r="AH492" s="534"/>
      <c r="AI492" s="534"/>
      <c r="AJ492" s="534"/>
      <c r="AK492" s="534"/>
    </row>
    <row r="493" ht="13.5" customHeight="1">
      <c r="A493" s="534"/>
      <c r="B493" s="652"/>
      <c r="C493" s="652"/>
      <c r="D493" s="652"/>
      <c r="E493" s="652"/>
      <c r="F493" s="652"/>
      <c r="G493" s="652"/>
      <c r="H493" s="652"/>
      <c r="I493" s="652"/>
      <c r="J493" s="652"/>
      <c r="K493" s="652"/>
      <c r="L493" s="652"/>
      <c r="M493" s="652"/>
      <c r="N493" s="652"/>
      <c r="O493" s="652"/>
      <c r="P493" s="652"/>
      <c r="Q493" s="652"/>
      <c r="R493" s="534"/>
      <c r="S493" s="534"/>
      <c r="T493" s="534"/>
      <c r="U493" s="534"/>
      <c r="V493" s="534"/>
      <c r="W493" s="534"/>
      <c r="X493" s="534"/>
      <c r="Y493" s="534"/>
      <c r="Z493" s="534"/>
      <c r="AA493" s="534"/>
      <c r="AB493" s="534"/>
      <c r="AC493" s="534"/>
      <c r="AD493" s="534"/>
      <c r="AE493" s="534"/>
      <c r="AF493" s="534"/>
      <c r="AG493" s="534"/>
      <c r="AH493" s="534"/>
      <c r="AI493" s="534"/>
      <c r="AJ493" s="534"/>
      <c r="AK493" s="534"/>
    </row>
    <row r="494" ht="13.5" customHeight="1">
      <c r="A494" s="534"/>
      <c r="B494" s="652"/>
      <c r="C494" s="652"/>
      <c r="D494" s="652"/>
      <c r="E494" s="652"/>
      <c r="F494" s="652"/>
      <c r="G494" s="652"/>
      <c r="H494" s="652"/>
      <c r="I494" s="652"/>
      <c r="J494" s="652"/>
      <c r="K494" s="652"/>
      <c r="L494" s="652"/>
      <c r="M494" s="652"/>
      <c r="N494" s="652"/>
      <c r="O494" s="652"/>
      <c r="P494" s="652"/>
      <c r="Q494" s="652"/>
      <c r="R494" s="534"/>
      <c r="S494" s="534"/>
      <c r="T494" s="534"/>
      <c r="U494" s="534"/>
      <c r="V494" s="534"/>
      <c r="W494" s="534"/>
      <c r="X494" s="534"/>
      <c r="Y494" s="534"/>
      <c r="Z494" s="534"/>
      <c r="AA494" s="534"/>
      <c r="AB494" s="534"/>
      <c r="AC494" s="534"/>
      <c r="AD494" s="534"/>
      <c r="AE494" s="534"/>
      <c r="AF494" s="534"/>
      <c r="AG494" s="534"/>
      <c r="AH494" s="534"/>
      <c r="AI494" s="534"/>
      <c r="AJ494" s="534"/>
      <c r="AK494" s="534"/>
    </row>
    <row r="495" ht="13.5" customHeight="1">
      <c r="A495" s="534"/>
      <c r="B495" s="652"/>
      <c r="C495" s="652"/>
      <c r="D495" s="652"/>
      <c r="E495" s="652"/>
      <c r="F495" s="652"/>
      <c r="G495" s="652"/>
      <c r="H495" s="652"/>
      <c r="I495" s="652"/>
      <c r="J495" s="652"/>
      <c r="K495" s="652"/>
      <c r="L495" s="652"/>
      <c r="M495" s="652"/>
      <c r="N495" s="652"/>
      <c r="O495" s="652"/>
      <c r="P495" s="652"/>
      <c r="Q495" s="652"/>
      <c r="R495" s="534"/>
      <c r="S495" s="534"/>
      <c r="T495" s="534"/>
      <c r="U495" s="534"/>
      <c r="V495" s="534"/>
      <c r="W495" s="534"/>
      <c r="X495" s="534"/>
      <c r="Y495" s="534"/>
      <c r="Z495" s="534"/>
      <c r="AA495" s="534"/>
      <c r="AB495" s="534"/>
      <c r="AC495" s="534"/>
      <c r="AD495" s="534"/>
      <c r="AE495" s="534"/>
      <c r="AF495" s="534"/>
      <c r="AG495" s="534"/>
      <c r="AH495" s="534"/>
      <c r="AI495" s="534"/>
      <c r="AJ495" s="534"/>
      <c r="AK495" s="534"/>
    </row>
    <row r="496" ht="13.5" customHeight="1">
      <c r="A496" s="534"/>
      <c r="B496" s="652"/>
      <c r="C496" s="652"/>
      <c r="D496" s="652"/>
      <c r="E496" s="652"/>
      <c r="F496" s="652"/>
      <c r="G496" s="652"/>
      <c r="H496" s="652"/>
      <c r="I496" s="652"/>
      <c r="J496" s="652"/>
      <c r="K496" s="652"/>
      <c r="L496" s="652"/>
      <c r="M496" s="652"/>
      <c r="N496" s="652"/>
      <c r="O496" s="652"/>
      <c r="P496" s="652"/>
      <c r="Q496" s="652"/>
      <c r="R496" s="534"/>
      <c r="S496" s="534"/>
      <c r="T496" s="534"/>
      <c r="U496" s="534"/>
      <c r="V496" s="534"/>
      <c r="W496" s="534"/>
      <c r="X496" s="534"/>
      <c r="Y496" s="534"/>
      <c r="Z496" s="534"/>
      <c r="AA496" s="534"/>
      <c r="AB496" s="534"/>
      <c r="AC496" s="534"/>
      <c r="AD496" s="534"/>
      <c r="AE496" s="534"/>
      <c r="AF496" s="534"/>
      <c r="AG496" s="534"/>
      <c r="AH496" s="534"/>
      <c r="AI496" s="534"/>
      <c r="AJ496" s="534"/>
      <c r="AK496" s="534"/>
    </row>
    <row r="497" ht="13.5" customHeight="1">
      <c r="A497" s="534"/>
      <c r="B497" s="652"/>
      <c r="C497" s="652"/>
      <c r="D497" s="652"/>
      <c r="E497" s="652"/>
      <c r="F497" s="652"/>
      <c r="G497" s="652"/>
      <c r="H497" s="652"/>
      <c r="I497" s="652"/>
      <c r="J497" s="652"/>
      <c r="K497" s="652"/>
      <c r="L497" s="652"/>
      <c r="M497" s="652"/>
      <c r="N497" s="652"/>
      <c r="O497" s="652"/>
      <c r="P497" s="652"/>
      <c r="Q497" s="652"/>
      <c r="R497" s="534"/>
      <c r="S497" s="534"/>
      <c r="T497" s="534"/>
      <c r="U497" s="534"/>
      <c r="V497" s="534"/>
      <c r="W497" s="534"/>
      <c r="X497" s="534"/>
      <c r="Y497" s="534"/>
      <c r="Z497" s="534"/>
      <c r="AA497" s="534"/>
      <c r="AB497" s="534"/>
      <c r="AC497" s="534"/>
      <c r="AD497" s="534"/>
      <c r="AE497" s="534"/>
      <c r="AF497" s="534"/>
      <c r="AG497" s="534"/>
      <c r="AH497" s="534"/>
      <c r="AI497" s="534"/>
      <c r="AJ497" s="534"/>
      <c r="AK497" s="534"/>
    </row>
    <row r="498" ht="13.5" customHeight="1">
      <c r="A498" s="534"/>
      <c r="B498" s="652"/>
      <c r="C498" s="652"/>
      <c r="D498" s="652"/>
      <c r="E498" s="652"/>
      <c r="F498" s="652"/>
      <c r="G498" s="652"/>
      <c r="H498" s="652"/>
      <c r="I498" s="652"/>
      <c r="J498" s="652"/>
      <c r="K498" s="652"/>
      <c r="L498" s="652"/>
      <c r="M498" s="652"/>
      <c r="N498" s="652"/>
      <c r="O498" s="652"/>
      <c r="P498" s="652"/>
      <c r="Q498" s="652"/>
      <c r="R498" s="534"/>
      <c r="S498" s="534"/>
      <c r="T498" s="534"/>
      <c r="U498" s="534"/>
      <c r="V498" s="534"/>
      <c r="W498" s="534"/>
      <c r="X498" s="534"/>
      <c r="Y498" s="534"/>
      <c r="Z498" s="534"/>
      <c r="AA498" s="534"/>
      <c r="AB498" s="534"/>
      <c r="AC498" s="534"/>
      <c r="AD498" s="534"/>
      <c r="AE498" s="534"/>
      <c r="AF498" s="534"/>
      <c r="AG498" s="534"/>
      <c r="AH498" s="534"/>
      <c r="AI498" s="534"/>
      <c r="AJ498" s="534"/>
      <c r="AK498" s="534"/>
    </row>
    <row r="499" ht="13.5" customHeight="1">
      <c r="A499" s="534"/>
      <c r="B499" s="652"/>
      <c r="C499" s="652"/>
      <c r="D499" s="652"/>
      <c r="E499" s="652"/>
      <c r="F499" s="652"/>
      <c r="G499" s="652"/>
      <c r="H499" s="652"/>
      <c r="I499" s="652"/>
      <c r="J499" s="652"/>
      <c r="K499" s="652"/>
      <c r="L499" s="652"/>
      <c r="M499" s="652"/>
      <c r="N499" s="652"/>
      <c r="O499" s="652"/>
      <c r="P499" s="652"/>
      <c r="Q499" s="652"/>
      <c r="R499" s="534"/>
      <c r="S499" s="534"/>
      <c r="T499" s="534"/>
      <c r="U499" s="534"/>
      <c r="V499" s="534"/>
      <c r="W499" s="534"/>
      <c r="X499" s="534"/>
      <c r="Y499" s="534"/>
      <c r="Z499" s="534"/>
      <c r="AA499" s="534"/>
      <c r="AB499" s="534"/>
      <c r="AC499" s="534"/>
      <c r="AD499" s="534"/>
      <c r="AE499" s="534"/>
      <c r="AF499" s="534"/>
      <c r="AG499" s="534"/>
      <c r="AH499" s="534"/>
      <c r="AI499" s="534"/>
      <c r="AJ499" s="534"/>
      <c r="AK499" s="534"/>
    </row>
    <row r="500" ht="13.5" customHeight="1">
      <c r="A500" s="534"/>
      <c r="B500" s="652"/>
      <c r="C500" s="652"/>
      <c r="D500" s="652"/>
      <c r="E500" s="652"/>
      <c r="F500" s="652"/>
      <c r="G500" s="652"/>
      <c r="H500" s="652"/>
      <c r="I500" s="652"/>
      <c r="J500" s="652"/>
      <c r="K500" s="652"/>
      <c r="L500" s="652"/>
      <c r="M500" s="652"/>
      <c r="N500" s="652"/>
      <c r="O500" s="652"/>
      <c r="P500" s="652"/>
      <c r="Q500" s="652"/>
      <c r="R500" s="534"/>
      <c r="S500" s="534"/>
      <c r="T500" s="534"/>
      <c r="U500" s="534"/>
      <c r="V500" s="534"/>
      <c r="W500" s="534"/>
      <c r="X500" s="534"/>
      <c r="Y500" s="534"/>
      <c r="Z500" s="534"/>
      <c r="AA500" s="534"/>
      <c r="AB500" s="534"/>
      <c r="AC500" s="534"/>
      <c r="AD500" s="534"/>
      <c r="AE500" s="534"/>
      <c r="AF500" s="534"/>
      <c r="AG500" s="534"/>
      <c r="AH500" s="534"/>
      <c r="AI500" s="534"/>
      <c r="AJ500" s="534"/>
      <c r="AK500" s="534"/>
    </row>
    <row r="501" ht="13.5" customHeight="1">
      <c r="A501" s="534"/>
      <c r="B501" s="652"/>
      <c r="C501" s="652"/>
      <c r="D501" s="652"/>
      <c r="E501" s="652"/>
      <c r="F501" s="652"/>
      <c r="G501" s="652"/>
      <c r="H501" s="652"/>
      <c r="I501" s="652"/>
      <c r="J501" s="652"/>
      <c r="K501" s="652"/>
      <c r="L501" s="652"/>
      <c r="M501" s="652"/>
      <c r="N501" s="652"/>
      <c r="O501" s="652"/>
      <c r="P501" s="652"/>
      <c r="Q501" s="652"/>
      <c r="R501" s="534"/>
      <c r="S501" s="534"/>
      <c r="T501" s="534"/>
      <c r="U501" s="534"/>
      <c r="V501" s="534"/>
      <c r="W501" s="534"/>
      <c r="X501" s="534"/>
      <c r="Y501" s="534"/>
      <c r="Z501" s="534"/>
      <c r="AA501" s="534"/>
      <c r="AB501" s="534"/>
      <c r="AC501" s="534"/>
      <c r="AD501" s="534"/>
      <c r="AE501" s="534"/>
      <c r="AF501" s="534"/>
      <c r="AG501" s="534"/>
      <c r="AH501" s="534"/>
      <c r="AI501" s="534"/>
      <c r="AJ501" s="534"/>
      <c r="AK501" s="534"/>
    </row>
    <row r="502" ht="13.5" customHeight="1">
      <c r="A502" s="534"/>
      <c r="B502" s="652"/>
      <c r="C502" s="652"/>
      <c r="D502" s="652"/>
      <c r="E502" s="652"/>
      <c r="F502" s="652"/>
      <c r="G502" s="652"/>
      <c r="H502" s="652"/>
      <c r="I502" s="652"/>
      <c r="J502" s="652"/>
      <c r="K502" s="652"/>
      <c r="L502" s="652"/>
      <c r="M502" s="652"/>
      <c r="N502" s="652"/>
      <c r="O502" s="652"/>
      <c r="P502" s="652"/>
      <c r="Q502" s="652"/>
      <c r="R502" s="534"/>
      <c r="S502" s="534"/>
      <c r="T502" s="534"/>
      <c r="U502" s="534"/>
      <c r="V502" s="534"/>
      <c r="W502" s="534"/>
      <c r="X502" s="534"/>
      <c r="Y502" s="534"/>
      <c r="Z502" s="534"/>
      <c r="AA502" s="534"/>
      <c r="AB502" s="534"/>
      <c r="AC502" s="534"/>
      <c r="AD502" s="534"/>
      <c r="AE502" s="534"/>
      <c r="AF502" s="534"/>
      <c r="AG502" s="534"/>
      <c r="AH502" s="534"/>
      <c r="AI502" s="534"/>
      <c r="AJ502" s="534"/>
      <c r="AK502" s="534"/>
    </row>
    <row r="503" ht="13.5" customHeight="1">
      <c r="A503" s="534"/>
      <c r="B503" s="652"/>
      <c r="C503" s="652"/>
      <c r="D503" s="652"/>
      <c r="E503" s="652"/>
      <c r="F503" s="652"/>
      <c r="G503" s="652"/>
      <c r="H503" s="652"/>
      <c r="I503" s="652"/>
      <c r="J503" s="652"/>
      <c r="K503" s="652"/>
      <c r="L503" s="652"/>
      <c r="M503" s="652"/>
      <c r="N503" s="652"/>
      <c r="O503" s="652"/>
      <c r="P503" s="652"/>
      <c r="Q503" s="652"/>
      <c r="R503" s="534"/>
      <c r="S503" s="534"/>
      <c r="T503" s="534"/>
      <c r="U503" s="534"/>
      <c r="V503" s="534"/>
      <c r="W503" s="534"/>
      <c r="X503" s="534"/>
      <c r="Y503" s="534"/>
      <c r="Z503" s="534"/>
      <c r="AA503" s="534"/>
      <c r="AB503" s="534"/>
      <c r="AC503" s="534"/>
      <c r="AD503" s="534"/>
      <c r="AE503" s="534"/>
      <c r="AF503" s="534"/>
      <c r="AG503" s="534"/>
      <c r="AH503" s="534"/>
      <c r="AI503" s="534"/>
      <c r="AJ503" s="534"/>
      <c r="AK503" s="534"/>
    </row>
    <row r="504" ht="13.5" customHeight="1">
      <c r="A504" s="534"/>
      <c r="B504" s="652"/>
      <c r="C504" s="652"/>
      <c r="D504" s="652"/>
      <c r="E504" s="652"/>
      <c r="F504" s="652"/>
      <c r="G504" s="652"/>
      <c r="H504" s="652"/>
      <c r="I504" s="652"/>
      <c r="J504" s="652"/>
      <c r="K504" s="652"/>
      <c r="L504" s="652"/>
      <c r="M504" s="652"/>
      <c r="N504" s="652"/>
      <c r="O504" s="652"/>
      <c r="P504" s="652"/>
      <c r="Q504" s="652"/>
      <c r="R504" s="534"/>
      <c r="S504" s="534"/>
      <c r="T504" s="534"/>
      <c r="U504" s="534"/>
      <c r="V504" s="534"/>
      <c r="W504" s="534"/>
      <c r="X504" s="534"/>
      <c r="Y504" s="534"/>
      <c r="Z504" s="534"/>
      <c r="AA504" s="534"/>
      <c r="AB504" s="534"/>
      <c r="AC504" s="534"/>
      <c r="AD504" s="534"/>
      <c r="AE504" s="534"/>
      <c r="AF504" s="534"/>
      <c r="AG504" s="534"/>
      <c r="AH504" s="534"/>
      <c r="AI504" s="534"/>
      <c r="AJ504" s="534"/>
      <c r="AK504" s="534"/>
    </row>
    <row r="505" ht="13.5" customHeight="1">
      <c r="A505" s="534"/>
      <c r="B505" s="652"/>
      <c r="C505" s="652"/>
      <c r="D505" s="652"/>
      <c r="E505" s="652"/>
      <c r="F505" s="652"/>
      <c r="G505" s="652"/>
      <c r="H505" s="652"/>
      <c r="I505" s="652"/>
      <c r="J505" s="652"/>
      <c r="K505" s="652"/>
      <c r="L505" s="652"/>
      <c r="M505" s="652"/>
      <c r="N505" s="652"/>
      <c r="O505" s="652"/>
      <c r="P505" s="652"/>
      <c r="Q505" s="652"/>
      <c r="R505" s="534"/>
      <c r="S505" s="534"/>
      <c r="T505" s="534"/>
      <c r="U505" s="534"/>
      <c r="V505" s="534"/>
      <c r="W505" s="534"/>
      <c r="X505" s="534"/>
      <c r="Y505" s="534"/>
      <c r="Z505" s="534"/>
      <c r="AA505" s="534"/>
      <c r="AB505" s="534"/>
      <c r="AC505" s="534"/>
      <c r="AD505" s="534"/>
      <c r="AE505" s="534"/>
      <c r="AF505" s="534"/>
      <c r="AG505" s="534"/>
      <c r="AH505" s="534"/>
      <c r="AI505" s="534"/>
      <c r="AJ505" s="534"/>
      <c r="AK505" s="534"/>
    </row>
    <row r="506" ht="13.5" customHeight="1">
      <c r="A506" s="534"/>
      <c r="B506" s="652"/>
      <c r="C506" s="652"/>
      <c r="D506" s="652"/>
      <c r="E506" s="652"/>
      <c r="F506" s="652"/>
      <c r="G506" s="652"/>
      <c r="H506" s="652"/>
      <c r="I506" s="652"/>
      <c r="J506" s="652"/>
      <c r="K506" s="652"/>
      <c r="L506" s="652"/>
      <c r="M506" s="652"/>
      <c r="N506" s="652"/>
      <c r="O506" s="652"/>
      <c r="P506" s="652"/>
      <c r="Q506" s="652"/>
      <c r="R506" s="534"/>
      <c r="S506" s="534"/>
      <c r="T506" s="534"/>
      <c r="U506" s="534"/>
      <c r="V506" s="534"/>
      <c r="W506" s="534"/>
      <c r="X506" s="534"/>
      <c r="Y506" s="534"/>
      <c r="Z506" s="534"/>
      <c r="AA506" s="534"/>
      <c r="AB506" s="534"/>
      <c r="AC506" s="534"/>
      <c r="AD506" s="534"/>
      <c r="AE506" s="534"/>
      <c r="AF506" s="534"/>
      <c r="AG506" s="534"/>
      <c r="AH506" s="534"/>
      <c r="AI506" s="534"/>
      <c r="AJ506" s="534"/>
      <c r="AK506" s="534"/>
    </row>
    <row r="507" ht="13.5" customHeight="1">
      <c r="A507" s="534"/>
      <c r="B507" s="652"/>
      <c r="C507" s="652"/>
      <c r="D507" s="652"/>
      <c r="E507" s="652"/>
      <c r="F507" s="652"/>
      <c r="G507" s="652"/>
      <c r="H507" s="652"/>
      <c r="I507" s="652"/>
      <c r="J507" s="652"/>
      <c r="K507" s="652"/>
      <c r="L507" s="652"/>
      <c r="M507" s="652"/>
      <c r="N507" s="652"/>
      <c r="O507" s="652"/>
      <c r="P507" s="652"/>
      <c r="Q507" s="652"/>
      <c r="R507" s="534"/>
      <c r="S507" s="534"/>
      <c r="T507" s="534"/>
      <c r="U507" s="534"/>
      <c r="V507" s="534"/>
      <c r="W507" s="534"/>
      <c r="X507" s="534"/>
      <c r="Y507" s="534"/>
      <c r="Z507" s="534"/>
      <c r="AA507" s="534"/>
      <c r="AB507" s="534"/>
      <c r="AC507" s="534"/>
      <c r="AD507" s="534"/>
      <c r="AE507" s="534"/>
      <c r="AF507" s="534"/>
      <c r="AG507" s="534"/>
      <c r="AH507" s="534"/>
      <c r="AI507" s="534"/>
      <c r="AJ507" s="534"/>
      <c r="AK507" s="534"/>
    </row>
    <row r="508" ht="13.5" customHeight="1">
      <c r="A508" s="534"/>
      <c r="B508" s="652"/>
      <c r="C508" s="652"/>
      <c r="D508" s="652"/>
      <c r="E508" s="652"/>
      <c r="F508" s="652"/>
      <c r="G508" s="652"/>
      <c r="H508" s="652"/>
      <c r="I508" s="652"/>
      <c r="J508" s="652"/>
      <c r="K508" s="652"/>
      <c r="L508" s="652"/>
      <c r="M508" s="652"/>
      <c r="N508" s="652"/>
      <c r="O508" s="652"/>
      <c r="P508" s="652"/>
      <c r="Q508" s="652"/>
      <c r="R508" s="534"/>
      <c r="S508" s="534"/>
      <c r="T508" s="534"/>
      <c r="U508" s="534"/>
      <c r="V508" s="534"/>
      <c r="W508" s="534"/>
      <c r="X508" s="534"/>
      <c r="Y508" s="534"/>
      <c r="Z508" s="534"/>
      <c r="AA508" s="534"/>
      <c r="AB508" s="534"/>
      <c r="AC508" s="534"/>
      <c r="AD508" s="534"/>
      <c r="AE508" s="534"/>
      <c r="AF508" s="534"/>
      <c r="AG508" s="534"/>
      <c r="AH508" s="534"/>
      <c r="AI508" s="534"/>
      <c r="AJ508" s="534"/>
      <c r="AK508" s="534"/>
    </row>
    <row r="509" ht="13.5" customHeight="1">
      <c r="A509" s="534"/>
      <c r="B509" s="652"/>
      <c r="C509" s="652"/>
      <c r="D509" s="652"/>
      <c r="E509" s="652"/>
      <c r="F509" s="652"/>
      <c r="G509" s="652"/>
      <c r="H509" s="652"/>
      <c r="I509" s="652"/>
      <c r="J509" s="652"/>
      <c r="K509" s="652"/>
      <c r="L509" s="652"/>
      <c r="M509" s="652"/>
      <c r="N509" s="652"/>
      <c r="O509" s="652"/>
      <c r="P509" s="652"/>
      <c r="Q509" s="652"/>
      <c r="R509" s="534"/>
      <c r="S509" s="534"/>
      <c r="T509" s="534"/>
      <c r="U509" s="534"/>
      <c r="V509" s="534"/>
      <c r="W509" s="534"/>
      <c r="X509" s="534"/>
      <c r="Y509" s="534"/>
      <c r="Z509" s="534"/>
      <c r="AA509" s="534"/>
      <c r="AB509" s="534"/>
      <c r="AC509" s="534"/>
      <c r="AD509" s="534"/>
      <c r="AE509" s="534"/>
      <c r="AF509" s="534"/>
      <c r="AG509" s="534"/>
      <c r="AH509" s="534"/>
      <c r="AI509" s="534"/>
      <c r="AJ509" s="534"/>
      <c r="AK509" s="534"/>
    </row>
    <row r="510" ht="13.5" customHeight="1">
      <c r="A510" s="534"/>
      <c r="B510" s="652"/>
      <c r="C510" s="652"/>
      <c r="D510" s="652"/>
      <c r="E510" s="652"/>
      <c r="F510" s="652"/>
      <c r="G510" s="652"/>
      <c r="H510" s="652"/>
      <c r="I510" s="652"/>
      <c r="J510" s="652"/>
      <c r="K510" s="652"/>
      <c r="L510" s="652"/>
      <c r="M510" s="652"/>
      <c r="N510" s="652"/>
      <c r="O510" s="652"/>
      <c r="P510" s="652"/>
      <c r="Q510" s="652"/>
      <c r="R510" s="534"/>
      <c r="S510" s="534"/>
      <c r="T510" s="534"/>
      <c r="U510" s="534"/>
      <c r="V510" s="534"/>
      <c r="W510" s="534"/>
      <c r="X510" s="534"/>
      <c r="Y510" s="534"/>
      <c r="Z510" s="534"/>
      <c r="AA510" s="534"/>
      <c r="AB510" s="534"/>
      <c r="AC510" s="534"/>
      <c r="AD510" s="534"/>
      <c r="AE510" s="534"/>
      <c r="AF510" s="534"/>
      <c r="AG510" s="534"/>
      <c r="AH510" s="534"/>
      <c r="AI510" s="534"/>
      <c r="AJ510" s="534"/>
      <c r="AK510" s="534"/>
    </row>
    <row r="511" ht="13.5" customHeight="1">
      <c r="A511" s="534"/>
      <c r="B511" s="652"/>
      <c r="C511" s="652"/>
      <c r="D511" s="652"/>
      <c r="E511" s="652"/>
      <c r="F511" s="652"/>
      <c r="G511" s="652"/>
      <c r="H511" s="652"/>
      <c r="I511" s="652"/>
      <c r="J511" s="652"/>
      <c r="K511" s="652"/>
      <c r="L511" s="652"/>
      <c r="M511" s="652"/>
      <c r="N511" s="652"/>
      <c r="O511" s="652"/>
      <c r="P511" s="652"/>
      <c r="Q511" s="652"/>
      <c r="R511" s="534"/>
      <c r="S511" s="534"/>
      <c r="T511" s="534"/>
      <c r="U511" s="534"/>
      <c r="V511" s="534"/>
      <c r="W511" s="534"/>
      <c r="X511" s="534"/>
      <c r="Y511" s="534"/>
      <c r="Z511" s="534"/>
      <c r="AA511" s="534"/>
      <c r="AB511" s="534"/>
      <c r="AC511" s="534"/>
      <c r="AD511" s="534"/>
      <c r="AE511" s="534"/>
      <c r="AF511" s="534"/>
      <c r="AG511" s="534"/>
      <c r="AH511" s="534"/>
      <c r="AI511" s="534"/>
      <c r="AJ511" s="534"/>
      <c r="AK511" s="534"/>
    </row>
    <row r="512" ht="13.5" customHeight="1">
      <c r="A512" s="534"/>
      <c r="B512" s="652"/>
      <c r="C512" s="652"/>
      <c r="D512" s="652"/>
      <c r="E512" s="652"/>
      <c r="F512" s="652"/>
      <c r="G512" s="652"/>
      <c r="H512" s="652"/>
      <c r="I512" s="652"/>
      <c r="J512" s="652"/>
      <c r="K512" s="652"/>
      <c r="L512" s="652"/>
      <c r="M512" s="652"/>
      <c r="N512" s="652"/>
      <c r="O512" s="652"/>
      <c r="P512" s="652"/>
      <c r="Q512" s="652"/>
      <c r="R512" s="534"/>
      <c r="S512" s="534"/>
      <c r="T512" s="534"/>
      <c r="U512" s="534"/>
      <c r="V512" s="534"/>
      <c r="W512" s="534"/>
      <c r="X512" s="534"/>
      <c r="Y512" s="534"/>
      <c r="Z512" s="534"/>
      <c r="AA512" s="534"/>
      <c r="AB512" s="534"/>
      <c r="AC512" s="534"/>
      <c r="AD512" s="534"/>
      <c r="AE512" s="534"/>
      <c r="AF512" s="534"/>
      <c r="AG512" s="534"/>
      <c r="AH512" s="534"/>
      <c r="AI512" s="534"/>
      <c r="AJ512" s="534"/>
      <c r="AK512" s="534"/>
    </row>
    <row r="513" ht="13.5" customHeight="1">
      <c r="A513" s="534"/>
      <c r="B513" s="652"/>
      <c r="C513" s="652"/>
      <c r="D513" s="652"/>
      <c r="E513" s="652"/>
      <c r="F513" s="652"/>
      <c r="G513" s="652"/>
      <c r="H513" s="652"/>
      <c r="I513" s="652"/>
      <c r="J513" s="652"/>
      <c r="K513" s="652"/>
      <c r="L513" s="652"/>
      <c r="M513" s="652"/>
      <c r="N513" s="652"/>
      <c r="O513" s="652"/>
      <c r="P513" s="652"/>
      <c r="Q513" s="652"/>
      <c r="R513" s="534"/>
      <c r="S513" s="534"/>
      <c r="T513" s="534"/>
      <c r="U513" s="534"/>
      <c r="V513" s="534"/>
      <c r="W513" s="534"/>
      <c r="X513" s="534"/>
      <c r="Y513" s="534"/>
      <c r="Z513" s="534"/>
      <c r="AA513" s="534"/>
      <c r="AB513" s="534"/>
      <c r="AC513" s="534"/>
      <c r="AD513" s="534"/>
      <c r="AE513" s="534"/>
      <c r="AF513" s="534"/>
      <c r="AG513" s="534"/>
      <c r="AH513" s="534"/>
      <c r="AI513" s="534"/>
      <c r="AJ513" s="534"/>
      <c r="AK513" s="534"/>
    </row>
    <row r="514" ht="13.5" customHeight="1">
      <c r="A514" s="534"/>
      <c r="B514" s="652"/>
      <c r="C514" s="652"/>
      <c r="D514" s="652"/>
      <c r="E514" s="652"/>
      <c r="F514" s="652"/>
      <c r="G514" s="652"/>
      <c r="H514" s="652"/>
      <c r="I514" s="652"/>
      <c r="J514" s="652"/>
      <c r="K514" s="652"/>
      <c r="L514" s="652"/>
      <c r="M514" s="652"/>
      <c r="N514" s="652"/>
      <c r="O514" s="652"/>
      <c r="P514" s="652"/>
      <c r="Q514" s="652"/>
      <c r="R514" s="534"/>
      <c r="S514" s="534"/>
      <c r="T514" s="534"/>
      <c r="U514" s="534"/>
      <c r="V514" s="534"/>
      <c r="W514" s="534"/>
      <c r="X514" s="534"/>
      <c r="Y514" s="534"/>
      <c r="Z514" s="534"/>
      <c r="AA514" s="534"/>
      <c r="AB514" s="534"/>
      <c r="AC514" s="534"/>
      <c r="AD514" s="534"/>
      <c r="AE514" s="534"/>
      <c r="AF514" s="534"/>
      <c r="AG514" s="534"/>
      <c r="AH514" s="534"/>
      <c r="AI514" s="534"/>
      <c r="AJ514" s="534"/>
      <c r="AK514" s="534"/>
    </row>
    <row r="515" ht="13.5" customHeight="1">
      <c r="A515" s="534"/>
      <c r="B515" s="652"/>
      <c r="C515" s="652"/>
      <c r="D515" s="652"/>
      <c r="E515" s="652"/>
      <c r="F515" s="652"/>
      <c r="G515" s="652"/>
      <c r="H515" s="652"/>
      <c r="I515" s="652"/>
      <c r="J515" s="652"/>
      <c r="K515" s="652"/>
      <c r="L515" s="652"/>
      <c r="M515" s="652"/>
      <c r="N515" s="652"/>
      <c r="O515" s="652"/>
      <c r="P515" s="652"/>
      <c r="Q515" s="652"/>
      <c r="R515" s="534"/>
      <c r="S515" s="534"/>
      <c r="T515" s="534"/>
      <c r="U515" s="534"/>
      <c r="V515" s="534"/>
      <c r="W515" s="534"/>
      <c r="X515" s="534"/>
      <c r="Y515" s="534"/>
      <c r="Z515" s="534"/>
      <c r="AA515" s="534"/>
      <c r="AB515" s="534"/>
      <c r="AC515" s="534"/>
      <c r="AD515" s="534"/>
      <c r="AE515" s="534"/>
      <c r="AF515" s="534"/>
      <c r="AG515" s="534"/>
      <c r="AH515" s="534"/>
      <c r="AI515" s="534"/>
      <c r="AJ515" s="534"/>
      <c r="AK515" s="534"/>
    </row>
    <row r="516" ht="13.5" customHeight="1">
      <c r="A516" s="534"/>
      <c r="B516" s="652"/>
      <c r="C516" s="652"/>
      <c r="D516" s="652"/>
      <c r="E516" s="652"/>
      <c r="F516" s="652"/>
      <c r="G516" s="652"/>
      <c r="H516" s="652"/>
      <c r="I516" s="652"/>
      <c r="J516" s="652"/>
      <c r="K516" s="652"/>
      <c r="L516" s="652"/>
      <c r="M516" s="652"/>
      <c r="N516" s="652"/>
      <c r="O516" s="652"/>
      <c r="P516" s="652"/>
      <c r="Q516" s="652"/>
      <c r="R516" s="534"/>
      <c r="S516" s="534"/>
      <c r="T516" s="534"/>
      <c r="U516" s="534"/>
      <c r="V516" s="534"/>
      <c r="W516" s="534"/>
      <c r="X516" s="534"/>
      <c r="Y516" s="534"/>
      <c r="Z516" s="534"/>
      <c r="AA516" s="534"/>
      <c r="AB516" s="534"/>
      <c r="AC516" s="534"/>
      <c r="AD516" s="534"/>
      <c r="AE516" s="534"/>
      <c r="AF516" s="534"/>
      <c r="AG516" s="534"/>
      <c r="AH516" s="534"/>
      <c r="AI516" s="534"/>
      <c r="AJ516" s="534"/>
      <c r="AK516" s="534"/>
    </row>
    <row r="517" ht="13.5" customHeight="1">
      <c r="A517" s="534"/>
      <c r="B517" s="652"/>
      <c r="C517" s="652"/>
      <c r="D517" s="652"/>
      <c r="E517" s="652"/>
      <c r="F517" s="652"/>
      <c r="G517" s="652"/>
      <c r="H517" s="652"/>
      <c r="I517" s="652"/>
      <c r="J517" s="652"/>
      <c r="K517" s="652"/>
      <c r="L517" s="652"/>
      <c r="M517" s="652"/>
      <c r="N517" s="652"/>
      <c r="O517" s="652"/>
      <c r="P517" s="652"/>
      <c r="Q517" s="652"/>
      <c r="R517" s="534"/>
      <c r="S517" s="534"/>
      <c r="T517" s="534"/>
      <c r="U517" s="534"/>
      <c r="V517" s="534"/>
      <c r="W517" s="534"/>
      <c r="X517" s="534"/>
      <c r="Y517" s="534"/>
      <c r="Z517" s="534"/>
      <c r="AA517" s="534"/>
      <c r="AB517" s="534"/>
      <c r="AC517" s="534"/>
      <c r="AD517" s="534"/>
      <c r="AE517" s="534"/>
      <c r="AF517" s="534"/>
      <c r="AG517" s="534"/>
      <c r="AH517" s="534"/>
      <c r="AI517" s="534"/>
      <c r="AJ517" s="534"/>
      <c r="AK517" s="534"/>
    </row>
    <row r="518" ht="13.5" customHeight="1">
      <c r="A518" s="534"/>
      <c r="B518" s="652"/>
      <c r="C518" s="652"/>
      <c r="D518" s="652"/>
      <c r="E518" s="652"/>
      <c r="F518" s="652"/>
      <c r="G518" s="652"/>
      <c r="H518" s="652"/>
      <c r="I518" s="652"/>
      <c r="J518" s="652"/>
      <c r="K518" s="652"/>
      <c r="L518" s="652"/>
      <c r="M518" s="652"/>
      <c r="N518" s="652"/>
      <c r="O518" s="652"/>
      <c r="P518" s="652"/>
      <c r="Q518" s="652"/>
      <c r="R518" s="534"/>
      <c r="S518" s="534"/>
      <c r="T518" s="534"/>
      <c r="U518" s="534"/>
      <c r="V518" s="534"/>
      <c r="W518" s="534"/>
      <c r="X518" s="534"/>
      <c r="Y518" s="534"/>
      <c r="Z518" s="534"/>
      <c r="AA518" s="534"/>
      <c r="AB518" s="534"/>
      <c r="AC518" s="534"/>
      <c r="AD518" s="534"/>
      <c r="AE518" s="534"/>
      <c r="AF518" s="534"/>
      <c r="AG518" s="534"/>
      <c r="AH518" s="534"/>
      <c r="AI518" s="534"/>
      <c r="AJ518" s="534"/>
      <c r="AK518" s="534"/>
    </row>
    <row r="519" ht="13.5" customHeight="1">
      <c r="A519" s="534"/>
      <c r="B519" s="652"/>
      <c r="C519" s="652"/>
      <c r="D519" s="652"/>
      <c r="E519" s="652"/>
      <c r="F519" s="652"/>
      <c r="G519" s="652"/>
      <c r="H519" s="652"/>
      <c r="I519" s="652"/>
      <c r="J519" s="652"/>
      <c r="K519" s="652"/>
      <c r="L519" s="652"/>
      <c r="M519" s="652"/>
      <c r="N519" s="652"/>
      <c r="O519" s="652"/>
      <c r="P519" s="652"/>
      <c r="Q519" s="652"/>
      <c r="R519" s="534"/>
      <c r="S519" s="534"/>
      <c r="T519" s="534"/>
      <c r="U519" s="534"/>
      <c r="V519" s="534"/>
      <c r="W519" s="534"/>
      <c r="X519" s="534"/>
      <c r="Y519" s="534"/>
      <c r="Z519" s="534"/>
      <c r="AA519" s="534"/>
      <c r="AB519" s="534"/>
      <c r="AC519" s="534"/>
      <c r="AD519" s="534"/>
      <c r="AE519" s="534"/>
      <c r="AF519" s="534"/>
      <c r="AG519" s="534"/>
      <c r="AH519" s="534"/>
      <c r="AI519" s="534"/>
      <c r="AJ519" s="534"/>
      <c r="AK519" s="534"/>
    </row>
    <row r="520" ht="13.5" customHeight="1">
      <c r="A520" s="534"/>
      <c r="B520" s="652"/>
      <c r="C520" s="652"/>
      <c r="D520" s="652"/>
      <c r="E520" s="652"/>
      <c r="F520" s="652"/>
      <c r="G520" s="652"/>
      <c r="H520" s="652"/>
      <c r="I520" s="652"/>
      <c r="J520" s="652"/>
      <c r="K520" s="652"/>
      <c r="L520" s="652"/>
      <c r="M520" s="652"/>
      <c r="N520" s="652"/>
      <c r="O520" s="652"/>
      <c r="P520" s="652"/>
      <c r="Q520" s="652"/>
      <c r="R520" s="534"/>
      <c r="S520" s="534"/>
      <c r="T520" s="534"/>
      <c r="U520" s="534"/>
      <c r="V520" s="534"/>
      <c r="W520" s="534"/>
      <c r="X520" s="534"/>
      <c r="Y520" s="534"/>
      <c r="Z520" s="534"/>
      <c r="AA520" s="534"/>
      <c r="AB520" s="534"/>
      <c r="AC520" s="534"/>
      <c r="AD520" s="534"/>
      <c r="AE520" s="534"/>
      <c r="AF520" s="534"/>
      <c r="AG520" s="534"/>
      <c r="AH520" s="534"/>
      <c r="AI520" s="534"/>
      <c r="AJ520" s="534"/>
      <c r="AK520" s="534"/>
    </row>
    <row r="521" ht="13.5" customHeight="1">
      <c r="A521" s="534"/>
      <c r="B521" s="652"/>
      <c r="C521" s="652"/>
      <c r="D521" s="652"/>
      <c r="E521" s="652"/>
      <c r="F521" s="652"/>
      <c r="G521" s="652"/>
      <c r="H521" s="652"/>
      <c r="I521" s="652"/>
      <c r="J521" s="652"/>
      <c r="K521" s="652"/>
      <c r="L521" s="652"/>
      <c r="M521" s="652"/>
      <c r="N521" s="652"/>
      <c r="O521" s="652"/>
      <c r="P521" s="652"/>
      <c r="Q521" s="652"/>
      <c r="R521" s="534"/>
      <c r="S521" s="534"/>
      <c r="T521" s="534"/>
      <c r="U521" s="534"/>
      <c r="V521" s="534"/>
      <c r="W521" s="534"/>
      <c r="X521" s="534"/>
      <c r="Y521" s="534"/>
      <c r="Z521" s="534"/>
      <c r="AA521" s="534"/>
      <c r="AB521" s="534"/>
      <c r="AC521" s="534"/>
      <c r="AD521" s="534"/>
      <c r="AE521" s="534"/>
      <c r="AF521" s="534"/>
      <c r="AG521" s="534"/>
      <c r="AH521" s="534"/>
      <c r="AI521" s="534"/>
      <c r="AJ521" s="534"/>
      <c r="AK521" s="534"/>
    </row>
    <row r="522" ht="13.5" customHeight="1">
      <c r="A522" s="534"/>
      <c r="B522" s="652"/>
      <c r="C522" s="652"/>
      <c r="D522" s="652"/>
      <c r="E522" s="652"/>
      <c r="F522" s="652"/>
      <c r="G522" s="652"/>
      <c r="H522" s="652"/>
      <c r="I522" s="652"/>
      <c r="J522" s="652"/>
      <c r="K522" s="652"/>
      <c r="L522" s="652"/>
      <c r="M522" s="652"/>
      <c r="N522" s="652"/>
      <c r="O522" s="652"/>
      <c r="P522" s="652"/>
      <c r="Q522" s="652"/>
      <c r="R522" s="534"/>
      <c r="S522" s="534"/>
      <c r="T522" s="534"/>
      <c r="U522" s="534"/>
      <c r="V522" s="534"/>
      <c r="W522" s="534"/>
      <c r="X522" s="534"/>
      <c r="Y522" s="534"/>
      <c r="Z522" s="534"/>
      <c r="AA522" s="534"/>
      <c r="AB522" s="534"/>
      <c r="AC522" s="534"/>
      <c r="AD522" s="534"/>
      <c r="AE522" s="534"/>
      <c r="AF522" s="534"/>
      <c r="AG522" s="534"/>
      <c r="AH522" s="534"/>
      <c r="AI522" s="534"/>
      <c r="AJ522" s="534"/>
      <c r="AK522" s="534"/>
    </row>
    <row r="523" ht="13.5" customHeight="1">
      <c r="A523" s="534"/>
      <c r="B523" s="652"/>
      <c r="C523" s="652"/>
      <c r="D523" s="652"/>
      <c r="E523" s="652"/>
      <c r="F523" s="652"/>
      <c r="G523" s="652"/>
      <c r="H523" s="652"/>
      <c r="I523" s="652"/>
      <c r="J523" s="652"/>
      <c r="K523" s="652"/>
      <c r="L523" s="652"/>
      <c r="M523" s="652"/>
      <c r="N523" s="652"/>
      <c r="O523" s="652"/>
      <c r="P523" s="652"/>
      <c r="Q523" s="652"/>
      <c r="R523" s="534"/>
      <c r="S523" s="534"/>
      <c r="T523" s="534"/>
      <c r="U523" s="534"/>
      <c r="V523" s="534"/>
      <c r="W523" s="534"/>
      <c r="X523" s="534"/>
      <c r="Y523" s="534"/>
      <c r="Z523" s="534"/>
      <c r="AA523" s="534"/>
      <c r="AB523" s="534"/>
      <c r="AC523" s="534"/>
      <c r="AD523" s="534"/>
      <c r="AE523" s="534"/>
      <c r="AF523" s="534"/>
      <c r="AG523" s="534"/>
      <c r="AH523" s="534"/>
      <c r="AI523" s="534"/>
      <c r="AJ523" s="534"/>
      <c r="AK523" s="534"/>
    </row>
    <row r="524" ht="13.5" customHeight="1">
      <c r="A524" s="534"/>
      <c r="B524" s="652"/>
      <c r="C524" s="652"/>
      <c r="D524" s="652"/>
      <c r="E524" s="652"/>
      <c r="F524" s="652"/>
      <c r="G524" s="652"/>
      <c r="H524" s="652"/>
      <c r="I524" s="652"/>
      <c r="J524" s="652"/>
      <c r="K524" s="652"/>
      <c r="L524" s="652"/>
      <c r="M524" s="652"/>
      <c r="N524" s="652"/>
      <c r="O524" s="652"/>
      <c r="P524" s="652"/>
      <c r="Q524" s="652"/>
      <c r="R524" s="534"/>
      <c r="S524" s="534"/>
      <c r="T524" s="534"/>
      <c r="U524" s="534"/>
      <c r="V524" s="534"/>
      <c r="W524" s="534"/>
      <c r="X524" s="534"/>
      <c r="Y524" s="534"/>
      <c r="Z524" s="534"/>
      <c r="AA524" s="534"/>
      <c r="AB524" s="534"/>
      <c r="AC524" s="534"/>
      <c r="AD524" s="534"/>
      <c r="AE524" s="534"/>
      <c r="AF524" s="534"/>
      <c r="AG524" s="534"/>
      <c r="AH524" s="534"/>
      <c r="AI524" s="534"/>
      <c r="AJ524" s="534"/>
      <c r="AK524" s="534"/>
    </row>
    <row r="525" ht="13.5" customHeight="1">
      <c r="A525" s="534"/>
      <c r="B525" s="652"/>
      <c r="C525" s="652"/>
      <c r="D525" s="652"/>
      <c r="E525" s="652"/>
      <c r="F525" s="652"/>
      <c r="G525" s="652"/>
      <c r="H525" s="652"/>
      <c r="I525" s="652"/>
      <c r="J525" s="652"/>
      <c r="K525" s="652"/>
      <c r="L525" s="652"/>
      <c r="M525" s="652"/>
      <c r="N525" s="652"/>
      <c r="O525" s="652"/>
      <c r="P525" s="652"/>
      <c r="Q525" s="652"/>
      <c r="R525" s="534"/>
      <c r="S525" s="534"/>
      <c r="T525" s="534"/>
      <c r="U525" s="534"/>
      <c r="V525" s="534"/>
      <c r="W525" s="534"/>
      <c r="X525" s="534"/>
      <c r="Y525" s="534"/>
      <c r="Z525" s="534"/>
      <c r="AA525" s="534"/>
      <c r="AB525" s="534"/>
      <c r="AC525" s="534"/>
      <c r="AD525" s="534"/>
      <c r="AE525" s="534"/>
      <c r="AF525" s="534"/>
      <c r="AG525" s="534"/>
      <c r="AH525" s="534"/>
      <c r="AI525" s="534"/>
      <c r="AJ525" s="534"/>
      <c r="AK525" s="534"/>
    </row>
    <row r="526" ht="13.5" customHeight="1">
      <c r="A526" s="534"/>
      <c r="B526" s="652"/>
      <c r="C526" s="652"/>
      <c r="D526" s="652"/>
      <c r="E526" s="652"/>
      <c r="F526" s="652"/>
      <c r="G526" s="652"/>
      <c r="H526" s="652"/>
      <c r="I526" s="652"/>
      <c r="J526" s="652"/>
      <c r="K526" s="652"/>
      <c r="L526" s="652"/>
      <c r="M526" s="652"/>
      <c r="N526" s="652"/>
      <c r="O526" s="652"/>
      <c r="P526" s="652"/>
      <c r="Q526" s="652"/>
      <c r="R526" s="534"/>
      <c r="S526" s="534"/>
      <c r="T526" s="534"/>
      <c r="U526" s="534"/>
      <c r="V526" s="534"/>
      <c r="W526" s="534"/>
      <c r="X526" s="534"/>
      <c r="Y526" s="534"/>
      <c r="Z526" s="534"/>
      <c r="AA526" s="534"/>
      <c r="AB526" s="534"/>
      <c r="AC526" s="534"/>
      <c r="AD526" s="534"/>
      <c r="AE526" s="534"/>
      <c r="AF526" s="534"/>
      <c r="AG526" s="534"/>
      <c r="AH526" s="534"/>
      <c r="AI526" s="534"/>
      <c r="AJ526" s="534"/>
      <c r="AK526" s="534"/>
    </row>
    <row r="527" ht="13.5" customHeight="1">
      <c r="A527" s="534"/>
      <c r="B527" s="652"/>
      <c r="C527" s="652"/>
      <c r="D527" s="652"/>
      <c r="E527" s="652"/>
      <c r="F527" s="652"/>
      <c r="G527" s="652"/>
      <c r="H527" s="652"/>
      <c r="I527" s="652"/>
      <c r="J527" s="652"/>
      <c r="K527" s="652"/>
      <c r="L527" s="652"/>
      <c r="M527" s="652"/>
      <c r="N527" s="652"/>
      <c r="O527" s="652"/>
      <c r="P527" s="652"/>
      <c r="Q527" s="652"/>
      <c r="R527" s="534"/>
      <c r="S527" s="534"/>
      <c r="T527" s="534"/>
      <c r="U527" s="534"/>
      <c r="V527" s="534"/>
      <c r="W527" s="534"/>
      <c r="X527" s="534"/>
      <c r="Y527" s="534"/>
      <c r="Z527" s="534"/>
      <c r="AA527" s="534"/>
      <c r="AB527" s="534"/>
      <c r="AC527" s="534"/>
      <c r="AD527" s="534"/>
      <c r="AE527" s="534"/>
      <c r="AF527" s="534"/>
      <c r="AG527" s="534"/>
      <c r="AH527" s="534"/>
      <c r="AI527" s="534"/>
      <c r="AJ527" s="534"/>
      <c r="AK527" s="534"/>
    </row>
    <row r="528" ht="13.5" customHeight="1">
      <c r="A528" s="534"/>
      <c r="B528" s="652"/>
      <c r="C528" s="652"/>
      <c r="D528" s="652"/>
      <c r="E528" s="652"/>
      <c r="F528" s="652"/>
      <c r="G528" s="652"/>
      <c r="H528" s="652"/>
      <c r="I528" s="652"/>
      <c r="J528" s="652"/>
      <c r="K528" s="652"/>
      <c r="L528" s="652"/>
      <c r="M528" s="652"/>
      <c r="N528" s="652"/>
      <c r="O528" s="652"/>
      <c r="P528" s="652"/>
      <c r="Q528" s="652"/>
      <c r="R528" s="534"/>
      <c r="S528" s="534"/>
      <c r="T528" s="534"/>
      <c r="U528" s="534"/>
      <c r="V528" s="534"/>
      <c r="W528" s="534"/>
      <c r="X528" s="534"/>
      <c r="Y528" s="534"/>
      <c r="Z528" s="534"/>
      <c r="AA528" s="534"/>
      <c r="AB528" s="534"/>
      <c r="AC528" s="534"/>
      <c r="AD528" s="534"/>
      <c r="AE528" s="534"/>
      <c r="AF528" s="534"/>
      <c r="AG528" s="534"/>
      <c r="AH528" s="534"/>
      <c r="AI528" s="534"/>
      <c r="AJ528" s="534"/>
      <c r="AK528" s="534"/>
    </row>
    <row r="529" ht="13.5" customHeight="1">
      <c r="A529" s="534"/>
      <c r="B529" s="652"/>
      <c r="C529" s="652"/>
      <c r="D529" s="652"/>
      <c r="E529" s="652"/>
      <c r="F529" s="652"/>
      <c r="G529" s="652"/>
      <c r="H529" s="652"/>
      <c r="I529" s="652"/>
      <c r="J529" s="652"/>
      <c r="K529" s="652"/>
      <c r="L529" s="652"/>
      <c r="M529" s="652"/>
      <c r="N529" s="652"/>
      <c r="O529" s="652"/>
      <c r="P529" s="652"/>
      <c r="Q529" s="652"/>
      <c r="R529" s="534"/>
      <c r="S529" s="534"/>
      <c r="T529" s="534"/>
      <c r="U529" s="534"/>
      <c r="V529" s="534"/>
      <c r="W529" s="534"/>
      <c r="X529" s="534"/>
      <c r="Y529" s="534"/>
      <c r="Z529" s="534"/>
      <c r="AA529" s="534"/>
      <c r="AB529" s="534"/>
      <c r="AC529" s="534"/>
      <c r="AD529" s="534"/>
      <c r="AE529" s="534"/>
      <c r="AF529" s="534"/>
      <c r="AG529" s="534"/>
      <c r="AH529" s="534"/>
      <c r="AI529" s="534"/>
      <c r="AJ529" s="534"/>
      <c r="AK529" s="534"/>
    </row>
    <row r="530" ht="13.5" customHeight="1">
      <c r="A530" s="534"/>
      <c r="B530" s="652"/>
      <c r="C530" s="652"/>
      <c r="D530" s="652"/>
      <c r="E530" s="652"/>
      <c r="F530" s="652"/>
      <c r="G530" s="652"/>
      <c r="H530" s="652"/>
      <c r="I530" s="652"/>
      <c r="J530" s="652"/>
      <c r="K530" s="652"/>
      <c r="L530" s="652"/>
      <c r="M530" s="652"/>
      <c r="N530" s="652"/>
      <c r="O530" s="652"/>
      <c r="P530" s="652"/>
      <c r="Q530" s="652"/>
      <c r="R530" s="534"/>
      <c r="S530" s="534"/>
      <c r="T530" s="534"/>
      <c r="U530" s="534"/>
      <c r="V530" s="534"/>
      <c r="W530" s="534"/>
      <c r="X530" s="534"/>
      <c r="Y530" s="534"/>
      <c r="Z530" s="534"/>
      <c r="AA530" s="534"/>
      <c r="AB530" s="534"/>
      <c r="AC530" s="534"/>
      <c r="AD530" s="534"/>
      <c r="AE530" s="534"/>
      <c r="AF530" s="534"/>
      <c r="AG530" s="534"/>
      <c r="AH530" s="534"/>
      <c r="AI530" s="534"/>
      <c r="AJ530" s="534"/>
      <c r="AK530" s="534"/>
    </row>
    <row r="531" ht="13.5" customHeight="1">
      <c r="A531" s="534"/>
      <c r="B531" s="652"/>
      <c r="C531" s="652"/>
      <c r="D531" s="652"/>
      <c r="E531" s="652"/>
      <c r="F531" s="652"/>
      <c r="G531" s="652"/>
      <c r="H531" s="652"/>
      <c r="I531" s="652"/>
      <c r="J531" s="652"/>
      <c r="K531" s="652"/>
      <c r="L531" s="652"/>
      <c r="M531" s="652"/>
      <c r="N531" s="652"/>
      <c r="O531" s="652"/>
      <c r="P531" s="652"/>
      <c r="Q531" s="652"/>
      <c r="R531" s="534"/>
      <c r="S531" s="534"/>
      <c r="T531" s="534"/>
      <c r="U531" s="534"/>
      <c r="V531" s="534"/>
      <c r="W531" s="534"/>
      <c r="X531" s="534"/>
      <c r="Y531" s="534"/>
      <c r="Z531" s="534"/>
      <c r="AA531" s="534"/>
      <c r="AB531" s="534"/>
      <c r="AC531" s="534"/>
      <c r="AD531" s="534"/>
      <c r="AE531" s="534"/>
      <c r="AF531" s="534"/>
      <c r="AG531" s="534"/>
      <c r="AH531" s="534"/>
      <c r="AI531" s="534"/>
      <c r="AJ531" s="534"/>
      <c r="AK531" s="534"/>
    </row>
    <row r="532" ht="13.5" customHeight="1">
      <c r="A532" s="534"/>
      <c r="B532" s="652"/>
      <c r="C532" s="652"/>
      <c r="D532" s="652"/>
      <c r="E532" s="652"/>
      <c r="F532" s="652"/>
      <c r="G532" s="652"/>
      <c r="H532" s="652"/>
      <c r="I532" s="652"/>
      <c r="J532" s="652"/>
      <c r="K532" s="652"/>
      <c r="L532" s="652"/>
      <c r="M532" s="652"/>
      <c r="N532" s="652"/>
      <c r="O532" s="652"/>
      <c r="P532" s="652"/>
      <c r="Q532" s="652"/>
      <c r="R532" s="534"/>
      <c r="S532" s="534"/>
      <c r="T532" s="534"/>
      <c r="U532" s="534"/>
      <c r="V532" s="534"/>
      <c r="W532" s="534"/>
      <c r="X532" s="534"/>
      <c r="Y532" s="534"/>
      <c r="Z532" s="534"/>
      <c r="AA532" s="534"/>
      <c r="AB532" s="534"/>
      <c r="AC532" s="534"/>
      <c r="AD532" s="534"/>
      <c r="AE532" s="534"/>
      <c r="AF532" s="534"/>
      <c r="AG532" s="534"/>
      <c r="AH532" s="534"/>
      <c r="AI532" s="534"/>
      <c r="AJ532" s="534"/>
      <c r="AK532" s="534"/>
    </row>
    <row r="533" ht="13.5" customHeight="1">
      <c r="A533" s="534"/>
      <c r="B533" s="652"/>
      <c r="C533" s="652"/>
      <c r="D533" s="652"/>
      <c r="E533" s="652"/>
      <c r="F533" s="652"/>
      <c r="G533" s="652"/>
      <c r="H533" s="652"/>
      <c r="I533" s="652"/>
      <c r="J533" s="652"/>
      <c r="K533" s="652"/>
      <c r="L533" s="652"/>
      <c r="M533" s="652"/>
      <c r="N533" s="652"/>
      <c r="O533" s="652"/>
      <c r="P533" s="652"/>
      <c r="Q533" s="652"/>
      <c r="R533" s="534"/>
      <c r="S533" s="534"/>
      <c r="T533" s="534"/>
      <c r="U533" s="534"/>
      <c r="V533" s="534"/>
      <c r="W533" s="534"/>
      <c r="X533" s="534"/>
      <c r="Y533" s="534"/>
      <c r="Z533" s="534"/>
      <c r="AA533" s="534"/>
      <c r="AB533" s="534"/>
      <c r="AC533" s="534"/>
      <c r="AD533" s="534"/>
      <c r="AE533" s="534"/>
      <c r="AF533" s="534"/>
      <c r="AG533" s="534"/>
      <c r="AH533" s="534"/>
      <c r="AI533" s="534"/>
      <c r="AJ533" s="534"/>
      <c r="AK533" s="534"/>
    </row>
    <row r="534" ht="13.5" customHeight="1">
      <c r="A534" s="534"/>
      <c r="B534" s="652"/>
      <c r="C534" s="652"/>
      <c r="D534" s="652"/>
      <c r="E534" s="652"/>
      <c r="F534" s="652"/>
      <c r="G534" s="652"/>
      <c r="H534" s="652"/>
      <c r="I534" s="652"/>
      <c r="J534" s="652"/>
      <c r="K534" s="652"/>
      <c r="L534" s="652"/>
      <c r="M534" s="652"/>
      <c r="N534" s="652"/>
      <c r="O534" s="652"/>
      <c r="P534" s="652"/>
      <c r="Q534" s="652"/>
      <c r="R534" s="534"/>
      <c r="S534" s="534"/>
      <c r="T534" s="534"/>
      <c r="U534" s="534"/>
      <c r="V534" s="534"/>
      <c r="W534" s="534"/>
      <c r="X534" s="534"/>
      <c r="Y534" s="534"/>
      <c r="Z534" s="534"/>
      <c r="AA534" s="534"/>
      <c r="AB534" s="534"/>
      <c r="AC534" s="534"/>
      <c r="AD534" s="534"/>
      <c r="AE534" s="534"/>
      <c r="AF534" s="534"/>
      <c r="AG534" s="534"/>
      <c r="AH534" s="534"/>
      <c r="AI534" s="534"/>
      <c r="AJ534" s="534"/>
      <c r="AK534" s="534"/>
    </row>
    <row r="535" ht="13.5" customHeight="1">
      <c r="A535" s="534"/>
      <c r="B535" s="652"/>
      <c r="C535" s="652"/>
      <c r="D535" s="652"/>
      <c r="E535" s="652"/>
      <c r="F535" s="652"/>
      <c r="G535" s="652"/>
      <c r="H535" s="652"/>
      <c r="I535" s="652"/>
      <c r="J535" s="652"/>
      <c r="K535" s="652"/>
      <c r="L535" s="652"/>
      <c r="M535" s="652"/>
      <c r="N535" s="652"/>
      <c r="O535" s="652"/>
      <c r="P535" s="652"/>
      <c r="Q535" s="652"/>
      <c r="R535" s="534"/>
      <c r="S535" s="534"/>
      <c r="T535" s="534"/>
      <c r="U535" s="534"/>
      <c r="V535" s="534"/>
      <c r="W535" s="534"/>
      <c r="X535" s="534"/>
      <c r="Y535" s="534"/>
      <c r="Z535" s="534"/>
      <c r="AA535" s="534"/>
      <c r="AB535" s="534"/>
      <c r="AC535" s="534"/>
      <c r="AD535" s="534"/>
      <c r="AE535" s="534"/>
      <c r="AF535" s="534"/>
      <c r="AG535" s="534"/>
      <c r="AH535" s="534"/>
      <c r="AI535" s="534"/>
      <c r="AJ535" s="534"/>
      <c r="AK535" s="534"/>
    </row>
    <row r="536" ht="13.5" customHeight="1">
      <c r="A536" s="534"/>
      <c r="B536" s="652"/>
      <c r="C536" s="652"/>
      <c r="D536" s="652"/>
      <c r="E536" s="652"/>
      <c r="F536" s="652"/>
      <c r="G536" s="652"/>
      <c r="H536" s="652"/>
      <c r="I536" s="652"/>
      <c r="J536" s="652"/>
      <c r="K536" s="652"/>
      <c r="L536" s="652"/>
      <c r="M536" s="652"/>
      <c r="N536" s="652"/>
      <c r="O536" s="652"/>
      <c r="P536" s="652"/>
      <c r="Q536" s="652"/>
      <c r="R536" s="534"/>
      <c r="S536" s="534"/>
      <c r="T536" s="534"/>
      <c r="U536" s="534"/>
      <c r="V536" s="534"/>
      <c r="W536" s="534"/>
      <c r="X536" s="534"/>
      <c r="Y536" s="534"/>
      <c r="Z536" s="534"/>
      <c r="AA536" s="534"/>
      <c r="AB536" s="534"/>
      <c r="AC536" s="534"/>
      <c r="AD536" s="534"/>
      <c r="AE536" s="534"/>
      <c r="AF536" s="534"/>
      <c r="AG536" s="534"/>
      <c r="AH536" s="534"/>
      <c r="AI536" s="534"/>
      <c r="AJ536" s="534"/>
      <c r="AK536" s="534"/>
    </row>
    <row r="537" ht="13.5" customHeight="1">
      <c r="A537" s="534"/>
      <c r="B537" s="652"/>
      <c r="C537" s="652"/>
      <c r="D537" s="652"/>
      <c r="E537" s="652"/>
      <c r="F537" s="652"/>
      <c r="G537" s="652"/>
      <c r="H537" s="652"/>
      <c r="I537" s="652"/>
      <c r="J537" s="652"/>
      <c r="K537" s="652"/>
      <c r="L537" s="652"/>
      <c r="M537" s="652"/>
      <c r="N537" s="652"/>
      <c r="O537" s="652"/>
      <c r="P537" s="652"/>
      <c r="Q537" s="652"/>
      <c r="R537" s="534"/>
      <c r="S537" s="534"/>
      <c r="T537" s="534"/>
      <c r="U537" s="534"/>
      <c r="V537" s="534"/>
      <c r="W537" s="534"/>
      <c r="X537" s="534"/>
      <c r="Y537" s="534"/>
      <c r="Z537" s="534"/>
      <c r="AA537" s="534"/>
      <c r="AB537" s="534"/>
      <c r="AC537" s="534"/>
      <c r="AD537" s="534"/>
      <c r="AE537" s="534"/>
      <c r="AF537" s="534"/>
      <c r="AG537" s="534"/>
      <c r="AH537" s="534"/>
      <c r="AI537" s="534"/>
      <c r="AJ537" s="534"/>
      <c r="AK537" s="534"/>
    </row>
    <row r="538" ht="13.5" customHeight="1">
      <c r="A538" s="534"/>
      <c r="B538" s="652"/>
      <c r="C538" s="652"/>
      <c r="D538" s="652"/>
      <c r="E538" s="652"/>
      <c r="F538" s="652"/>
      <c r="G538" s="652"/>
      <c r="H538" s="652"/>
      <c r="I538" s="652"/>
      <c r="J538" s="652"/>
      <c r="K538" s="652"/>
      <c r="L538" s="652"/>
      <c r="M538" s="652"/>
      <c r="N538" s="652"/>
      <c r="O538" s="652"/>
      <c r="P538" s="652"/>
      <c r="Q538" s="652"/>
      <c r="R538" s="534"/>
      <c r="S538" s="534"/>
      <c r="T538" s="534"/>
      <c r="U538" s="534"/>
      <c r="V538" s="534"/>
      <c r="W538" s="534"/>
      <c r="X538" s="534"/>
      <c r="Y538" s="534"/>
      <c r="Z538" s="534"/>
      <c r="AA538" s="534"/>
      <c r="AB538" s="534"/>
      <c r="AC538" s="534"/>
      <c r="AD538" s="534"/>
      <c r="AE538" s="534"/>
      <c r="AF538" s="534"/>
      <c r="AG538" s="534"/>
      <c r="AH538" s="534"/>
      <c r="AI538" s="534"/>
      <c r="AJ538" s="534"/>
      <c r="AK538" s="534"/>
    </row>
    <row r="539" ht="13.5" customHeight="1">
      <c r="A539" s="534"/>
      <c r="B539" s="652"/>
      <c r="C539" s="652"/>
      <c r="D539" s="652"/>
      <c r="E539" s="652"/>
      <c r="F539" s="652"/>
      <c r="G539" s="652"/>
      <c r="H539" s="652"/>
      <c r="I539" s="652"/>
      <c r="J539" s="652"/>
      <c r="K539" s="652"/>
      <c r="L539" s="652"/>
      <c r="M539" s="652"/>
      <c r="N539" s="652"/>
      <c r="O539" s="652"/>
      <c r="P539" s="652"/>
      <c r="Q539" s="652"/>
      <c r="R539" s="534"/>
      <c r="S539" s="534"/>
      <c r="T539" s="534"/>
      <c r="U539" s="534"/>
      <c r="V539" s="534"/>
      <c r="W539" s="534"/>
      <c r="X539" s="534"/>
      <c r="Y539" s="534"/>
      <c r="Z539" s="534"/>
      <c r="AA539" s="534"/>
      <c r="AB539" s="534"/>
      <c r="AC539" s="534"/>
      <c r="AD539" s="534"/>
      <c r="AE539" s="534"/>
      <c r="AF539" s="534"/>
      <c r="AG539" s="534"/>
      <c r="AH539" s="534"/>
      <c r="AI539" s="534"/>
      <c r="AJ539" s="534"/>
      <c r="AK539" s="534"/>
    </row>
    <row r="540" ht="13.5" customHeight="1">
      <c r="A540" s="534"/>
      <c r="B540" s="652"/>
      <c r="C540" s="652"/>
      <c r="D540" s="652"/>
      <c r="E540" s="652"/>
      <c r="F540" s="652"/>
      <c r="G540" s="652"/>
      <c r="H540" s="652"/>
      <c r="I540" s="652"/>
      <c r="J540" s="652"/>
      <c r="K540" s="652"/>
      <c r="L540" s="652"/>
      <c r="M540" s="652"/>
      <c r="N540" s="652"/>
      <c r="O540" s="652"/>
      <c r="P540" s="652"/>
      <c r="Q540" s="652"/>
      <c r="R540" s="534"/>
      <c r="S540" s="534"/>
      <c r="T540" s="534"/>
      <c r="U540" s="534"/>
      <c r="V540" s="534"/>
      <c r="W540" s="534"/>
      <c r="X540" s="534"/>
      <c r="Y540" s="534"/>
      <c r="Z540" s="534"/>
      <c r="AA540" s="534"/>
      <c r="AB540" s="534"/>
      <c r="AC540" s="534"/>
      <c r="AD540" s="534"/>
      <c r="AE540" s="534"/>
      <c r="AF540" s="534"/>
      <c r="AG540" s="534"/>
      <c r="AH540" s="534"/>
      <c r="AI540" s="534"/>
      <c r="AJ540" s="534"/>
      <c r="AK540" s="534"/>
    </row>
    <row r="541" ht="13.5" customHeight="1">
      <c r="A541" s="534"/>
      <c r="B541" s="652"/>
      <c r="C541" s="652"/>
      <c r="D541" s="652"/>
      <c r="E541" s="652"/>
      <c r="F541" s="652"/>
      <c r="G541" s="652"/>
      <c r="H541" s="652"/>
      <c r="I541" s="652"/>
      <c r="J541" s="652"/>
      <c r="K541" s="652"/>
      <c r="L541" s="652"/>
      <c r="M541" s="652"/>
      <c r="N541" s="652"/>
      <c r="O541" s="652"/>
      <c r="P541" s="652"/>
      <c r="Q541" s="652"/>
      <c r="R541" s="534"/>
      <c r="S541" s="534"/>
      <c r="T541" s="534"/>
      <c r="U541" s="534"/>
      <c r="V541" s="534"/>
      <c r="W541" s="534"/>
      <c r="X541" s="534"/>
      <c r="Y541" s="534"/>
      <c r="Z541" s="534"/>
      <c r="AA541" s="534"/>
      <c r="AB541" s="534"/>
      <c r="AC541" s="534"/>
      <c r="AD541" s="534"/>
      <c r="AE541" s="534"/>
      <c r="AF541" s="534"/>
      <c r="AG541" s="534"/>
      <c r="AH541" s="534"/>
      <c r="AI541" s="534"/>
      <c r="AJ541" s="534"/>
      <c r="AK541" s="534"/>
    </row>
    <row r="542" ht="13.5" customHeight="1">
      <c r="A542" s="534"/>
      <c r="B542" s="652"/>
      <c r="C542" s="652"/>
      <c r="D542" s="652"/>
      <c r="E542" s="652"/>
      <c r="F542" s="652"/>
      <c r="G542" s="652"/>
      <c r="H542" s="652"/>
      <c r="I542" s="652"/>
      <c r="J542" s="652"/>
      <c r="K542" s="652"/>
      <c r="L542" s="652"/>
      <c r="M542" s="652"/>
      <c r="N542" s="652"/>
      <c r="O542" s="652"/>
      <c r="P542" s="652"/>
      <c r="Q542" s="652"/>
      <c r="R542" s="534"/>
      <c r="S542" s="534"/>
      <c r="T542" s="534"/>
      <c r="U542" s="534"/>
      <c r="V542" s="534"/>
      <c r="W542" s="534"/>
      <c r="X542" s="534"/>
      <c r="Y542" s="534"/>
      <c r="Z542" s="534"/>
      <c r="AA542" s="534"/>
      <c r="AB542" s="534"/>
      <c r="AC542" s="534"/>
      <c r="AD542" s="534"/>
      <c r="AE542" s="534"/>
      <c r="AF542" s="534"/>
      <c r="AG542" s="534"/>
      <c r="AH542" s="534"/>
      <c r="AI542" s="534"/>
      <c r="AJ542" s="534"/>
      <c r="AK542" s="534"/>
    </row>
    <row r="543" ht="13.5" customHeight="1">
      <c r="A543" s="534"/>
      <c r="B543" s="652"/>
      <c r="C543" s="652"/>
      <c r="D543" s="652"/>
      <c r="E543" s="652"/>
      <c r="F543" s="652"/>
      <c r="G543" s="652"/>
      <c r="H543" s="652"/>
      <c r="I543" s="652"/>
      <c r="J543" s="652"/>
      <c r="K543" s="652"/>
      <c r="L543" s="652"/>
      <c r="M543" s="652"/>
      <c r="N543" s="652"/>
      <c r="O543" s="652"/>
      <c r="P543" s="652"/>
      <c r="Q543" s="652"/>
      <c r="R543" s="534"/>
      <c r="S543" s="534"/>
      <c r="T543" s="534"/>
      <c r="U543" s="534"/>
      <c r="V543" s="534"/>
      <c r="W543" s="534"/>
      <c r="X543" s="534"/>
      <c r="Y543" s="534"/>
      <c r="Z543" s="534"/>
      <c r="AA543" s="534"/>
      <c r="AB543" s="534"/>
      <c r="AC543" s="534"/>
      <c r="AD543" s="534"/>
      <c r="AE543" s="534"/>
      <c r="AF543" s="534"/>
      <c r="AG543" s="534"/>
      <c r="AH543" s="534"/>
      <c r="AI543" s="534"/>
      <c r="AJ543" s="534"/>
      <c r="AK543" s="534"/>
    </row>
    <row r="544" ht="13.5" customHeight="1">
      <c r="A544" s="534"/>
      <c r="B544" s="652"/>
      <c r="C544" s="652"/>
      <c r="D544" s="652"/>
      <c r="E544" s="652"/>
      <c r="F544" s="652"/>
      <c r="G544" s="652"/>
      <c r="H544" s="652"/>
      <c r="I544" s="652"/>
      <c r="J544" s="652"/>
      <c r="K544" s="652"/>
      <c r="L544" s="652"/>
      <c r="M544" s="652"/>
      <c r="N544" s="652"/>
      <c r="O544" s="652"/>
      <c r="P544" s="652"/>
      <c r="Q544" s="652"/>
      <c r="R544" s="534"/>
      <c r="S544" s="534"/>
      <c r="T544" s="534"/>
      <c r="U544" s="534"/>
      <c r="V544" s="534"/>
      <c r="W544" s="534"/>
      <c r="X544" s="534"/>
      <c r="Y544" s="534"/>
      <c r="Z544" s="534"/>
      <c r="AA544" s="534"/>
      <c r="AB544" s="534"/>
      <c r="AC544" s="534"/>
      <c r="AD544" s="534"/>
      <c r="AE544" s="534"/>
      <c r="AF544" s="534"/>
      <c r="AG544" s="534"/>
      <c r="AH544" s="534"/>
      <c r="AI544" s="534"/>
      <c r="AJ544" s="534"/>
      <c r="AK544" s="534"/>
    </row>
    <row r="545" ht="13.5" customHeight="1">
      <c r="A545" s="534"/>
      <c r="B545" s="652"/>
      <c r="C545" s="652"/>
      <c r="D545" s="652"/>
      <c r="E545" s="652"/>
      <c r="F545" s="652"/>
      <c r="G545" s="652"/>
      <c r="H545" s="652"/>
      <c r="I545" s="652"/>
      <c r="J545" s="652"/>
      <c r="K545" s="652"/>
      <c r="L545" s="652"/>
      <c r="M545" s="652"/>
      <c r="N545" s="652"/>
      <c r="O545" s="652"/>
      <c r="P545" s="652"/>
      <c r="Q545" s="652"/>
      <c r="R545" s="534"/>
      <c r="S545" s="534"/>
      <c r="T545" s="534"/>
      <c r="U545" s="534"/>
      <c r="V545" s="534"/>
      <c r="W545" s="534"/>
      <c r="X545" s="534"/>
      <c r="Y545" s="534"/>
      <c r="Z545" s="534"/>
      <c r="AA545" s="534"/>
      <c r="AB545" s="534"/>
      <c r="AC545" s="534"/>
      <c r="AD545" s="534"/>
      <c r="AE545" s="534"/>
      <c r="AF545" s="534"/>
      <c r="AG545" s="534"/>
      <c r="AH545" s="534"/>
      <c r="AI545" s="534"/>
      <c r="AJ545" s="534"/>
      <c r="AK545" s="534"/>
    </row>
    <row r="546" ht="13.5" customHeight="1">
      <c r="A546" s="534"/>
      <c r="B546" s="652"/>
      <c r="C546" s="652"/>
      <c r="D546" s="652"/>
      <c r="E546" s="652"/>
      <c r="F546" s="652"/>
      <c r="G546" s="652"/>
      <c r="H546" s="652"/>
      <c r="I546" s="652"/>
      <c r="J546" s="652"/>
      <c r="K546" s="652"/>
      <c r="L546" s="652"/>
      <c r="M546" s="652"/>
      <c r="N546" s="652"/>
      <c r="O546" s="652"/>
      <c r="P546" s="652"/>
      <c r="Q546" s="652"/>
      <c r="R546" s="534"/>
      <c r="S546" s="534"/>
      <c r="T546" s="534"/>
      <c r="U546" s="534"/>
      <c r="V546" s="534"/>
      <c r="W546" s="534"/>
      <c r="X546" s="534"/>
      <c r="Y546" s="534"/>
      <c r="Z546" s="534"/>
      <c r="AA546" s="534"/>
      <c r="AB546" s="534"/>
      <c r="AC546" s="534"/>
      <c r="AD546" s="534"/>
      <c r="AE546" s="534"/>
      <c r="AF546" s="534"/>
      <c r="AG546" s="534"/>
      <c r="AH546" s="534"/>
      <c r="AI546" s="534"/>
      <c r="AJ546" s="534"/>
      <c r="AK546" s="534"/>
    </row>
    <row r="547" ht="13.5" customHeight="1">
      <c r="A547" s="534"/>
      <c r="B547" s="652"/>
      <c r="C547" s="652"/>
      <c r="D547" s="652"/>
      <c r="E547" s="652"/>
      <c r="F547" s="652"/>
      <c r="G547" s="652"/>
      <c r="H547" s="652"/>
      <c r="I547" s="652"/>
      <c r="J547" s="652"/>
      <c r="K547" s="652"/>
      <c r="L547" s="652"/>
      <c r="M547" s="652"/>
      <c r="N547" s="652"/>
      <c r="O547" s="652"/>
      <c r="P547" s="652"/>
      <c r="Q547" s="652"/>
      <c r="R547" s="534"/>
      <c r="S547" s="534"/>
      <c r="T547" s="534"/>
      <c r="U547" s="534"/>
      <c r="V547" s="534"/>
      <c r="W547" s="534"/>
      <c r="X547" s="534"/>
      <c r="Y547" s="534"/>
      <c r="Z547" s="534"/>
      <c r="AA547" s="534"/>
      <c r="AB547" s="534"/>
      <c r="AC547" s="534"/>
      <c r="AD547" s="534"/>
      <c r="AE547" s="534"/>
      <c r="AF547" s="534"/>
      <c r="AG547" s="534"/>
      <c r="AH547" s="534"/>
      <c r="AI547" s="534"/>
      <c r="AJ547" s="534"/>
      <c r="AK547" s="534"/>
    </row>
    <row r="548" ht="13.5" customHeight="1">
      <c r="A548" s="534"/>
      <c r="B548" s="652"/>
      <c r="C548" s="652"/>
      <c r="D548" s="652"/>
      <c r="E548" s="652"/>
      <c r="F548" s="652"/>
      <c r="G548" s="652"/>
      <c r="H548" s="652"/>
      <c r="I548" s="652"/>
      <c r="J548" s="652"/>
      <c r="K548" s="652"/>
      <c r="L548" s="652"/>
      <c r="M548" s="652"/>
      <c r="N548" s="652"/>
      <c r="O548" s="652"/>
      <c r="P548" s="652"/>
      <c r="Q548" s="652"/>
      <c r="R548" s="534"/>
      <c r="S548" s="534"/>
      <c r="T548" s="534"/>
      <c r="U548" s="534"/>
      <c r="V548" s="534"/>
      <c r="W548" s="534"/>
      <c r="X548" s="534"/>
      <c r="Y548" s="534"/>
      <c r="Z548" s="534"/>
      <c r="AA548" s="534"/>
      <c r="AB548" s="534"/>
      <c r="AC548" s="534"/>
      <c r="AD548" s="534"/>
      <c r="AE548" s="534"/>
      <c r="AF548" s="534"/>
      <c r="AG548" s="534"/>
      <c r="AH548" s="534"/>
      <c r="AI548" s="534"/>
      <c r="AJ548" s="534"/>
      <c r="AK548" s="534"/>
    </row>
    <row r="549" ht="13.5" customHeight="1">
      <c r="A549" s="534"/>
      <c r="B549" s="652"/>
      <c r="C549" s="652"/>
      <c r="D549" s="652"/>
      <c r="E549" s="652"/>
      <c r="F549" s="652"/>
      <c r="G549" s="652"/>
      <c r="H549" s="652"/>
      <c r="I549" s="652"/>
      <c r="J549" s="652"/>
      <c r="K549" s="652"/>
      <c r="L549" s="652"/>
      <c r="M549" s="652"/>
      <c r="N549" s="652"/>
      <c r="O549" s="652"/>
      <c r="P549" s="652"/>
      <c r="Q549" s="652"/>
      <c r="R549" s="534"/>
      <c r="S549" s="534"/>
      <c r="T549" s="534"/>
      <c r="U549" s="534"/>
      <c r="V549" s="534"/>
      <c r="W549" s="534"/>
      <c r="X549" s="534"/>
      <c r="Y549" s="534"/>
      <c r="Z549" s="534"/>
      <c r="AA549" s="534"/>
      <c r="AB549" s="534"/>
      <c r="AC549" s="534"/>
      <c r="AD549" s="534"/>
      <c r="AE549" s="534"/>
      <c r="AF549" s="534"/>
      <c r="AG549" s="534"/>
      <c r="AH549" s="534"/>
      <c r="AI549" s="534"/>
      <c r="AJ549" s="534"/>
      <c r="AK549" s="534"/>
    </row>
    <row r="550" ht="13.5" customHeight="1">
      <c r="A550" s="534"/>
      <c r="B550" s="652"/>
      <c r="C550" s="652"/>
      <c r="D550" s="652"/>
      <c r="E550" s="652"/>
      <c r="F550" s="652"/>
      <c r="G550" s="652"/>
      <c r="H550" s="652"/>
      <c r="I550" s="652"/>
      <c r="J550" s="652"/>
      <c r="K550" s="652"/>
      <c r="L550" s="652"/>
      <c r="M550" s="652"/>
      <c r="N550" s="652"/>
      <c r="O550" s="652"/>
      <c r="P550" s="652"/>
      <c r="Q550" s="652"/>
      <c r="R550" s="534"/>
      <c r="S550" s="534"/>
      <c r="T550" s="534"/>
      <c r="U550" s="534"/>
      <c r="V550" s="534"/>
      <c r="W550" s="534"/>
      <c r="X550" s="534"/>
      <c r="Y550" s="534"/>
      <c r="Z550" s="534"/>
      <c r="AA550" s="534"/>
      <c r="AB550" s="534"/>
      <c r="AC550" s="534"/>
      <c r="AD550" s="534"/>
      <c r="AE550" s="534"/>
      <c r="AF550" s="534"/>
      <c r="AG550" s="534"/>
      <c r="AH550" s="534"/>
      <c r="AI550" s="534"/>
      <c r="AJ550" s="534"/>
      <c r="AK550" s="534"/>
    </row>
    <row r="551" ht="13.5" customHeight="1">
      <c r="A551" s="534"/>
      <c r="B551" s="652"/>
      <c r="C551" s="652"/>
      <c r="D551" s="652"/>
      <c r="E551" s="652"/>
      <c r="F551" s="652"/>
      <c r="G551" s="652"/>
      <c r="H551" s="652"/>
      <c r="I551" s="652"/>
      <c r="J551" s="652"/>
      <c r="K551" s="652"/>
      <c r="L551" s="652"/>
      <c r="M551" s="652"/>
      <c r="N551" s="652"/>
      <c r="O551" s="652"/>
      <c r="P551" s="652"/>
      <c r="Q551" s="652"/>
      <c r="R551" s="534"/>
      <c r="S551" s="534"/>
      <c r="T551" s="534"/>
      <c r="U551" s="534"/>
      <c r="V551" s="534"/>
      <c r="W551" s="534"/>
      <c r="X551" s="534"/>
      <c r="Y551" s="534"/>
      <c r="Z551" s="534"/>
      <c r="AA551" s="534"/>
      <c r="AB551" s="534"/>
      <c r="AC551" s="534"/>
      <c r="AD551" s="534"/>
      <c r="AE551" s="534"/>
      <c r="AF551" s="534"/>
      <c r="AG551" s="534"/>
      <c r="AH551" s="534"/>
      <c r="AI551" s="534"/>
      <c r="AJ551" s="534"/>
      <c r="AK551" s="534"/>
    </row>
    <row r="552" ht="13.5" customHeight="1">
      <c r="A552" s="534"/>
      <c r="B552" s="652"/>
      <c r="C552" s="652"/>
      <c r="D552" s="652"/>
      <c r="E552" s="652"/>
      <c r="F552" s="652"/>
      <c r="G552" s="652"/>
      <c r="H552" s="652"/>
      <c r="I552" s="652"/>
      <c r="J552" s="652"/>
      <c r="K552" s="652"/>
      <c r="L552" s="652"/>
      <c r="M552" s="652"/>
      <c r="N552" s="652"/>
      <c r="O552" s="652"/>
      <c r="P552" s="652"/>
      <c r="Q552" s="652"/>
      <c r="R552" s="534"/>
      <c r="S552" s="534"/>
      <c r="T552" s="534"/>
      <c r="U552" s="534"/>
      <c r="V552" s="534"/>
      <c r="W552" s="534"/>
      <c r="X552" s="534"/>
      <c r="Y552" s="534"/>
      <c r="Z552" s="534"/>
      <c r="AA552" s="534"/>
      <c r="AB552" s="534"/>
      <c r="AC552" s="534"/>
      <c r="AD552" s="534"/>
      <c r="AE552" s="534"/>
      <c r="AF552" s="534"/>
      <c r="AG552" s="534"/>
      <c r="AH552" s="534"/>
      <c r="AI552" s="534"/>
      <c r="AJ552" s="534"/>
      <c r="AK552" s="534"/>
    </row>
    <row r="553" ht="13.5" customHeight="1">
      <c r="A553" s="534"/>
      <c r="B553" s="652"/>
      <c r="C553" s="652"/>
      <c r="D553" s="652"/>
      <c r="E553" s="652"/>
      <c r="F553" s="652"/>
      <c r="G553" s="652"/>
      <c r="H553" s="652"/>
      <c r="I553" s="652"/>
      <c r="J553" s="652"/>
      <c r="K553" s="652"/>
      <c r="L553" s="652"/>
      <c r="M553" s="652"/>
      <c r="N553" s="652"/>
      <c r="O553" s="652"/>
      <c r="P553" s="652"/>
      <c r="Q553" s="652"/>
      <c r="R553" s="534"/>
      <c r="S553" s="534"/>
      <c r="T553" s="534"/>
      <c r="U553" s="534"/>
      <c r="V553" s="534"/>
      <c r="W553" s="534"/>
      <c r="X553" s="534"/>
      <c r="Y553" s="534"/>
      <c r="Z553" s="534"/>
      <c r="AA553" s="534"/>
      <c r="AB553" s="534"/>
      <c r="AC553" s="534"/>
      <c r="AD553" s="534"/>
      <c r="AE553" s="534"/>
      <c r="AF553" s="534"/>
      <c r="AG553" s="534"/>
      <c r="AH553" s="534"/>
      <c r="AI553" s="534"/>
      <c r="AJ553" s="534"/>
      <c r="AK553" s="534"/>
    </row>
    <row r="554" ht="13.5" customHeight="1">
      <c r="A554" s="534"/>
      <c r="B554" s="652"/>
      <c r="C554" s="652"/>
      <c r="D554" s="652"/>
      <c r="E554" s="652"/>
      <c r="F554" s="652"/>
      <c r="G554" s="652"/>
      <c r="H554" s="652"/>
      <c r="I554" s="652"/>
      <c r="J554" s="652"/>
      <c r="K554" s="652"/>
      <c r="L554" s="652"/>
      <c r="M554" s="652"/>
      <c r="N554" s="652"/>
      <c r="O554" s="652"/>
      <c r="P554" s="652"/>
      <c r="Q554" s="652"/>
      <c r="R554" s="534"/>
      <c r="S554" s="534"/>
      <c r="T554" s="534"/>
      <c r="U554" s="534"/>
      <c r="V554" s="534"/>
      <c r="W554" s="534"/>
      <c r="X554" s="534"/>
      <c r="Y554" s="534"/>
      <c r="Z554" s="534"/>
      <c r="AA554" s="534"/>
      <c r="AB554" s="534"/>
      <c r="AC554" s="534"/>
      <c r="AD554" s="534"/>
      <c r="AE554" s="534"/>
      <c r="AF554" s="534"/>
      <c r="AG554" s="534"/>
      <c r="AH554" s="534"/>
      <c r="AI554" s="534"/>
      <c r="AJ554" s="534"/>
      <c r="AK554" s="534"/>
    </row>
    <row r="555" ht="13.5" customHeight="1">
      <c r="A555" s="534"/>
      <c r="B555" s="652"/>
      <c r="C555" s="652"/>
      <c r="D555" s="652"/>
      <c r="E555" s="652"/>
      <c r="F555" s="652"/>
      <c r="G555" s="652"/>
      <c r="H555" s="652"/>
      <c r="I555" s="652"/>
      <c r="J555" s="652"/>
      <c r="K555" s="652"/>
      <c r="L555" s="652"/>
      <c r="M555" s="652"/>
      <c r="N555" s="652"/>
      <c r="O555" s="652"/>
      <c r="P555" s="652"/>
      <c r="Q555" s="652"/>
      <c r="R555" s="534"/>
      <c r="S555" s="534"/>
      <c r="T555" s="534"/>
      <c r="U555" s="534"/>
      <c r="V555" s="534"/>
      <c r="W555" s="534"/>
      <c r="X555" s="534"/>
      <c r="Y555" s="534"/>
      <c r="Z555" s="534"/>
      <c r="AA555" s="534"/>
      <c r="AB555" s="534"/>
      <c r="AC555" s="534"/>
      <c r="AD555" s="534"/>
      <c r="AE555" s="534"/>
      <c r="AF555" s="534"/>
      <c r="AG555" s="534"/>
      <c r="AH555" s="534"/>
      <c r="AI555" s="534"/>
      <c r="AJ555" s="534"/>
      <c r="AK555" s="534"/>
    </row>
    <row r="556" ht="13.5" customHeight="1">
      <c r="A556" s="534"/>
      <c r="B556" s="652"/>
      <c r="C556" s="652"/>
      <c r="D556" s="652"/>
      <c r="E556" s="652"/>
      <c r="F556" s="652"/>
      <c r="G556" s="652"/>
      <c r="H556" s="652"/>
      <c r="I556" s="652"/>
      <c r="J556" s="652"/>
      <c r="K556" s="652"/>
      <c r="L556" s="652"/>
      <c r="M556" s="652"/>
      <c r="N556" s="652"/>
      <c r="O556" s="652"/>
      <c r="P556" s="652"/>
      <c r="Q556" s="652"/>
      <c r="R556" s="534"/>
      <c r="S556" s="534"/>
      <c r="T556" s="534"/>
      <c r="U556" s="534"/>
      <c r="V556" s="534"/>
      <c r="W556" s="534"/>
      <c r="X556" s="534"/>
      <c r="Y556" s="534"/>
      <c r="Z556" s="534"/>
      <c r="AA556" s="534"/>
      <c r="AB556" s="534"/>
      <c r="AC556" s="534"/>
      <c r="AD556" s="534"/>
      <c r="AE556" s="534"/>
      <c r="AF556" s="534"/>
      <c r="AG556" s="534"/>
      <c r="AH556" s="534"/>
      <c r="AI556" s="534"/>
      <c r="AJ556" s="534"/>
      <c r="AK556" s="534"/>
    </row>
    <row r="557" ht="13.5" customHeight="1">
      <c r="A557" s="534"/>
      <c r="B557" s="652"/>
      <c r="C557" s="652"/>
      <c r="D557" s="652"/>
      <c r="E557" s="652"/>
      <c r="F557" s="652"/>
      <c r="G557" s="652"/>
      <c r="H557" s="652"/>
      <c r="I557" s="652"/>
      <c r="J557" s="652"/>
      <c r="K557" s="652"/>
      <c r="L557" s="652"/>
      <c r="M557" s="652"/>
      <c r="N557" s="652"/>
      <c r="O557" s="652"/>
      <c r="P557" s="652"/>
      <c r="Q557" s="652"/>
      <c r="R557" s="534"/>
      <c r="S557" s="534"/>
      <c r="T557" s="534"/>
      <c r="U557" s="534"/>
      <c r="V557" s="534"/>
      <c r="W557" s="534"/>
      <c r="X557" s="534"/>
      <c r="Y557" s="534"/>
      <c r="Z557" s="534"/>
      <c r="AA557" s="534"/>
      <c r="AB557" s="534"/>
      <c r="AC557" s="534"/>
      <c r="AD557" s="534"/>
      <c r="AE557" s="534"/>
      <c r="AF557" s="534"/>
      <c r="AG557" s="534"/>
      <c r="AH557" s="534"/>
      <c r="AI557" s="534"/>
      <c r="AJ557" s="534"/>
      <c r="AK557" s="534"/>
    </row>
    <row r="558" ht="13.5" customHeight="1">
      <c r="A558" s="534"/>
      <c r="B558" s="652"/>
      <c r="C558" s="652"/>
      <c r="D558" s="652"/>
      <c r="E558" s="652"/>
      <c r="F558" s="652"/>
      <c r="G558" s="652"/>
      <c r="H558" s="652"/>
      <c r="I558" s="652"/>
      <c r="J558" s="652"/>
      <c r="K558" s="652"/>
      <c r="L558" s="652"/>
      <c r="M558" s="652"/>
      <c r="N558" s="652"/>
      <c r="O558" s="652"/>
      <c r="P558" s="652"/>
      <c r="Q558" s="652"/>
      <c r="R558" s="534"/>
      <c r="S558" s="534"/>
      <c r="T558" s="534"/>
      <c r="U558" s="534"/>
      <c r="V558" s="534"/>
      <c r="W558" s="534"/>
      <c r="X558" s="534"/>
      <c r="Y558" s="534"/>
      <c r="Z558" s="534"/>
      <c r="AA558" s="534"/>
      <c r="AB558" s="534"/>
      <c r="AC558" s="534"/>
      <c r="AD558" s="534"/>
      <c r="AE558" s="534"/>
      <c r="AF558" s="534"/>
      <c r="AG558" s="534"/>
      <c r="AH558" s="534"/>
      <c r="AI558" s="534"/>
      <c r="AJ558" s="534"/>
      <c r="AK558" s="534"/>
    </row>
    <row r="559" ht="13.5" customHeight="1">
      <c r="A559" s="534"/>
      <c r="B559" s="652"/>
      <c r="C559" s="652"/>
      <c r="D559" s="652"/>
      <c r="E559" s="652"/>
      <c r="F559" s="652"/>
      <c r="G559" s="652"/>
      <c r="H559" s="652"/>
      <c r="I559" s="652"/>
      <c r="J559" s="652"/>
      <c r="K559" s="652"/>
      <c r="L559" s="652"/>
      <c r="M559" s="652"/>
      <c r="N559" s="652"/>
      <c r="O559" s="652"/>
      <c r="P559" s="652"/>
      <c r="Q559" s="652"/>
      <c r="R559" s="534"/>
      <c r="S559" s="534"/>
      <c r="T559" s="534"/>
      <c r="U559" s="534"/>
      <c r="V559" s="534"/>
      <c r="W559" s="534"/>
      <c r="X559" s="534"/>
      <c r="Y559" s="534"/>
      <c r="Z559" s="534"/>
      <c r="AA559" s="534"/>
      <c r="AB559" s="534"/>
      <c r="AC559" s="534"/>
      <c r="AD559" s="534"/>
      <c r="AE559" s="534"/>
      <c r="AF559" s="534"/>
      <c r="AG559" s="534"/>
      <c r="AH559" s="534"/>
      <c r="AI559" s="534"/>
      <c r="AJ559" s="534"/>
      <c r="AK559" s="534"/>
    </row>
    <row r="560" ht="13.5" customHeight="1">
      <c r="A560" s="534"/>
      <c r="B560" s="652"/>
      <c r="C560" s="652"/>
      <c r="D560" s="652"/>
      <c r="E560" s="652"/>
      <c r="F560" s="652"/>
      <c r="G560" s="652"/>
      <c r="H560" s="652"/>
      <c r="I560" s="652"/>
      <c r="J560" s="652"/>
      <c r="K560" s="652"/>
      <c r="L560" s="652"/>
      <c r="M560" s="652"/>
      <c r="N560" s="652"/>
      <c r="O560" s="652"/>
      <c r="P560" s="652"/>
      <c r="Q560" s="652"/>
      <c r="R560" s="534"/>
      <c r="S560" s="534"/>
      <c r="T560" s="534"/>
      <c r="U560" s="534"/>
      <c r="V560" s="534"/>
      <c r="W560" s="534"/>
      <c r="X560" s="534"/>
      <c r="Y560" s="534"/>
      <c r="Z560" s="534"/>
      <c r="AA560" s="534"/>
      <c r="AB560" s="534"/>
      <c r="AC560" s="534"/>
      <c r="AD560" s="534"/>
      <c r="AE560" s="534"/>
      <c r="AF560" s="534"/>
      <c r="AG560" s="534"/>
      <c r="AH560" s="534"/>
      <c r="AI560" s="534"/>
      <c r="AJ560" s="534"/>
      <c r="AK560" s="534"/>
    </row>
    <row r="561" ht="13.5" customHeight="1">
      <c r="A561" s="534"/>
      <c r="B561" s="652"/>
      <c r="C561" s="652"/>
      <c r="D561" s="652"/>
      <c r="E561" s="652"/>
      <c r="F561" s="652"/>
      <c r="G561" s="652"/>
      <c r="H561" s="652"/>
      <c r="I561" s="652"/>
      <c r="J561" s="652"/>
      <c r="K561" s="652"/>
      <c r="L561" s="652"/>
      <c r="M561" s="652"/>
      <c r="N561" s="652"/>
      <c r="O561" s="652"/>
      <c r="P561" s="652"/>
      <c r="Q561" s="652"/>
      <c r="R561" s="534"/>
      <c r="S561" s="534"/>
      <c r="T561" s="534"/>
      <c r="U561" s="534"/>
      <c r="V561" s="534"/>
      <c r="W561" s="534"/>
      <c r="X561" s="534"/>
      <c r="Y561" s="534"/>
      <c r="Z561" s="534"/>
      <c r="AA561" s="534"/>
      <c r="AB561" s="534"/>
      <c r="AC561" s="534"/>
      <c r="AD561" s="534"/>
      <c r="AE561" s="534"/>
      <c r="AF561" s="534"/>
      <c r="AG561" s="534"/>
      <c r="AH561" s="534"/>
      <c r="AI561" s="534"/>
      <c r="AJ561" s="534"/>
      <c r="AK561" s="534"/>
    </row>
    <row r="562" ht="13.5" customHeight="1">
      <c r="A562" s="534"/>
      <c r="B562" s="652"/>
      <c r="C562" s="652"/>
      <c r="D562" s="652"/>
      <c r="E562" s="652"/>
      <c r="F562" s="652"/>
      <c r="G562" s="652"/>
      <c r="H562" s="652"/>
      <c r="I562" s="652"/>
      <c r="J562" s="652"/>
      <c r="K562" s="652"/>
      <c r="L562" s="652"/>
      <c r="M562" s="652"/>
      <c r="N562" s="652"/>
      <c r="O562" s="652"/>
      <c r="P562" s="652"/>
      <c r="Q562" s="652"/>
      <c r="R562" s="534"/>
      <c r="S562" s="534"/>
      <c r="T562" s="534"/>
      <c r="U562" s="534"/>
      <c r="V562" s="534"/>
      <c r="W562" s="534"/>
      <c r="X562" s="534"/>
      <c r="Y562" s="534"/>
      <c r="Z562" s="534"/>
      <c r="AA562" s="534"/>
      <c r="AB562" s="534"/>
      <c r="AC562" s="534"/>
      <c r="AD562" s="534"/>
      <c r="AE562" s="534"/>
      <c r="AF562" s="534"/>
      <c r="AG562" s="534"/>
      <c r="AH562" s="534"/>
      <c r="AI562" s="534"/>
      <c r="AJ562" s="534"/>
      <c r="AK562" s="534"/>
    </row>
    <row r="563" ht="13.5" customHeight="1">
      <c r="A563" s="534"/>
      <c r="B563" s="652"/>
      <c r="C563" s="652"/>
      <c r="D563" s="652"/>
      <c r="E563" s="652"/>
      <c r="F563" s="652"/>
      <c r="G563" s="652"/>
      <c r="H563" s="652"/>
      <c r="I563" s="652"/>
      <c r="J563" s="652"/>
      <c r="K563" s="652"/>
      <c r="L563" s="652"/>
      <c r="M563" s="652"/>
      <c r="N563" s="652"/>
      <c r="O563" s="652"/>
      <c r="P563" s="652"/>
      <c r="Q563" s="652"/>
      <c r="R563" s="534"/>
      <c r="S563" s="534"/>
      <c r="T563" s="534"/>
      <c r="U563" s="534"/>
      <c r="V563" s="534"/>
      <c r="W563" s="534"/>
      <c r="X563" s="534"/>
      <c r="Y563" s="534"/>
      <c r="Z563" s="534"/>
      <c r="AA563" s="534"/>
      <c r="AB563" s="534"/>
      <c r="AC563" s="534"/>
      <c r="AD563" s="534"/>
      <c r="AE563" s="534"/>
      <c r="AF563" s="534"/>
      <c r="AG563" s="534"/>
      <c r="AH563" s="534"/>
      <c r="AI563" s="534"/>
      <c r="AJ563" s="534"/>
      <c r="AK563" s="534"/>
    </row>
    <row r="564" ht="13.5" customHeight="1">
      <c r="A564" s="534"/>
      <c r="B564" s="652"/>
      <c r="C564" s="652"/>
      <c r="D564" s="652"/>
      <c r="E564" s="652"/>
      <c r="F564" s="652"/>
      <c r="G564" s="652"/>
      <c r="H564" s="652"/>
      <c r="I564" s="652"/>
      <c r="J564" s="652"/>
      <c r="K564" s="652"/>
      <c r="L564" s="652"/>
      <c r="M564" s="652"/>
      <c r="N564" s="652"/>
      <c r="O564" s="652"/>
      <c r="P564" s="652"/>
      <c r="Q564" s="652"/>
      <c r="R564" s="534"/>
      <c r="S564" s="534"/>
      <c r="T564" s="534"/>
      <c r="U564" s="534"/>
      <c r="V564" s="534"/>
      <c r="W564" s="534"/>
      <c r="X564" s="534"/>
      <c r="Y564" s="534"/>
      <c r="Z564" s="534"/>
      <c r="AA564" s="534"/>
      <c r="AB564" s="534"/>
      <c r="AC564" s="534"/>
      <c r="AD564" s="534"/>
      <c r="AE564" s="534"/>
      <c r="AF564" s="534"/>
      <c r="AG564" s="534"/>
      <c r="AH564" s="534"/>
      <c r="AI564" s="534"/>
      <c r="AJ564" s="534"/>
      <c r="AK564" s="534"/>
    </row>
    <row r="565" ht="13.5" customHeight="1">
      <c r="A565" s="534"/>
      <c r="B565" s="652"/>
      <c r="C565" s="652"/>
      <c r="D565" s="652"/>
      <c r="E565" s="652"/>
      <c r="F565" s="652"/>
      <c r="G565" s="652"/>
      <c r="H565" s="652"/>
      <c r="I565" s="652"/>
      <c r="J565" s="652"/>
      <c r="K565" s="652"/>
      <c r="L565" s="652"/>
      <c r="M565" s="652"/>
      <c r="N565" s="652"/>
      <c r="O565" s="652"/>
      <c r="P565" s="652"/>
      <c r="Q565" s="652"/>
      <c r="R565" s="534"/>
      <c r="S565" s="534"/>
      <c r="T565" s="534"/>
      <c r="U565" s="534"/>
      <c r="V565" s="534"/>
      <c r="W565" s="534"/>
      <c r="X565" s="534"/>
      <c r="Y565" s="534"/>
      <c r="Z565" s="534"/>
      <c r="AA565" s="534"/>
      <c r="AB565" s="534"/>
      <c r="AC565" s="534"/>
      <c r="AD565" s="534"/>
      <c r="AE565" s="534"/>
      <c r="AF565" s="534"/>
      <c r="AG565" s="534"/>
      <c r="AH565" s="534"/>
      <c r="AI565" s="534"/>
      <c r="AJ565" s="534"/>
      <c r="AK565" s="534"/>
    </row>
    <row r="566" ht="13.5" customHeight="1">
      <c r="A566" s="534"/>
      <c r="B566" s="652"/>
      <c r="C566" s="652"/>
      <c r="D566" s="652"/>
      <c r="E566" s="652"/>
      <c r="F566" s="652"/>
      <c r="G566" s="652"/>
      <c r="H566" s="652"/>
      <c r="I566" s="652"/>
      <c r="J566" s="652"/>
      <c r="K566" s="652"/>
      <c r="L566" s="652"/>
      <c r="M566" s="652"/>
      <c r="N566" s="652"/>
      <c r="O566" s="652"/>
      <c r="P566" s="652"/>
      <c r="Q566" s="652"/>
      <c r="R566" s="534"/>
      <c r="S566" s="534"/>
      <c r="T566" s="534"/>
      <c r="U566" s="534"/>
      <c r="V566" s="534"/>
      <c r="W566" s="534"/>
      <c r="X566" s="534"/>
      <c r="Y566" s="534"/>
      <c r="Z566" s="534"/>
      <c r="AA566" s="534"/>
      <c r="AB566" s="534"/>
      <c r="AC566" s="534"/>
      <c r="AD566" s="534"/>
      <c r="AE566" s="534"/>
      <c r="AF566" s="534"/>
      <c r="AG566" s="534"/>
      <c r="AH566" s="534"/>
      <c r="AI566" s="534"/>
      <c r="AJ566" s="534"/>
      <c r="AK566" s="534"/>
    </row>
    <row r="567" ht="13.5" customHeight="1">
      <c r="A567" s="534"/>
      <c r="B567" s="652"/>
      <c r="C567" s="652"/>
      <c r="D567" s="652"/>
      <c r="E567" s="652"/>
      <c r="F567" s="652"/>
      <c r="G567" s="652"/>
      <c r="H567" s="652"/>
      <c r="I567" s="652"/>
      <c r="J567" s="652"/>
      <c r="K567" s="652"/>
      <c r="L567" s="652"/>
      <c r="M567" s="652"/>
      <c r="N567" s="652"/>
      <c r="O567" s="652"/>
      <c r="P567" s="652"/>
      <c r="Q567" s="652"/>
      <c r="R567" s="534"/>
      <c r="S567" s="534"/>
      <c r="T567" s="534"/>
      <c r="U567" s="534"/>
      <c r="V567" s="534"/>
      <c r="W567" s="534"/>
      <c r="X567" s="534"/>
      <c r="Y567" s="534"/>
      <c r="Z567" s="534"/>
      <c r="AA567" s="534"/>
      <c r="AB567" s="534"/>
      <c r="AC567" s="534"/>
      <c r="AD567" s="534"/>
      <c r="AE567" s="534"/>
      <c r="AF567" s="534"/>
      <c r="AG567" s="534"/>
      <c r="AH567" s="534"/>
      <c r="AI567" s="534"/>
      <c r="AJ567" s="534"/>
      <c r="AK567" s="534"/>
    </row>
    <row r="568" ht="13.5" customHeight="1">
      <c r="A568" s="534"/>
      <c r="B568" s="652"/>
      <c r="C568" s="652"/>
      <c r="D568" s="652"/>
      <c r="E568" s="652"/>
      <c r="F568" s="652"/>
      <c r="G568" s="652"/>
      <c r="H568" s="652"/>
      <c r="I568" s="652"/>
      <c r="J568" s="652"/>
      <c r="K568" s="652"/>
      <c r="L568" s="652"/>
      <c r="M568" s="652"/>
      <c r="N568" s="652"/>
      <c r="O568" s="652"/>
      <c r="P568" s="652"/>
      <c r="Q568" s="652"/>
      <c r="R568" s="534"/>
      <c r="S568" s="534"/>
      <c r="T568" s="534"/>
      <c r="U568" s="534"/>
      <c r="V568" s="534"/>
      <c r="W568" s="534"/>
      <c r="X568" s="534"/>
      <c r="Y568" s="534"/>
      <c r="Z568" s="534"/>
      <c r="AA568" s="534"/>
      <c r="AB568" s="534"/>
      <c r="AC568" s="534"/>
      <c r="AD568" s="534"/>
      <c r="AE568" s="534"/>
      <c r="AF568" s="534"/>
      <c r="AG568" s="534"/>
      <c r="AH568" s="534"/>
      <c r="AI568" s="534"/>
      <c r="AJ568" s="534"/>
      <c r="AK568" s="534"/>
    </row>
    <row r="569" ht="13.5" customHeight="1">
      <c r="A569" s="534"/>
      <c r="B569" s="652"/>
      <c r="C569" s="652"/>
      <c r="D569" s="652"/>
      <c r="E569" s="652"/>
      <c r="F569" s="652"/>
      <c r="G569" s="652"/>
      <c r="H569" s="652"/>
      <c r="I569" s="652"/>
      <c r="J569" s="652"/>
      <c r="K569" s="652"/>
      <c r="L569" s="652"/>
      <c r="M569" s="652"/>
      <c r="N569" s="652"/>
      <c r="O569" s="652"/>
      <c r="P569" s="652"/>
      <c r="Q569" s="652"/>
      <c r="R569" s="534"/>
      <c r="S569" s="534"/>
      <c r="T569" s="534"/>
      <c r="U569" s="534"/>
      <c r="V569" s="534"/>
      <c r="W569" s="534"/>
      <c r="X569" s="534"/>
      <c r="Y569" s="534"/>
      <c r="Z569" s="534"/>
      <c r="AA569" s="534"/>
      <c r="AB569" s="534"/>
      <c r="AC569" s="534"/>
      <c r="AD569" s="534"/>
      <c r="AE569" s="534"/>
      <c r="AF569" s="534"/>
      <c r="AG569" s="534"/>
      <c r="AH569" s="534"/>
      <c r="AI569" s="534"/>
      <c r="AJ569" s="534"/>
      <c r="AK569" s="534"/>
    </row>
    <row r="570" ht="13.5" customHeight="1">
      <c r="A570" s="534"/>
      <c r="B570" s="652"/>
      <c r="C570" s="652"/>
      <c r="D570" s="652"/>
      <c r="E570" s="652"/>
      <c r="F570" s="652"/>
      <c r="G570" s="652"/>
      <c r="H570" s="652"/>
      <c r="I570" s="652"/>
      <c r="J570" s="652"/>
      <c r="K570" s="652"/>
      <c r="L570" s="652"/>
      <c r="M570" s="652"/>
      <c r="N570" s="652"/>
      <c r="O570" s="652"/>
      <c r="P570" s="652"/>
      <c r="Q570" s="652"/>
      <c r="R570" s="534"/>
      <c r="S570" s="534"/>
      <c r="T570" s="534"/>
      <c r="U570" s="534"/>
      <c r="V570" s="534"/>
      <c r="W570" s="534"/>
      <c r="X570" s="534"/>
      <c r="Y570" s="534"/>
      <c r="Z570" s="534"/>
      <c r="AA570" s="534"/>
      <c r="AB570" s="534"/>
      <c r="AC570" s="534"/>
      <c r="AD570" s="534"/>
      <c r="AE570" s="534"/>
      <c r="AF570" s="534"/>
      <c r="AG570" s="534"/>
      <c r="AH570" s="534"/>
      <c r="AI570" s="534"/>
      <c r="AJ570" s="534"/>
      <c r="AK570" s="534"/>
    </row>
    <row r="571" ht="13.5" customHeight="1">
      <c r="A571" s="534"/>
      <c r="B571" s="652"/>
      <c r="C571" s="652"/>
      <c r="D571" s="652"/>
      <c r="E571" s="652"/>
      <c r="F571" s="652"/>
      <c r="G571" s="652"/>
      <c r="H571" s="652"/>
      <c r="I571" s="652"/>
      <c r="J571" s="652"/>
      <c r="K571" s="652"/>
      <c r="L571" s="652"/>
      <c r="M571" s="652"/>
      <c r="N571" s="652"/>
      <c r="O571" s="652"/>
      <c r="P571" s="652"/>
      <c r="Q571" s="652"/>
      <c r="R571" s="534"/>
      <c r="S571" s="534"/>
      <c r="T571" s="534"/>
      <c r="U571" s="534"/>
      <c r="V571" s="534"/>
      <c r="W571" s="534"/>
      <c r="X571" s="534"/>
      <c r="Y571" s="534"/>
      <c r="Z571" s="534"/>
      <c r="AA571" s="534"/>
      <c r="AB571" s="534"/>
      <c r="AC571" s="534"/>
      <c r="AD571" s="534"/>
      <c r="AE571" s="534"/>
      <c r="AF571" s="534"/>
      <c r="AG571" s="534"/>
      <c r="AH571" s="534"/>
      <c r="AI571" s="534"/>
      <c r="AJ571" s="534"/>
      <c r="AK571" s="534"/>
    </row>
    <row r="572" ht="13.5" customHeight="1">
      <c r="A572" s="534"/>
      <c r="B572" s="652"/>
      <c r="C572" s="652"/>
      <c r="D572" s="652"/>
      <c r="E572" s="652"/>
      <c r="F572" s="652"/>
      <c r="G572" s="652"/>
      <c r="H572" s="652"/>
      <c r="I572" s="652"/>
      <c r="J572" s="652"/>
      <c r="K572" s="652"/>
      <c r="L572" s="652"/>
      <c r="M572" s="652"/>
      <c r="N572" s="652"/>
      <c r="O572" s="652"/>
      <c r="P572" s="652"/>
      <c r="Q572" s="652"/>
      <c r="R572" s="534"/>
      <c r="S572" s="534"/>
      <c r="T572" s="534"/>
      <c r="U572" s="534"/>
      <c r="V572" s="534"/>
      <c r="W572" s="534"/>
      <c r="X572" s="534"/>
      <c r="Y572" s="534"/>
      <c r="Z572" s="534"/>
      <c r="AA572" s="534"/>
      <c r="AB572" s="534"/>
      <c r="AC572" s="534"/>
      <c r="AD572" s="534"/>
      <c r="AE572" s="534"/>
      <c r="AF572" s="534"/>
      <c r="AG572" s="534"/>
      <c r="AH572" s="534"/>
      <c r="AI572" s="534"/>
      <c r="AJ572" s="534"/>
      <c r="AK572" s="534"/>
    </row>
    <row r="573" ht="13.5" customHeight="1">
      <c r="A573" s="534"/>
      <c r="B573" s="652"/>
      <c r="C573" s="652"/>
      <c r="D573" s="652"/>
      <c r="E573" s="652"/>
      <c r="F573" s="652"/>
      <c r="G573" s="652"/>
      <c r="H573" s="652"/>
      <c r="I573" s="652"/>
      <c r="J573" s="652"/>
      <c r="K573" s="652"/>
      <c r="L573" s="652"/>
      <c r="M573" s="652"/>
      <c r="N573" s="652"/>
      <c r="O573" s="652"/>
      <c r="P573" s="652"/>
      <c r="Q573" s="652"/>
      <c r="R573" s="534"/>
      <c r="S573" s="534"/>
      <c r="T573" s="534"/>
      <c r="U573" s="534"/>
      <c r="V573" s="534"/>
      <c r="W573" s="534"/>
      <c r="X573" s="534"/>
      <c r="Y573" s="534"/>
      <c r="Z573" s="534"/>
      <c r="AA573" s="534"/>
      <c r="AB573" s="534"/>
      <c r="AC573" s="534"/>
      <c r="AD573" s="534"/>
      <c r="AE573" s="534"/>
      <c r="AF573" s="534"/>
      <c r="AG573" s="534"/>
      <c r="AH573" s="534"/>
      <c r="AI573" s="534"/>
      <c r="AJ573" s="534"/>
      <c r="AK573" s="534"/>
    </row>
    <row r="574" ht="13.5" customHeight="1">
      <c r="A574" s="534"/>
      <c r="B574" s="652"/>
      <c r="C574" s="652"/>
      <c r="D574" s="652"/>
      <c r="E574" s="652"/>
      <c r="F574" s="652"/>
      <c r="G574" s="652"/>
      <c r="H574" s="652"/>
      <c r="I574" s="652"/>
      <c r="J574" s="652"/>
      <c r="K574" s="652"/>
      <c r="L574" s="652"/>
      <c r="M574" s="652"/>
      <c r="N574" s="652"/>
      <c r="O574" s="652"/>
      <c r="P574" s="652"/>
      <c r="Q574" s="652"/>
      <c r="R574" s="534"/>
      <c r="S574" s="534"/>
      <c r="T574" s="534"/>
      <c r="U574" s="534"/>
      <c r="V574" s="534"/>
      <c r="W574" s="534"/>
      <c r="X574" s="534"/>
      <c r="Y574" s="534"/>
      <c r="Z574" s="534"/>
      <c r="AA574" s="534"/>
      <c r="AB574" s="534"/>
      <c r="AC574" s="534"/>
      <c r="AD574" s="534"/>
      <c r="AE574" s="534"/>
      <c r="AF574" s="534"/>
      <c r="AG574" s="534"/>
      <c r="AH574" s="534"/>
      <c r="AI574" s="534"/>
      <c r="AJ574" s="534"/>
      <c r="AK574" s="534"/>
    </row>
    <row r="575" ht="13.5" customHeight="1">
      <c r="A575" s="534"/>
      <c r="B575" s="652"/>
      <c r="C575" s="652"/>
      <c r="D575" s="652"/>
      <c r="E575" s="652"/>
      <c r="F575" s="652"/>
      <c r="G575" s="652"/>
      <c r="H575" s="652"/>
      <c r="I575" s="652"/>
      <c r="J575" s="652"/>
      <c r="K575" s="652"/>
      <c r="L575" s="652"/>
      <c r="M575" s="652"/>
      <c r="N575" s="652"/>
      <c r="O575" s="652"/>
      <c r="P575" s="652"/>
      <c r="Q575" s="652"/>
      <c r="R575" s="534"/>
      <c r="S575" s="534"/>
      <c r="T575" s="534"/>
      <c r="U575" s="534"/>
      <c r="V575" s="534"/>
      <c r="W575" s="534"/>
      <c r="X575" s="534"/>
      <c r="Y575" s="534"/>
      <c r="Z575" s="534"/>
      <c r="AA575" s="534"/>
      <c r="AB575" s="534"/>
      <c r="AC575" s="534"/>
      <c r="AD575" s="534"/>
      <c r="AE575" s="534"/>
      <c r="AF575" s="534"/>
      <c r="AG575" s="534"/>
      <c r="AH575" s="534"/>
      <c r="AI575" s="534"/>
      <c r="AJ575" s="534"/>
      <c r="AK575" s="534"/>
    </row>
    <row r="576" ht="13.5" customHeight="1">
      <c r="A576" s="534"/>
      <c r="B576" s="652"/>
      <c r="C576" s="652"/>
      <c r="D576" s="652"/>
      <c r="E576" s="652"/>
      <c r="F576" s="652"/>
      <c r="G576" s="652"/>
      <c r="H576" s="652"/>
      <c r="I576" s="652"/>
      <c r="J576" s="652"/>
      <c r="K576" s="652"/>
      <c r="L576" s="652"/>
      <c r="M576" s="652"/>
      <c r="N576" s="652"/>
      <c r="O576" s="652"/>
      <c r="P576" s="652"/>
      <c r="Q576" s="652"/>
      <c r="R576" s="534"/>
      <c r="S576" s="534"/>
      <c r="T576" s="534"/>
      <c r="U576" s="534"/>
      <c r="V576" s="534"/>
      <c r="W576" s="534"/>
      <c r="X576" s="534"/>
      <c r="Y576" s="534"/>
      <c r="Z576" s="534"/>
      <c r="AA576" s="534"/>
      <c r="AB576" s="534"/>
      <c r="AC576" s="534"/>
      <c r="AD576" s="534"/>
      <c r="AE576" s="534"/>
      <c r="AF576" s="534"/>
      <c r="AG576" s="534"/>
      <c r="AH576" s="534"/>
      <c r="AI576" s="534"/>
      <c r="AJ576" s="534"/>
      <c r="AK576" s="534"/>
    </row>
    <row r="577" ht="13.5" customHeight="1">
      <c r="A577" s="534"/>
      <c r="B577" s="652"/>
      <c r="C577" s="652"/>
      <c r="D577" s="652"/>
      <c r="E577" s="652"/>
      <c r="F577" s="652"/>
      <c r="G577" s="652"/>
      <c r="H577" s="652"/>
      <c r="I577" s="652"/>
      <c r="J577" s="652"/>
      <c r="K577" s="652"/>
      <c r="L577" s="652"/>
      <c r="M577" s="652"/>
      <c r="N577" s="652"/>
      <c r="O577" s="652"/>
      <c r="P577" s="652"/>
      <c r="Q577" s="652"/>
      <c r="R577" s="534"/>
      <c r="S577" s="534"/>
      <c r="T577" s="534"/>
      <c r="U577" s="534"/>
      <c r="V577" s="534"/>
      <c r="W577" s="534"/>
      <c r="X577" s="534"/>
      <c r="Y577" s="534"/>
      <c r="Z577" s="534"/>
      <c r="AA577" s="534"/>
      <c r="AB577" s="534"/>
      <c r="AC577" s="534"/>
      <c r="AD577" s="534"/>
      <c r="AE577" s="534"/>
      <c r="AF577" s="534"/>
      <c r="AG577" s="534"/>
      <c r="AH577" s="534"/>
      <c r="AI577" s="534"/>
      <c r="AJ577" s="534"/>
      <c r="AK577" s="534"/>
    </row>
    <row r="578" ht="13.5" customHeight="1">
      <c r="A578" s="534"/>
      <c r="B578" s="652"/>
      <c r="C578" s="652"/>
      <c r="D578" s="652"/>
      <c r="E578" s="652"/>
      <c r="F578" s="652"/>
      <c r="G578" s="652"/>
      <c r="H578" s="652"/>
      <c r="I578" s="652"/>
      <c r="J578" s="652"/>
      <c r="K578" s="652"/>
      <c r="L578" s="652"/>
      <c r="M578" s="652"/>
      <c r="N578" s="652"/>
      <c r="O578" s="652"/>
      <c r="P578" s="652"/>
      <c r="Q578" s="652"/>
      <c r="R578" s="534"/>
      <c r="S578" s="534"/>
      <c r="T578" s="534"/>
      <c r="U578" s="534"/>
      <c r="V578" s="534"/>
      <c r="W578" s="534"/>
      <c r="X578" s="534"/>
      <c r="Y578" s="534"/>
      <c r="Z578" s="534"/>
      <c r="AA578" s="534"/>
      <c r="AB578" s="534"/>
      <c r="AC578" s="534"/>
      <c r="AD578" s="534"/>
      <c r="AE578" s="534"/>
      <c r="AF578" s="534"/>
      <c r="AG578" s="534"/>
      <c r="AH578" s="534"/>
      <c r="AI578" s="534"/>
      <c r="AJ578" s="534"/>
      <c r="AK578" s="534"/>
    </row>
    <row r="579" ht="13.5" customHeight="1">
      <c r="A579" s="534"/>
      <c r="B579" s="652"/>
      <c r="C579" s="652"/>
      <c r="D579" s="652"/>
      <c r="E579" s="652"/>
      <c r="F579" s="652"/>
      <c r="G579" s="652"/>
      <c r="H579" s="652"/>
      <c r="I579" s="652"/>
      <c r="J579" s="652"/>
      <c r="K579" s="652"/>
      <c r="L579" s="652"/>
      <c r="M579" s="652"/>
      <c r="N579" s="652"/>
      <c r="O579" s="652"/>
      <c r="P579" s="652"/>
      <c r="Q579" s="652"/>
      <c r="R579" s="534"/>
      <c r="S579" s="534"/>
      <c r="T579" s="534"/>
      <c r="U579" s="534"/>
      <c r="V579" s="534"/>
      <c r="W579" s="534"/>
      <c r="X579" s="534"/>
      <c r="Y579" s="534"/>
      <c r="Z579" s="534"/>
      <c r="AA579" s="534"/>
      <c r="AB579" s="534"/>
      <c r="AC579" s="534"/>
      <c r="AD579" s="534"/>
      <c r="AE579" s="534"/>
      <c r="AF579" s="534"/>
      <c r="AG579" s="534"/>
      <c r="AH579" s="534"/>
      <c r="AI579" s="534"/>
      <c r="AJ579" s="534"/>
      <c r="AK579" s="534"/>
    </row>
    <row r="580" ht="13.5" customHeight="1">
      <c r="A580" s="534"/>
      <c r="B580" s="652"/>
      <c r="C580" s="652"/>
      <c r="D580" s="652"/>
      <c r="E580" s="652"/>
      <c r="F580" s="652"/>
      <c r="G580" s="652"/>
      <c r="H580" s="652"/>
      <c r="I580" s="652"/>
      <c r="J580" s="652"/>
      <c r="K580" s="652"/>
      <c r="L580" s="652"/>
      <c r="M580" s="652"/>
      <c r="N580" s="652"/>
      <c r="O580" s="652"/>
      <c r="P580" s="652"/>
      <c r="Q580" s="652"/>
      <c r="R580" s="534"/>
      <c r="S580" s="534"/>
      <c r="T580" s="534"/>
      <c r="U580" s="534"/>
      <c r="V580" s="534"/>
      <c r="W580" s="534"/>
      <c r="X580" s="534"/>
      <c r="Y580" s="534"/>
      <c r="Z580" s="534"/>
      <c r="AA580" s="534"/>
      <c r="AB580" s="534"/>
      <c r="AC580" s="534"/>
      <c r="AD580" s="534"/>
      <c r="AE580" s="534"/>
      <c r="AF580" s="534"/>
      <c r="AG580" s="534"/>
      <c r="AH580" s="534"/>
      <c r="AI580" s="534"/>
      <c r="AJ580" s="534"/>
      <c r="AK580" s="534"/>
    </row>
    <row r="581" ht="13.5" customHeight="1">
      <c r="A581" s="534"/>
      <c r="B581" s="652"/>
      <c r="C581" s="652"/>
      <c r="D581" s="652"/>
      <c r="E581" s="652"/>
      <c r="F581" s="652"/>
      <c r="G581" s="652"/>
      <c r="H581" s="652"/>
      <c r="I581" s="652"/>
      <c r="J581" s="652"/>
      <c r="K581" s="652"/>
      <c r="L581" s="652"/>
      <c r="M581" s="652"/>
      <c r="N581" s="652"/>
      <c r="O581" s="652"/>
      <c r="P581" s="652"/>
      <c r="Q581" s="652"/>
      <c r="R581" s="534"/>
      <c r="S581" s="534"/>
      <c r="T581" s="534"/>
      <c r="U581" s="534"/>
      <c r="V581" s="534"/>
      <c r="W581" s="534"/>
      <c r="X581" s="534"/>
      <c r="Y581" s="534"/>
      <c r="Z581" s="534"/>
      <c r="AA581" s="534"/>
      <c r="AB581" s="534"/>
      <c r="AC581" s="534"/>
      <c r="AD581" s="534"/>
      <c r="AE581" s="534"/>
      <c r="AF581" s="534"/>
      <c r="AG581" s="534"/>
      <c r="AH581" s="534"/>
      <c r="AI581" s="534"/>
      <c r="AJ581" s="534"/>
      <c r="AK581" s="534"/>
    </row>
    <row r="582" ht="13.5" customHeight="1">
      <c r="A582" s="534"/>
      <c r="B582" s="652"/>
      <c r="C582" s="652"/>
      <c r="D582" s="652"/>
      <c r="E582" s="652"/>
      <c r="F582" s="652"/>
      <c r="G582" s="652"/>
      <c r="H582" s="652"/>
      <c r="I582" s="652"/>
      <c r="J582" s="652"/>
      <c r="K582" s="652"/>
      <c r="L582" s="652"/>
      <c r="M582" s="652"/>
      <c r="N582" s="652"/>
      <c r="O582" s="652"/>
      <c r="P582" s="652"/>
      <c r="Q582" s="652"/>
      <c r="R582" s="534"/>
      <c r="S582" s="534"/>
      <c r="T582" s="534"/>
      <c r="U582" s="534"/>
      <c r="V582" s="534"/>
      <c r="W582" s="534"/>
      <c r="X582" s="534"/>
      <c r="Y582" s="534"/>
      <c r="Z582" s="534"/>
      <c r="AA582" s="534"/>
      <c r="AB582" s="534"/>
      <c r="AC582" s="534"/>
      <c r="AD582" s="534"/>
      <c r="AE582" s="534"/>
      <c r="AF582" s="534"/>
      <c r="AG582" s="534"/>
      <c r="AH582" s="534"/>
      <c r="AI582" s="534"/>
      <c r="AJ582" s="534"/>
      <c r="AK582" s="534"/>
    </row>
    <row r="583" ht="13.5" customHeight="1">
      <c r="A583" s="534"/>
      <c r="B583" s="652"/>
      <c r="C583" s="652"/>
      <c r="D583" s="652"/>
      <c r="E583" s="652"/>
      <c r="F583" s="652"/>
      <c r="G583" s="652"/>
      <c r="H583" s="652"/>
      <c r="I583" s="652"/>
      <c r="J583" s="652"/>
      <c r="K583" s="652"/>
      <c r="L583" s="652"/>
      <c r="M583" s="652"/>
      <c r="N583" s="652"/>
      <c r="O583" s="652"/>
      <c r="P583" s="652"/>
      <c r="Q583" s="652"/>
      <c r="R583" s="534"/>
      <c r="S583" s="534"/>
      <c r="T583" s="534"/>
      <c r="U583" s="534"/>
      <c r="V583" s="534"/>
      <c r="W583" s="534"/>
      <c r="X583" s="534"/>
      <c r="Y583" s="534"/>
      <c r="Z583" s="534"/>
      <c r="AA583" s="534"/>
      <c r="AB583" s="534"/>
      <c r="AC583" s="534"/>
      <c r="AD583" s="534"/>
      <c r="AE583" s="534"/>
      <c r="AF583" s="534"/>
      <c r="AG583" s="534"/>
      <c r="AH583" s="534"/>
      <c r="AI583" s="534"/>
      <c r="AJ583" s="534"/>
      <c r="AK583" s="534"/>
    </row>
    <row r="584" ht="13.5" customHeight="1">
      <c r="A584" s="534"/>
      <c r="B584" s="652"/>
      <c r="C584" s="652"/>
      <c r="D584" s="652"/>
      <c r="E584" s="652"/>
      <c r="F584" s="652"/>
      <c r="G584" s="652"/>
      <c r="H584" s="652"/>
      <c r="I584" s="652"/>
      <c r="J584" s="652"/>
      <c r="K584" s="652"/>
      <c r="L584" s="652"/>
      <c r="M584" s="652"/>
      <c r="N584" s="652"/>
      <c r="O584" s="652"/>
      <c r="P584" s="652"/>
      <c r="Q584" s="652"/>
      <c r="R584" s="534"/>
      <c r="S584" s="534"/>
      <c r="T584" s="534"/>
      <c r="U584" s="534"/>
      <c r="V584" s="534"/>
      <c r="W584" s="534"/>
      <c r="X584" s="534"/>
      <c r="Y584" s="534"/>
      <c r="Z584" s="534"/>
      <c r="AA584" s="534"/>
      <c r="AB584" s="534"/>
      <c r="AC584" s="534"/>
      <c r="AD584" s="534"/>
      <c r="AE584" s="534"/>
      <c r="AF584" s="534"/>
      <c r="AG584" s="534"/>
      <c r="AH584" s="534"/>
      <c r="AI584" s="534"/>
      <c r="AJ584" s="534"/>
      <c r="AK584" s="534"/>
    </row>
    <row r="585" ht="13.5" customHeight="1">
      <c r="A585" s="534"/>
      <c r="B585" s="652"/>
      <c r="C585" s="652"/>
      <c r="D585" s="652"/>
      <c r="E585" s="652"/>
      <c r="F585" s="652"/>
      <c r="G585" s="652"/>
      <c r="H585" s="652"/>
      <c r="I585" s="652"/>
      <c r="J585" s="652"/>
      <c r="K585" s="652"/>
      <c r="L585" s="652"/>
      <c r="M585" s="652"/>
      <c r="N585" s="652"/>
      <c r="O585" s="652"/>
      <c r="P585" s="652"/>
      <c r="Q585" s="652"/>
      <c r="R585" s="534"/>
      <c r="S585" s="534"/>
      <c r="T585" s="534"/>
      <c r="U585" s="534"/>
      <c r="V585" s="534"/>
      <c r="W585" s="534"/>
      <c r="X585" s="534"/>
      <c r="Y585" s="534"/>
      <c r="Z585" s="534"/>
      <c r="AA585" s="534"/>
      <c r="AB585" s="534"/>
      <c r="AC585" s="534"/>
      <c r="AD585" s="534"/>
      <c r="AE585" s="534"/>
      <c r="AF585" s="534"/>
      <c r="AG585" s="534"/>
      <c r="AH585" s="534"/>
      <c r="AI585" s="534"/>
      <c r="AJ585" s="534"/>
      <c r="AK585" s="534"/>
    </row>
    <row r="586" ht="13.5" customHeight="1">
      <c r="A586" s="534"/>
      <c r="B586" s="652"/>
      <c r="C586" s="652"/>
      <c r="D586" s="652"/>
      <c r="E586" s="652"/>
      <c r="F586" s="652"/>
      <c r="G586" s="652"/>
      <c r="H586" s="652"/>
      <c r="I586" s="652"/>
      <c r="J586" s="652"/>
      <c r="K586" s="652"/>
      <c r="L586" s="652"/>
      <c r="M586" s="652"/>
      <c r="N586" s="652"/>
      <c r="O586" s="652"/>
      <c r="P586" s="652"/>
      <c r="Q586" s="652"/>
      <c r="R586" s="534"/>
      <c r="S586" s="534"/>
      <c r="T586" s="534"/>
      <c r="U586" s="534"/>
      <c r="V586" s="534"/>
      <c r="W586" s="534"/>
      <c r="X586" s="534"/>
      <c r="Y586" s="534"/>
      <c r="Z586" s="534"/>
      <c r="AA586" s="534"/>
      <c r="AB586" s="534"/>
      <c r="AC586" s="534"/>
      <c r="AD586" s="534"/>
      <c r="AE586" s="534"/>
      <c r="AF586" s="534"/>
      <c r="AG586" s="534"/>
      <c r="AH586" s="534"/>
      <c r="AI586" s="534"/>
      <c r="AJ586" s="534"/>
      <c r="AK586" s="534"/>
    </row>
    <row r="587" ht="13.5" customHeight="1">
      <c r="A587" s="534"/>
      <c r="B587" s="652"/>
      <c r="C587" s="652"/>
      <c r="D587" s="652"/>
      <c r="E587" s="652"/>
      <c r="F587" s="652"/>
      <c r="G587" s="652"/>
      <c r="H587" s="652"/>
      <c r="I587" s="652"/>
      <c r="J587" s="652"/>
      <c r="K587" s="652"/>
      <c r="L587" s="652"/>
      <c r="M587" s="652"/>
      <c r="N587" s="652"/>
      <c r="O587" s="652"/>
      <c r="P587" s="652"/>
      <c r="Q587" s="652"/>
      <c r="R587" s="534"/>
      <c r="S587" s="534"/>
      <c r="T587" s="534"/>
      <c r="U587" s="534"/>
      <c r="V587" s="534"/>
      <c r="W587" s="534"/>
      <c r="X587" s="534"/>
      <c r="Y587" s="534"/>
      <c r="Z587" s="534"/>
      <c r="AA587" s="534"/>
      <c r="AB587" s="534"/>
      <c r="AC587" s="534"/>
      <c r="AD587" s="534"/>
      <c r="AE587" s="534"/>
      <c r="AF587" s="534"/>
      <c r="AG587" s="534"/>
      <c r="AH587" s="534"/>
      <c r="AI587" s="534"/>
      <c r="AJ587" s="534"/>
      <c r="AK587" s="534"/>
    </row>
    <row r="588" ht="13.5" customHeight="1">
      <c r="A588" s="534"/>
      <c r="B588" s="652"/>
      <c r="C588" s="652"/>
      <c r="D588" s="652"/>
      <c r="E588" s="652"/>
      <c r="F588" s="652"/>
      <c r="G588" s="652"/>
      <c r="H588" s="652"/>
      <c r="I588" s="652"/>
      <c r="J588" s="652"/>
      <c r="K588" s="652"/>
      <c r="L588" s="652"/>
      <c r="M588" s="652"/>
      <c r="N588" s="652"/>
      <c r="O588" s="652"/>
      <c r="P588" s="652"/>
      <c r="Q588" s="652"/>
      <c r="R588" s="534"/>
      <c r="S588" s="534"/>
      <c r="T588" s="534"/>
      <c r="U588" s="534"/>
      <c r="V588" s="534"/>
      <c r="W588" s="534"/>
      <c r="X588" s="534"/>
      <c r="Y588" s="534"/>
      <c r="Z588" s="534"/>
      <c r="AA588" s="534"/>
      <c r="AB588" s="534"/>
      <c r="AC588" s="534"/>
      <c r="AD588" s="534"/>
      <c r="AE588" s="534"/>
      <c r="AF588" s="534"/>
      <c r="AG588" s="534"/>
      <c r="AH588" s="534"/>
      <c r="AI588" s="534"/>
      <c r="AJ588" s="534"/>
      <c r="AK588" s="534"/>
    </row>
    <row r="589" ht="13.5" customHeight="1">
      <c r="A589" s="534"/>
      <c r="B589" s="652"/>
      <c r="C589" s="652"/>
      <c r="D589" s="652"/>
      <c r="E589" s="652"/>
      <c r="F589" s="652"/>
      <c r="G589" s="652"/>
      <c r="H589" s="652"/>
      <c r="I589" s="652"/>
      <c r="J589" s="652"/>
      <c r="K589" s="652"/>
      <c r="L589" s="652"/>
      <c r="M589" s="652"/>
      <c r="N589" s="652"/>
      <c r="O589" s="652"/>
      <c r="P589" s="652"/>
      <c r="Q589" s="652"/>
      <c r="R589" s="534"/>
      <c r="S589" s="534"/>
      <c r="T589" s="534"/>
      <c r="U589" s="534"/>
      <c r="V589" s="534"/>
      <c r="W589" s="534"/>
      <c r="X589" s="534"/>
      <c r="Y589" s="534"/>
      <c r="Z589" s="534"/>
      <c r="AA589" s="534"/>
      <c r="AB589" s="534"/>
      <c r="AC589" s="534"/>
      <c r="AD589" s="534"/>
      <c r="AE589" s="534"/>
      <c r="AF589" s="534"/>
      <c r="AG589" s="534"/>
      <c r="AH589" s="534"/>
      <c r="AI589" s="534"/>
      <c r="AJ589" s="534"/>
      <c r="AK589" s="534"/>
    </row>
    <row r="590" ht="13.5" customHeight="1">
      <c r="A590" s="534"/>
      <c r="B590" s="652"/>
      <c r="C590" s="652"/>
      <c r="D590" s="652"/>
      <c r="E590" s="652"/>
      <c r="F590" s="652"/>
      <c r="G590" s="652"/>
      <c r="H590" s="652"/>
      <c r="I590" s="652"/>
      <c r="J590" s="652"/>
      <c r="K590" s="652"/>
      <c r="L590" s="652"/>
      <c r="M590" s="652"/>
      <c r="N590" s="652"/>
      <c r="O590" s="652"/>
      <c r="P590" s="652"/>
      <c r="Q590" s="652"/>
      <c r="R590" s="534"/>
      <c r="S590" s="534"/>
      <c r="T590" s="534"/>
      <c r="U590" s="534"/>
      <c r="V590" s="534"/>
      <c r="W590" s="534"/>
      <c r="X590" s="534"/>
      <c r="Y590" s="534"/>
      <c r="Z590" s="534"/>
      <c r="AA590" s="534"/>
      <c r="AB590" s="534"/>
      <c r="AC590" s="534"/>
      <c r="AD590" s="534"/>
      <c r="AE590" s="534"/>
      <c r="AF590" s="534"/>
      <c r="AG590" s="534"/>
      <c r="AH590" s="534"/>
      <c r="AI590" s="534"/>
      <c r="AJ590" s="534"/>
      <c r="AK590" s="534"/>
    </row>
    <row r="591" ht="13.5" customHeight="1">
      <c r="A591" s="534"/>
      <c r="B591" s="652"/>
      <c r="C591" s="652"/>
      <c r="D591" s="652"/>
      <c r="E591" s="652"/>
      <c r="F591" s="652"/>
      <c r="G591" s="652"/>
      <c r="H591" s="652"/>
      <c r="I591" s="652"/>
      <c r="J591" s="652"/>
      <c r="K591" s="652"/>
      <c r="L591" s="652"/>
      <c r="M591" s="652"/>
      <c r="N591" s="652"/>
      <c r="O591" s="652"/>
      <c r="P591" s="652"/>
      <c r="Q591" s="652"/>
      <c r="R591" s="534"/>
      <c r="S591" s="534"/>
      <c r="T591" s="534"/>
      <c r="U591" s="534"/>
      <c r="V591" s="534"/>
      <c r="W591" s="534"/>
      <c r="X591" s="534"/>
      <c r="Y591" s="534"/>
      <c r="Z591" s="534"/>
      <c r="AA591" s="534"/>
      <c r="AB591" s="534"/>
      <c r="AC591" s="534"/>
      <c r="AD591" s="534"/>
      <c r="AE591" s="534"/>
      <c r="AF591" s="534"/>
      <c r="AG591" s="534"/>
      <c r="AH591" s="534"/>
      <c r="AI591" s="534"/>
      <c r="AJ591" s="534"/>
      <c r="AK591" s="534"/>
    </row>
    <row r="592" ht="13.5" customHeight="1">
      <c r="A592" s="534"/>
      <c r="B592" s="652"/>
      <c r="C592" s="652"/>
      <c r="D592" s="652"/>
      <c r="E592" s="652"/>
      <c r="F592" s="652"/>
      <c r="G592" s="652"/>
      <c r="H592" s="652"/>
      <c r="I592" s="652"/>
      <c r="J592" s="652"/>
      <c r="K592" s="652"/>
      <c r="L592" s="652"/>
      <c r="M592" s="652"/>
      <c r="N592" s="652"/>
      <c r="O592" s="652"/>
      <c r="P592" s="652"/>
      <c r="Q592" s="652"/>
      <c r="R592" s="534"/>
      <c r="S592" s="534"/>
      <c r="T592" s="534"/>
      <c r="U592" s="534"/>
      <c r="V592" s="534"/>
      <c r="W592" s="534"/>
      <c r="X592" s="534"/>
      <c r="Y592" s="534"/>
      <c r="Z592" s="534"/>
      <c r="AA592" s="534"/>
      <c r="AB592" s="534"/>
      <c r="AC592" s="534"/>
      <c r="AD592" s="534"/>
      <c r="AE592" s="534"/>
      <c r="AF592" s="534"/>
      <c r="AG592" s="534"/>
      <c r="AH592" s="534"/>
      <c r="AI592" s="534"/>
      <c r="AJ592" s="534"/>
      <c r="AK592" s="534"/>
    </row>
    <row r="593" ht="13.5" customHeight="1">
      <c r="A593" s="534"/>
      <c r="B593" s="652"/>
      <c r="C593" s="652"/>
      <c r="D593" s="652"/>
      <c r="E593" s="652"/>
      <c r="F593" s="652"/>
      <c r="G593" s="652"/>
      <c r="H593" s="652"/>
      <c r="I593" s="652"/>
      <c r="J593" s="652"/>
      <c r="K593" s="652"/>
      <c r="L593" s="652"/>
      <c r="M593" s="652"/>
      <c r="N593" s="652"/>
      <c r="O593" s="652"/>
      <c r="P593" s="652"/>
      <c r="Q593" s="652"/>
      <c r="R593" s="534"/>
      <c r="S593" s="534"/>
      <c r="T593" s="534"/>
      <c r="U593" s="534"/>
      <c r="V593" s="534"/>
      <c r="W593" s="534"/>
      <c r="X593" s="534"/>
      <c r="Y593" s="534"/>
      <c r="Z593" s="534"/>
      <c r="AA593" s="534"/>
      <c r="AB593" s="534"/>
      <c r="AC593" s="534"/>
      <c r="AD593" s="534"/>
      <c r="AE593" s="534"/>
      <c r="AF593" s="534"/>
      <c r="AG593" s="534"/>
      <c r="AH593" s="534"/>
      <c r="AI593" s="534"/>
      <c r="AJ593" s="534"/>
      <c r="AK593" s="534"/>
    </row>
    <row r="594" ht="13.5" customHeight="1">
      <c r="A594" s="534"/>
      <c r="B594" s="652"/>
      <c r="C594" s="652"/>
      <c r="D594" s="652"/>
      <c r="E594" s="652"/>
      <c r="F594" s="652"/>
      <c r="G594" s="652"/>
      <c r="H594" s="652"/>
      <c r="I594" s="652"/>
      <c r="J594" s="652"/>
      <c r="K594" s="652"/>
      <c r="L594" s="652"/>
      <c r="M594" s="652"/>
      <c r="N594" s="652"/>
      <c r="O594" s="652"/>
      <c r="P594" s="652"/>
      <c r="Q594" s="652"/>
      <c r="R594" s="534"/>
      <c r="S594" s="534"/>
      <c r="T594" s="534"/>
      <c r="U594" s="534"/>
      <c r="V594" s="534"/>
      <c r="W594" s="534"/>
      <c r="X594" s="534"/>
      <c r="Y594" s="534"/>
      <c r="Z594" s="534"/>
      <c r="AA594" s="534"/>
      <c r="AB594" s="534"/>
      <c r="AC594" s="534"/>
      <c r="AD594" s="534"/>
      <c r="AE594" s="534"/>
      <c r="AF594" s="534"/>
      <c r="AG594" s="534"/>
      <c r="AH594" s="534"/>
      <c r="AI594" s="534"/>
      <c r="AJ594" s="534"/>
      <c r="AK594" s="534"/>
    </row>
    <row r="595" ht="13.5" customHeight="1">
      <c r="A595" s="534"/>
      <c r="B595" s="652"/>
      <c r="C595" s="652"/>
      <c r="D595" s="652"/>
      <c r="E595" s="652"/>
      <c r="F595" s="652"/>
      <c r="G595" s="652"/>
      <c r="H595" s="652"/>
      <c r="I595" s="652"/>
      <c r="J595" s="652"/>
      <c r="K595" s="652"/>
      <c r="L595" s="652"/>
      <c r="M595" s="652"/>
      <c r="N595" s="652"/>
      <c r="O595" s="652"/>
      <c r="P595" s="652"/>
      <c r="Q595" s="652"/>
      <c r="R595" s="534"/>
      <c r="S595" s="534"/>
      <c r="T595" s="534"/>
      <c r="U595" s="534"/>
      <c r="V595" s="534"/>
      <c r="W595" s="534"/>
      <c r="X595" s="534"/>
      <c r="Y595" s="534"/>
      <c r="Z595" s="534"/>
      <c r="AA595" s="534"/>
      <c r="AB595" s="534"/>
      <c r="AC595" s="534"/>
      <c r="AD595" s="534"/>
      <c r="AE595" s="534"/>
      <c r="AF595" s="534"/>
      <c r="AG595" s="534"/>
      <c r="AH595" s="534"/>
      <c r="AI595" s="534"/>
      <c r="AJ595" s="534"/>
      <c r="AK595" s="534"/>
    </row>
    <row r="596" ht="13.5" customHeight="1">
      <c r="A596" s="534"/>
      <c r="B596" s="652"/>
      <c r="C596" s="652"/>
      <c r="D596" s="652"/>
      <c r="E596" s="652"/>
      <c r="F596" s="652"/>
      <c r="G596" s="652"/>
      <c r="H596" s="652"/>
      <c r="I596" s="652"/>
      <c r="J596" s="652"/>
      <c r="K596" s="652"/>
      <c r="L596" s="652"/>
      <c r="M596" s="652"/>
      <c r="N596" s="652"/>
      <c r="O596" s="652"/>
      <c r="P596" s="652"/>
      <c r="Q596" s="652"/>
      <c r="R596" s="534"/>
      <c r="S596" s="534"/>
      <c r="T596" s="534"/>
      <c r="U596" s="534"/>
      <c r="V596" s="534"/>
      <c r="W596" s="534"/>
      <c r="X596" s="534"/>
      <c r="Y596" s="534"/>
      <c r="Z596" s="534"/>
      <c r="AA596" s="534"/>
      <c r="AB596" s="534"/>
      <c r="AC596" s="534"/>
      <c r="AD596" s="534"/>
      <c r="AE596" s="534"/>
      <c r="AF596" s="534"/>
      <c r="AG596" s="534"/>
      <c r="AH596" s="534"/>
      <c r="AI596" s="534"/>
      <c r="AJ596" s="534"/>
      <c r="AK596" s="534"/>
    </row>
    <row r="597" ht="13.5" customHeight="1">
      <c r="A597" s="534"/>
      <c r="B597" s="652"/>
      <c r="C597" s="652"/>
      <c r="D597" s="652"/>
      <c r="E597" s="652"/>
      <c r="F597" s="652"/>
      <c r="G597" s="652"/>
      <c r="H597" s="652"/>
      <c r="I597" s="652"/>
      <c r="J597" s="652"/>
      <c r="K597" s="652"/>
      <c r="L597" s="652"/>
      <c r="M597" s="652"/>
      <c r="N597" s="652"/>
      <c r="O597" s="652"/>
      <c r="P597" s="652"/>
      <c r="Q597" s="652"/>
      <c r="R597" s="534"/>
      <c r="S597" s="534"/>
      <c r="T597" s="534"/>
      <c r="U597" s="534"/>
      <c r="V597" s="534"/>
      <c r="W597" s="534"/>
      <c r="X597" s="534"/>
      <c r="Y597" s="534"/>
      <c r="Z597" s="534"/>
      <c r="AA597" s="534"/>
      <c r="AB597" s="534"/>
      <c r="AC597" s="534"/>
      <c r="AD597" s="534"/>
      <c r="AE597" s="534"/>
      <c r="AF597" s="534"/>
      <c r="AG597" s="534"/>
      <c r="AH597" s="534"/>
      <c r="AI597" s="534"/>
      <c r="AJ597" s="534"/>
      <c r="AK597" s="534"/>
    </row>
    <row r="598" ht="13.5" customHeight="1">
      <c r="A598" s="534"/>
      <c r="B598" s="652"/>
      <c r="C598" s="652"/>
      <c r="D598" s="652"/>
      <c r="E598" s="652"/>
      <c r="F598" s="652"/>
      <c r="G598" s="652"/>
      <c r="H598" s="652"/>
      <c r="I598" s="652"/>
      <c r="J598" s="652"/>
      <c r="K598" s="652"/>
      <c r="L598" s="652"/>
      <c r="M598" s="652"/>
      <c r="N598" s="652"/>
      <c r="O598" s="652"/>
      <c r="P598" s="652"/>
      <c r="Q598" s="652"/>
      <c r="R598" s="534"/>
      <c r="S598" s="534"/>
      <c r="T598" s="534"/>
      <c r="U598" s="534"/>
      <c r="V598" s="534"/>
      <c r="W598" s="534"/>
      <c r="X598" s="534"/>
      <c r="Y598" s="534"/>
      <c r="Z598" s="534"/>
      <c r="AA598" s="534"/>
      <c r="AB598" s="534"/>
      <c r="AC598" s="534"/>
      <c r="AD598" s="534"/>
      <c r="AE598" s="534"/>
      <c r="AF598" s="534"/>
      <c r="AG598" s="534"/>
      <c r="AH598" s="534"/>
      <c r="AI598" s="534"/>
      <c r="AJ598" s="534"/>
      <c r="AK598" s="534"/>
    </row>
    <row r="599" ht="13.5" customHeight="1">
      <c r="A599" s="534"/>
      <c r="B599" s="652"/>
      <c r="C599" s="652"/>
      <c r="D599" s="652"/>
      <c r="E599" s="652"/>
      <c r="F599" s="652"/>
      <c r="G599" s="652"/>
      <c r="H599" s="652"/>
      <c r="I599" s="652"/>
      <c r="J599" s="652"/>
      <c r="K599" s="652"/>
      <c r="L599" s="652"/>
      <c r="M599" s="652"/>
      <c r="N599" s="652"/>
      <c r="O599" s="652"/>
      <c r="P599" s="652"/>
      <c r="Q599" s="652"/>
      <c r="R599" s="534"/>
      <c r="S599" s="534"/>
      <c r="T599" s="534"/>
      <c r="U599" s="534"/>
      <c r="V599" s="534"/>
      <c r="W599" s="534"/>
      <c r="X599" s="534"/>
      <c r="Y599" s="534"/>
      <c r="Z599" s="534"/>
      <c r="AA599" s="534"/>
      <c r="AB599" s="534"/>
      <c r="AC599" s="534"/>
      <c r="AD599" s="534"/>
      <c r="AE599" s="534"/>
      <c r="AF599" s="534"/>
      <c r="AG599" s="534"/>
      <c r="AH599" s="534"/>
      <c r="AI599" s="534"/>
      <c r="AJ599" s="534"/>
      <c r="AK599" s="534"/>
    </row>
    <row r="600" ht="13.5" customHeight="1">
      <c r="A600" s="534"/>
      <c r="B600" s="652"/>
      <c r="C600" s="652"/>
      <c r="D600" s="652"/>
      <c r="E600" s="652"/>
      <c r="F600" s="652"/>
      <c r="G600" s="652"/>
      <c r="H600" s="652"/>
      <c r="I600" s="652"/>
      <c r="J600" s="652"/>
      <c r="K600" s="652"/>
      <c r="L600" s="652"/>
      <c r="M600" s="652"/>
      <c r="N600" s="652"/>
      <c r="O600" s="652"/>
      <c r="P600" s="652"/>
      <c r="Q600" s="652"/>
      <c r="R600" s="534"/>
      <c r="S600" s="534"/>
      <c r="T600" s="534"/>
      <c r="U600" s="534"/>
      <c r="V600" s="534"/>
      <c r="W600" s="534"/>
      <c r="X600" s="534"/>
      <c r="Y600" s="534"/>
      <c r="Z600" s="534"/>
      <c r="AA600" s="534"/>
      <c r="AB600" s="534"/>
      <c r="AC600" s="534"/>
      <c r="AD600" s="534"/>
      <c r="AE600" s="534"/>
      <c r="AF600" s="534"/>
      <c r="AG600" s="534"/>
      <c r="AH600" s="534"/>
      <c r="AI600" s="534"/>
      <c r="AJ600" s="534"/>
      <c r="AK600" s="534"/>
    </row>
    <row r="601" ht="13.5" customHeight="1">
      <c r="A601" s="534"/>
      <c r="B601" s="652"/>
      <c r="C601" s="652"/>
      <c r="D601" s="652"/>
      <c r="E601" s="652"/>
      <c r="F601" s="652"/>
      <c r="G601" s="652"/>
      <c r="H601" s="652"/>
      <c r="I601" s="652"/>
      <c r="J601" s="652"/>
      <c r="K601" s="652"/>
      <c r="L601" s="652"/>
      <c r="M601" s="652"/>
      <c r="N601" s="652"/>
      <c r="O601" s="652"/>
      <c r="P601" s="652"/>
      <c r="Q601" s="652"/>
      <c r="R601" s="534"/>
      <c r="S601" s="534"/>
      <c r="T601" s="534"/>
      <c r="U601" s="534"/>
      <c r="V601" s="534"/>
      <c r="W601" s="534"/>
      <c r="X601" s="534"/>
      <c r="Y601" s="534"/>
      <c r="Z601" s="534"/>
      <c r="AA601" s="534"/>
      <c r="AB601" s="534"/>
      <c r="AC601" s="534"/>
      <c r="AD601" s="534"/>
      <c r="AE601" s="534"/>
      <c r="AF601" s="534"/>
      <c r="AG601" s="534"/>
      <c r="AH601" s="534"/>
      <c r="AI601" s="534"/>
      <c r="AJ601" s="534"/>
      <c r="AK601" s="534"/>
    </row>
    <row r="602" ht="13.5" customHeight="1">
      <c r="A602" s="534"/>
      <c r="B602" s="652"/>
      <c r="C602" s="652"/>
      <c r="D602" s="652"/>
      <c r="E602" s="652"/>
      <c r="F602" s="652"/>
      <c r="G602" s="652"/>
      <c r="H602" s="652"/>
      <c r="I602" s="652"/>
      <c r="J602" s="652"/>
      <c r="K602" s="652"/>
      <c r="L602" s="652"/>
      <c r="M602" s="652"/>
      <c r="N602" s="652"/>
      <c r="O602" s="652"/>
      <c r="P602" s="652"/>
      <c r="Q602" s="652"/>
      <c r="R602" s="534"/>
      <c r="S602" s="534"/>
      <c r="T602" s="534"/>
      <c r="U602" s="534"/>
      <c r="V602" s="534"/>
      <c r="W602" s="534"/>
      <c r="X602" s="534"/>
      <c r="Y602" s="534"/>
      <c r="Z602" s="534"/>
      <c r="AA602" s="534"/>
      <c r="AB602" s="534"/>
      <c r="AC602" s="534"/>
      <c r="AD602" s="534"/>
      <c r="AE602" s="534"/>
      <c r="AF602" s="534"/>
      <c r="AG602" s="534"/>
      <c r="AH602" s="534"/>
      <c r="AI602" s="534"/>
      <c r="AJ602" s="534"/>
      <c r="AK602" s="534"/>
    </row>
    <row r="603" ht="13.5" customHeight="1">
      <c r="A603" s="534"/>
      <c r="B603" s="652"/>
      <c r="C603" s="652"/>
      <c r="D603" s="652"/>
      <c r="E603" s="652"/>
      <c r="F603" s="652"/>
      <c r="G603" s="652"/>
      <c r="H603" s="652"/>
      <c r="I603" s="652"/>
      <c r="J603" s="652"/>
      <c r="K603" s="652"/>
      <c r="L603" s="652"/>
      <c r="M603" s="652"/>
      <c r="N603" s="652"/>
      <c r="O603" s="652"/>
      <c r="P603" s="652"/>
      <c r="Q603" s="652"/>
      <c r="R603" s="534"/>
      <c r="S603" s="534"/>
      <c r="T603" s="534"/>
      <c r="U603" s="534"/>
      <c r="V603" s="534"/>
      <c r="W603" s="534"/>
      <c r="X603" s="534"/>
      <c r="Y603" s="534"/>
      <c r="Z603" s="534"/>
      <c r="AA603" s="534"/>
      <c r="AB603" s="534"/>
      <c r="AC603" s="534"/>
      <c r="AD603" s="534"/>
      <c r="AE603" s="534"/>
      <c r="AF603" s="534"/>
      <c r="AG603" s="534"/>
      <c r="AH603" s="534"/>
      <c r="AI603" s="534"/>
      <c r="AJ603" s="534"/>
      <c r="AK603" s="534"/>
    </row>
    <row r="604" ht="13.5" customHeight="1">
      <c r="A604" s="534"/>
      <c r="B604" s="652"/>
      <c r="C604" s="652"/>
      <c r="D604" s="652"/>
      <c r="E604" s="652"/>
      <c r="F604" s="652"/>
      <c r="G604" s="652"/>
      <c r="H604" s="652"/>
      <c r="I604" s="652"/>
      <c r="J604" s="652"/>
      <c r="K604" s="652"/>
      <c r="L604" s="652"/>
      <c r="M604" s="652"/>
      <c r="N604" s="652"/>
      <c r="O604" s="652"/>
      <c r="P604" s="652"/>
      <c r="Q604" s="652"/>
      <c r="R604" s="534"/>
      <c r="S604" s="534"/>
      <c r="T604" s="534"/>
      <c r="U604" s="534"/>
      <c r="V604" s="534"/>
      <c r="W604" s="534"/>
      <c r="X604" s="534"/>
      <c r="Y604" s="534"/>
      <c r="Z604" s="534"/>
      <c r="AA604" s="534"/>
      <c r="AB604" s="534"/>
      <c r="AC604" s="534"/>
      <c r="AD604" s="534"/>
      <c r="AE604" s="534"/>
      <c r="AF604" s="534"/>
      <c r="AG604" s="534"/>
      <c r="AH604" s="534"/>
      <c r="AI604" s="534"/>
      <c r="AJ604" s="534"/>
      <c r="AK604" s="534"/>
    </row>
    <row r="605" ht="13.5" customHeight="1">
      <c r="A605" s="534"/>
      <c r="B605" s="652"/>
      <c r="C605" s="652"/>
      <c r="D605" s="652"/>
      <c r="E605" s="652"/>
      <c r="F605" s="652"/>
      <c r="G605" s="652"/>
      <c r="H605" s="652"/>
      <c r="I605" s="652"/>
      <c r="J605" s="652"/>
      <c r="K605" s="652"/>
      <c r="L605" s="652"/>
      <c r="M605" s="652"/>
      <c r="N605" s="652"/>
      <c r="O605" s="652"/>
      <c r="P605" s="652"/>
      <c r="Q605" s="652"/>
      <c r="R605" s="534"/>
      <c r="S605" s="534"/>
      <c r="T605" s="534"/>
      <c r="U605" s="534"/>
      <c r="V605" s="534"/>
      <c r="W605" s="534"/>
      <c r="X605" s="534"/>
      <c r="Y605" s="534"/>
      <c r="Z605" s="534"/>
      <c r="AA605" s="534"/>
      <c r="AB605" s="534"/>
      <c r="AC605" s="534"/>
      <c r="AD605" s="534"/>
      <c r="AE605" s="534"/>
      <c r="AF605" s="534"/>
      <c r="AG605" s="534"/>
      <c r="AH605" s="534"/>
      <c r="AI605" s="534"/>
      <c r="AJ605" s="534"/>
      <c r="AK605" s="534"/>
    </row>
    <row r="606" ht="13.5" customHeight="1">
      <c r="A606" s="534"/>
      <c r="B606" s="652"/>
      <c r="C606" s="652"/>
      <c r="D606" s="652"/>
      <c r="E606" s="652"/>
      <c r="F606" s="652"/>
      <c r="G606" s="652"/>
      <c r="H606" s="652"/>
      <c r="I606" s="652"/>
      <c r="J606" s="652"/>
      <c r="K606" s="652"/>
      <c r="L606" s="652"/>
      <c r="M606" s="652"/>
      <c r="N606" s="652"/>
      <c r="O606" s="652"/>
      <c r="P606" s="652"/>
      <c r="Q606" s="652"/>
      <c r="R606" s="534"/>
      <c r="S606" s="534"/>
      <c r="T606" s="534"/>
      <c r="U606" s="534"/>
      <c r="V606" s="534"/>
      <c r="W606" s="534"/>
      <c r="X606" s="534"/>
      <c r="Y606" s="534"/>
      <c r="Z606" s="534"/>
      <c r="AA606" s="534"/>
      <c r="AB606" s="534"/>
      <c r="AC606" s="534"/>
      <c r="AD606" s="534"/>
      <c r="AE606" s="534"/>
      <c r="AF606" s="534"/>
      <c r="AG606" s="534"/>
      <c r="AH606" s="534"/>
      <c r="AI606" s="534"/>
      <c r="AJ606" s="534"/>
      <c r="AK606" s="534"/>
    </row>
    <row r="607" ht="13.5" customHeight="1">
      <c r="A607" s="534"/>
      <c r="B607" s="652"/>
      <c r="C607" s="652"/>
      <c r="D607" s="652"/>
      <c r="E607" s="652"/>
      <c r="F607" s="652"/>
      <c r="G607" s="652"/>
      <c r="H607" s="652"/>
      <c r="I607" s="652"/>
      <c r="J607" s="652"/>
      <c r="K607" s="652"/>
      <c r="L607" s="652"/>
      <c r="M607" s="652"/>
      <c r="N607" s="652"/>
      <c r="O607" s="652"/>
      <c r="P607" s="652"/>
      <c r="Q607" s="652"/>
      <c r="R607" s="534"/>
      <c r="S607" s="534"/>
      <c r="T607" s="534"/>
      <c r="U607" s="534"/>
      <c r="V607" s="534"/>
      <c r="W607" s="534"/>
      <c r="X607" s="534"/>
      <c r="Y607" s="534"/>
      <c r="Z607" s="534"/>
      <c r="AA607" s="534"/>
      <c r="AB607" s="534"/>
      <c r="AC607" s="534"/>
      <c r="AD607" s="534"/>
      <c r="AE607" s="534"/>
      <c r="AF607" s="534"/>
      <c r="AG607" s="534"/>
      <c r="AH607" s="534"/>
      <c r="AI607" s="534"/>
      <c r="AJ607" s="534"/>
      <c r="AK607" s="534"/>
    </row>
    <row r="608" ht="13.5" customHeight="1">
      <c r="A608" s="534"/>
      <c r="B608" s="652"/>
      <c r="C608" s="652"/>
      <c r="D608" s="652"/>
      <c r="E608" s="652"/>
      <c r="F608" s="652"/>
      <c r="G608" s="652"/>
      <c r="H608" s="652"/>
      <c r="I608" s="652"/>
      <c r="J608" s="652"/>
      <c r="K608" s="652"/>
      <c r="L608" s="652"/>
      <c r="M608" s="652"/>
      <c r="N608" s="652"/>
      <c r="O608" s="652"/>
      <c r="P608" s="652"/>
      <c r="Q608" s="652"/>
      <c r="R608" s="534"/>
      <c r="S608" s="534"/>
      <c r="T608" s="534"/>
      <c r="U608" s="534"/>
      <c r="V608" s="534"/>
      <c r="W608" s="534"/>
      <c r="X608" s="534"/>
      <c r="Y608" s="534"/>
      <c r="Z608" s="534"/>
      <c r="AA608" s="534"/>
      <c r="AB608" s="534"/>
      <c r="AC608" s="534"/>
      <c r="AD608" s="534"/>
      <c r="AE608" s="534"/>
      <c r="AF608" s="534"/>
      <c r="AG608" s="534"/>
      <c r="AH608" s="534"/>
      <c r="AI608" s="534"/>
      <c r="AJ608" s="534"/>
      <c r="AK608" s="534"/>
    </row>
    <row r="609" ht="13.5" customHeight="1">
      <c r="A609" s="534"/>
      <c r="B609" s="652"/>
      <c r="C609" s="652"/>
      <c r="D609" s="652"/>
      <c r="E609" s="652"/>
      <c r="F609" s="652"/>
      <c r="G609" s="652"/>
      <c r="H609" s="652"/>
      <c r="I609" s="652"/>
      <c r="J609" s="652"/>
      <c r="K609" s="652"/>
      <c r="L609" s="652"/>
      <c r="M609" s="652"/>
      <c r="N609" s="652"/>
      <c r="O609" s="652"/>
      <c r="P609" s="652"/>
      <c r="Q609" s="652"/>
      <c r="R609" s="534"/>
      <c r="S609" s="534"/>
      <c r="T609" s="534"/>
      <c r="U609" s="534"/>
      <c r="V609" s="534"/>
      <c r="W609" s="534"/>
      <c r="X609" s="534"/>
      <c r="Y609" s="534"/>
      <c r="Z609" s="534"/>
      <c r="AA609" s="534"/>
      <c r="AB609" s="534"/>
      <c r="AC609" s="534"/>
      <c r="AD609" s="534"/>
      <c r="AE609" s="534"/>
      <c r="AF609" s="534"/>
      <c r="AG609" s="534"/>
      <c r="AH609" s="534"/>
      <c r="AI609" s="534"/>
      <c r="AJ609" s="534"/>
      <c r="AK609" s="534"/>
    </row>
    <row r="610" ht="13.5" customHeight="1">
      <c r="A610" s="534"/>
      <c r="B610" s="652"/>
      <c r="C610" s="652"/>
      <c r="D610" s="652"/>
      <c r="E610" s="652"/>
      <c r="F610" s="652"/>
      <c r="G610" s="652"/>
      <c r="H610" s="652"/>
      <c r="I610" s="652"/>
      <c r="J610" s="652"/>
      <c r="K610" s="652"/>
      <c r="L610" s="652"/>
      <c r="M610" s="652"/>
      <c r="N610" s="652"/>
      <c r="O610" s="652"/>
      <c r="P610" s="652"/>
      <c r="Q610" s="652"/>
      <c r="R610" s="534"/>
      <c r="S610" s="534"/>
      <c r="T610" s="534"/>
      <c r="U610" s="534"/>
      <c r="V610" s="534"/>
      <c r="W610" s="534"/>
      <c r="X610" s="534"/>
      <c r="Y610" s="534"/>
      <c r="Z610" s="534"/>
      <c r="AA610" s="534"/>
      <c r="AB610" s="534"/>
      <c r="AC610" s="534"/>
      <c r="AD610" s="534"/>
      <c r="AE610" s="534"/>
      <c r="AF610" s="534"/>
      <c r="AG610" s="534"/>
      <c r="AH610" s="534"/>
      <c r="AI610" s="534"/>
      <c r="AJ610" s="534"/>
      <c r="AK610" s="534"/>
    </row>
    <row r="611" ht="13.5" customHeight="1">
      <c r="A611" s="534"/>
      <c r="B611" s="652"/>
      <c r="C611" s="652"/>
      <c r="D611" s="652"/>
      <c r="E611" s="652"/>
      <c r="F611" s="652"/>
      <c r="G611" s="652"/>
      <c r="H611" s="652"/>
      <c r="I611" s="652"/>
      <c r="J611" s="652"/>
      <c r="K611" s="652"/>
      <c r="L611" s="652"/>
      <c r="M611" s="652"/>
      <c r="N611" s="652"/>
      <c r="O611" s="652"/>
      <c r="P611" s="652"/>
      <c r="Q611" s="652"/>
      <c r="R611" s="534"/>
      <c r="S611" s="534"/>
      <c r="T611" s="534"/>
      <c r="U611" s="534"/>
      <c r="V611" s="534"/>
      <c r="W611" s="534"/>
      <c r="X611" s="534"/>
      <c r="Y611" s="534"/>
      <c r="Z611" s="534"/>
      <c r="AA611" s="534"/>
      <c r="AB611" s="534"/>
      <c r="AC611" s="534"/>
      <c r="AD611" s="534"/>
      <c r="AE611" s="534"/>
      <c r="AF611" s="534"/>
      <c r="AG611" s="534"/>
      <c r="AH611" s="534"/>
      <c r="AI611" s="534"/>
      <c r="AJ611" s="534"/>
      <c r="AK611" s="534"/>
    </row>
    <row r="612" ht="13.5" customHeight="1">
      <c r="A612" s="534"/>
      <c r="B612" s="652"/>
      <c r="C612" s="652"/>
      <c r="D612" s="652"/>
      <c r="E612" s="652"/>
      <c r="F612" s="652"/>
      <c r="G612" s="652"/>
      <c r="H612" s="652"/>
      <c r="I612" s="652"/>
      <c r="J612" s="652"/>
      <c r="K612" s="652"/>
      <c r="L612" s="652"/>
      <c r="M612" s="652"/>
      <c r="N612" s="652"/>
      <c r="O612" s="652"/>
      <c r="P612" s="652"/>
      <c r="Q612" s="652"/>
      <c r="R612" s="534"/>
      <c r="S612" s="534"/>
      <c r="T612" s="534"/>
      <c r="U612" s="534"/>
      <c r="V612" s="534"/>
      <c r="W612" s="534"/>
      <c r="X612" s="534"/>
      <c r="Y612" s="534"/>
      <c r="Z612" s="534"/>
      <c r="AA612" s="534"/>
      <c r="AB612" s="534"/>
      <c r="AC612" s="534"/>
      <c r="AD612" s="534"/>
      <c r="AE612" s="534"/>
      <c r="AF612" s="534"/>
      <c r="AG612" s="534"/>
      <c r="AH612" s="534"/>
      <c r="AI612" s="534"/>
      <c r="AJ612" s="534"/>
      <c r="AK612" s="534"/>
    </row>
    <row r="613" ht="13.5" customHeight="1">
      <c r="A613" s="534"/>
      <c r="B613" s="652"/>
      <c r="C613" s="652"/>
      <c r="D613" s="652"/>
      <c r="E613" s="652"/>
      <c r="F613" s="652"/>
      <c r="G613" s="652"/>
      <c r="H613" s="652"/>
      <c r="I613" s="652"/>
      <c r="J613" s="652"/>
      <c r="K613" s="652"/>
      <c r="L613" s="652"/>
      <c r="M613" s="652"/>
      <c r="N613" s="652"/>
      <c r="O613" s="652"/>
      <c r="P613" s="652"/>
      <c r="Q613" s="652"/>
      <c r="R613" s="534"/>
      <c r="S613" s="534"/>
      <c r="T613" s="534"/>
      <c r="U613" s="534"/>
      <c r="V613" s="534"/>
      <c r="W613" s="534"/>
      <c r="X613" s="534"/>
      <c r="Y613" s="534"/>
      <c r="Z613" s="534"/>
      <c r="AA613" s="534"/>
      <c r="AB613" s="534"/>
      <c r="AC613" s="534"/>
      <c r="AD613" s="534"/>
      <c r="AE613" s="534"/>
      <c r="AF613" s="534"/>
      <c r="AG613" s="534"/>
      <c r="AH613" s="534"/>
      <c r="AI613" s="534"/>
      <c r="AJ613" s="534"/>
      <c r="AK613" s="534"/>
    </row>
    <row r="614" ht="13.5" customHeight="1">
      <c r="A614" s="534"/>
      <c r="B614" s="652"/>
      <c r="C614" s="652"/>
      <c r="D614" s="652"/>
      <c r="E614" s="652"/>
      <c r="F614" s="652"/>
      <c r="G614" s="652"/>
      <c r="H614" s="652"/>
      <c r="I614" s="652"/>
      <c r="J614" s="652"/>
      <c r="K614" s="652"/>
      <c r="L614" s="652"/>
      <c r="M614" s="652"/>
      <c r="N614" s="652"/>
      <c r="O614" s="652"/>
      <c r="P614" s="652"/>
      <c r="Q614" s="652"/>
      <c r="R614" s="534"/>
      <c r="S614" s="534"/>
      <c r="T614" s="534"/>
      <c r="U614" s="534"/>
      <c r="V614" s="534"/>
      <c r="W614" s="534"/>
      <c r="X614" s="534"/>
      <c r="Y614" s="534"/>
      <c r="Z614" s="534"/>
      <c r="AA614" s="534"/>
      <c r="AB614" s="534"/>
      <c r="AC614" s="534"/>
      <c r="AD614" s="534"/>
      <c r="AE614" s="534"/>
      <c r="AF614" s="534"/>
      <c r="AG614" s="534"/>
      <c r="AH614" s="534"/>
      <c r="AI614" s="534"/>
      <c r="AJ614" s="534"/>
      <c r="AK614" s="534"/>
    </row>
    <row r="615" ht="13.5" customHeight="1">
      <c r="A615" s="534"/>
      <c r="B615" s="652"/>
      <c r="C615" s="652"/>
      <c r="D615" s="652"/>
      <c r="E615" s="652"/>
      <c r="F615" s="652"/>
      <c r="G615" s="652"/>
      <c r="H615" s="652"/>
      <c r="I615" s="652"/>
      <c r="J615" s="652"/>
      <c r="K615" s="652"/>
      <c r="L615" s="652"/>
      <c r="M615" s="652"/>
      <c r="N615" s="652"/>
      <c r="O615" s="652"/>
      <c r="P615" s="652"/>
      <c r="Q615" s="652"/>
      <c r="R615" s="534"/>
      <c r="S615" s="534"/>
      <c r="T615" s="534"/>
      <c r="U615" s="534"/>
      <c r="V615" s="534"/>
      <c r="W615" s="534"/>
      <c r="X615" s="534"/>
      <c r="Y615" s="534"/>
      <c r="Z615" s="534"/>
      <c r="AA615" s="534"/>
      <c r="AB615" s="534"/>
      <c r="AC615" s="534"/>
      <c r="AD615" s="534"/>
      <c r="AE615" s="534"/>
      <c r="AF615" s="534"/>
      <c r="AG615" s="534"/>
      <c r="AH615" s="534"/>
      <c r="AI615" s="534"/>
      <c r="AJ615" s="534"/>
      <c r="AK615" s="534"/>
    </row>
    <row r="616" ht="13.5" customHeight="1">
      <c r="A616" s="534"/>
      <c r="B616" s="652"/>
      <c r="C616" s="652"/>
      <c r="D616" s="652"/>
      <c r="E616" s="652"/>
      <c r="F616" s="652"/>
      <c r="G616" s="652"/>
      <c r="H616" s="652"/>
      <c r="I616" s="652"/>
      <c r="J616" s="652"/>
      <c r="K616" s="652"/>
      <c r="L616" s="652"/>
      <c r="M616" s="652"/>
      <c r="N616" s="652"/>
      <c r="O616" s="652"/>
      <c r="P616" s="652"/>
      <c r="Q616" s="652"/>
      <c r="R616" s="534"/>
      <c r="S616" s="534"/>
      <c r="T616" s="534"/>
      <c r="U616" s="534"/>
      <c r="V616" s="534"/>
      <c r="W616" s="534"/>
      <c r="X616" s="534"/>
      <c r="Y616" s="534"/>
      <c r="Z616" s="534"/>
      <c r="AA616" s="534"/>
      <c r="AB616" s="534"/>
      <c r="AC616" s="534"/>
      <c r="AD616" s="534"/>
      <c r="AE616" s="534"/>
      <c r="AF616" s="534"/>
      <c r="AG616" s="534"/>
      <c r="AH616" s="534"/>
      <c r="AI616" s="534"/>
      <c r="AJ616" s="534"/>
      <c r="AK616" s="534"/>
    </row>
    <row r="617" ht="13.5" customHeight="1">
      <c r="A617" s="534"/>
      <c r="B617" s="652"/>
      <c r="C617" s="652"/>
      <c r="D617" s="652"/>
      <c r="E617" s="652"/>
      <c r="F617" s="652"/>
      <c r="G617" s="652"/>
      <c r="H617" s="652"/>
      <c r="I617" s="652"/>
      <c r="J617" s="652"/>
      <c r="K617" s="652"/>
      <c r="L617" s="652"/>
      <c r="M617" s="652"/>
      <c r="N617" s="652"/>
      <c r="O617" s="652"/>
      <c r="P617" s="652"/>
      <c r="Q617" s="652"/>
      <c r="R617" s="534"/>
      <c r="S617" s="534"/>
      <c r="T617" s="534"/>
      <c r="U617" s="534"/>
      <c r="V617" s="534"/>
      <c r="W617" s="534"/>
      <c r="X617" s="534"/>
      <c r="Y617" s="534"/>
      <c r="Z617" s="534"/>
      <c r="AA617" s="534"/>
      <c r="AB617" s="534"/>
      <c r="AC617" s="534"/>
      <c r="AD617" s="534"/>
      <c r="AE617" s="534"/>
      <c r="AF617" s="534"/>
      <c r="AG617" s="534"/>
      <c r="AH617" s="534"/>
      <c r="AI617" s="534"/>
      <c r="AJ617" s="534"/>
      <c r="AK617" s="534"/>
    </row>
    <row r="618" ht="13.5" customHeight="1">
      <c r="A618" s="534"/>
      <c r="B618" s="652"/>
      <c r="C618" s="652"/>
      <c r="D618" s="652"/>
      <c r="E618" s="652"/>
      <c r="F618" s="652"/>
      <c r="G618" s="652"/>
      <c r="H618" s="652"/>
      <c r="I618" s="652"/>
      <c r="J618" s="652"/>
      <c r="K618" s="652"/>
      <c r="L618" s="652"/>
      <c r="M618" s="652"/>
      <c r="N618" s="652"/>
      <c r="O618" s="652"/>
      <c r="P618" s="652"/>
      <c r="Q618" s="652"/>
      <c r="R618" s="534"/>
      <c r="S618" s="534"/>
      <c r="T618" s="534"/>
      <c r="U618" s="534"/>
      <c r="V618" s="534"/>
      <c r="W618" s="534"/>
      <c r="X618" s="534"/>
      <c r="Y618" s="534"/>
      <c r="Z618" s="534"/>
      <c r="AA618" s="534"/>
      <c r="AB618" s="534"/>
      <c r="AC618" s="534"/>
      <c r="AD618" s="534"/>
      <c r="AE618" s="534"/>
      <c r="AF618" s="534"/>
      <c r="AG618" s="534"/>
      <c r="AH618" s="534"/>
      <c r="AI618" s="534"/>
      <c r="AJ618" s="534"/>
      <c r="AK618" s="534"/>
    </row>
    <row r="619" ht="13.5" customHeight="1">
      <c r="A619" s="534"/>
      <c r="B619" s="652"/>
      <c r="C619" s="652"/>
      <c r="D619" s="652"/>
      <c r="E619" s="652"/>
      <c r="F619" s="652"/>
      <c r="G619" s="652"/>
      <c r="H619" s="652"/>
      <c r="I619" s="652"/>
      <c r="J619" s="652"/>
      <c r="K619" s="652"/>
      <c r="L619" s="652"/>
      <c r="M619" s="652"/>
      <c r="N619" s="652"/>
      <c r="O619" s="652"/>
      <c r="P619" s="652"/>
      <c r="Q619" s="652"/>
      <c r="R619" s="534"/>
      <c r="S619" s="534"/>
      <c r="T619" s="534"/>
      <c r="U619" s="534"/>
      <c r="V619" s="534"/>
      <c r="W619" s="534"/>
      <c r="X619" s="534"/>
      <c r="Y619" s="534"/>
      <c r="Z619" s="534"/>
      <c r="AA619" s="534"/>
      <c r="AB619" s="534"/>
      <c r="AC619" s="534"/>
      <c r="AD619" s="534"/>
      <c r="AE619" s="534"/>
      <c r="AF619" s="534"/>
      <c r="AG619" s="534"/>
      <c r="AH619" s="534"/>
      <c r="AI619" s="534"/>
      <c r="AJ619" s="534"/>
      <c r="AK619" s="534"/>
    </row>
    <row r="620" ht="13.5" customHeight="1">
      <c r="A620" s="534"/>
      <c r="B620" s="652"/>
      <c r="C620" s="652"/>
      <c r="D620" s="652"/>
      <c r="E620" s="652"/>
      <c r="F620" s="652"/>
      <c r="G620" s="652"/>
      <c r="H620" s="652"/>
      <c r="I620" s="652"/>
      <c r="J620" s="652"/>
      <c r="K620" s="652"/>
      <c r="L620" s="652"/>
      <c r="M620" s="652"/>
      <c r="N620" s="652"/>
      <c r="O620" s="652"/>
      <c r="P620" s="652"/>
      <c r="Q620" s="652"/>
      <c r="R620" s="534"/>
      <c r="S620" s="534"/>
      <c r="T620" s="534"/>
      <c r="U620" s="534"/>
      <c r="V620" s="534"/>
      <c r="W620" s="534"/>
      <c r="X620" s="534"/>
      <c r="Y620" s="534"/>
      <c r="Z620" s="534"/>
      <c r="AA620" s="534"/>
      <c r="AB620" s="534"/>
      <c r="AC620" s="534"/>
      <c r="AD620" s="534"/>
      <c r="AE620" s="534"/>
      <c r="AF620" s="534"/>
      <c r="AG620" s="534"/>
      <c r="AH620" s="534"/>
      <c r="AI620" s="534"/>
      <c r="AJ620" s="534"/>
      <c r="AK620" s="534"/>
    </row>
    <row r="621" ht="13.5" customHeight="1">
      <c r="A621" s="534"/>
      <c r="B621" s="652"/>
      <c r="C621" s="652"/>
      <c r="D621" s="652"/>
      <c r="E621" s="652"/>
      <c r="F621" s="652"/>
      <c r="G621" s="652"/>
      <c r="H621" s="652"/>
      <c r="I621" s="652"/>
      <c r="J621" s="652"/>
      <c r="K621" s="652"/>
      <c r="L621" s="652"/>
      <c r="M621" s="652"/>
      <c r="N621" s="652"/>
      <c r="O621" s="652"/>
      <c r="P621" s="652"/>
      <c r="Q621" s="652"/>
      <c r="R621" s="534"/>
      <c r="S621" s="534"/>
      <c r="T621" s="534"/>
      <c r="U621" s="534"/>
      <c r="V621" s="534"/>
      <c r="W621" s="534"/>
      <c r="X621" s="534"/>
      <c r="Y621" s="534"/>
      <c r="Z621" s="534"/>
      <c r="AA621" s="534"/>
      <c r="AB621" s="534"/>
      <c r="AC621" s="534"/>
      <c r="AD621" s="534"/>
      <c r="AE621" s="534"/>
      <c r="AF621" s="534"/>
      <c r="AG621" s="534"/>
      <c r="AH621" s="534"/>
      <c r="AI621" s="534"/>
      <c r="AJ621" s="534"/>
      <c r="AK621" s="534"/>
    </row>
    <row r="622" ht="13.5" customHeight="1">
      <c r="A622" s="534"/>
      <c r="B622" s="652"/>
      <c r="C622" s="652"/>
      <c r="D622" s="652"/>
      <c r="E622" s="652"/>
      <c r="F622" s="652"/>
      <c r="G622" s="652"/>
      <c r="H622" s="652"/>
      <c r="I622" s="652"/>
      <c r="J622" s="652"/>
      <c r="K622" s="652"/>
      <c r="L622" s="652"/>
      <c r="M622" s="652"/>
      <c r="N622" s="652"/>
      <c r="O622" s="652"/>
      <c r="P622" s="652"/>
      <c r="Q622" s="652"/>
      <c r="R622" s="534"/>
      <c r="S622" s="534"/>
      <c r="T622" s="534"/>
      <c r="U622" s="534"/>
      <c r="V622" s="534"/>
      <c r="W622" s="534"/>
      <c r="X622" s="534"/>
      <c r="Y622" s="534"/>
      <c r="Z622" s="534"/>
      <c r="AA622" s="534"/>
      <c r="AB622" s="534"/>
      <c r="AC622" s="534"/>
      <c r="AD622" s="534"/>
      <c r="AE622" s="534"/>
      <c r="AF622" s="534"/>
      <c r="AG622" s="534"/>
      <c r="AH622" s="534"/>
      <c r="AI622" s="534"/>
      <c r="AJ622" s="534"/>
      <c r="AK622" s="534"/>
    </row>
    <row r="623" ht="13.5" customHeight="1">
      <c r="A623" s="534"/>
      <c r="B623" s="652"/>
      <c r="C623" s="652"/>
      <c r="D623" s="652"/>
      <c r="E623" s="652"/>
      <c r="F623" s="652"/>
      <c r="G623" s="652"/>
      <c r="H623" s="652"/>
      <c r="I623" s="652"/>
      <c r="J623" s="652"/>
      <c r="K623" s="652"/>
      <c r="L623" s="652"/>
      <c r="M623" s="652"/>
      <c r="N623" s="652"/>
      <c r="O623" s="652"/>
      <c r="P623" s="652"/>
      <c r="Q623" s="652"/>
      <c r="R623" s="534"/>
      <c r="S623" s="534"/>
      <c r="T623" s="534"/>
      <c r="U623" s="534"/>
      <c r="V623" s="534"/>
      <c r="W623" s="534"/>
      <c r="X623" s="534"/>
      <c r="Y623" s="534"/>
      <c r="Z623" s="534"/>
      <c r="AA623" s="534"/>
      <c r="AB623" s="534"/>
      <c r="AC623" s="534"/>
      <c r="AD623" s="534"/>
      <c r="AE623" s="534"/>
      <c r="AF623" s="534"/>
      <c r="AG623" s="534"/>
      <c r="AH623" s="534"/>
      <c r="AI623" s="534"/>
      <c r="AJ623" s="534"/>
      <c r="AK623" s="534"/>
    </row>
    <row r="624" ht="13.5" customHeight="1">
      <c r="A624" s="534"/>
      <c r="B624" s="652"/>
      <c r="C624" s="652"/>
      <c r="D624" s="652"/>
      <c r="E624" s="652"/>
      <c r="F624" s="652"/>
      <c r="G624" s="652"/>
      <c r="H624" s="652"/>
      <c r="I624" s="652"/>
      <c r="J624" s="652"/>
      <c r="K624" s="652"/>
      <c r="L624" s="652"/>
      <c r="M624" s="652"/>
      <c r="N624" s="652"/>
      <c r="O624" s="652"/>
      <c r="P624" s="652"/>
      <c r="Q624" s="652"/>
      <c r="R624" s="534"/>
      <c r="S624" s="534"/>
      <c r="T624" s="534"/>
      <c r="U624" s="534"/>
      <c r="V624" s="534"/>
      <c r="W624" s="534"/>
      <c r="X624" s="534"/>
      <c r="Y624" s="534"/>
      <c r="Z624" s="534"/>
      <c r="AA624" s="534"/>
      <c r="AB624" s="534"/>
      <c r="AC624" s="534"/>
      <c r="AD624" s="534"/>
      <c r="AE624" s="534"/>
      <c r="AF624" s="534"/>
      <c r="AG624" s="534"/>
      <c r="AH624" s="534"/>
      <c r="AI624" s="534"/>
      <c r="AJ624" s="534"/>
      <c r="AK624" s="534"/>
    </row>
    <row r="625" ht="13.5" customHeight="1">
      <c r="A625" s="534"/>
      <c r="B625" s="652"/>
      <c r="C625" s="652"/>
      <c r="D625" s="652"/>
      <c r="E625" s="652"/>
      <c r="F625" s="652"/>
      <c r="G625" s="652"/>
      <c r="H625" s="652"/>
      <c r="I625" s="652"/>
      <c r="J625" s="652"/>
      <c r="K625" s="652"/>
      <c r="L625" s="652"/>
      <c r="M625" s="652"/>
      <c r="N625" s="652"/>
      <c r="O625" s="652"/>
      <c r="P625" s="652"/>
      <c r="Q625" s="652"/>
      <c r="R625" s="534"/>
      <c r="S625" s="534"/>
      <c r="T625" s="534"/>
      <c r="U625" s="534"/>
      <c r="V625" s="534"/>
      <c r="W625" s="534"/>
      <c r="X625" s="534"/>
      <c r="Y625" s="534"/>
      <c r="Z625" s="534"/>
      <c r="AA625" s="534"/>
      <c r="AB625" s="534"/>
      <c r="AC625" s="534"/>
      <c r="AD625" s="534"/>
      <c r="AE625" s="534"/>
      <c r="AF625" s="534"/>
      <c r="AG625" s="534"/>
      <c r="AH625" s="534"/>
      <c r="AI625" s="534"/>
      <c r="AJ625" s="534"/>
      <c r="AK625" s="534"/>
    </row>
    <row r="626" ht="13.5" customHeight="1">
      <c r="A626" s="534"/>
      <c r="B626" s="652"/>
      <c r="C626" s="652"/>
      <c r="D626" s="652"/>
      <c r="E626" s="652"/>
      <c r="F626" s="652"/>
      <c r="G626" s="652"/>
      <c r="H626" s="652"/>
      <c r="I626" s="652"/>
      <c r="J626" s="652"/>
      <c r="K626" s="652"/>
      <c r="L626" s="652"/>
      <c r="M626" s="652"/>
      <c r="N626" s="652"/>
      <c r="O626" s="652"/>
      <c r="P626" s="652"/>
      <c r="Q626" s="652"/>
      <c r="R626" s="534"/>
      <c r="S626" s="534"/>
      <c r="T626" s="534"/>
      <c r="U626" s="534"/>
      <c r="V626" s="534"/>
      <c r="W626" s="534"/>
      <c r="X626" s="534"/>
      <c r="Y626" s="534"/>
      <c r="Z626" s="534"/>
      <c r="AA626" s="534"/>
      <c r="AB626" s="534"/>
      <c r="AC626" s="534"/>
      <c r="AD626" s="534"/>
      <c r="AE626" s="534"/>
      <c r="AF626" s="534"/>
      <c r="AG626" s="534"/>
      <c r="AH626" s="534"/>
      <c r="AI626" s="534"/>
      <c r="AJ626" s="534"/>
      <c r="AK626" s="534"/>
    </row>
    <row r="627" ht="13.5" customHeight="1">
      <c r="A627" s="534"/>
      <c r="B627" s="652"/>
      <c r="C627" s="652"/>
      <c r="D627" s="652"/>
      <c r="E627" s="652"/>
      <c r="F627" s="652"/>
      <c r="G627" s="652"/>
      <c r="H627" s="652"/>
      <c r="I627" s="652"/>
      <c r="J627" s="652"/>
      <c r="K627" s="652"/>
      <c r="L627" s="652"/>
      <c r="M627" s="652"/>
      <c r="N627" s="652"/>
      <c r="O627" s="652"/>
      <c r="P627" s="652"/>
      <c r="Q627" s="652"/>
      <c r="R627" s="534"/>
      <c r="S627" s="534"/>
      <c r="T627" s="534"/>
      <c r="U627" s="534"/>
      <c r="V627" s="534"/>
      <c r="W627" s="534"/>
      <c r="X627" s="534"/>
      <c r="Y627" s="534"/>
      <c r="Z627" s="534"/>
      <c r="AA627" s="534"/>
      <c r="AB627" s="534"/>
      <c r="AC627" s="534"/>
      <c r="AD627" s="534"/>
      <c r="AE627" s="534"/>
      <c r="AF627" s="534"/>
      <c r="AG627" s="534"/>
      <c r="AH627" s="534"/>
      <c r="AI627" s="534"/>
      <c r="AJ627" s="534"/>
      <c r="AK627" s="534"/>
    </row>
    <row r="628" ht="13.5" customHeight="1">
      <c r="A628" s="534"/>
      <c r="B628" s="652"/>
      <c r="C628" s="652"/>
      <c r="D628" s="652"/>
      <c r="E628" s="652"/>
      <c r="F628" s="652"/>
      <c r="G628" s="652"/>
      <c r="H628" s="652"/>
      <c r="I628" s="652"/>
      <c r="J628" s="652"/>
      <c r="K628" s="652"/>
      <c r="L628" s="652"/>
      <c r="M628" s="652"/>
      <c r="N628" s="652"/>
      <c r="O628" s="652"/>
      <c r="P628" s="652"/>
      <c r="Q628" s="652"/>
      <c r="R628" s="534"/>
      <c r="S628" s="534"/>
      <c r="T628" s="534"/>
      <c r="U628" s="534"/>
      <c r="V628" s="534"/>
      <c r="W628" s="534"/>
      <c r="X628" s="534"/>
      <c r="Y628" s="534"/>
      <c r="Z628" s="534"/>
      <c r="AA628" s="534"/>
      <c r="AB628" s="534"/>
      <c r="AC628" s="534"/>
      <c r="AD628" s="534"/>
      <c r="AE628" s="534"/>
      <c r="AF628" s="534"/>
      <c r="AG628" s="534"/>
      <c r="AH628" s="534"/>
      <c r="AI628" s="534"/>
      <c r="AJ628" s="534"/>
      <c r="AK628" s="534"/>
    </row>
    <row r="629" ht="13.5" customHeight="1">
      <c r="A629" s="534"/>
      <c r="B629" s="652"/>
      <c r="C629" s="652"/>
      <c r="D629" s="652"/>
      <c r="E629" s="652"/>
      <c r="F629" s="652"/>
      <c r="G629" s="652"/>
      <c r="H629" s="652"/>
      <c r="I629" s="652"/>
      <c r="J629" s="652"/>
      <c r="K629" s="652"/>
      <c r="L629" s="652"/>
      <c r="M629" s="652"/>
      <c r="N629" s="652"/>
      <c r="O629" s="652"/>
      <c r="P629" s="652"/>
      <c r="Q629" s="652"/>
      <c r="R629" s="534"/>
      <c r="S629" s="534"/>
      <c r="T629" s="534"/>
      <c r="U629" s="534"/>
      <c r="V629" s="534"/>
      <c r="W629" s="534"/>
      <c r="X629" s="534"/>
      <c r="Y629" s="534"/>
      <c r="Z629" s="534"/>
      <c r="AA629" s="534"/>
      <c r="AB629" s="534"/>
      <c r="AC629" s="534"/>
      <c r="AD629" s="534"/>
      <c r="AE629" s="534"/>
      <c r="AF629" s="534"/>
      <c r="AG629" s="534"/>
      <c r="AH629" s="534"/>
      <c r="AI629" s="534"/>
      <c r="AJ629" s="534"/>
      <c r="AK629" s="534"/>
    </row>
    <row r="630" ht="13.5" customHeight="1">
      <c r="A630" s="534"/>
      <c r="B630" s="652"/>
      <c r="C630" s="652"/>
      <c r="D630" s="652"/>
      <c r="E630" s="652"/>
      <c r="F630" s="652"/>
      <c r="G630" s="652"/>
      <c r="H630" s="652"/>
      <c r="I630" s="652"/>
      <c r="J630" s="652"/>
      <c r="K630" s="652"/>
      <c r="L630" s="652"/>
      <c r="M630" s="652"/>
      <c r="N630" s="652"/>
      <c r="O630" s="652"/>
      <c r="P630" s="652"/>
      <c r="Q630" s="652"/>
      <c r="R630" s="534"/>
      <c r="S630" s="534"/>
      <c r="T630" s="534"/>
      <c r="U630" s="534"/>
      <c r="V630" s="534"/>
      <c r="W630" s="534"/>
      <c r="X630" s="534"/>
      <c r="Y630" s="534"/>
      <c r="Z630" s="534"/>
      <c r="AA630" s="534"/>
      <c r="AB630" s="534"/>
      <c r="AC630" s="534"/>
      <c r="AD630" s="534"/>
      <c r="AE630" s="534"/>
      <c r="AF630" s="534"/>
      <c r="AG630" s="534"/>
      <c r="AH630" s="534"/>
      <c r="AI630" s="534"/>
      <c r="AJ630" s="534"/>
      <c r="AK630" s="534"/>
    </row>
    <row r="631" ht="13.5" customHeight="1">
      <c r="A631" s="534"/>
      <c r="B631" s="652"/>
      <c r="C631" s="652"/>
      <c r="D631" s="652"/>
      <c r="E631" s="652"/>
      <c r="F631" s="652"/>
      <c r="G631" s="652"/>
      <c r="H631" s="652"/>
      <c r="I631" s="652"/>
      <c r="J631" s="652"/>
      <c r="K631" s="652"/>
      <c r="L631" s="652"/>
      <c r="M631" s="652"/>
      <c r="N631" s="652"/>
      <c r="O631" s="652"/>
      <c r="P631" s="652"/>
      <c r="Q631" s="652"/>
      <c r="R631" s="534"/>
      <c r="S631" s="534"/>
      <c r="T631" s="534"/>
      <c r="U631" s="534"/>
      <c r="V631" s="534"/>
      <c r="W631" s="534"/>
      <c r="X631" s="534"/>
      <c r="Y631" s="534"/>
      <c r="Z631" s="534"/>
      <c r="AA631" s="534"/>
      <c r="AB631" s="534"/>
      <c r="AC631" s="534"/>
      <c r="AD631" s="534"/>
      <c r="AE631" s="534"/>
      <c r="AF631" s="534"/>
      <c r="AG631" s="534"/>
      <c r="AH631" s="534"/>
      <c r="AI631" s="534"/>
      <c r="AJ631" s="534"/>
      <c r="AK631" s="534"/>
    </row>
    <row r="632" ht="13.5" customHeight="1">
      <c r="A632" s="534"/>
      <c r="B632" s="652"/>
      <c r="C632" s="652"/>
      <c r="D632" s="652"/>
      <c r="E632" s="652"/>
      <c r="F632" s="652"/>
      <c r="G632" s="652"/>
      <c r="H632" s="652"/>
      <c r="I632" s="652"/>
      <c r="J632" s="652"/>
      <c r="K632" s="652"/>
      <c r="L632" s="652"/>
      <c r="M632" s="652"/>
      <c r="N632" s="652"/>
      <c r="O632" s="652"/>
      <c r="P632" s="652"/>
      <c r="Q632" s="652"/>
      <c r="R632" s="534"/>
      <c r="S632" s="534"/>
      <c r="T632" s="534"/>
      <c r="U632" s="534"/>
      <c r="V632" s="534"/>
      <c r="W632" s="534"/>
      <c r="X632" s="534"/>
      <c r="Y632" s="534"/>
      <c r="Z632" s="534"/>
      <c r="AA632" s="534"/>
      <c r="AB632" s="534"/>
      <c r="AC632" s="534"/>
      <c r="AD632" s="534"/>
      <c r="AE632" s="534"/>
      <c r="AF632" s="534"/>
      <c r="AG632" s="534"/>
      <c r="AH632" s="534"/>
      <c r="AI632" s="534"/>
      <c r="AJ632" s="534"/>
      <c r="AK632" s="534"/>
    </row>
    <row r="633" ht="13.5" customHeight="1">
      <c r="A633" s="534"/>
      <c r="B633" s="652"/>
      <c r="C633" s="652"/>
      <c r="D633" s="652"/>
      <c r="E633" s="652"/>
      <c r="F633" s="652"/>
      <c r="G633" s="652"/>
      <c r="H633" s="652"/>
      <c r="I633" s="652"/>
      <c r="J633" s="652"/>
      <c r="K633" s="652"/>
      <c r="L633" s="652"/>
      <c r="M633" s="652"/>
      <c r="N633" s="652"/>
      <c r="O633" s="652"/>
      <c r="P633" s="652"/>
      <c r="Q633" s="652"/>
      <c r="R633" s="534"/>
      <c r="S633" s="534"/>
      <c r="T633" s="534"/>
      <c r="U633" s="534"/>
      <c r="V633" s="534"/>
      <c r="W633" s="534"/>
      <c r="X633" s="534"/>
      <c r="Y633" s="534"/>
      <c r="Z633" s="534"/>
      <c r="AA633" s="534"/>
      <c r="AB633" s="534"/>
      <c r="AC633" s="534"/>
      <c r="AD633" s="534"/>
      <c r="AE633" s="534"/>
      <c r="AF633" s="534"/>
      <c r="AG633" s="534"/>
      <c r="AH633" s="534"/>
      <c r="AI633" s="534"/>
      <c r="AJ633" s="534"/>
      <c r="AK633" s="534"/>
    </row>
    <row r="634" ht="13.5" customHeight="1">
      <c r="A634" s="534"/>
      <c r="B634" s="652"/>
      <c r="C634" s="652"/>
      <c r="D634" s="652"/>
      <c r="E634" s="652"/>
      <c r="F634" s="652"/>
      <c r="G634" s="652"/>
      <c r="H634" s="652"/>
      <c r="I634" s="652"/>
      <c r="J634" s="652"/>
      <c r="K634" s="652"/>
      <c r="L634" s="652"/>
      <c r="M634" s="652"/>
      <c r="N634" s="652"/>
      <c r="O634" s="652"/>
      <c r="P634" s="652"/>
      <c r="Q634" s="652"/>
      <c r="R634" s="534"/>
      <c r="S634" s="534"/>
      <c r="T634" s="534"/>
      <c r="U634" s="534"/>
      <c r="V634" s="534"/>
      <c r="W634" s="534"/>
      <c r="X634" s="534"/>
      <c r="Y634" s="534"/>
      <c r="Z634" s="534"/>
      <c r="AA634" s="534"/>
      <c r="AB634" s="534"/>
      <c r="AC634" s="534"/>
      <c r="AD634" s="534"/>
      <c r="AE634" s="534"/>
      <c r="AF634" s="534"/>
      <c r="AG634" s="534"/>
      <c r="AH634" s="534"/>
      <c r="AI634" s="534"/>
      <c r="AJ634" s="534"/>
      <c r="AK634" s="534"/>
    </row>
    <row r="635" ht="13.5" customHeight="1">
      <c r="A635" s="534"/>
      <c r="B635" s="652"/>
      <c r="C635" s="652"/>
      <c r="D635" s="652"/>
      <c r="E635" s="652"/>
      <c r="F635" s="652"/>
      <c r="G635" s="652"/>
      <c r="H635" s="652"/>
      <c r="I635" s="652"/>
      <c r="J635" s="652"/>
      <c r="K635" s="652"/>
      <c r="L635" s="652"/>
      <c r="M635" s="652"/>
      <c r="N635" s="652"/>
      <c r="O635" s="652"/>
      <c r="P635" s="652"/>
      <c r="Q635" s="652"/>
      <c r="R635" s="534"/>
      <c r="S635" s="534"/>
      <c r="T635" s="534"/>
      <c r="U635" s="534"/>
      <c r="V635" s="534"/>
      <c r="W635" s="534"/>
      <c r="X635" s="534"/>
      <c r="Y635" s="534"/>
      <c r="Z635" s="534"/>
      <c r="AA635" s="534"/>
      <c r="AB635" s="534"/>
      <c r="AC635" s="534"/>
      <c r="AD635" s="534"/>
      <c r="AE635" s="534"/>
      <c r="AF635" s="534"/>
      <c r="AG635" s="534"/>
      <c r="AH635" s="534"/>
      <c r="AI635" s="534"/>
      <c r="AJ635" s="534"/>
      <c r="AK635" s="534"/>
    </row>
    <row r="636" ht="13.5" customHeight="1">
      <c r="A636" s="534"/>
      <c r="B636" s="652"/>
      <c r="C636" s="652"/>
      <c r="D636" s="652"/>
      <c r="E636" s="652"/>
      <c r="F636" s="652"/>
      <c r="G636" s="652"/>
      <c r="H636" s="652"/>
      <c r="I636" s="652"/>
      <c r="J636" s="652"/>
      <c r="K636" s="652"/>
      <c r="L636" s="652"/>
      <c r="M636" s="652"/>
      <c r="N636" s="652"/>
      <c r="O636" s="652"/>
      <c r="P636" s="652"/>
      <c r="Q636" s="652"/>
      <c r="R636" s="534"/>
      <c r="S636" s="534"/>
      <c r="T636" s="534"/>
      <c r="U636" s="534"/>
      <c r="V636" s="534"/>
      <c r="W636" s="534"/>
      <c r="X636" s="534"/>
      <c r="Y636" s="534"/>
      <c r="Z636" s="534"/>
      <c r="AA636" s="534"/>
      <c r="AB636" s="534"/>
      <c r="AC636" s="534"/>
      <c r="AD636" s="534"/>
      <c r="AE636" s="534"/>
      <c r="AF636" s="534"/>
      <c r="AG636" s="534"/>
      <c r="AH636" s="534"/>
      <c r="AI636" s="534"/>
      <c r="AJ636" s="534"/>
      <c r="AK636" s="534"/>
    </row>
    <row r="637" ht="13.5" customHeight="1">
      <c r="A637" s="534"/>
      <c r="B637" s="652"/>
      <c r="C637" s="652"/>
      <c r="D637" s="652"/>
      <c r="E637" s="652"/>
      <c r="F637" s="652"/>
      <c r="G637" s="652"/>
      <c r="H637" s="652"/>
      <c r="I637" s="652"/>
      <c r="J637" s="652"/>
      <c r="K637" s="652"/>
      <c r="L637" s="652"/>
      <c r="M637" s="652"/>
      <c r="N637" s="652"/>
      <c r="O637" s="652"/>
      <c r="P637" s="652"/>
      <c r="Q637" s="652"/>
      <c r="R637" s="534"/>
      <c r="S637" s="534"/>
      <c r="T637" s="534"/>
      <c r="U637" s="534"/>
      <c r="V637" s="534"/>
      <c r="W637" s="534"/>
      <c r="X637" s="534"/>
      <c r="Y637" s="534"/>
      <c r="Z637" s="534"/>
      <c r="AA637" s="534"/>
      <c r="AB637" s="534"/>
      <c r="AC637" s="534"/>
      <c r="AD637" s="534"/>
      <c r="AE637" s="534"/>
      <c r="AF637" s="534"/>
      <c r="AG637" s="534"/>
      <c r="AH637" s="534"/>
      <c r="AI637" s="534"/>
      <c r="AJ637" s="534"/>
      <c r="AK637" s="534"/>
    </row>
    <row r="638" ht="13.5" customHeight="1">
      <c r="A638" s="534"/>
      <c r="B638" s="652"/>
      <c r="C638" s="652"/>
      <c r="D638" s="652"/>
      <c r="E638" s="652"/>
      <c r="F638" s="652"/>
      <c r="G638" s="652"/>
      <c r="H638" s="652"/>
      <c r="I638" s="652"/>
      <c r="J638" s="652"/>
      <c r="K638" s="652"/>
      <c r="L638" s="652"/>
      <c r="M638" s="652"/>
      <c r="N638" s="652"/>
      <c r="O638" s="652"/>
      <c r="P638" s="652"/>
      <c r="Q638" s="652"/>
      <c r="R638" s="534"/>
      <c r="S638" s="534"/>
      <c r="T638" s="534"/>
      <c r="U638" s="534"/>
      <c r="V638" s="534"/>
      <c r="W638" s="534"/>
      <c r="X638" s="534"/>
      <c r="Y638" s="534"/>
      <c r="Z638" s="534"/>
      <c r="AA638" s="534"/>
      <c r="AB638" s="534"/>
      <c r="AC638" s="534"/>
      <c r="AD638" s="534"/>
      <c r="AE638" s="534"/>
      <c r="AF638" s="534"/>
      <c r="AG638" s="534"/>
      <c r="AH638" s="534"/>
      <c r="AI638" s="534"/>
      <c r="AJ638" s="534"/>
      <c r="AK638" s="534"/>
    </row>
    <row r="639" ht="13.5" customHeight="1">
      <c r="A639" s="534"/>
      <c r="B639" s="652"/>
      <c r="C639" s="652"/>
      <c r="D639" s="652"/>
      <c r="E639" s="652"/>
      <c r="F639" s="652"/>
      <c r="G639" s="652"/>
      <c r="H639" s="652"/>
      <c r="I639" s="652"/>
      <c r="J639" s="652"/>
      <c r="K639" s="652"/>
      <c r="L639" s="652"/>
      <c r="M639" s="652"/>
      <c r="N639" s="652"/>
      <c r="O639" s="652"/>
      <c r="P639" s="652"/>
      <c r="Q639" s="652"/>
      <c r="R639" s="534"/>
      <c r="S639" s="534"/>
      <c r="T639" s="534"/>
      <c r="U639" s="534"/>
      <c r="V639" s="534"/>
      <c r="W639" s="534"/>
      <c r="X639" s="534"/>
      <c r="Y639" s="534"/>
      <c r="Z639" s="534"/>
      <c r="AA639" s="534"/>
      <c r="AB639" s="534"/>
      <c r="AC639" s="534"/>
      <c r="AD639" s="534"/>
      <c r="AE639" s="534"/>
      <c r="AF639" s="534"/>
      <c r="AG639" s="534"/>
      <c r="AH639" s="534"/>
      <c r="AI639" s="534"/>
      <c r="AJ639" s="534"/>
      <c r="AK639" s="534"/>
    </row>
    <row r="640" ht="13.5" customHeight="1">
      <c r="A640" s="534"/>
      <c r="B640" s="652"/>
      <c r="C640" s="652"/>
      <c r="D640" s="652"/>
      <c r="E640" s="652"/>
      <c r="F640" s="652"/>
      <c r="G640" s="652"/>
      <c r="H640" s="652"/>
      <c r="I640" s="652"/>
      <c r="J640" s="652"/>
      <c r="K640" s="652"/>
      <c r="L640" s="652"/>
      <c r="M640" s="652"/>
      <c r="N640" s="652"/>
      <c r="O640" s="652"/>
      <c r="P640" s="652"/>
      <c r="Q640" s="652"/>
      <c r="R640" s="534"/>
      <c r="S640" s="534"/>
      <c r="T640" s="534"/>
      <c r="U640" s="534"/>
      <c r="V640" s="534"/>
      <c r="W640" s="534"/>
      <c r="X640" s="534"/>
      <c r="Y640" s="534"/>
      <c r="Z640" s="534"/>
      <c r="AA640" s="534"/>
      <c r="AB640" s="534"/>
      <c r="AC640" s="534"/>
      <c r="AD640" s="534"/>
      <c r="AE640" s="534"/>
      <c r="AF640" s="534"/>
      <c r="AG640" s="534"/>
      <c r="AH640" s="534"/>
      <c r="AI640" s="534"/>
      <c r="AJ640" s="534"/>
      <c r="AK640" s="534"/>
    </row>
    <row r="641" ht="13.5" customHeight="1">
      <c r="A641" s="534"/>
      <c r="B641" s="652"/>
      <c r="C641" s="652"/>
      <c r="D641" s="652"/>
      <c r="E641" s="652"/>
      <c r="F641" s="652"/>
      <c r="G641" s="652"/>
      <c r="H641" s="652"/>
      <c r="I641" s="652"/>
      <c r="J641" s="652"/>
      <c r="K641" s="652"/>
      <c r="L641" s="652"/>
      <c r="M641" s="652"/>
      <c r="N641" s="652"/>
      <c r="O641" s="652"/>
      <c r="P641" s="652"/>
      <c r="Q641" s="652"/>
      <c r="R641" s="534"/>
      <c r="S641" s="534"/>
      <c r="T641" s="534"/>
      <c r="U641" s="534"/>
      <c r="V641" s="534"/>
      <c r="W641" s="534"/>
      <c r="X641" s="534"/>
      <c r="Y641" s="534"/>
      <c r="Z641" s="534"/>
      <c r="AA641" s="534"/>
      <c r="AB641" s="534"/>
      <c r="AC641" s="534"/>
      <c r="AD641" s="534"/>
      <c r="AE641" s="534"/>
      <c r="AF641" s="534"/>
      <c r="AG641" s="534"/>
      <c r="AH641" s="534"/>
      <c r="AI641" s="534"/>
      <c r="AJ641" s="534"/>
      <c r="AK641" s="534"/>
    </row>
    <row r="642" ht="13.5" customHeight="1">
      <c r="A642" s="534"/>
      <c r="B642" s="652"/>
      <c r="C642" s="652"/>
      <c r="D642" s="652"/>
      <c r="E642" s="652"/>
      <c r="F642" s="652"/>
      <c r="G642" s="652"/>
      <c r="H642" s="652"/>
      <c r="I642" s="652"/>
      <c r="J642" s="652"/>
      <c r="K642" s="652"/>
      <c r="L642" s="652"/>
      <c r="M642" s="652"/>
      <c r="N642" s="652"/>
      <c r="O642" s="652"/>
      <c r="P642" s="652"/>
      <c r="Q642" s="652"/>
      <c r="R642" s="534"/>
      <c r="S642" s="534"/>
      <c r="T642" s="534"/>
      <c r="U642" s="534"/>
      <c r="V642" s="534"/>
      <c r="W642" s="534"/>
      <c r="X642" s="534"/>
      <c r="Y642" s="534"/>
      <c r="Z642" s="534"/>
      <c r="AA642" s="534"/>
      <c r="AB642" s="534"/>
      <c r="AC642" s="534"/>
      <c r="AD642" s="534"/>
      <c r="AE642" s="534"/>
      <c r="AF642" s="534"/>
      <c r="AG642" s="534"/>
      <c r="AH642" s="534"/>
      <c r="AI642" s="534"/>
      <c r="AJ642" s="534"/>
      <c r="AK642" s="534"/>
    </row>
    <row r="643" ht="13.5" customHeight="1">
      <c r="A643" s="534"/>
      <c r="B643" s="652"/>
      <c r="C643" s="652"/>
      <c r="D643" s="652"/>
      <c r="E643" s="652"/>
      <c r="F643" s="652"/>
      <c r="G643" s="652"/>
      <c r="H643" s="652"/>
      <c r="I643" s="652"/>
      <c r="J643" s="652"/>
      <c r="K643" s="652"/>
      <c r="L643" s="652"/>
      <c r="M643" s="652"/>
      <c r="N643" s="652"/>
      <c r="O643" s="652"/>
      <c r="P643" s="652"/>
      <c r="Q643" s="652"/>
      <c r="R643" s="534"/>
      <c r="S643" s="534"/>
      <c r="T643" s="534"/>
      <c r="U643" s="534"/>
      <c r="V643" s="534"/>
      <c r="W643" s="534"/>
      <c r="X643" s="534"/>
      <c r="Y643" s="534"/>
      <c r="Z643" s="534"/>
      <c r="AA643" s="534"/>
      <c r="AB643" s="534"/>
      <c r="AC643" s="534"/>
      <c r="AD643" s="534"/>
      <c r="AE643" s="534"/>
      <c r="AF643" s="534"/>
      <c r="AG643" s="534"/>
      <c r="AH643" s="534"/>
      <c r="AI643" s="534"/>
      <c r="AJ643" s="534"/>
      <c r="AK643" s="534"/>
    </row>
    <row r="644" ht="13.5" customHeight="1">
      <c r="A644" s="534"/>
      <c r="B644" s="652"/>
      <c r="C644" s="652"/>
      <c r="D644" s="652"/>
      <c r="E644" s="652"/>
      <c r="F644" s="652"/>
      <c r="G644" s="652"/>
      <c r="H644" s="652"/>
      <c r="I644" s="652"/>
      <c r="J644" s="652"/>
      <c r="K644" s="652"/>
      <c r="L644" s="652"/>
      <c r="M644" s="652"/>
      <c r="N644" s="652"/>
      <c r="O644" s="652"/>
      <c r="P644" s="652"/>
      <c r="Q644" s="652"/>
      <c r="R644" s="534"/>
      <c r="S644" s="534"/>
      <c r="T644" s="534"/>
      <c r="U644" s="534"/>
      <c r="V644" s="534"/>
      <c r="W644" s="534"/>
      <c r="X644" s="534"/>
      <c r="Y644" s="534"/>
      <c r="Z644" s="534"/>
      <c r="AA644" s="534"/>
      <c r="AB644" s="534"/>
      <c r="AC644" s="534"/>
      <c r="AD644" s="534"/>
      <c r="AE644" s="534"/>
      <c r="AF644" s="534"/>
      <c r="AG644" s="534"/>
      <c r="AH644" s="534"/>
      <c r="AI644" s="534"/>
      <c r="AJ644" s="534"/>
      <c r="AK644" s="534"/>
    </row>
    <row r="645" ht="13.5" customHeight="1">
      <c r="A645" s="534"/>
      <c r="B645" s="652"/>
      <c r="C645" s="652"/>
      <c r="D645" s="652"/>
      <c r="E645" s="652"/>
      <c r="F645" s="652"/>
      <c r="G645" s="652"/>
      <c r="H645" s="652"/>
      <c r="I645" s="652"/>
      <c r="J645" s="652"/>
      <c r="K645" s="652"/>
      <c r="L645" s="652"/>
      <c r="M645" s="652"/>
      <c r="N645" s="652"/>
      <c r="O645" s="652"/>
      <c r="P645" s="652"/>
      <c r="Q645" s="652"/>
      <c r="R645" s="534"/>
      <c r="S645" s="534"/>
      <c r="T645" s="534"/>
      <c r="U645" s="534"/>
      <c r="V645" s="534"/>
      <c r="W645" s="534"/>
      <c r="X645" s="534"/>
      <c r="Y645" s="534"/>
      <c r="Z645" s="534"/>
      <c r="AA645" s="534"/>
      <c r="AB645" s="534"/>
      <c r="AC645" s="534"/>
      <c r="AD645" s="534"/>
      <c r="AE645" s="534"/>
      <c r="AF645" s="534"/>
      <c r="AG645" s="534"/>
      <c r="AH645" s="534"/>
      <c r="AI645" s="534"/>
      <c r="AJ645" s="534"/>
      <c r="AK645" s="534"/>
    </row>
    <row r="646" ht="13.5" customHeight="1">
      <c r="A646" s="534"/>
      <c r="B646" s="652"/>
      <c r="C646" s="652"/>
      <c r="D646" s="652"/>
      <c r="E646" s="652"/>
      <c r="F646" s="652"/>
      <c r="G646" s="652"/>
      <c r="H646" s="652"/>
      <c r="I646" s="652"/>
      <c r="J646" s="652"/>
      <c r="K646" s="652"/>
      <c r="L646" s="652"/>
      <c r="M646" s="652"/>
      <c r="N646" s="652"/>
      <c r="O646" s="652"/>
      <c r="P646" s="652"/>
      <c r="Q646" s="652"/>
      <c r="R646" s="534"/>
      <c r="S646" s="534"/>
      <c r="T646" s="534"/>
      <c r="U646" s="534"/>
      <c r="V646" s="534"/>
      <c r="W646" s="534"/>
      <c r="X646" s="534"/>
      <c r="Y646" s="534"/>
      <c r="Z646" s="534"/>
      <c r="AA646" s="534"/>
      <c r="AB646" s="534"/>
      <c r="AC646" s="534"/>
      <c r="AD646" s="534"/>
      <c r="AE646" s="534"/>
      <c r="AF646" s="534"/>
      <c r="AG646" s="534"/>
      <c r="AH646" s="534"/>
      <c r="AI646" s="534"/>
      <c r="AJ646" s="534"/>
      <c r="AK646" s="534"/>
    </row>
    <row r="647" ht="13.5" customHeight="1">
      <c r="A647" s="534"/>
      <c r="B647" s="652"/>
      <c r="C647" s="652"/>
      <c r="D647" s="652"/>
      <c r="E647" s="652"/>
      <c r="F647" s="652"/>
      <c r="G647" s="652"/>
      <c r="H647" s="652"/>
      <c r="I647" s="652"/>
      <c r="J647" s="652"/>
      <c r="K647" s="652"/>
      <c r="L647" s="652"/>
      <c r="M647" s="652"/>
      <c r="N647" s="652"/>
      <c r="O647" s="652"/>
      <c r="P647" s="652"/>
      <c r="Q647" s="652"/>
      <c r="R647" s="534"/>
      <c r="S647" s="534"/>
      <c r="T647" s="534"/>
      <c r="U647" s="534"/>
      <c r="V647" s="534"/>
      <c r="W647" s="534"/>
      <c r="X647" s="534"/>
      <c r="Y647" s="534"/>
      <c r="Z647" s="534"/>
      <c r="AA647" s="534"/>
      <c r="AB647" s="534"/>
      <c r="AC647" s="534"/>
      <c r="AD647" s="534"/>
      <c r="AE647" s="534"/>
      <c r="AF647" s="534"/>
      <c r="AG647" s="534"/>
      <c r="AH647" s="534"/>
      <c r="AI647" s="534"/>
      <c r="AJ647" s="534"/>
      <c r="AK647" s="534"/>
    </row>
    <row r="648" ht="13.5" customHeight="1">
      <c r="A648" s="534"/>
      <c r="B648" s="652"/>
      <c r="C648" s="652"/>
      <c r="D648" s="652"/>
      <c r="E648" s="652"/>
      <c r="F648" s="652"/>
      <c r="G648" s="652"/>
      <c r="H648" s="652"/>
      <c r="I648" s="652"/>
      <c r="J648" s="652"/>
      <c r="K648" s="652"/>
      <c r="L648" s="652"/>
      <c r="M648" s="652"/>
      <c r="N648" s="652"/>
      <c r="O648" s="652"/>
      <c r="P648" s="652"/>
      <c r="Q648" s="652"/>
      <c r="R648" s="534"/>
      <c r="S648" s="534"/>
      <c r="T648" s="534"/>
      <c r="U648" s="534"/>
      <c r="V648" s="534"/>
      <c r="W648" s="534"/>
      <c r="X648" s="534"/>
      <c r="Y648" s="534"/>
      <c r="Z648" s="534"/>
      <c r="AA648" s="534"/>
      <c r="AB648" s="534"/>
      <c r="AC648" s="534"/>
      <c r="AD648" s="534"/>
      <c r="AE648" s="534"/>
      <c r="AF648" s="534"/>
      <c r="AG648" s="534"/>
      <c r="AH648" s="534"/>
      <c r="AI648" s="534"/>
      <c r="AJ648" s="534"/>
      <c r="AK648" s="534"/>
    </row>
    <row r="649" ht="13.5" customHeight="1">
      <c r="A649" s="534"/>
      <c r="B649" s="652"/>
      <c r="C649" s="652"/>
      <c r="D649" s="652"/>
      <c r="E649" s="652"/>
      <c r="F649" s="652"/>
      <c r="G649" s="652"/>
      <c r="H649" s="652"/>
      <c r="I649" s="652"/>
      <c r="J649" s="652"/>
      <c r="K649" s="652"/>
      <c r="L649" s="652"/>
      <c r="M649" s="652"/>
      <c r="N649" s="652"/>
      <c r="O649" s="652"/>
      <c r="P649" s="652"/>
      <c r="Q649" s="652"/>
      <c r="R649" s="534"/>
      <c r="S649" s="534"/>
      <c r="T649" s="534"/>
      <c r="U649" s="534"/>
      <c r="V649" s="534"/>
      <c r="W649" s="534"/>
      <c r="X649" s="534"/>
      <c r="Y649" s="534"/>
      <c r="Z649" s="534"/>
      <c r="AA649" s="534"/>
      <c r="AB649" s="534"/>
      <c r="AC649" s="534"/>
      <c r="AD649" s="534"/>
      <c r="AE649" s="534"/>
      <c r="AF649" s="534"/>
      <c r="AG649" s="534"/>
      <c r="AH649" s="534"/>
      <c r="AI649" s="534"/>
      <c r="AJ649" s="534"/>
      <c r="AK649" s="534"/>
    </row>
    <row r="650" ht="13.5" customHeight="1">
      <c r="A650" s="534"/>
      <c r="B650" s="652"/>
      <c r="C650" s="652"/>
      <c r="D650" s="652"/>
      <c r="E650" s="652"/>
      <c r="F650" s="652"/>
      <c r="G650" s="652"/>
      <c r="H650" s="652"/>
      <c r="I650" s="652"/>
      <c r="J650" s="652"/>
      <c r="K650" s="652"/>
      <c r="L650" s="652"/>
      <c r="M650" s="652"/>
      <c r="N650" s="652"/>
      <c r="O650" s="652"/>
      <c r="P650" s="652"/>
      <c r="Q650" s="652"/>
      <c r="R650" s="534"/>
      <c r="S650" s="534"/>
      <c r="T650" s="534"/>
      <c r="U650" s="534"/>
      <c r="V650" s="534"/>
      <c r="W650" s="534"/>
      <c r="X650" s="534"/>
      <c r="Y650" s="534"/>
      <c r="Z650" s="534"/>
      <c r="AA650" s="534"/>
      <c r="AB650" s="534"/>
      <c r="AC650" s="534"/>
      <c r="AD650" s="534"/>
      <c r="AE650" s="534"/>
      <c r="AF650" s="534"/>
      <c r="AG650" s="534"/>
      <c r="AH650" s="534"/>
      <c r="AI650" s="534"/>
      <c r="AJ650" s="534"/>
      <c r="AK650" s="534"/>
    </row>
    <row r="651" ht="13.5" customHeight="1">
      <c r="A651" s="534"/>
      <c r="B651" s="652"/>
      <c r="C651" s="652"/>
      <c r="D651" s="652"/>
      <c r="E651" s="652"/>
      <c r="F651" s="652"/>
      <c r="G651" s="652"/>
      <c r="H651" s="652"/>
      <c r="I651" s="652"/>
      <c r="J651" s="652"/>
      <c r="K651" s="652"/>
      <c r="L651" s="652"/>
      <c r="M651" s="652"/>
      <c r="N651" s="652"/>
      <c r="O651" s="652"/>
      <c r="P651" s="652"/>
      <c r="Q651" s="652"/>
      <c r="R651" s="534"/>
      <c r="S651" s="534"/>
      <c r="T651" s="534"/>
      <c r="U651" s="534"/>
      <c r="V651" s="534"/>
      <c r="W651" s="534"/>
      <c r="X651" s="534"/>
      <c r="Y651" s="534"/>
      <c r="Z651" s="534"/>
      <c r="AA651" s="534"/>
      <c r="AB651" s="534"/>
      <c r="AC651" s="534"/>
      <c r="AD651" s="534"/>
      <c r="AE651" s="534"/>
      <c r="AF651" s="534"/>
      <c r="AG651" s="534"/>
      <c r="AH651" s="534"/>
      <c r="AI651" s="534"/>
      <c r="AJ651" s="534"/>
      <c r="AK651" s="534"/>
    </row>
    <row r="652" ht="13.5" customHeight="1">
      <c r="A652" s="534"/>
      <c r="B652" s="652"/>
      <c r="C652" s="652"/>
      <c r="D652" s="652"/>
      <c r="E652" s="652"/>
      <c r="F652" s="652"/>
      <c r="G652" s="652"/>
      <c r="H652" s="652"/>
      <c r="I652" s="652"/>
      <c r="J652" s="652"/>
      <c r="K652" s="652"/>
      <c r="L652" s="652"/>
      <c r="M652" s="652"/>
      <c r="N652" s="652"/>
      <c r="O652" s="652"/>
      <c r="P652" s="652"/>
      <c r="Q652" s="652"/>
      <c r="R652" s="534"/>
      <c r="S652" s="534"/>
      <c r="T652" s="534"/>
      <c r="U652" s="534"/>
      <c r="V652" s="534"/>
      <c r="W652" s="534"/>
      <c r="X652" s="534"/>
      <c r="Y652" s="534"/>
      <c r="Z652" s="534"/>
      <c r="AA652" s="534"/>
      <c r="AB652" s="534"/>
      <c r="AC652" s="534"/>
      <c r="AD652" s="534"/>
      <c r="AE652" s="534"/>
      <c r="AF652" s="534"/>
      <c r="AG652" s="534"/>
      <c r="AH652" s="534"/>
      <c r="AI652" s="534"/>
      <c r="AJ652" s="534"/>
      <c r="AK652" s="534"/>
    </row>
    <row r="653" ht="13.5" customHeight="1">
      <c r="A653" s="534"/>
      <c r="B653" s="652"/>
      <c r="C653" s="652"/>
      <c r="D653" s="652"/>
      <c r="E653" s="652"/>
      <c r="F653" s="652"/>
      <c r="G653" s="652"/>
      <c r="H653" s="652"/>
      <c r="I653" s="652"/>
      <c r="J653" s="652"/>
      <c r="K653" s="652"/>
      <c r="L653" s="652"/>
      <c r="M653" s="652"/>
      <c r="N653" s="652"/>
      <c r="O653" s="652"/>
      <c r="P653" s="652"/>
      <c r="Q653" s="652"/>
      <c r="R653" s="534"/>
      <c r="S653" s="534"/>
      <c r="T653" s="534"/>
      <c r="U653" s="534"/>
      <c r="V653" s="534"/>
      <c r="W653" s="534"/>
      <c r="X653" s="534"/>
      <c r="Y653" s="534"/>
      <c r="Z653" s="534"/>
      <c r="AA653" s="534"/>
      <c r="AB653" s="534"/>
      <c r="AC653" s="534"/>
      <c r="AD653" s="534"/>
      <c r="AE653" s="534"/>
      <c r="AF653" s="534"/>
      <c r="AG653" s="534"/>
      <c r="AH653" s="534"/>
      <c r="AI653" s="534"/>
      <c r="AJ653" s="534"/>
      <c r="AK653" s="534"/>
    </row>
    <row r="654" ht="13.5" customHeight="1">
      <c r="A654" s="534"/>
      <c r="B654" s="652"/>
      <c r="C654" s="652"/>
      <c r="D654" s="652"/>
      <c r="E654" s="652"/>
      <c r="F654" s="652"/>
      <c r="G654" s="652"/>
      <c r="H654" s="652"/>
      <c r="I654" s="652"/>
      <c r="J654" s="652"/>
      <c r="K654" s="652"/>
      <c r="L654" s="652"/>
      <c r="M654" s="652"/>
      <c r="N654" s="652"/>
      <c r="O654" s="652"/>
      <c r="P654" s="652"/>
      <c r="Q654" s="652"/>
      <c r="R654" s="534"/>
      <c r="S654" s="534"/>
      <c r="T654" s="534"/>
      <c r="U654" s="534"/>
      <c r="V654" s="534"/>
      <c r="W654" s="534"/>
      <c r="X654" s="534"/>
      <c r="Y654" s="534"/>
      <c r="Z654" s="534"/>
      <c r="AA654" s="534"/>
      <c r="AB654" s="534"/>
      <c r="AC654" s="534"/>
      <c r="AD654" s="534"/>
      <c r="AE654" s="534"/>
      <c r="AF654" s="534"/>
      <c r="AG654" s="534"/>
      <c r="AH654" s="534"/>
      <c r="AI654" s="534"/>
      <c r="AJ654" s="534"/>
      <c r="AK654" s="534"/>
    </row>
    <row r="655" ht="13.5" customHeight="1">
      <c r="A655" s="534"/>
      <c r="B655" s="652"/>
      <c r="C655" s="652"/>
      <c r="D655" s="652"/>
      <c r="E655" s="652"/>
      <c r="F655" s="652"/>
      <c r="G655" s="652"/>
      <c r="H655" s="652"/>
      <c r="I655" s="652"/>
      <c r="J655" s="652"/>
      <c r="K655" s="652"/>
      <c r="L655" s="652"/>
      <c r="M655" s="652"/>
      <c r="N655" s="652"/>
      <c r="O655" s="652"/>
      <c r="P655" s="652"/>
      <c r="Q655" s="652"/>
      <c r="R655" s="534"/>
      <c r="S655" s="534"/>
      <c r="T655" s="534"/>
      <c r="U655" s="534"/>
      <c r="V655" s="534"/>
      <c r="W655" s="534"/>
      <c r="X655" s="534"/>
      <c r="Y655" s="534"/>
      <c r="Z655" s="534"/>
      <c r="AA655" s="534"/>
      <c r="AB655" s="534"/>
      <c r="AC655" s="534"/>
      <c r="AD655" s="534"/>
      <c r="AE655" s="534"/>
      <c r="AF655" s="534"/>
      <c r="AG655" s="534"/>
      <c r="AH655" s="534"/>
      <c r="AI655" s="534"/>
      <c r="AJ655" s="534"/>
      <c r="AK655" s="534"/>
    </row>
    <row r="656" ht="13.5" customHeight="1">
      <c r="A656" s="534"/>
      <c r="B656" s="652"/>
      <c r="C656" s="652"/>
      <c r="D656" s="652"/>
      <c r="E656" s="652"/>
      <c r="F656" s="652"/>
      <c r="G656" s="652"/>
      <c r="H656" s="652"/>
      <c r="I656" s="652"/>
      <c r="J656" s="652"/>
      <c r="K656" s="652"/>
      <c r="L656" s="652"/>
      <c r="M656" s="652"/>
      <c r="N656" s="652"/>
      <c r="O656" s="652"/>
      <c r="P656" s="652"/>
      <c r="Q656" s="652"/>
      <c r="R656" s="534"/>
      <c r="S656" s="534"/>
      <c r="T656" s="534"/>
      <c r="U656" s="534"/>
      <c r="V656" s="534"/>
      <c r="W656" s="534"/>
      <c r="X656" s="534"/>
      <c r="Y656" s="534"/>
      <c r="Z656" s="534"/>
      <c r="AA656" s="534"/>
      <c r="AB656" s="534"/>
      <c r="AC656" s="534"/>
      <c r="AD656" s="534"/>
      <c r="AE656" s="534"/>
      <c r="AF656" s="534"/>
      <c r="AG656" s="534"/>
      <c r="AH656" s="534"/>
      <c r="AI656" s="534"/>
      <c r="AJ656" s="534"/>
      <c r="AK656" s="534"/>
    </row>
    <row r="657" ht="13.5" customHeight="1">
      <c r="A657" s="534"/>
      <c r="B657" s="652"/>
      <c r="C657" s="652"/>
      <c r="D657" s="652"/>
      <c r="E657" s="652"/>
      <c r="F657" s="652"/>
      <c r="G657" s="652"/>
      <c r="H657" s="652"/>
      <c r="I657" s="652"/>
      <c r="J657" s="652"/>
      <c r="K657" s="652"/>
      <c r="L657" s="652"/>
      <c r="M657" s="652"/>
      <c r="N657" s="652"/>
      <c r="O657" s="652"/>
      <c r="P657" s="652"/>
      <c r="Q657" s="652"/>
      <c r="R657" s="534"/>
      <c r="S657" s="534"/>
      <c r="T657" s="534"/>
      <c r="U657" s="534"/>
      <c r="V657" s="534"/>
      <c r="W657" s="534"/>
      <c r="X657" s="534"/>
      <c r="Y657" s="534"/>
      <c r="Z657" s="534"/>
      <c r="AA657" s="534"/>
      <c r="AB657" s="534"/>
      <c r="AC657" s="534"/>
      <c r="AD657" s="534"/>
      <c r="AE657" s="534"/>
      <c r="AF657" s="534"/>
      <c r="AG657" s="534"/>
      <c r="AH657" s="534"/>
      <c r="AI657" s="534"/>
      <c r="AJ657" s="534"/>
      <c r="AK657" s="534"/>
    </row>
    <row r="658" ht="13.5" customHeight="1">
      <c r="A658" s="534"/>
      <c r="B658" s="652"/>
      <c r="C658" s="652"/>
      <c r="D658" s="652"/>
      <c r="E658" s="652"/>
      <c r="F658" s="652"/>
      <c r="G658" s="652"/>
      <c r="H658" s="652"/>
      <c r="I658" s="652"/>
      <c r="J658" s="652"/>
      <c r="K658" s="652"/>
      <c r="L658" s="652"/>
      <c r="M658" s="652"/>
      <c r="N658" s="652"/>
      <c r="O658" s="652"/>
      <c r="P658" s="652"/>
      <c r="Q658" s="652"/>
      <c r="R658" s="534"/>
      <c r="S658" s="534"/>
      <c r="T658" s="534"/>
      <c r="U658" s="534"/>
      <c r="V658" s="534"/>
      <c r="W658" s="534"/>
      <c r="X658" s="534"/>
      <c r="Y658" s="534"/>
      <c r="Z658" s="534"/>
      <c r="AA658" s="534"/>
      <c r="AB658" s="534"/>
      <c r="AC658" s="534"/>
      <c r="AD658" s="534"/>
      <c r="AE658" s="534"/>
      <c r="AF658" s="534"/>
      <c r="AG658" s="534"/>
      <c r="AH658" s="534"/>
      <c r="AI658" s="534"/>
      <c r="AJ658" s="534"/>
      <c r="AK658" s="534"/>
    </row>
    <row r="659" ht="13.5" customHeight="1">
      <c r="A659" s="534"/>
      <c r="B659" s="652"/>
      <c r="C659" s="652"/>
      <c r="D659" s="652"/>
      <c r="E659" s="652"/>
      <c r="F659" s="652"/>
      <c r="G659" s="652"/>
      <c r="H659" s="652"/>
      <c r="I659" s="652"/>
      <c r="J659" s="652"/>
      <c r="K659" s="652"/>
      <c r="L659" s="652"/>
      <c r="M659" s="652"/>
      <c r="N659" s="652"/>
      <c r="O659" s="652"/>
      <c r="P659" s="652"/>
      <c r="Q659" s="652"/>
      <c r="R659" s="534"/>
      <c r="S659" s="534"/>
      <c r="T659" s="534"/>
      <c r="U659" s="534"/>
      <c r="V659" s="534"/>
      <c r="W659" s="534"/>
      <c r="X659" s="534"/>
      <c r="Y659" s="534"/>
      <c r="Z659" s="534"/>
      <c r="AA659" s="534"/>
      <c r="AB659" s="534"/>
      <c r="AC659" s="534"/>
      <c r="AD659" s="534"/>
      <c r="AE659" s="534"/>
      <c r="AF659" s="534"/>
      <c r="AG659" s="534"/>
      <c r="AH659" s="534"/>
      <c r="AI659" s="534"/>
      <c r="AJ659" s="534"/>
      <c r="AK659" s="534"/>
    </row>
    <row r="660" ht="13.5" customHeight="1">
      <c r="A660" s="534"/>
      <c r="B660" s="652"/>
      <c r="C660" s="652"/>
      <c r="D660" s="652"/>
      <c r="E660" s="652"/>
      <c r="F660" s="652"/>
      <c r="G660" s="652"/>
      <c r="H660" s="652"/>
      <c r="I660" s="652"/>
      <c r="J660" s="652"/>
      <c r="K660" s="652"/>
      <c r="L660" s="652"/>
      <c r="M660" s="652"/>
      <c r="N660" s="652"/>
      <c r="O660" s="652"/>
      <c r="P660" s="652"/>
      <c r="Q660" s="652"/>
      <c r="R660" s="534"/>
      <c r="S660" s="534"/>
      <c r="T660" s="534"/>
      <c r="U660" s="534"/>
      <c r="V660" s="534"/>
      <c r="W660" s="534"/>
      <c r="X660" s="534"/>
      <c r="Y660" s="534"/>
      <c r="Z660" s="534"/>
      <c r="AA660" s="534"/>
      <c r="AB660" s="534"/>
      <c r="AC660" s="534"/>
      <c r="AD660" s="534"/>
      <c r="AE660" s="534"/>
      <c r="AF660" s="534"/>
      <c r="AG660" s="534"/>
      <c r="AH660" s="534"/>
      <c r="AI660" s="534"/>
      <c r="AJ660" s="534"/>
      <c r="AK660" s="534"/>
    </row>
    <row r="661" ht="13.5" customHeight="1">
      <c r="A661" s="534"/>
      <c r="B661" s="652"/>
      <c r="C661" s="652"/>
      <c r="D661" s="652"/>
      <c r="E661" s="652"/>
      <c r="F661" s="652"/>
      <c r="G661" s="652"/>
      <c r="H661" s="652"/>
      <c r="I661" s="652"/>
      <c r="J661" s="652"/>
      <c r="K661" s="652"/>
      <c r="L661" s="652"/>
      <c r="M661" s="652"/>
      <c r="N661" s="652"/>
      <c r="O661" s="652"/>
      <c r="P661" s="652"/>
      <c r="Q661" s="652"/>
      <c r="R661" s="534"/>
      <c r="S661" s="534"/>
      <c r="T661" s="534"/>
      <c r="U661" s="534"/>
      <c r="V661" s="534"/>
      <c r="W661" s="534"/>
      <c r="X661" s="534"/>
      <c r="Y661" s="534"/>
      <c r="Z661" s="534"/>
      <c r="AA661" s="534"/>
      <c r="AB661" s="534"/>
      <c r="AC661" s="534"/>
      <c r="AD661" s="534"/>
      <c r="AE661" s="534"/>
      <c r="AF661" s="534"/>
      <c r="AG661" s="534"/>
      <c r="AH661" s="534"/>
      <c r="AI661" s="534"/>
      <c r="AJ661" s="534"/>
      <c r="AK661" s="534"/>
    </row>
    <row r="662" ht="13.5" customHeight="1">
      <c r="A662" s="534"/>
      <c r="B662" s="652"/>
      <c r="C662" s="652"/>
      <c r="D662" s="652"/>
      <c r="E662" s="652"/>
      <c r="F662" s="652"/>
      <c r="G662" s="652"/>
      <c r="H662" s="652"/>
      <c r="I662" s="652"/>
      <c r="J662" s="652"/>
      <c r="K662" s="652"/>
      <c r="L662" s="652"/>
      <c r="M662" s="652"/>
      <c r="N662" s="652"/>
      <c r="O662" s="652"/>
      <c r="P662" s="652"/>
      <c r="Q662" s="652"/>
      <c r="R662" s="534"/>
      <c r="S662" s="534"/>
      <c r="T662" s="534"/>
      <c r="U662" s="534"/>
      <c r="V662" s="534"/>
      <c r="W662" s="534"/>
      <c r="X662" s="534"/>
      <c r="Y662" s="534"/>
      <c r="Z662" s="534"/>
      <c r="AA662" s="534"/>
      <c r="AB662" s="534"/>
      <c r="AC662" s="534"/>
      <c r="AD662" s="534"/>
      <c r="AE662" s="534"/>
      <c r="AF662" s="534"/>
      <c r="AG662" s="534"/>
      <c r="AH662" s="534"/>
      <c r="AI662" s="534"/>
      <c r="AJ662" s="534"/>
      <c r="AK662" s="534"/>
    </row>
    <row r="663" ht="13.5" customHeight="1">
      <c r="A663" s="534"/>
      <c r="B663" s="652"/>
      <c r="C663" s="652"/>
      <c r="D663" s="652"/>
      <c r="E663" s="652"/>
      <c r="F663" s="652"/>
      <c r="G663" s="652"/>
      <c r="H663" s="652"/>
      <c r="I663" s="652"/>
      <c r="J663" s="652"/>
      <c r="K663" s="652"/>
      <c r="L663" s="652"/>
      <c r="M663" s="652"/>
      <c r="N663" s="652"/>
      <c r="O663" s="652"/>
      <c r="P663" s="652"/>
      <c r="Q663" s="652"/>
      <c r="R663" s="534"/>
      <c r="S663" s="534"/>
      <c r="T663" s="534"/>
      <c r="U663" s="534"/>
      <c r="V663" s="534"/>
      <c r="W663" s="534"/>
      <c r="X663" s="534"/>
      <c r="Y663" s="534"/>
      <c r="Z663" s="534"/>
      <c r="AA663" s="534"/>
      <c r="AB663" s="534"/>
      <c r="AC663" s="534"/>
      <c r="AD663" s="534"/>
      <c r="AE663" s="534"/>
      <c r="AF663" s="534"/>
      <c r="AG663" s="534"/>
      <c r="AH663" s="534"/>
      <c r="AI663" s="534"/>
      <c r="AJ663" s="534"/>
      <c r="AK663" s="534"/>
    </row>
    <row r="664" ht="13.5" customHeight="1">
      <c r="A664" s="534"/>
      <c r="B664" s="652"/>
      <c r="C664" s="652"/>
      <c r="D664" s="652"/>
      <c r="E664" s="652"/>
      <c r="F664" s="652"/>
      <c r="G664" s="652"/>
      <c r="H664" s="652"/>
      <c r="I664" s="652"/>
      <c r="J664" s="652"/>
      <c r="K664" s="652"/>
      <c r="L664" s="652"/>
      <c r="M664" s="652"/>
      <c r="N664" s="652"/>
      <c r="O664" s="652"/>
      <c r="P664" s="652"/>
      <c r="Q664" s="652"/>
      <c r="R664" s="534"/>
      <c r="S664" s="534"/>
      <c r="T664" s="534"/>
      <c r="U664" s="534"/>
      <c r="V664" s="534"/>
      <c r="W664" s="534"/>
      <c r="X664" s="534"/>
      <c r="Y664" s="534"/>
      <c r="Z664" s="534"/>
      <c r="AA664" s="534"/>
      <c r="AB664" s="534"/>
      <c r="AC664" s="534"/>
      <c r="AD664" s="534"/>
      <c r="AE664" s="534"/>
      <c r="AF664" s="534"/>
      <c r="AG664" s="534"/>
      <c r="AH664" s="534"/>
      <c r="AI664" s="534"/>
      <c r="AJ664" s="534"/>
      <c r="AK664" s="534"/>
    </row>
    <row r="665" ht="13.5" customHeight="1">
      <c r="A665" s="534"/>
      <c r="B665" s="652"/>
      <c r="C665" s="652"/>
      <c r="D665" s="652"/>
      <c r="E665" s="652"/>
      <c r="F665" s="652"/>
      <c r="G665" s="652"/>
      <c r="H665" s="652"/>
      <c r="I665" s="652"/>
      <c r="J665" s="652"/>
      <c r="K665" s="652"/>
      <c r="L665" s="652"/>
      <c r="M665" s="652"/>
      <c r="N665" s="652"/>
      <c r="O665" s="652"/>
      <c r="P665" s="652"/>
      <c r="Q665" s="652"/>
      <c r="R665" s="534"/>
      <c r="S665" s="534"/>
      <c r="T665" s="534"/>
      <c r="U665" s="534"/>
      <c r="V665" s="534"/>
      <c r="W665" s="534"/>
      <c r="X665" s="534"/>
      <c r="Y665" s="534"/>
      <c r="Z665" s="534"/>
      <c r="AA665" s="534"/>
      <c r="AB665" s="534"/>
      <c r="AC665" s="534"/>
      <c r="AD665" s="534"/>
      <c r="AE665" s="534"/>
      <c r="AF665" s="534"/>
      <c r="AG665" s="534"/>
      <c r="AH665" s="534"/>
      <c r="AI665" s="534"/>
      <c r="AJ665" s="534"/>
      <c r="AK665" s="534"/>
    </row>
    <row r="666" ht="13.5" customHeight="1">
      <c r="A666" s="534"/>
      <c r="B666" s="652"/>
      <c r="C666" s="652"/>
      <c r="D666" s="652"/>
      <c r="E666" s="652"/>
      <c r="F666" s="652"/>
      <c r="G666" s="652"/>
      <c r="H666" s="652"/>
      <c r="I666" s="652"/>
      <c r="J666" s="652"/>
      <c r="K666" s="652"/>
      <c r="L666" s="652"/>
      <c r="M666" s="652"/>
      <c r="N666" s="652"/>
      <c r="O666" s="652"/>
      <c r="P666" s="652"/>
      <c r="Q666" s="652"/>
      <c r="R666" s="534"/>
      <c r="S666" s="534"/>
      <c r="T666" s="534"/>
      <c r="U666" s="534"/>
      <c r="V666" s="534"/>
      <c r="W666" s="534"/>
      <c r="X666" s="534"/>
      <c r="Y666" s="534"/>
      <c r="Z666" s="534"/>
      <c r="AA666" s="534"/>
      <c r="AB666" s="534"/>
      <c r="AC666" s="534"/>
      <c r="AD666" s="534"/>
      <c r="AE666" s="534"/>
      <c r="AF666" s="534"/>
      <c r="AG666" s="534"/>
      <c r="AH666" s="534"/>
      <c r="AI666" s="534"/>
      <c r="AJ666" s="534"/>
      <c r="AK666" s="534"/>
    </row>
    <row r="667" ht="13.5" customHeight="1">
      <c r="A667" s="534"/>
      <c r="B667" s="652"/>
      <c r="C667" s="652"/>
      <c r="D667" s="652"/>
      <c r="E667" s="652"/>
      <c r="F667" s="652"/>
      <c r="G667" s="652"/>
      <c r="H667" s="652"/>
      <c r="I667" s="652"/>
      <c r="J667" s="652"/>
      <c r="K667" s="652"/>
      <c r="L667" s="652"/>
      <c r="M667" s="652"/>
      <c r="N667" s="652"/>
      <c r="O667" s="652"/>
      <c r="P667" s="652"/>
      <c r="Q667" s="652"/>
      <c r="R667" s="534"/>
      <c r="S667" s="534"/>
      <c r="T667" s="534"/>
      <c r="U667" s="534"/>
      <c r="V667" s="534"/>
      <c r="W667" s="534"/>
      <c r="X667" s="534"/>
      <c r="Y667" s="534"/>
      <c r="Z667" s="534"/>
      <c r="AA667" s="534"/>
      <c r="AB667" s="534"/>
      <c r="AC667" s="534"/>
      <c r="AD667" s="534"/>
      <c r="AE667" s="534"/>
      <c r="AF667" s="534"/>
      <c r="AG667" s="534"/>
      <c r="AH667" s="534"/>
      <c r="AI667" s="534"/>
      <c r="AJ667" s="534"/>
      <c r="AK667" s="534"/>
    </row>
    <row r="668" ht="13.5" customHeight="1">
      <c r="A668" s="534"/>
      <c r="B668" s="652"/>
      <c r="C668" s="652"/>
      <c r="D668" s="652"/>
      <c r="E668" s="652"/>
      <c r="F668" s="652"/>
      <c r="G668" s="652"/>
      <c r="H668" s="652"/>
      <c r="I668" s="652"/>
      <c r="J668" s="652"/>
      <c r="K668" s="652"/>
      <c r="L668" s="652"/>
      <c r="M668" s="652"/>
      <c r="N668" s="652"/>
      <c r="O668" s="652"/>
      <c r="P668" s="652"/>
      <c r="Q668" s="652"/>
      <c r="R668" s="534"/>
      <c r="S668" s="534"/>
      <c r="T668" s="534"/>
      <c r="U668" s="534"/>
      <c r="V668" s="534"/>
      <c r="W668" s="534"/>
      <c r="X668" s="534"/>
      <c r="Y668" s="534"/>
      <c r="Z668" s="534"/>
      <c r="AA668" s="534"/>
      <c r="AB668" s="534"/>
      <c r="AC668" s="534"/>
      <c r="AD668" s="534"/>
      <c r="AE668" s="534"/>
      <c r="AF668" s="534"/>
      <c r="AG668" s="534"/>
      <c r="AH668" s="534"/>
      <c r="AI668" s="534"/>
      <c r="AJ668" s="534"/>
      <c r="AK668" s="534"/>
    </row>
    <row r="669" ht="13.5" customHeight="1">
      <c r="A669" s="534"/>
      <c r="B669" s="652"/>
      <c r="C669" s="652"/>
      <c r="D669" s="652"/>
      <c r="E669" s="652"/>
      <c r="F669" s="652"/>
      <c r="G669" s="652"/>
      <c r="H669" s="652"/>
      <c r="I669" s="652"/>
      <c r="J669" s="652"/>
      <c r="K669" s="652"/>
      <c r="L669" s="652"/>
      <c r="M669" s="652"/>
      <c r="N669" s="652"/>
      <c r="O669" s="652"/>
      <c r="P669" s="652"/>
      <c r="Q669" s="652"/>
      <c r="R669" s="534"/>
      <c r="S669" s="534"/>
      <c r="T669" s="534"/>
      <c r="U669" s="534"/>
      <c r="V669" s="534"/>
      <c r="W669" s="534"/>
      <c r="X669" s="534"/>
      <c r="Y669" s="534"/>
      <c r="Z669" s="534"/>
      <c r="AA669" s="534"/>
      <c r="AB669" s="534"/>
      <c r="AC669" s="534"/>
      <c r="AD669" s="534"/>
      <c r="AE669" s="534"/>
      <c r="AF669" s="534"/>
      <c r="AG669" s="534"/>
      <c r="AH669" s="534"/>
      <c r="AI669" s="534"/>
      <c r="AJ669" s="534"/>
      <c r="AK669" s="534"/>
    </row>
    <row r="670" ht="13.5" customHeight="1">
      <c r="A670" s="534"/>
      <c r="B670" s="652"/>
      <c r="C670" s="652"/>
      <c r="D670" s="652"/>
      <c r="E670" s="652"/>
      <c r="F670" s="652"/>
      <c r="G670" s="652"/>
      <c r="H670" s="652"/>
      <c r="I670" s="652"/>
      <c r="J670" s="652"/>
      <c r="K670" s="652"/>
      <c r="L670" s="652"/>
      <c r="M670" s="652"/>
      <c r="N670" s="652"/>
      <c r="O670" s="652"/>
      <c r="P670" s="652"/>
      <c r="Q670" s="652"/>
      <c r="R670" s="534"/>
      <c r="S670" s="534"/>
      <c r="T670" s="534"/>
      <c r="U670" s="534"/>
      <c r="V670" s="534"/>
      <c r="W670" s="534"/>
      <c r="X670" s="534"/>
      <c r="Y670" s="534"/>
      <c r="Z670" s="534"/>
      <c r="AA670" s="534"/>
      <c r="AB670" s="534"/>
      <c r="AC670" s="534"/>
      <c r="AD670" s="534"/>
      <c r="AE670" s="534"/>
      <c r="AF670" s="534"/>
      <c r="AG670" s="534"/>
      <c r="AH670" s="534"/>
      <c r="AI670" s="534"/>
      <c r="AJ670" s="534"/>
      <c r="AK670" s="534"/>
    </row>
    <row r="671" ht="13.5" customHeight="1">
      <c r="A671" s="534"/>
      <c r="B671" s="652"/>
      <c r="C671" s="652"/>
      <c r="D671" s="652"/>
      <c r="E671" s="652"/>
      <c r="F671" s="652"/>
      <c r="G671" s="652"/>
      <c r="H671" s="652"/>
      <c r="I671" s="652"/>
      <c r="J671" s="652"/>
      <c r="K671" s="652"/>
      <c r="L671" s="652"/>
      <c r="M671" s="652"/>
      <c r="N671" s="652"/>
      <c r="O671" s="652"/>
      <c r="P671" s="652"/>
      <c r="Q671" s="652"/>
      <c r="R671" s="534"/>
      <c r="S671" s="534"/>
      <c r="T671" s="534"/>
      <c r="U671" s="534"/>
      <c r="V671" s="534"/>
      <c r="W671" s="534"/>
      <c r="X671" s="534"/>
      <c r="Y671" s="534"/>
      <c r="Z671" s="534"/>
      <c r="AA671" s="534"/>
      <c r="AB671" s="534"/>
      <c r="AC671" s="534"/>
      <c r="AD671" s="534"/>
      <c r="AE671" s="534"/>
      <c r="AF671" s="534"/>
      <c r="AG671" s="534"/>
      <c r="AH671" s="534"/>
      <c r="AI671" s="534"/>
      <c r="AJ671" s="534"/>
      <c r="AK671" s="534"/>
    </row>
    <row r="672" ht="13.5" customHeight="1">
      <c r="A672" s="534"/>
      <c r="B672" s="652"/>
      <c r="C672" s="652"/>
      <c r="D672" s="652"/>
      <c r="E672" s="652"/>
      <c r="F672" s="652"/>
      <c r="G672" s="652"/>
      <c r="H672" s="652"/>
      <c r="I672" s="652"/>
      <c r="J672" s="652"/>
      <c r="K672" s="652"/>
      <c r="L672" s="652"/>
      <c r="M672" s="652"/>
      <c r="N672" s="652"/>
      <c r="O672" s="652"/>
      <c r="P672" s="652"/>
      <c r="Q672" s="652"/>
      <c r="R672" s="534"/>
      <c r="S672" s="534"/>
      <c r="T672" s="534"/>
      <c r="U672" s="534"/>
      <c r="V672" s="534"/>
      <c r="W672" s="534"/>
      <c r="X672" s="534"/>
      <c r="Y672" s="534"/>
      <c r="Z672" s="534"/>
      <c r="AA672" s="534"/>
      <c r="AB672" s="534"/>
      <c r="AC672" s="534"/>
      <c r="AD672" s="534"/>
      <c r="AE672" s="534"/>
      <c r="AF672" s="534"/>
      <c r="AG672" s="534"/>
      <c r="AH672" s="534"/>
      <c r="AI672" s="534"/>
      <c r="AJ672" s="534"/>
      <c r="AK672" s="534"/>
    </row>
    <row r="673" ht="13.5" customHeight="1">
      <c r="A673" s="534"/>
      <c r="B673" s="652"/>
      <c r="C673" s="652"/>
      <c r="D673" s="652"/>
      <c r="E673" s="652"/>
      <c r="F673" s="652"/>
      <c r="G673" s="652"/>
      <c r="H673" s="652"/>
      <c r="I673" s="652"/>
      <c r="J673" s="652"/>
      <c r="K673" s="652"/>
      <c r="L673" s="652"/>
      <c r="M673" s="652"/>
      <c r="N673" s="652"/>
      <c r="O673" s="652"/>
      <c r="P673" s="652"/>
      <c r="Q673" s="652"/>
      <c r="R673" s="534"/>
      <c r="S673" s="534"/>
      <c r="T673" s="534"/>
      <c r="U673" s="534"/>
      <c r="V673" s="534"/>
      <c r="W673" s="534"/>
      <c r="X673" s="534"/>
      <c r="Y673" s="534"/>
      <c r="Z673" s="534"/>
      <c r="AA673" s="534"/>
      <c r="AB673" s="534"/>
      <c r="AC673" s="534"/>
      <c r="AD673" s="534"/>
      <c r="AE673" s="534"/>
      <c r="AF673" s="534"/>
      <c r="AG673" s="534"/>
      <c r="AH673" s="534"/>
      <c r="AI673" s="534"/>
      <c r="AJ673" s="534"/>
      <c r="AK673" s="534"/>
    </row>
    <row r="674" ht="13.5" customHeight="1">
      <c r="A674" s="534"/>
      <c r="B674" s="652"/>
      <c r="C674" s="652"/>
      <c r="D674" s="652"/>
      <c r="E674" s="652"/>
      <c r="F674" s="652"/>
      <c r="G674" s="652"/>
      <c r="H674" s="652"/>
      <c r="I674" s="652"/>
      <c r="J674" s="652"/>
      <c r="K674" s="652"/>
      <c r="L674" s="652"/>
      <c r="M674" s="652"/>
      <c r="N674" s="652"/>
      <c r="O674" s="652"/>
      <c r="P674" s="652"/>
      <c r="Q674" s="652"/>
      <c r="R674" s="534"/>
      <c r="S674" s="534"/>
      <c r="T674" s="534"/>
      <c r="U674" s="534"/>
      <c r="V674" s="534"/>
      <c r="W674" s="534"/>
      <c r="X674" s="534"/>
      <c r="Y674" s="534"/>
      <c r="Z674" s="534"/>
      <c r="AA674" s="534"/>
      <c r="AB674" s="534"/>
      <c r="AC674" s="534"/>
      <c r="AD674" s="534"/>
      <c r="AE674" s="534"/>
      <c r="AF674" s="534"/>
      <c r="AG674" s="534"/>
      <c r="AH674" s="534"/>
      <c r="AI674" s="534"/>
      <c r="AJ674" s="534"/>
      <c r="AK674" s="534"/>
    </row>
    <row r="675" ht="13.5" customHeight="1">
      <c r="A675" s="534"/>
      <c r="B675" s="652"/>
      <c r="C675" s="652"/>
      <c r="D675" s="652"/>
      <c r="E675" s="652"/>
      <c r="F675" s="652"/>
      <c r="G675" s="652"/>
      <c r="H675" s="652"/>
      <c r="I675" s="652"/>
      <c r="J675" s="652"/>
      <c r="K675" s="652"/>
      <c r="L675" s="652"/>
      <c r="M675" s="652"/>
      <c r="N675" s="652"/>
      <c r="O675" s="652"/>
      <c r="P675" s="652"/>
      <c r="Q675" s="652"/>
      <c r="R675" s="534"/>
      <c r="S675" s="534"/>
      <c r="T675" s="534"/>
      <c r="U675" s="534"/>
      <c r="V675" s="534"/>
      <c r="W675" s="534"/>
      <c r="X675" s="534"/>
      <c r="Y675" s="534"/>
      <c r="Z675" s="534"/>
      <c r="AA675" s="534"/>
      <c r="AB675" s="534"/>
      <c r="AC675" s="534"/>
      <c r="AD675" s="534"/>
      <c r="AE675" s="534"/>
      <c r="AF675" s="534"/>
      <c r="AG675" s="534"/>
      <c r="AH675" s="534"/>
      <c r="AI675" s="534"/>
      <c r="AJ675" s="534"/>
      <c r="AK675" s="534"/>
    </row>
    <row r="676" ht="13.5" customHeight="1">
      <c r="A676" s="534"/>
      <c r="B676" s="652"/>
      <c r="C676" s="652"/>
      <c r="D676" s="652"/>
      <c r="E676" s="652"/>
      <c r="F676" s="652"/>
      <c r="G676" s="652"/>
      <c r="H676" s="652"/>
      <c r="I676" s="652"/>
      <c r="J676" s="652"/>
      <c r="K676" s="652"/>
      <c r="L676" s="652"/>
      <c r="M676" s="652"/>
      <c r="N676" s="652"/>
      <c r="O676" s="652"/>
      <c r="P676" s="652"/>
      <c r="Q676" s="652"/>
      <c r="R676" s="534"/>
      <c r="S676" s="534"/>
      <c r="T676" s="534"/>
      <c r="U676" s="534"/>
      <c r="V676" s="534"/>
      <c r="W676" s="534"/>
      <c r="X676" s="534"/>
      <c r="Y676" s="534"/>
      <c r="Z676" s="534"/>
      <c r="AA676" s="534"/>
      <c r="AB676" s="534"/>
      <c r="AC676" s="534"/>
      <c r="AD676" s="534"/>
      <c r="AE676" s="534"/>
      <c r="AF676" s="534"/>
      <c r="AG676" s="534"/>
      <c r="AH676" s="534"/>
      <c r="AI676" s="534"/>
      <c r="AJ676" s="534"/>
      <c r="AK676" s="534"/>
    </row>
    <row r="677" ht="13.5" customHeight="1">
      <c r="A677" s="534"/>
      <c r="B677" s="652"/>
      <c r="C677" s="652"/>
      <c r="D677" s="652"/>
      <c r="E677" s="652"/>
      <c r="F677" s="652"/>
      <c r="G677" s="652"/>
      <c r="H677" s="652"/>
      <c r="I677" s="652"/>
      <c r="J677" s="652"/>
      <c r="K677" s="652"/>
      <c r="L677" s="652"/>
      <c r="M677" s="652"/>
      <c r="N677" s="652"/>
      <c r="O677" s="652"/>
      <c r="P677" s="652"/>
      <c r="Q677" s="652"/>
      <c r="R677" s="534"/>
      <c r="S677" s="534"/>
      <c r="T677" s="534"/>
      <c r="U677" s="534"/>
      <c r="V677" s="534"/>
      <c r="W677" s="534"/>
      <c r="X677" s="534"/>
      <c r="Y677" s="534"/>
      <c r="Z677" s="534"/>
      <c r="AA677" s="534"/>
      <c r="AB677" s="534"/>
      <c r="AC677" s="534"/>
      <c r="AD677" s="534"/>
      <c r="AE677" s="534"/>
      <c r="AF677" s="534"/>
      <c r="AG677" s="534"/>
      <c r="AH677" s="534"/>
      <c r="AI677" s="534"/>
      <c r="AJ677" s="534"/>
      <c r="AK677" s="534"/>
    </row>
    <row r="678" ht="13.5" customHeight="1">
      <c r="A678" s="534"/>
      <c r="B678" s="652"/>
      <c r="C678" s="652"/>
      <c r="D678" s="652"/>
      <c r="E678" s="652"/>
      <c r="F678" s="652"/>
      <c r="G678" s="652"/>
      <c r="H678" s="652"/>
      <c r="I678" s="652"/>
      <c r="J678" s="652"/>
      <c r="K678" s="652"/>
      <c r="L678" s="652"/>
      <c r="M678" s="652"/>
      <c r="N678" s="652"/>
      <c r="O678" s="652"/>
      <c r="P678" s="652"/>
      <c r="Q678" s="652"/>
      <c r="R678" s="534"/>
      <c r="S678" s="534"/>
      <c r="T678" s="534"/>
      <c r="U678" s="534"/>
      <c r="V678" s="534"/>
      <c r="W678" s="534"/>
      <c r="X678" s="534"/>
      <c r="Y678" s="534"/>
      <c r="Z678" s="534"/>
      <c r="AA678" s="534"/>
      <c r="AB678" s="534"/>
      <c r="AC678" s="534"/>
      <c r="AD678" s="534"/>
      <c r="AE678" s="534"/>
      <c r="AF678" s="534"/>
      <c r="AG678" s="534"/>
      <c r="AH678" s="534"/>
      <c r="AI678" s="534"/>
      <c r="AJ678" s="534"/>
      <c r="AK678" s="534"/>
    </row>
    <row r="679" ht="13.5" customHeight="1">
      <c r="A679" s="534"/>
      <c r="B679" s="652"/>
      <c r="C679" s="652"/>
      <c r="D679" s="652"/>
      <c r="E679" s="652"/>
      <c r="F679" s="652"/>
      <c r="G679" s="652"/>
      <c r="H679" s="652"/>
      <c r="I679" s="652"/>
      <c r="J679" s="652"/>
      <c r="K679" s="652"/>
      <c r="L679" s="652"/>
      <c r="M679" s="652"/>
      <c r="N679" s="652"/>
      <c r="O679" s="652"/>
      <c r="P679" s="652"/>
      <c r="Q679" s="652"/>
      <c r="R679" s="534"/>
      <c r="S679" s="534"/>
      <c r="T679" s="534"/>
      <c r="U679" s="534"/>
      <c r="V679" s="534"/>
      <c r="W679" s="534"/>
      <c r="X679" s="534"/>
      <c r="Y679" s="534"/>
      <c r="Z679" s="534"/>
      <c r="AA679" s="534"/>
      <c r="AB679" s="534"/>
      <c r="AC679" s="534"/>
      <c r="AD679" s="534"/>
      <c r="AE679" s="534"/>
      <c r="AF679" s="534"/>
      <c r="AG679" s="534"/>
      <c r="AH679" s="534"/>
      <c r="AI679" s="534"/>
      <c r="AJ679" s="534"/>
      <c r="AK679" s="534"/>
    </row>
    <row r="680" ht="13.5" customHeight="1">
      <c r="A680" s="534"/>
      <c r="B680" s="652"/>
      <c r="C680" s="652"/>
      <c r="D680" s="652"/>
      <c r="E680" s="652"/>
      <c r="F680" s="652"/>
      <c r="G680" s="652"/>
      <c r="H680" s="652"/>
      <c r="I680" s="652"/>
      <c r="J680" s="652"/>
      <c r="K680" s="652"/>
      <c r="L680" s="652"/>
      <c r="M680" s="652"/>
      <c r="N680" s="652"/>
      <c r="O680" s="652"/>
      <c r="P680" s="652"/>
      <c r="Q680" s="652"/>
      <c r="R680" s="534"/>
      <c r="S680" s="534"/>
      <c r="T680" s="534"/>
      <c r="U680" s="534"/>
      <c r="V680" s="534"/>
      <c r="W680" s="534"/>
      <c r="X680" s="534"/>
      <c r="Y680" s="534"/>
      <c r="Z680" s="534"/>
      <c r="AA680" s="534"/>
      <c r="AB680" s="534"/>
      <c r="AC680" s="534"/>
      <c r="AD680" s="534"/>
      <c r="AE680" s="534"/>
      <c r="AF680" s="534"/>
      <c r="AG680" s="534"/>
      <c r="AH680" s="534"/>
      <c r="AI680" s="534"/>
      <c r="AJ680" s="534"/>
      <c r="AK680" s="534"/>
    </row>
    <row r="681" ht="13.5" customHeight="1">
      <c r="A681" s="534"/>
      <c r="B681" s="652"/>
      <c r="C681" s="652"/>
      <c r="D681" s="652"/>
      <c r="E681" s="652"/>
      <c r="F681" s="652"/>
      <c r="G681" s="652"/>
      <c r="H681" s="652"/>
      <c r="I681" s="652"/>
      <c r="J681" s="652"/>
      <c r="K681" s="652"/>
      <c r="L681" s="652"/>
      <c r="M681" s="652"/>
      <c r="N681" s="652"/>
      <c r="O681" s="652"/>
      <c r="P681" s="652"/>
      <c r="Q681" s="652"/>
      <c r="R681" s="534"/>
      <c r="S681" s="534"/>
      <c r="T681" s="534"/>
      <c r="U681" s="534"/>
      <c r="V681" s="534"/>
      <c r="W681" s="534"/>
      <c r="X681" s="534"/>
      <c r="Y681" s="534"/>
      <c r="Z681" s="534"/>
      <c r="AA681" s="534"/>
      <c r="AB681" s="534"/>
      <c r="AC681" s="534"/>
      <c r="AD681" s="534"/>
      <c r="AE681" s="534"/>
      <c r="AF681" s="534"/>
      <c r="AG681" s="534"/>
      <c r="AH681" s="534"/>
      <c r="AI681" s="534"/>
      <c r="AJ681" s="534"/>
      <c r="AK681" s="534"/>
    </row>
    <row r="682" ht="13.5" customHeight="1">
      <c r="A682" s="534"/>
      <c r="B682" s="652"/>
      <c r="C682" s="652"/>
      <c r="D682" s="652"/>
      <c r="E682" s="652"/>
      <c r="F682" s="652"/>
      <c r="G682" s="652"/>
      <c r="H682" s="652"/>
      <c r="I682" s="652"/>
      <c r="J682" s="652"/>
      <c r="K682" s="652"/>
      <c r="L682" s="652"/>
      <c r="M682" s="652"/>
      <c r="N682" s="652"/>
      <c r="O682" s="652"/>
      <c r="P682" s="652"/>
      <c r="Q682" s="652"/>
      <c r="R682" s="534"/>
      <c r="S682" s="534"/>
      <c r="T682" s="534"/>
      <c r="U682" s="534"/>
      <c r="V682" s="534"/>
      <c r="W682" s="534"/>
      <c r="X682" s="534"/>
      <c r="Y682" s="534"/>
      <c r="Z682" s="534"/>
      <c r="AA682" s="534"/>
      <c r="AB682" s="534"/>
      <c r="AC682" s="534"/>
      <c r="AD682" s="534"/>
      <c r="AE682" s="534"/>
      <c r="AF682" s="534"/>
      <c r="AG682" s="534"/>
      <c r="AH682" s="534"/>
      <c r="AI682" s="534"/>
      <c r="AJ682" s="534"/>
      <c r="AK682" s="534"/>
    </row>
    <row r="683" ht="13.5" customHeight="1">
      <c r="A683" s="534"/>
      <c r="B683" s="652"/>
      <c r="C683" s="652"/>
      <c r="D683" s="652"/>
      <c r="E683" s="652"/>
      <c r="F683" s="652"/>
      <c r="G683" s="652"/>
      <c r="H683" s="652"/>
      <c r="I683" s="652"/>
      <c r="J683" s="652"/>
      <c r="K683" s="652"/>
      <c r="L683" s="652"/>
      <c r="M683" s="652"/>
      <c r="N683" s="652"/>
      <c r="O683" s="652"/>
      <c r="P683" s="652"/>
      <c r="Q683" s="652"/>
      <c r="R683" s="534"/>
      <c r="S683" s="534"/>
      <c r="T683" s="534"/>
      <c r="U683" s="534"/>
      <c r="V683" s="534"/>
      <c r="W683" s="534"/>
      <c r="X683" s="534"/>
      <c r="Y683" s="534"/>
      <c r="Z683" s="534"/>
      <c r="AA683" s="534"/>
      <c r="AB683" s="534"/>
      <c r="AC683" s="534"/>
      <c r="AD683" s="534"/>
      <c r="AE683" s="534"/>
      <c r="AF683" s="534"/>
      <c r="AG683" s="534"/>
      <c r="AH683" s="534"/>
      <c r="AI683" s="534"/>
      <c r="AJ683" s="534"/>
      <c r="AK683" s="534"/>
    </row>
    <row r="684" ht="13.5" customHeight="1">
      <c r="A684" s="534"/>
      <c r="B684" s="652"/>
      <c r="C684" s="652"/>
      <c r="D684" s="652"/>
      <c r="E684" s="652"/>
      <c r="F684" s="652"/>
      <c r="G684" s="652"/>
      <c r="H684" s="652"/>
      <c r="I684" s="652"/>
      <c r="J684" s="652"/>
      <c r="K684" s="652"/>
      <c r="L684" s="652"/>
      <c r="M684" s="652"/>
      <c r="N684" s="652"/>
      <c r="O684" s="652"/>
      <c r="P684" s="652"/>
      <c r="Q684" s="652"/>
      <c r="R684" s="534"/>
      <c r="S684" s="534"/>
      <c r="T684" s="534"/>
      <c r="U684" s="534"/>
      <c r="V684" s="534"/>
      <c r="W684" s="534"/>
      <c r="X684" s="534"/>
      <c r="Y684" s="534"/>
      <c r="Z684" s="534"/>
      <c r="AA684" s="534"/>
      <c r="AB684" s="534"/>
      <c r="AC684" s="534"/>
      <c r="AD684" s="534"/>
      <c r="AE684" s="534"/>
      <c r="AF684" s="534"/>
      <c r="AG684" s="534"/>
      <c r="AH684" s="534"/>
      <c r="AI684" s="534"/>
      <c r="AJ684" s="534"/>
      <c r="AK684" s="534"/>
    </row>
    <row r="685" ht="13.5" customHeight="1">
      <c r="A685" s="534"/>
      <c r="B685" s="652"/>
      <c r="C685" s="652"/>
      <c r="D685" s="652"/>
      <c r="E685" s="652"/>
      <c r="F685" s="652"/>
      <c r="G685" s="652"/>
      <c r="H685" s="652"/>
      <c r="I685" s="652"/>
      <c r="J685" s="652"/>
      <c r="K685" s="652"/>
      <c r="L685" s="652"/>
      <c r="M685" s="652"/>
      <c r="N685" s="652"/>
      <c r="O685" s="652"/>
      <c r="P685" s="652"/>
      <c r="Q685" s="652"/>
      <c r="R685" s="534"/>
      <c r="S685" s="534"/>
      <c r="T685" s="534"/>
      <c r="U685" s="534"/>
      <c r="V685" s="534"/>
      <c r="W685" s="534"/>
      <c r="X685" s="534"/>
      <c r="Y685" s="534"/>
      <c r="Z685" s="534"/>
      <c r="AA685" s="534"/>
      <c r="AB685" s="534"/>
      <c r="AC685" s="534"/>
      <c r="AD685" s="534"/>
      <c r="AE685" s="534"/>
      <c r="AF685" s="534"/>
      <c r="AG685" s="534"/>
      <c r="AH685" s="534"/>
      <c r="AI685" s="534"/>
      <c r="AJ685" s="534"/>
      <c r="AK685" s="534"/>
    </row>
    <row r="686" ht="13.5" customHeight="1">
      <c r="A686" s="534"/>
      <c r="B686" s="652"/>
      <c r="C686" s="652"/>
      <c r="D686" s="652"/>
      <c r="E686" s="652"/>
      <c r="F686" s="652"/>
      <c r="G686" s="652"/>
      <c r="H686" s="652"/>
      <c r="I686" s="652"/>
      <c r="J686" s="652"/>
      <c r="K686" s="652"/>
      <c r="L686" s="652"/>
      <c r="M686" s="652"/>
      <c r="N686" s="652"/>
      <c r="O686" s="652"/>
      <c r="P686" s="652"/>
      <c r="Q686" s="652"/>
      <c r="R686" s="534"/>
      <c r="S686" s="534"/>
      <c r="T686" s="534"/>
      <c r="U686" s="534"/>
      <c r="V686" s="534"/>
      <c r="W686" s="534"/>
      <c r="X686" s="534"/>
      <c r="Y686" s="534"/>
      <c r="Z686" s="534"/>
      <c r="AA686" s="534"/>
      <c r="AB686" s="534"/>
      <c r="AC686" s="534"/>
      <c r="AD686" s="534"/>
      <c r="AE686" s="534"/>
      <c r="AF686" s="534"/>
      <c r="AG686" s="534"/>
      <c r="AH686" s="534"/>
      <c r="AI686" s="534"/>
      <c r="AJ686" s="534"/>
      <c r="AK686" s="534"/>
    </row>
    <row r="687" ht="13.5" customHeight="1">
      <c r="A687" s="534"/>
      <c r="B687" s="652"/>
      <c r="C687" s="652"/>
      <c r="D687" s="652"/>
      <c r="E687" s="652"/>
      <c r="F687" s="652"/>
      <c r="G687" s="652"/>
      <c r="H687" s="652"/>
      <c r="I687" s="652"/>
      <c r="J687" s="652"/>
      <c r="K687" s="652"/>
      <c r="L687" s="652"/>
      <c r="M687" s="652"/>
      <c r="N687" s="652"/>
      <c r="O687" s="652"/>
      <c r="P687" s="652"/>
      <c r="Q687" s="652"/>
      <c r="R687" s="534"/>
      <c r="S687" s="534"/>
      <c r="T687" s="534"/>
      <c r="U687" s="534"/>
      <c r="V687" s="534"/>
      <c r="W687" s="534"/>
      <c r="X687" s="534"/>
      <c r="Y687" s="534"/>
      <c r="Z687" s="534"/>
      <c r="AA687" s="534"/>
      <c r="AB687" s="534"/>
      <c r="AC687" s="534"/>
      <c r="AD687" s="534"/>
      <c r="AE687" s="534"/>
      <c r="AF687" s="534"/>
      <c r="AG687" s="534"/>
      <c r="AH687" s="534"/>
      <c r="AI687" s="534"/>
      <c r="AJ687" s="534"/>
      <c r="AK687" s="534"/>
    </row>
    <row r="688" ht="13.5" customHeight="1">
      <c r="A688" s="534"/>
      <c r="B688" s="652"/>
      <c r="C688" s="652"/>
      <c r="D688" s="652"/>
      <c r="E688" s="652"/>
      <c r="F688" s="652"/>
      <c r="G688" s="652"/>
      <c r="H688" s="652"/>
      <c r="I688" s="652"/>
      <c r="J688" s="652"/>
      <c r="K688" s="652"/>
      <c r="L688" s="652"/>
      <c r="M688" s="652"/>
      <c r="N688" s="652"/>
      <c r="O688" s="652"/>
      <c r="P688" s="652"/>
      <c r="Q688" s="652"/>
      <c r="R688" s="534"/>
      <c r="S688" s="534"/>
      <c r="T688" s="534"/>
      <c r="U688" s="534"/>
      <c r="V688" s="534"/>
      <c r="W688" s="534"/>
      <c r="X688" s="534"/>
      <c r="Y688" s="534"/>
      <c r="Z688" s="534"/>
      <c r="AA688" s="534"/>
      <c r="AB688" s="534"/>
      <c r="AC688" s="534"/>
      <c r="AD688" s="534"/>
      <c r="AE688" s="534"/>
      <c r="AF688" s="534"/>
      <c r="AG688" s="534"/>
      <c r="AH688" s="534"/>
      <c r="AI688" s="534"/>
      <c r="AJ688" s="534"/>
      <c r="AK688" s="534"/>
    </row>
    <row r="689" ht="13.5" customHeight="1">
      <c r="A689" s="534"/>
      <c r="B689" s="652"/>
      <c r="C689" s="652"/>
      <c r="D689" s="652"/>
      <c r="E689" s="652"/>
      <c r="F689" s="652"/>
      <c r="G689" s="652"/>
      <c r="H689" s="652"/>
      <c r="I689" s="652"/>
      <c r="J689" s="652"/>
      <c r="K689" s="652"/>
      <c r="L689" s="652"/>
      <c r="M689" s="652"/>
      <c r="N689" s="652"/>
      <c r="O689" s="652"/>
      <c r="P689" s="652"/>
      <c r="Q689" s="652"/>
      <c r="R689" s="534"/>
      <c r="S689" s="534"/>
      <c r="T689" s="534"/>
      <c r="U689" s="534"/>
      <c r="V689" s="534"/>
      <c r="W689" s="534"/>
      <c r="X689" s="534"/>
      <c r="Y689" s="534"/>
      <c r="Z689" s="534"/>
      <c r="AA689" s="534"/>
      <c r="AB689" s="534"/>
      <c r="AC689" s="534"/>
      <c r="AD689" s="534"/>
      <c r="AE689" s="534"/>
      <c r="AF689" s="534"/>
      <c r="AG689" s="534"/>
      <c r="AH689" s="534"/>
      <c r="AI689" s="534"/>
      <c r="AJ689" s="534"/>
      <c r="AK689" s="534"/>
    </row>
    <row r="690" ht="13.5" customHeight="1">
      <c r="A690" s="534"/>
      <c r="B690" s="652"/>
      <c r="C690" s="652"/>
      <c r="D690" s="652"/>
      <c r="E690" s="652"/>
      <c r="F690" s="652"/>
      <c r="G690" s="652"/>
      <c r="H690" s="652"/>
      <c r="I690" s="652"/>
      <c r="J690" s="652"/>
      <c r="K690" s="652"/>
      <c r="L690" s="652"/>
      <c r="M690" s="652"/>
      <c r="N690" s="652"/>
      <c r="O690" s="652"/>
      <c r="P690" s="652"/>
      <c r="Q690" s="652"/>
      <c r="R690" s="534"/>
      <c r="S690" s="534"/>
      <c r="T690" s="534"/>
      <c r="U690" s="534"/>
      <c r="V690" s="534"/>
      <c r="W690" s="534"/>
      <c r="X690" s="534"/>
      <c r="Y690" s="534"/>
      <c r="Z690" s="534"/>
      <c r="AA690" s="534"/>
      <c r="AB690" s="534"/>
      <c r="AC690" s="534"/>
      <c r="AD690" s="534"/>
      <c r="AE690" s="534"/>
      <c r="AF690" s="534"/>
      <c r="AG690" s="534"/>
      <c r="AH690" s="534"/>
      <c r="AI690" s="534"/>
      <c r="AJ690" s="534"/>
      <c r="AK690" s="534"/>
    </row>
    <row r="691" ht="13.5" customHeight="1">
      <c r="A691" s="534"/>
      <c r="B691" s="652"/>
      <c r="C691" s="652"/>
      <c r="D691" s="652"/>
      <c r="E691" s="652"/>
      <c r="F691" s="652"/>
      <c r="G691" s="652"/>
      <c r="H691" s="652"/>
      <c r="I691" s="652"/>
      <c r="J691" s="652"/>
      <c r="K691" s="652"/>
      <c r="L691" s="652"/>
      <c r="M691" s="652"/>
      <c r="N691" s="652"/>
      <c r="O691" s="652"/>
      <c r="P691" s="652"/>
      <c r="Q691" s="652"/>
      <c r="R691" s="534"/>
      <c r="S691" s="534"/>
      <c r="T691" s="534"/>
      <c r="U691" s="534"/>
      <c r="V691" s="534"/>
      <c r="W691" s="534"/>
      <c r="X691" s="534"/>
      <c r="Y691" s="534"/>
      <c r="Z691" s="534"/>
      <c r="AA691" s="534"/>
      <c r="AB691" s="534"/>
      <c r="AC691" s="534"/>
      <c r="AD691" s="534"/>
      <c r="AE691" s="534"/>
      <c r="AF691" s="534"/>
      <c r="AG691" s="534"/>
      <c r="AH691" s="534"/>
      <c r="AI691" s="534"/>
      <c r="AJ691" s="534"/>
      <c r="AK691" s="534"/>
    </row>
    <row r="692" ht="13.5" customHeight="1">
      <c r="A692" s="534"/>
      <c r="B692" s="652"/>
      <c r="C692" s="652"/>
      <c r="D692" s="652"/>
      <c r="E692" s="652"/>
      <c r="F692" s="652"/>
      <c r="G692" s="652"/>
      <c r="H692" s="652"/>
      <c r="I692" s="652"/>
      <c r="J692" s="652"/>
      <c r="K692" s="652"/>
      <c r="L692" s="652"/>
      <c r="M692" s="652"/>
      <c r="N692" s="652"/>
      <c r="O692" s="652"/>
      <c r="P692" s="652"/>
      <c r="Q692" s="652"/>
      <c r="R692" s="534"/>
      <c r="S692" s="534"/>
      <c r="T692" s="534"/>
      <c r="U692" s="534"/>
      <c r="V692" s="534"/>
      <c r="W692" s="534"/>
      <c r="X692" s="534"/>
      <c r="Y692" s="534"/>
      <c r="Z692" s="534"/>
      <c r="AA692" s="534"/>
      <c r="AB692" s="534"/>
      <c r="AC692" s="534"/>
      <c r="AD692" s="534"/>
      <c r="AE692" s="534"/>
      <c r="AF692" s="534"/>
      <c r="AG692" s="534"/>
      <c r="AH692" s="534"/>
      <c r="AI692" s="534"/>
      <c r="AJ692" s="534"/>
      <c r="AK692" s="534"/>
    </row>
    <row r="693" ht="13.5" customHeight="1">
      <c r="A693" s="534"/>
      <c r="B693" s="652"/>
      <c r="C693" s="652"/>
      <c r="D693" s="652"/>
      <c r="E693" s="652"/>
      <c r="F693" s="652"/>
      <c r="G693" s="652"/>
      <c r="H693" s="652"/>
      <c r="I693" s="652"/>
      <c r="J693" s="652"/>
      <c r="K693" s="652"/>
      <c r="L693" s="652"/>
      <c r="M693" s="652"/>
      <c r="N693" s="652"/>
      <c r="O693" s="652"/>
      <c r="P693" s="652"/>
      <c r="Q693" s="652"/>
      <c r="R693" s="534"/>
      <c r="S693" s="534"/>
      <c r="T693" s="534"/>
      <c r="U693" s="534"/>
      <c r="V693" s="534"/>
      <c r="W693" s="534"/>
      <c r="X693" s="534"/>
      <c r="Y693" s="534"/>
      <c r="Z693" s="534"/>
      <c r="AA693" s="534"/>
      <c r="AB693" s="534"/>
      <c r="AC693" s="534"/>
      <c r="AD693" s="534"/>
      <c r="AE693" s="534"/>
      <c r="AF693" s="534"/>
      <c r="AG693" s="534"/>
      <c r="AH693" s="534"/>
      <c r="AI693" s="534"/>
      <c r="AJ693" s="534"/>
      <c r="AK693" s="534"/>
    </row>
    <row r="694" ht="13.5" customHeight="1">
      <c r="A694" s="534"/>
      <c r="B694" s="652"/>
      <c r="C694" s="652"/>
      <c r="D694" s="652"/>
      <c r="E694" s="652"/>
      <c r="F694" s="652"/>
      <c r="G694" s="652"/>
      <c r="H694" s="652"/>
      <c r="I694" s="652"/>
      <c r="J694" s="652"/>
      <c r="K694" s="652"/>
      <c r="L694" s="652"/>
      <c r="M694" s="652"/>
      <c r="N694" s="652"/>
      <c r="O694" s="652"/>
      <c r="P694" s="652"/>
      <c r="Q694" s="652"/>
      <c r="R694" s="534"/>
      <c r="S694" s="534"/>
      <c r="T694" s="534"/>
      <c r="U694" s="534"/>
      <c r="V694" s="534"/>
      <c r="W694" s="534"/>
      <c r="X694" s="534"/>
      <c r="Y694" s="534"/>
      <c r="Z694" s="534"/>
      <c r="AA694" s="534"/>
      <c r="AB694" s="534"/>
      <c r="AC694" s="534"/>
      <c r="AD694" s="534"/>
      <c r="AE694" s="534"/>
      <c r="AF694" s="534"/>
      <c r="AG694" s="534"/>
      <c r="AH694" s="534"/>
      <c r="AI694" s="534"/>
      <c r="AJ694" s="534"/>
      <c r="AK694" s="534"/>
    </row>
    <row r="695" ht="13.5" customHeight="1">
      <c r="A695" s="534"/>
      <c r="B695" s="652"/>
      <c r="C695" s="652"/>
      <c r="D695" s="652"/>
      <c r="E695" s="652"/>
      <c r="F695" s="652"/>
      <c r="G695" s="652"/>
      <c r="H695" s="652"/>
      <c r="I695" s="652"/>
      <c r="J695" s="652"/>
      <c r="K695" s="652"/>
      <c r="L695" s="652"/>
      <c r="M695" s="652"/>
      <c r="N695" s="652"/>
      <c r="O695" s="652"/>
      <c r="P695" s="652"/>
      <c r="Q695" s="652"/>
      <c r="R695" s="534"/>
      <c r="S695" s="534"/>
      <c r="T695" s="534"/>
      <c r="U695" s="534"/>
      <c r="V695" s="534"/>
      <c r="W695" s="534"/>
      <c r="X695" s="534"/>
      <c r="Y695" s="534"/>
      <c r="Z695" s="534"/>
      <c r="AA695" s="534"/>
      <c r="AB695" s="534"/>
      <c r="AC695" s="534"/>
      <c r="AD695" s="534"/>
      <c r="AE695" s="534"/>
      <c r="AF695" s="534"/>
      <c r="AG695" s="534"/>
      <c r="AH695" s="534"/>
      <c r="AI695" s="534"/>
      <c r="AJ695" s="534"/>
      <c r="AK695" s="534"/>
    </row>
    <row r="696" ht="13.5" customHeight="1">
      <c r="A696" s="534"/>
      <c r="B696" s="652"/>
      <c r="C696" s="652"/>
      <c r="D696" s="652"/>
      <c r="E696" s="652"/>
      <c r="F696" s="652"/>
      <c r="G696" s="652"/>
      <c r="H696" s="652"/>
      <c r="I696" s="652"/>
      <c r="J696" s="652"/>
      <c r="K696" s="652"/>
      <c r="L696" s="652"/>
      <c r="M696" s="652"/>
      <c r="N696" s="652"/>
      <c r="O696" s="652"/>
      <c r="P696" s="652"/>
      <c r="Q696" s="652"/>
      <c r="R696" s="534"/>
      <c r="S696" s="534"/>
      <c r="T696" s="534"/>
      <c r="U696" s="534"/>
      <c r="V696" s="534"/>
      <c r="W696" s="534"/>
      <c r="X696" s="534"/>
      <c r="Y696" s="534"/>
      <c r="Z696" s="534"/>
      <c r="AA696" s="534"/>
      <c r="AB696" s="534"/>
      <c r="AC696" s="534"/>
      <c r="AD696" s="534"/>
      <c r="AE696" s="534"/>
      <c r="AF696" s="534"/>
      <c r="AG696" s="534"/>
      <c r="AH696" s="534"/>
      <c r="AI696" s="534"/>
      <c r="AJ696" s="534"/>
      <c r="AK696" s="534"/>
    </row>
    <row r="697" ht="13.5" customHeight="1">
      <c r="A697" s="534"/>
      <c r="B697" s="652"/>
      <c r="C697" s="652"/>
      <c r="D697" s="652"/>
      <c r="E697" s="652"/>
      <c r="F697" s="652"/>
      <c r="G697" s="652"/>
      <c r="H697" s="652"/>
      <c r="I697" s="652"/>
      <c r="J697" s="652"/>
      <c r="K697" s="652"/>
      <c r="L697" s="652"/>
      <c r="M697" s="652"/>
      <c r="N697" s="652"/>
      <c r="O697" s="652"/>
      <c r="P697" s="652"/>
      <c r="Q697" s="652"/>
      <c r="R697" s="534"/>
      <c r="S697" s="534"/>
      <c r="T697" s="534"/>
      <c r="U697" s="534"/>
      <c r="V697" s="534"/>
      <c r="W697" s="534"/>
      <c r="X697" s="534"/>
      <c r="Y697" s="534"/>
      <c r="Z697" s="534"/>
      <c r="AA697" s="534"/>
      <c r="AB697" s="534"/>
      <c r="AC697" s="534"/>
      <c r="AD697" s="534"/>
      <c r="AE697" s="534"/>
      <c r="AF697" s="534"/>
      <c r="AG697" s="534"/>
      <c r="AH697" s="534"/>
      <c r="AI697" s="534"/>
      <c r="AJ697" s="534"/>
      <c r="AK697" s="534"/>
    </row>
    <row r="698" ht="13.5" customHeight="1">
      <c r="A698" s="534"/>
      <c r="B698" s="652"/>
      <c r="C698" s="652"/>
      <c r="D698" s="652"/>
      <c r="E698" s="652"/>
      <c r="F698" s="652"/>
      <c r="G698" s="652"/>
      <c r="H698" s="652"/>
      <c r="I698" s="652"/>
      <c r="J698" s="652"/>
      <c r="K698" s="652"/>
      <c r="L698" s="652"/>
      <c r="M698" s="652"/>
      <c r="N698" s="652"/>
      <c r="O698" s="652"/>
      <c r="P698" s="652"/>
      <c r="Q698" s="652"/>
      <c r="R698" s="534"/>
      <c r="S698" s="534"/>
      <c r="T698" s="534"/>
      <c r="U698" s="534"/>
      <c r="V698" s="534"/>
      <c r="W698" s="534"/>
      <c r="X698" s="534"/>
      <c r="Y698" s="534"/>
      <c r="Z698" s="534"/>
      <c r="AA698" s="534"/>
      <c r="AB698" s="534"/>
      <c r="AC698" s="534"/>
      <c r="AD698" s="534"/>
      <c r="AE698" s="534"/>
      <c r="AF698" s="534"/>
      <c r="AG698" s="534"/>
      <c r="AH698" s="534"/>
      <c r="AI698" s="534"/>
      <c r="AJ698" s="534"/>
      <c r="AK698" s="534"/>
    </row>
    <row r="699" ht="13.5" customHeight="1">
      <c r="A699" s="534"/>
      <c r="B699" s="652"/>
      <c r="C699" s="652"/>
      <c r="D699" s="652"/>
      <c r="E699" s="652"/>
      <c r="F699" s="652"/>
      <c r="G699" s="652"/>
      <c r="H699" s="652"/>
      <c r="I699" s="652"/>
      <c r="J699" s="652"/>
      <c r="K699" s="652"/>
      <c r="L699" s="652"/>
      <c r="M699" s="652"/>
      <c r="N699" s="652"/>
      <c r="O699" s="652"/>
      <c r="P699" s="652"/>
      <c r="Q699" s="652"/>
      <c r="R699" s="534"/>
      <c r="S699" s="534"/>
      <c r="T699" s="534"/>
      <c r="U699" s="534"/>
      <c r="V699" s="534"/>
      <c r="W699" s="534"/>
      <c r="X699" s="534"/>
      <c r="Y699" s="534"/>
      <c r="Z699" s="534"/>
      <c r="AA699" s="534"/>
      <c r="AB699" s="534"/>
      <c r="AC699" s="534"/>
      <c r="AD699" s="534"/>
      <c r="AE699" s="534"/>
      <c r="AF699" s="534"/>
      <c r="AG699" s="534"/>
      <c r="AH699" s="534"/>
      <c r="AI699" s="534"/>
      <c r="AJ699" s="534"/>
      <c r="AK699" s="534"/>
    </row>
    <row r="700" ht="13.5" customHeight="1">
      <c r="A700" s="534"/>
      <c r="B700" s="652"/>
      <c r="C700" s="652"/>
      <c r="D700" s="652"/>
      <c r="E700" s="652"/>
      <c r="F700" s="652"/>
      <c r="G700" s="652"/>
      <c r="H700" s="652"/>
      <c r="I700" s="652"/>
      <c r="J700" s="652"/>
      <c r="K700" s="652"/>
      <c r="L700" s="652"/>
      <c r="M700" s="652"/>
      <c r="N700" s="652"/>
      <c r="O700" s="652"/>
      <c r="P700" s="652"/>
      <c r="Q700" s="652"/>
      <c r="R700" s="534"/>
      <c r="S700" s="534"/>
      <c r="T700" s="534"/>
      <c r="U700" s="534"/>
      <c r="V700" s="534"/>
      <c r="W700" s="534"/>
      <c r="X700" s="534"/>
      <c r="Y700" s="534"/>
      <c r="Z700" s="534"/>
      <c r="AA700" s="534"/>
      <c r="AB700" s="534"/>
      <c r="AC700" s="534"/>
      <c r="AD700" s="534"/>
      <c r="AE700" s="534"/>
      <c r="AF700" s="534"/>
      <c r="AG700" s="534"/>
      <c r="AH700" s="534"/>
      <c r="AI700" s="534"/>
      <c r="AJ700" s="534"/>
      <c r="AK700" s="534"/>
    </row>
    <row r="701" ht="13.5" customHeight="1">
      <c r="A701" s="534"/>
      <c r="B701" s="652"/>
      <c r="C701" s="652"/>
      <c r="D701" s="652"/>
      <c r="E701" s="652"/>
      <c r="F701" s="652"/>
      <c r="G701" s="652"/>
      <c r="H701" s="652"/>
      <c r="I701" s="652"/>
      <c r="J701" s="652"/>
      <c r="K701" s="652"/>
      <c r="L701" s="652"/>
      <c r="M701" s="652"/>
      <c r="N701" s="652"/>
      <c r="O701" s="652"/>
      <c r="P701" s="652"/>
      <c r="Q701" s="652"/>
      <c r="R701" s="534"/>
      <c r="S701" s="534"/>
      <c r="T701" s="534"/>
      <c r="U701" s="534"/>
      <c r="V701" s="534"/>
      <c r="W701" s="534"/>
      <c r="X701" s="534"/>
      <c r="Y701" s="534"/>
      <c r="Z701" s="534"/>
      <c r="AA701" s="534"/>
      <c r="AB701" s="534"/>
      <c r="AC701" s="534"/>
      <c r="AD701" s="534"/>
      <c r="AE701" s="534"/>
      <c r="AF701" s="534"/>
      <c r="AG701" s="534"/>
      <c r="AH701" s="534"/>
      <c r="AI701" s="534"/>
      <c r="AJ701" s="534"/>
      <c r="AK701" s="534"/>
    </row>
    <row r="702" ht="13.5" customHeight="1">
      <c r="A702" s="534"/>
      <c r="B702" s="652"/>
      <c r="C702" s="652"/>
      <c r="D702" s="652"/>
      <c r="E702" s="652"/>
      <c r="F702" s="652"/>
      <c r="G702" s="652"/>
      <c r="H702" s="652"/>
      <c r="I702" s="652"/>
      <c r="J702" s="652"/>
      <c r="K702" s="652"/>
      <c r="L702" s="652"/>
      <c r="M702" s="652"/>
      <c r="N702" s="652"/>
      <c r="O702" s="652"/>
      <c r="P702" s="652"/>
      <c r="Q702" s="652"/>
      <c r="R702" s="534"/>
      <c r="S702" s="534"/>
      <c r="T702" s="534"/>
      <c r="U702" s="534"/>
      <c r="V702" s="534"/>
      <c r="W702" s="534"/>
      <c r="X702" s="534"/>
      <c r="Y702" s="534"/>
      <c r="Z702" s="534"/>
      <c r="AA702" s="534"/>
      <c r="AB702" s="534"/>
      <c r="AC702" s="534"/>
      <c r="AD702" s="534"/>
      <c r="AE702" s="534"/>
      <c r="AF702" s="534"/>
      <c r="AG702" s="534"/>
      <c r="AH702" s="534"/>
      <c r="AI702" s="534"/>
      <c r="AJ702" s="534"/>
      <c r="AK702" s="534"/>
    </row>
    <row r="703" ht="13.5" customHeight="1">
      <c r="A703" s="534"/>
      <c r="B703" s="652"/>
      <c r="C703" s="652"/>
      <c r="D703" s="652"/>
      <c r="E703" s="652"/>
      <c r="F703" s="652"/>
      <c r="G703" s="652"/>
      <c r="H703" s="652"/>
      <c r="I703" s="652"/>
      <c r="J703" s="652"/>
      <c r="K703" s="652"/>
      <c r="L703" s="652"/>
      <c r="M703" s="652"/>
      <c r="N703" s="652"/>
      <c r="O703" s="652"/>
      <c r="P703" s="652"/>
      <c r="Q703" s="652"/>
      <c r="R703" s="534"/>
      <c r="S703" s="534"/>
      <c r="T703" s="534"/>
      <c r="U703" s="534"/>
      <c r="V703" s="534"/>
      <c r="W703" s="534"/>
      <c r="X703" s="534"/>
      <c r="Y703" s="534"/>
      <c r="Z703" s="534"/>
      <c r="AA703" s="534"/>
      <c r="AB703" s="534"/>
      <c r="AC703" s="534"/>
      <c r="AD703" s="534"/>
      <c r="AE703" s="534"/>
      <c r="AF703" s="534"/>
      <c r="AG703" s="534"/>
      <c r="AH703" s="534"/>
      <c r="AI703" s="534"/>
      <c r="AJ703" s="534"/>
      <c r="AK703" s="534"/>
    </row>
    <row r="704" ht="13.5" customHeight="1">
      <c r="A704" s="534"/>
      <c r="B704" s="652"/>
      <c r="C704" s="652"/>
      <c r="D704" s="652"/>
      <c r="E704" s="652"/>
      <c r="F704" s="652"/>
      <c r="G704" s="652"/>
      <c r="H704" s="652"/>
      <c r="I704" s="652"/>
      <c r="J704" s="652"/>
      <c r="K704" s="652"/>
      <c r="L704" s="652"/>
      <c r="M704" s="652"/>
      <c r="N704" s="652"/>
      <c r="O704" s="652"/>
      <c r="P704" s="652"/>
      <c r="Q704" s="652"/>
      <c r="R704" s="534"/>
      <c r="S704" s="534"/>
      <c r="T704" s="534"/>
      <c r="U704" s="534"/>
      <c r="V704" s="534"/>
      <c r="W704" s="534"/>
      <c r="X704" s="534"/>
      <c r="Y704" s="534"/>
      <c r="Z704" s="534"/>
      <c r="AA704" s="534"/>
      <c r="AB704" s="534"/>
      <c r="AC704" s="534"/>
      <c r="AD704" s="534"/>
      <c r="AE704" s="534"/>
      <c r="AF704" s="534"/>
      <c r="AG704" s="534"/>
      <c r="AH704" s="534"/>
      <c r="AI704" s="534"/>
      <c r="AJ704" s="534"/>
      <c r="AK704" s="534"/>
    </row>
    <row r="705" ht="13.5" customHeight="1">
      <c r="A705" s="534"/>
      <c r="B705" s="652"/>
      <c r="C705" s="652"/>
      <c r="D705" s="652"/>
      <c r="E705" s="652"/>
      <c r="F705" s="652"/>
      <c r="G705" s="652"/>
      <c r="H705" s="652"/>
      <c r="I705" s="652"/>
      <c r="J705" s="652"/>
      <c r="K705" s="652"/>
      <c r="L705" s="652"/>
      <c r="M705" s="652"/>
      <c r="N705" s="652"/>
      <c r="O705" s="652"/>
      <c r="P705" s="652"/>
      <c r="Q705" s="652"/>
      <c r="R705" s="534"/>
      <c r="S705" s="534"/>
      <c r="T705" s="534"/>
      <c r="U705" s="534"/>
      <c r="V705" s="534"/>
      <c r="W705" s="534"/>
      <c r="X705" s="534"/>
      <c r="Y705" s="534"/>
      <c r="Z705" s="534"/>
      <c r="AA705" s="534"/>
      <c r="AB705" s="534"/>
      <c r="AC705" s="534"/>
      <c r="AD705" s="534"/>
      <c r="AE705" s="534"/>
      <c r="AF705" s="534"/>
      <c r="AG705" s="534"/>
      <c r="AH705" s="534"/>
      <c r="AI705" s="534"/>
      <c r="AJ705" s="534"/>
      <c r="AK705" s="534"/>
    </row>
    <row r="706" ht="13.5" customHeight="1">
      <c r="A706" s="534"/>
      <c r="B706" s="652"/>
      <c r="C706" s="652"/>
      <c r="D706" s="652"/>
      <c r="E706" s="652"/>
      <c r="F706" s="652"/>
      <c r="G706" s="652"/>
      <c r="H706" s="652"/>
      <c r="I706" s="652"/>
      <c r="J706" s="652"/>
      <c r="K706" s="652"/>
      <c r="L706" s="652"/>
      <c r="M706" s="652"/>
      <c r="N706" s="652"/>
      <c r="O706" s="652"/>
      <c r="P706" s="652"/>
      <c r="Q706" s="652"/>
      <c r="R706" s="534"/>
      <c r="S706" s="534"/>
      <c r="T706" s="534"/>
      <c r="U706" s="534"/>
      <c r="V706" s="534"/>
      <c r="W706" s="534"/>
      <c r="X706" s="534"/>
      <c r="Y706" s="534"/>
      <c r="Z706" s="534"/>
      <c r="AA706" s="534"/>
      <c r="AB706" s="534"/>
      <c r="AC706" s="534"/>
      <c r="AD706" s="534"/>
      <c r="AE706" s="534"/>
      <c r="AF706" s="534"/>
      <c r="AG706" s="534"/>
      <c r="AH706" s="534"/>
      <c r="AI706" s="534"/>
      <c r="AJ706" s="534"/>
      <c r="AK706" s="534"/>
    </row>
    <row r="707" ht="13.5" customHeight="1">
      <c r="A707" s="534"/>
      <c r="B707" s="652"/>
      <c r="C707" s="652"/>
      <c r="D707" s="652"/>
      <c r="E707" s="652"/>
      <c r="F707" s="652"/>
      <c r="G707" s="652"/>
      <c r="H707" s="652"/>
      <c r="I707" s="652"/>
      <c r="J707" s="652"/>
      <c r="K707" s="652"/>
      <c r="L707" s="652"/>
      <c r="M707" s="652"/>
      <c r="N707" s="652"/>
      <c r="O707" s="652"/>
      <c r="P707" s="652"/>
      <c r="Q707" s="652"/>
      <c r="R707" s="534"/>
      <c r="S707" s="534"/>
      <c r="T707" s="534"/>
      <c r="U707" s="534"/>
      <c r="V707" s="534"/>
      <c r="W707" s="534"/>
      <c r="X707" s="534"/>
      <c r="Y707" s="534"/>
      <c r="Z707" s="534"/>
      <c r="AA707" s="534"/>
      <c r="AB707" s="534"/>
      <c r="AC707" s="534"/>
      <c r="AD707" s="534"/>
      <c r="AE707" s="534"/>
      <c r="AF707" s="534"/>
      <c r="AG707" s="534"/>
      <c r="AH707" s="534"/>
      <c r="AI707" s="534"/>
      <c r="AJ707" s="534"/>
      <c r="AK707" s="534"/>
    </row>
    <row r="708" ht="13.5" customHeight="1">
      <c r="A708" s="534"/>
      <c r="B708" s="652"/>
      <c r="C708" s="652"/>
      <c r="D708" s="652"/>
      <c r="E708" s="652"/>
      <c r="F708" s="652"/>
      <c r="G708" s="652"/>
      <c r="H708" s="652"/>
      <c r="I708" s="652"/>
      <c r="J708" s="652"/>
      <c r="K708" s="652"/>
      <c r="L708" s="652"/>
      <c r="M708" s="652"/>
      <c r="N708" s="652"/>
      <c r="O708" s="652"/>
      <c r="P708" s="652"/>
      <c r="Q708" s="652"/>
      <c r="R708" s="534"/>
      <c r="S708" s="534"/>
      <c r="T708" s="534"/>
      <c r="U708" s="534"/>
      <c r="V708" s="534"/>
      <c r="W708" s="534"/>
      <c r="X708" s="534"/>
      <c r="Y708" s="534"/>
      <c r="Z708" s="534"/>
      <c r="AA708" s="534"/>
      <c r="AB708" s="534"/>
      <c r="AC708" s="534"/>
      <c r="AD708" s="534"/>
      <c r="AE708" s="534"/>
      <c r="AF708" s="534"/>
      <c r="AG708" s="534"/>
      <c r="AH708" s="534"/>
      <c r="AI708" s="534"/>
      <c r="AJ708" s="534"/>
      <c r="AK708" s="534"/>
    </row>
    <row r="709" ht="13.5" customHeight="1">
      <c r="A709" s="534"/>
      <c r="B709" s="652"/>
      <c r="C709" s="652"/>
      <c r="D709" s="652"/>
      <c r="E709" s="652"/>
      <c r="F709" s="652"/>
      <c r="G709" s="652"/>
      <c r="H709" s="652"/>
      <c r="I709" s="652"/>
      <c r="J709" s="652"/>
      <c r="K709" s="652"/>
      <c r="L709" s="652"/>
      <c r="M709" s="652"/>
      <c r="N709" s="652"/>
      <c r="O709" s="652"/>
      <c r="P709" s="652"/>
      <c r="Q709" s="652"/>
      <c r="R709" s="534"/>
      <c r="S709" s="534"/>
      <c r="T709" s="534"/>
      <c r="U709" s="534"/>
      <c r="V709" s="534"/>
      <c r="W709" s="534"/>
      <c r="X709" s="534"/>
      <c r="Y709" s="534"/>
      <c r="Z709" s="534"/>
      <c r="AA709" s="534"/>
      <c r="AB709" s="534"/>
      <c r="AC709" s="534"/>
      <c r="AD709" s="534"/>
      <c r="AE709" s="534"/>
      <c r="AF709" s="534"/>
      <c r="AG709" s="534"/>
      <c r="AH709" s="534"/>
      <c r="AI709" s="534"/>
      <c r="AJ709" s="534"/>
      <c r="AK709" s="534"/>
    </row>
    <row r="710" ht="13.5" customHeight="1">
      <c r="A710" s="534"/>
      <c r="B710" s="652"/>
      <c r="C710" s="652"/>
      <c r="D710" s="652"/>
      <c r="E710" s="652"/>
      <c r="F710" s="652"/>
      <c r="G710" s="652"/>
      <c r="H710" s="652"/>
      <c r="I710" s="652"/>
      <c r="J710" s="652"/>
      <c r="K710" s="652"/>
      <c r="L710" s="652"/>
      <c r="M710" s="652"/>
      <c r="N710" s="652"/>
      <c r="O710" s="652"/>
      <c r="P710" s="652"/>
      <c r="Q710" s="652"/>
      <c r="R710" s="534"/>
      <c r="S710" s="534"/>
      <c r="T710" s="534"/>
      <c r="U710" s="534"/>
      <c r="V710" s="534"/>
      <c r="W710" s="534"/>
      <c r="X710" s="534"/>
      <c r="Y710" s="534"/>
      <c r="Z710" s="534"/>
      <c r="AA710" s="534"/>
      <c r="AB710" s="534"/>
      <c r="AC710" s="534"/>
      <c r="AD710" s="534"/>
      <c r="AE710" s="534"/>
      <c r="AF710" s="534"/>
      <c r="AG710" s="534"/>
      <c r="AH710" s="534"/>
      <c r="AI710" s="534"/>
      <c r="AJ710" s="534"/>
      <c r="AK710" s="534"/>
    </row>
    <row r="711" ht="13.5" customHeight="1">
      <c r="A711" s="534"/>
      <c r="B711" s="652"/>
      <c r="C711" s="652"/>
      <c r="D711" s="652"/>
      <c r="E711" s="652"/>
      <c r="F711" s="652"/>
      <c r="G711" s="652"/>
      <c r="H711" s="652"/>
      <c r="I711" s="652"/>
      <c r="J711" s="652"/>
      <c r="K711" s="652"/>
      <c r="L711" s="652"/>
      <c r="M711" s="652"/>
      <c r="N711" s="652"/>
      <c r="O711" s="652"/>
      <c r="P711" s="652"/>
      <c r="Q711" s="652"/>
      <c r="R711" s="534"/>
      <c r="S711" s="534"/>
      <c r="T711" s="534"/>
      <c r="U711" s="534"/>
      <c r="V711" s="534"/>
      <c r="W711" s="534"/>
      <c r="X711" s="534"/>
      <c r="Y711" s="534"/>
      <c r="Z711" s="534"/>
      <c r="AA711" s="534"/>
      <c r="AB711" s="534"/>
      <c r="AC711" s="534"/>
      <c r="AD711" s="534"/>
      <c r="AE711" s="534"/>
      <c r="AF711" s="534"/>
      <c r="AG711" s="534"/>
      <c r="AH711" s="534"/>
      <c r="AI711" s="534"/>
      <c r="AJ711" s="534"/>
      <c r="AK711" s="534"/>
    </row>
    <row r="712" ht="13.5" customHeight="1">
      <c r="A712" s="534"/>
      <c r="B712" s="652"/>
      <c r="C712" s="652"/>
      <c r="D712" s="652"/>
      <c r="E712" s="652"/>
      <c r="F712" s="652"/>
      <c r="G712" s="652"/>
      <c r="H712" s="652"/>
      <c r="I712" s="652"/>
      <c r="J712" s="652"/>
      <c r="K712" s="652"/>
      <c r="L712" s="652"/>
      <c r="M712" s="652"/>
      <c r="N712" s="652"/>
      <c r="O712" s="652"/>
      <c r="P712" s="652"/>
      <c r="Q712" s="652"/>
      <c r="R712" s="534"/>
      <c r="S712" s="534"/>
      <c r="T712" s="534"/>
      <c r="U712" s="534"/>
      <c r="V712" s="534"/>
      <c r="W712" s="534"/>
      <c r="X712" s="534"/>
      <c r="Y712" s="534"/>
      <c r="Z712" s="534"/>
      <c r="AA712" s="534"/>
      <c r="AB712" s="534"/>
      <c r="AC712" s="534"/>
      <c r="AD712" s="534"/>
      <c r="AE712" s="534"/>
      <c r="AF712" s="534"/>
      <c r="AG712" s="534"/>
      <c r="AH712" s="534"/>
      <c r="AI712" s="534"/>
      <c r="AJ712" s="534"/>
      <c r="AK712" s="534"/>
    </row>
    <row r="713" ht="13.5" customHeight="1">
      <c r="A713" s="534"/>
      <c r="B713" s="652"/>
      <c r="C713" s="652"/>
      <c r="D713" s="652"/>
      <c r="E713" s="652"/>
      <c r="F713" s="652"/>
      <c r="G713" s="652"/>
      <c r="H713" s="652"/>
      <c r="I713" s="652"/>
      <c r="J713" s="652"/>
      <c r="K713" s="652"/>
      <c r="L713" s="652"/>
      <c r="M713" s="652"/>
      <c r="N713" s="652"/>
      <c r="O713" s="652"/>
      <c r="P713" s="652"/>
      <c r="Q713" s="652"/>
      <c r="R713" s="534"/>
      <c r="S713" s="534"/>
      <c r="T713" s="534"/>
      <c r="U713" s="534"/>
      <c r="V713" s="534"/>
      <c r="W713" s="534"/>
      <c r="X713" s="534"/>
      <c r="Y713" s="534"/>
      <c r="Z713" s="534"/>
      <c r="AA713" s="534"/>
      <c r="AB713" s="534"/>
      <c r="AC713" s="534"/>
      <c r="AD713" s="534"/>
      <c r="AE713" s="534"/>
      <c r="AF713" s="534"/>
      <c r="AG713" s="534"/>
      <c r="AH713" s="534"/>
      <c r="AI713" s="534"/>
      <c r="AJ713" s="534"/>
      <c r="AK713" s="534"/>
    </row>
    <row r="714" ht="13.5" customHeight="1">
      <c r="A714" s="534"/>
      <c r="B714" s="652"/>
      <c r="C714" s="652"/>
      <c r="D714" s="652"/>
      <c r="E714" s="652"/>
      <c r="F714" s="652"/>
      <c r="G714" s="652"/>
      <c r="H714" s="652"/>
      <c r="I714" s="652"/>
      <c r="J714" s="652"/>
      <c r="K714" s="652"/>
      <c r="L714" s="652"/>
      <c r="M714" s="652"/>
      <c r="N714" s="652"/>
      <c r="O714" s="652"/>
      <c r="P714" s="652"/>
      <c r="Q714" s="652"/>
      <c r="R714" s="534"/>
      <c r="S714" s="534"/>
      <c r="T714" s="534"/>
      <c r="U714" s="534"/>
      <c r="V714" s="534"/>
      <c r="W714" s="534"/>
      <c r="X714" s="534"/>
      <c r="Y714" s="534"/>
      <c r="Z714" s="534"/>
      <c r="AA714" s="534"/>
      <c r="AB714" s="534"/>
      <c r="AC714" s="534"/>
      <c r="AD714" s="534"/>
      <c r="AE714" s="534"/>
      <c r="AF714" s="534"/>
      <c r="AG714" s="534"/>
      <c r="AH714" s="534"/>
      <c r="AI714" s="534"/>
      <c r="AJ714" s="534"/>
      <c r="AK714" s="534"/>
    </row>
    <row r="715" ht="13.5" customHeight="1">
      <c r="A715" s="534"/>
      <c r="B715" s="652"/>
      <c r="C715" s="652"/>
      <c r="D715" s="652"/>
      <c r="E715" s="652"/>
      <c r="F715" s="652"/>
      <c r="G715" s="652"/>
      <c r="H715" s="652"/>
      <c r="I715" s="652"/>
      <c r="J715" s="652"/>
      <c r="K715" s="652"/>
      <c r="L715" s="652"/>
      <c r="M715" s="652"/>
      <c r="N715" s="652"/>
      <c r="O715" s="652"/>
      <c r="P715" s="652"/>
      <c r="Q715" s="652"/>
      <c r="R715" s="534"/>
      <c r="S715" s="534"/>
      <c r="T715" s="534"/>
      <c r="U715" s="534"/>
      <c r="V715" s="534"/>
      <c r="W715" s="534"/>
      <c r="X715" s="534"/>
      <c r="Y715" s="534"/>
      <c r="Z715" s="534"/>
      <c r="AA715" s="534"/>
      <c r="AB715" s="534"/>
      <c r="AC715" s="534"/>
      <c r="AD715" s="534"/>
      <c r="AE715" s="534"/>
      <c r="AF715" s="534"/>
      <c r="AG715" s="534"/>
      <c r="AH715" s="534"/>
      <c r="AI715" s="534"/>
      <c r="AJ715" s="534"/>
      <c r="AK715" s="534"/>
    </row>
    <row r="716" ht="13.5" customHeight="1">
      <c r="A716" s="534"/>
      <c r="B716" s="652"/>
      <c r="C716" s="652"/>
      <c r="D716" s="652"/>
      <c r="E716" s="652"/>
      <c r="F716" s="652"/>
      <c r="G716" s="652"/>
      <c r="H716" s="652"/>
      <c r="I716" s="652"/>
      <c r="J716" s="652"/>
      <c r="K716" s="652"/>
      <c r="L716" s="652"/>
      <c r="M716" s="652"/>
      <c r="N716" s="652"/>
      <c r="O716" s="652"/>
      <c r="P716" s="652"/>
      <c r="Q716" s="652"/>
      <c r="R716" s="534"/>
      <c r="S716" s="534"/>
      <c r="T716" s="534"/>
      <c r="U716" s="534"/>
      <c r="V716" s="534"/>
      <c r="W716" s="534"/>
      <c r="X716" s="534"/>
      <c r="Y716" s="534"/>
      <c r="Z716" s="534"/>
      <c r="AA716" s="534"/>
      <c r="AB716" s="534"/>
      <c r="AC716" s="534"/>
      <c r="AD716" s="534"/>
      <c r="AE716" s="534"/>
      <c r="AF716" s="534"/>
      <c r="AG716" s="534"/>
      <c r="AH716" s="534"/>
      <c r="AI716" s="534"/>
      <c r="AJ716" s="534"/>
      <c r="AK716" s="534"/>
    </row>
    <row r="717" ht="13.5" customHeight="1">
      <c r="A717" s="534"/>
      <c r="B717" s="652"/>
      <c r="C717" s="652"/>
      <c r="D717" s="652"/>
      <c r="E717" s="652"/>
      <c r="F717" s="652"/>
      <c r="G717" s="652"/>
      <c r="H717" s="652"/>
      <c r="I717" s="652"/>
      <c r="J717" s="652"/>
      <c r="K717" s="652"/>
      <c r="L717" s="652"/>
      <c r="M717" s="652"/>
      <c r="N717" s="652"/>
      <c r="O717" s="652"/>
      <c r="P717" s="652"/>
      <c r="Q717" s="652"/>
      <c r="R717" s="534"/>
      <c r="S717" s="534"/>
      <c r="T717" s="534"/>
      <c r="U717" s="534"/>
      <c r="V717" s="534"/>
      <c r="W717" s="534"/>
      <c r="X717" s="534"/>
      <c r="Y717" s="534"/>
      <c r="Z717" s="534"/>
      <c r="AA717" s="534"/>
      <c r="AB717" s="534"/>
      <c r="AC717" s="534"/>
      <c r="AD717" s="534"/>
      <c r="AE717" s="534"/>
      <c r="AF717" s="534"/>
      <c r="AG717" s="534"/>
      <c r="AH717" s="534"/>
      <c r="AI717" s="534"/>
      <c r="AJ717" s="534"/>
      <c r="AK717" s="534"/>
    </row>
    <row r="718" ht="13.5" customHeight="1">
      <c r="A718" s="534"/>
      <c r="B718" s="652"/>
      <c r="C718" s="652"/>
      <c r="D718" s="652"/>
      <c r="E718" s="652"/>
      <c r="F718" s="652"/>
      <c r="G718" s="652"/>
      <c r="H718" s="652"/>
      <c r="I718" s="652"/>
      <c r="J718" s="652"/>
      <c r="K718" s="652"/>
      <c r="L718" s="652"/>
      <c r="M718" s="652"/>
      <c r="N718" s="652"/>
      <c r="O718" s="652"/>
      <c r="P718" s="652"/>
      <c r="Q718" s="652"/>
      <c r="R718" s="534"/>
      <c r="S718" s="534"/>
      <c r="T718" s="534"/>
      <c r="U718" s="534"/>
      <c r="V718" s="534"/>
      <c r="W718" s="534"/>
      <c r="X718" s="534"/>
      <c r="Y718" s="534"/>
      <c r="Z718" s="534"/>
      <c r="AA718" s="534"/>
      <c r="AB718" s="534"/>
      <c r="AC718" s="534"/>
      <c r="AD718" s="534"/>
      <c r="AE718" s="534"/>
      <c r="AF718" s="534"/>
      <c r="AG718" s="534"/>
      <c r="AH718" s="534"/>
      <c r="AI718" s="534"/>
      <c r="AJ718" s="534"/>
      <c r="AK718" s="534"/>
    </row>
    <row r="719" ht="13.5" customHeight="1">
      <c r="A719" s="534"/>
      <c r="B719" s="652"/>
      <c r="C719" s="652"/>
      <c r="D719" s="652"/>
      <c r="E719" s="652"/>
      <c r="F719" s="652"/>
      <c r="G719" s="652"/>
      <c r="H719" s="652"/>
      <c r="I719" s="652"/>
      <c r="J719" s="652"/>
      <c r="K719" s="652"/>
      <c r="L719" s="652"/>
      <c r="M719" s="652"/>
      <c r="N719" s="652"/>
      <c r="O719" s="652"/>
      <c r="P719" s="652"/>
      <c r="Q719" s="652"/>
      <c r="R719" s="534"/>
      <c r="S719" s="534"/>
      <c r="T719" s="534"/>
      <c r="U719" s="534"/>
      <c r="V719" s="534"/>
      <c r="W719" s="534"/>
      <c r="X719" s="534"/>
      <c r="Y719" s="534"/>
      <c r="Z719" s="534"/>
      <c r="AA719" s="534"/>
      <c r="AB719" s="534"/>
      <c r="AC719" s="534"/>
      <c r="AD719" s="534"/>
      <c r="AE719" s="534"/>
      <c r="AF719" s="534"/>
      <c r="AG719" s="534"/>
      <c r="AH719" s="534"/>
      <c r="AI719" s="534"/>
      <c r="AJ719" s="534"/>
      <c r="AK719" s="534"/>
    </row>
    <row r="720" ht="13.5" customHeight="1">
      <c r="A720" s="534"/>
      <c r="B720" s="652"/>
      <c r="C720" s="652"/>
      <c r="D720" s="652"/>
      <c r="E720" s="652"/>
      <c r="F720" s="652"/>
      <c r="G720" s="652"/>
      <c r="H720" s="652"/>
      <c r="I720" s="652"/>
      <c r="J720" s="652"/>
      <c r="K720" s="652"/>
      <c r="L720" s="652"/>
      <c r="M720" s="652"/>
      <c r="N720" s="652"/>
      <c r="O720" s="652"/>
      <c r="P720" s="652"/>
      <c r="Q720" s="652"/>
      <c r="R720" s="534"/>
      <c r="S720" s="534"/>
      <c r="T720" s="534"/>
      <c r="U720" s="534"/>
      <c r="V720" s="534"/>
      <c r="W720" s="534"/>
      <c r="X720" s="534"/>
      <c r="Y720" s="534"/>
      <c r="Z720" s="534"/>
      <c r="AA720" s="534"/>
      <c r="AB720" s="534"/>
      <c r="AC720" s="534"/>
      <c r="AD720" s="534"/>
      <c r="AE720" s="534"/>
      <c r="AF720" s="534"/>
      <c r="AG720" s="534"/>
      <c r="AH720" s="534"/>
      <c r="AI720" s="534"/>
      <c r="AJ720" s="534"/>
      <c r="AK720" s="534"/>
    </row>
    <row r="721" ht="13.5" customHeight="1">
      <c r="A721" s="534"/>
      <c r="B721" s="652"/>
      <c r="C721" s="652"/>
      <c r="D721" s="652"/>
      <c r="E721" s="652"/>
      <c r="F721" s="652"/>
      <c r="G721" s="652"/>
      <c r="H721" s="652"/>
      <c r="I721" s="652"/>
      <c r="J721" s="652"/>
      <c r="K721" s="652"/>
      <c r="L721" s="652"/>
      <c r="M721" s="652"/>
      <c r="N721" s="652"/>
      <c r="O721" s="652"/>
      <c r="P721" s="652"/>
      <c r="Q721" s="652"/>
      <c r="R721" s="534"/>
      <c r="S721" s="534"/>
      <c r="T721" s="534"/>
      <c r="U721" s="534"/>
      <c r="V721" s="534"/>
      <c r="W721" s="534"/>
      <c r="X721" s="534"/>
      <c r="Y721" s="534"/>
      <c r="Z721" s="534"/>
      <c r="AA721" s="534"/>
      <c r="AB721" s="534"/>
      <c r="AC721" s="534"/>
      <c r="AD721" s="534"/>
      <c r="AE721" s="534"/>
      <c r="AF721" s="534"/>
      <c r="AG721" s="534"/>
      <c r="AH721" s="534"/>
      <c r="AI721" s="534"/>
      <c r="AJ721" s="534"/>
      <c r="AK721" s="534"/>
    </row>
    <row r="722" ht="13.5" customHeight="1">
      <c r="A722" s="534"/>
      <c r="B722" s="652"/>
      <c r="C722" s="652"/>
      <c r="D722" s="652"/>
      <c r="E722" s="652"/>
      <c r="F722" s="652"/>
      <c r="G722" s="652"/>
      <c r="H722" s="652"/>
      <c r="I722" s="652"/>
      <c r="J722" s="652"/>
      <c r="K722" s="652"/>
      <c r="L722" s="652"/>
      <c r="M722" s="652"/>
      <c r="N722" s="652"/>
      <c r="O722" s="652"/>
      <c r="P722" s="652"/>
      <c r="Q722" s="652"/>
      <c r="R722" s="534"/>
      <c r="S722" s="534"/>
      <c r="T722" s="534"/>
      <c r="U722" s="534"/>
      <c r="V722" s="534"/>
      <c r="W722" s="534"/>
      <c r="X722" s="534"/>
      <c r="Y722" s="534"/>
      <c r="Z722" s="534"/>
      <c r="AA722" s="534"/>
      <c r="AB722" s="534"/>
      <c r="AC722" s="534"/>
      <c r="AD722" s="534"/>
      <c r="AE722" s="534"/>
      <c r="AF722" s="534"/>
      <c r="AG722" s="534"/>
      <c r="AH722" s="534"/>
      <c r="AI722" s="534"/>
      <c r="AJ722" s="534"/>
      <c r="AK722" s="534"/>
    </row>
    <row r="723" ht="13.5" customHeight="1">
      <c r="A723" s="534"/>
      <c r="B723" s="652"/>
      <c r="C723" s="652"/>
      <c r="D723" s="652"/>
      <c r="E723" s="652"/>
      <c r="F723" s="652"/>
      <c r="G723" s="652"/>
      <c r="H723" s="652"/>
      <c r="I723" s="652"/>
      <c r="J723" s="652"/>
      <c r="K723" s="652"/>
      <c r="L723" s="652"/>
      <c r="M723" s="652"/>
      <c r="N723" s="652"/>
      <c r="O723" s="652"/>
      <c r="P723" s="652"/>
      <c r="Q723" s="652"/>
      <c r="R723" s="534"/>
      <c r="S723" s="534"/>
      <c r="T723" s="534"/>
      <c r="U723" s="534"/>
      <c r="V723" s="534"/>
      <c r="W723" s="534"/>
      <c r="X723" s="534"/>
      <c r="Y723" s="534"/>
      <c r="Z723" s="534"/>
      <c r="AA723" s="534"/>
      <c r="AB723" s="534"/>
      <c r="AC723" s="534"/>
      <c r="AD723" s="534"/>
      <c r="AE723" s="534"/>
      <c r="AF723" s="534"/>
      <c r="AG723" s="534"/>
      <c r="AH723" s="534"/>
      <c r="AI723" s="534"/>
      <c r="AJ723" s="534"/>
      <c r="AK723" s="534"/>
    </row>
    <row r="724" ht="13.5" customHeight="1">
      <c r="A724" s="534"/>
      <c r="B724" s="652"/>
      <c r="C724" s="652"/>
      <c r="D724" s="652"/>
      <c r="E724" s="652"/>
      <c r="F724" s="652"/>
      <c r="G724" s="652"/>
      <c r="H724" s="652"/>
      <c r="I724" s="652"/>
      <c r="J724" s="652"/>
      <c r="K724" s="652"/>
      <c r="L724" s="652"/>
      <c r="M724" s="652"/>
      <c r="N724" s="652"/>
      <c r="O724" s="652"/>
      <c r="P724" s="652"/>
      <c r="Q724" s="652"/>
      <c r="R724" s="534"/>
      <c r="S724" s="534"/>
      <c r="T724" s="534"/>
      <c r="U724" s="534"/>
      <c r="V724" s="534"/>
      <c r="W724" s="534"/>
      <c r="X724" s="534"/>
      <c r="Y724" s="534"/>
      <c r="Z724" s="534"/>
      <c r="AA724" s="534"/>
      <c r="AB724" s="534"/>
      <c r="AC724" s="534"/>
      <c r="AD724" s="534"/>
      <c r="AE724" s="534"/>
      <c r="AF724" s="534"/>
      <c r="AG724" s="534"/>
      <c r="AH724" s="534"/>
      <c r="AI724" s="534"/>
      <c r="AJ724" s="534"/>
      <c r="AK724" s="534"/>
    </row>
    <row r="725" ht="13.5" customHeight="1">
      <c r="A725" s="534"/>
      <c r="B725" s="652"/>
      <c r="C725" s="652"/>
      <c r="D725" s="652"/>
      <c r="E725" s="652"/>
      <c r="F725" s="652"/>
      <c r="G725" s="652"/>
      <c r="H725" s="652"/>
      <c r="I725" s="652"/>
      <c r="J725" s="652"/>
      <c r="K725" s="652"/>
      <c r="L725" s="652"/>
      <c r="M725" s="652"/>
      <c r="N725" s="652"/>
      <c r="O725" s="652"/>
      <c r="P725" s="652"/>
      <c r="Q725" s="652"/>
      <c r="R725" s="534"/>
      <c r="S725" s="534"/>
      <c r="T725" s="534"/>
      <c r="U725" s="534"/>
      <c r="V725" s="534"/>
      <c r="W725" s="534"/>
      <c r="X725" s="534"/>
      <c r="Y725" s="534"/>
      <c r="Z725" s="534"/>
      <c r="AA725" s="534"/>
      <c r="AB725" s="534"/>
      <c r="AC725" s="534"/>
      <c r="AD725" s="534"/>
      <c r="AE725" s="534"/>
      <c r="AF725" s="534"/>
      <c r="AG725" s="534"/>
      <c r="AH725" s="534"/>
      <c r="AI725" s="534"/>
      <c r="AJ725" s="534"/>
      <c r="AK725" s="534"/>
    </row>
    <row r="726" ht="13.5" customHeight="1">
      <c r="A726" s="534"/>
      <c r="B726" s="652"/>
      <c r="C726" s="652"/>
      <c r="D726" s="652"/>
      <c r="E726" s="652"/>
      <c r="F726" s="652"/>
      <c r="G726" s="652"/>
      <c r="H726" s="652"/>
      <c r="I726" s="652"/>
      <c r="J726" s="652"/>
      <c r="K726" s="652"/>
      <c r="L726" s="652"/>
      <c r="M726" s="652"/>
      <c r="N726" s="652"/>
      <c r="O726" s="652"/>
      <c r="P726" s="652"/>
      <c r="Q726" s="652"/>
      <c r="R726" s="534"/>
      <c r="S726" s="534"/>
      <c r="T726" s="534"/>
      <c r="U726" s="534"/>
      <c r="V726" s="534"/>
      <c r="W726" s="534"/>
      <c r="X726" s="534"/>
      <c r="Y726" s="534"/>
      <c r="Z726" s="534"/>
      <c r="AA726" s="534"/>
      <c r="AB726" s="534"/>
      <c r="AC726" s="534"/>
      <c r="AD726" s="534"/>
      <c r="AE726" s="534"/>
      <c r="AF726" s="534"/>
      <c r="AG726" s="534"/>
      <c r="AH726" s="534"/>
      <c r="AI726" s="534"/>
      <c r="AJ726" s="534"/>
      <c r="AK726" s="534"/>
    </row>
    <row r="727" ht="13.5" customHeight="1">
      <c r="A727" s="534"/>
      <c r="B727" s="652"/>
      <c r="C727" s="652"/>
      <c r="D727" s="652"/>
      <c r="E727" s="652"/>
      <c r="F727" s="652"/>
      <c r="G727" s="652"/>
      <c r="H727" s="652"/>
      <c r="I727" s="652"/>
      <c r="J727" s="652"/>
      <c r="K727" s="652"/>
      <c r="L727" s="652"/>
      <c r="M727" s="652"/>
      <c r="N727" s="652"/>
      <c r="O727" s="652"/>
      <c r="P727" s="652"/>
      <c r="Q727" s="652"/>
      <c r="R727" s="534"/>
      <c r="S727" s="534"/>
      <c r="T727" s="534"/>
      <c r="U727" s="534"/>
      <c r="V727" s="534"/>
      <c r="W727" s="534"/>
      <c r="X727" s="534"/>
      <c r="Y727" s="534"/>
      <c r="Z727" s="534"/>
      <c r="AA727" s="534"/>
      <c r="AB727" s="534"/>
      <c r="AC727" s="534"/>
      <c r="AD727" s="534"/>
      <c r="AE727" s="534"/>
      <c r="AF727" s="534"/>
      <c r="AG727" s="534"/>
      <c r="AH727" s="534"/>
      <c r="AI727" s="534"/>
      <c r="AJ727" s="534"/>
      <c r="AK727" s="534"/>
    </row>
    <row r="728" ht="13.5" customHeight="1">
      <c r="A728" s="534"/>
      <c r="B728" s="652"/>
      <c r="C728" s="652"/>
      <c r="D728" s="652"/>
      <c r="E728" s="652"/>
      <c r="F728" s="652"/>
      <c r="G728" s="652"/>
      <c r="H728" s="652"/>
      <c r="I728" s="652"/>
      <c r="J728" s="652"/>
      <c r="K728" s="652"/>
      <c r="L728" s="652"/>
      <c r="M728" s="652"/>
      <c r="N728" s="652"/>
      <c r="O728" s="652"/>
      <c r="P728" s="652"/>
      <c r="Q728" s="652"/>
      <c r="R728" s="534"/>
      <c r="S728" s="534"/>
      <c r="T728" s="534"/>
      <c r="U728" s="534"/>
      <c r="V728" s="534"/>
      <c r="W728" s="534"/>
      <c r="X728" s="534"/>
      <c r="Y728" s="534"/>
      <c r="Z728" s="534"/>
      <c r="AA728" s="534"/>
      <c r="AB728" s="534"/>
      <c r="AC728" s="534"/>
      <c r="AD728" s="534"/>
      <c r="AE728" s="534"/>
      <c r="AF728" s="534"/>
      <c r="AG728" s="534"/>
      <c r="AH728" s="534"/>
      <c r="AI728" s="534"/>
      <c r="AJ728" s="534"/>
      <c r="AK728" s="534"/>
    </row>
    <row r="729" ht="13.5" customHeight="1">
      <c r="A729" s="534"/>
      <c r="B729" s="652"/>
      <c r="C729" s="652"/>
      <c r="D729" s="652"/>
      <c r="E729" s="652"/>
      <c r="F729" s="652"/>
      <c r="G729" s="652"/>
      <c r="H729" s="652"/>
      <c r="I729" s="652"/>
      <c r="J729" s="652"/>
      <c r="K729" s="652"/>
      <c r="L729" s="652"/>
      <c r="M729" s="652"/>
      <c r="N729" s="652"/>
      <c r="O729" s="652"/>
      <c r="P729" s="652"/>
      <c r="Q729" s="652"/>
      <c r="R729" s="534"/>
      <c r="S729" s="534"/>
      <c r="T729" s="534"/>
      <c r="U729" s="534"/>
      <c r="V729" s="534"/>
      <c r="W729" s="534"/>
      <c r="X729" s="534"/>
      <c r="Y729" s="534"/>
      <c r="Z729" s="534"/>
      <c r="AA729" s="534"/>
      <c r="AB729" s="534"/>
      <c r="AC729" s="534"/>
      <c r="AD729" s="534"/>
      <c r="AE729" s="534"/>
      <c r="AF729" s="534"/>
      <c r="AG729" s="534"/>
      <c r="AH729" s="534"/>
      <c r="AI729" s="534"/>
      <c r="AJ729" s="534"/>
      <c r="AK729" s="534"/>
    </row>
    <row r="730" ht="13.5" customHeight="1">
      <c r="A730" s="534"/>
      <c r="B730" s="652"/>
      <c r="C730" s="652"/>
      <c r="D730" s="652"/>
      <c r="E730" s="652"/>
      <c r="F730" s="652"/>
      <c r="G730" s="652"/>
      <c r="H730" s="652"/>
      <c r="I730" s="652"/>
      <c r="J730" s="652"/>
      <c r="K730" s="652"/>
      <c r="L730" s="652"/>
      <c r="M730" s="652"/>
      <c r="N730" s="652"/>
      <c r="O730" s="652"/>
      <c r="P730" s="652"/>
      <c r="Q730" s="652"/>
      <c r="R730" s="534"/>
      <c r="S730" s="534"/>
      <c r="T730" s="534"/>
      <c r="U730" s="534"/>
      <c r="V730" s="534"/>
      <c r="W730" s="534"/>
      <c r="X730" s="534"/>
      <c r="Y730" s="534"/>
      <c r="Z730" s="534"/>
      <c r="AA730" s="534"/>
      <c r="AB730" s="534"/>
      <c r="AC730" s="534"/>
      <c r="AD730" s="534"/>
      <c r="AE730" s="534"/>
      <c r="AF730" s="534"/>
      <c r="AG730" s="534"/>
      <c r="AH730" s="534"/>
      <c r="AI730" s="534"/>
      <c r="AJ730" s="534"/>
      <c r="AK730" s="534"/>
    </row>
    <row r="731" ht="13.5" customHeight="1">
      <c r="A731" s="534"/>
      <c r="B731" s="652"/>
      <c r="C731" s="652"/>
      <c r="D731" s="652"/>
      <c r="E731" s="652"/>
      <c r="F731" s="652"/>
      <c r="G731" s="652"/>
      <c r="H731" s="652"/>
      <c r="I731" s="652"/>
      <c r="J731" s="652"/>
      <c r="K731" s="652"/>
      <c r="L731" s="652"/>
      <c r="M731" s="652"/>
      <c r="N731" s="652"/>
      <c r="O731" s="652"/>
      <c r="P731" s="652"/>
      <c r="Q731" s="652"/>
      <c r="R731" s="534"/>
      <c r="S731" s="534"/>
      <c r="T731" s="534"/>
      <c r="U731" s="534"/>
      <c r="V731" s="534"/>
      <c r="W731" s="534"/>
      <c r="X731" s="534"/>
      <c r="Y731" s="534"/>
      <c r="Z731" s="534"/>
      <c r="AA731" s="534"/>
      <c r="AB731" s="534"/>
      <c r="AC731" s="534"/>
      <c r="AD731" s="534"/>
      <c r="AE731" s="534"/>
      <c r="AF731" s="534"/>
      <c r="AG731" s="534"/>
      <c r="AH731" s="534"/>
      <c r="AI731" s="534"/>
      <c r="AJ731" s="534"/>
      <c r="AK731" s="534"/>
    </row>
    <row r="732" ht="13.5" customHeight="1">
      <c r="A732" s="534"/>
      <c r="B732" s="652"/>
      <c r="C732" s="652"/>
      <c r="D732" s="652"/>
      <c r="E732" s="652"/>
      <c r="F732" s="652"/>
      <c r="G732" s="652"/>
      <c r="H732" s="652"/>
      <c r="I732" s="652"/>
      <c r="J732" s="652"/>
      <c r="K732" s="652"/>
      <c r="L732" s="652"/>
      <c r="M732" s="652"/>
      <c r="N732" s="652"/>
      <c r="O732" s="652"/>
      <c r="P732" s="652"/>
      <c r="Q732" s="652"/>
      <c r="R732" s="534"/>
      <c r="S732" s="534"/>
      <c r="T732" s="534"/>
      <c r="U732" s="534"/>
      <c r="V732" s="534"/>
      <c r="W732" s="534"/>
      <c r="X732" s="534"/>
      <c r="Y732" s="534"/>
      <c r="Z732" s="534"/>
      <c r="AA732" s="534"/>
      <c r="AB732" s="534"/>
      <c r="AC732" s="534"/>
      <c r="AD732" s="534"/>
      <c r="AE732" s="534"/>
      <c r="AF732" s="534"/>
      <c r="AG732" s="534"/>
      <c r="AH732" s="534"/>
      <c r="AI732" s="534"/>
      <c r="AJ732" s="534"/>
      <c r="AK732" s="534"/>
    </row>
    <row r="733" ht="13.5" customHeight="1">
      <c r="A733" s="534"/>
      <c r="B733" s="652"/>
      <c r="C733" s="652"/>
      <c r="D733" s="652"/>
      <c r="E733" s="652"/>
      <c r="F733" s="652"/>
      <c r="G733" s="652"/>
      <c r="H733" s="652"/>
      <c r="I733" s="652"/>
      <c r="J733" s="652"/>
      <c r="K733" s="652"/>
      <c r="L733" s="652"/>
      <c r="M733" s="652"/>
      <c r="N733" s="652"/>
      <c r="O733" s="652"/>
      <c r="P733" s="652"/>
      <c r="Q733" s="652"/>
      <c r="R733" s="534"/>
      <c r="S733" s="534"/>
      <c r="T733" s="534"/>
      <c r="U733" s="534"/>
      <c r="V733" s="534"/>
      <c r="W733" s="534"/>
      <c r="X733" s="534"/>
      <c r="Y733" s="534"/>
      <c r="Z733" s="534"/>
      <c r="AA733" s="534"/>
      <c r="AB733" s="534"/>
      <c r="AC733" s="534"/>
      <c r="AD733" s="534"/>
      <c r="AE733" s="534"/>
      <c r="AF733" s="534"/>
      <c r="AG733" s="534"/>
      <c r="AH733" s="534"/>
      <c r="AI733" s="534"/>
      <c r="AJ733" s="534"/>
      <c r="AK733" s="534"/>
    </row>
    <row r="734" ht="13.5" customHeight="1">
      <c r="A734" s="534"/>
      <c r="B734" s="652"/>
      <c r="C734" s="652"/>
      <c r="D734" s="652"/>
      <c r="E734" s="652"/>
      <c r="F734" s="652"/>
      <c r="G734" s="652"/>
      <c r="H734" s="652"/>
      <c r="I734" s="652"/>
      <c r="J734" s="652"/>
      <c r="K734" s="652"/>
      <c r="L734" s="652"/>
      <c r="M734" s="652"/>
      <c r="N734" s="652"/>
      <c r="O734" s="652"/>
      <c r="P734" s="652"/>
      <c r="Q734" s="652"/>
      <c r="R734" s="534"/>
      <c r="S734" s="534"/>
      <c r="T734" s="534"/>
      <c r="U734" s="534"/>
      <c r="V734" s="534"/>
      <c r="W734" s="534"/>
      <c r="X734" s="534"/>
      <c r="Y734" s="534"/>
      <c r="Z734" s="534"/>
      <c r="AA734" s="534"/>
      <c r="AB734" s="534"/>
      <c r="AC734" s="534"/>
      <c r="AD734" s="534"/>
      <c r="AE734" s="534"/>
      <c r="AF734" s="534"/>
      <c r="AG734" s="534"/>
      <c r="AH734" s="534"/>
      <c r="AI734" s="534"/>
      <c r="AJ734" s="534"/>
      <c r="AK734" s="534"/>
    </row>
    <row r="735" ht="13.5" customHeight="1">
      <c r="A735" s="534"/>
      <c r="B735" s="652"/>
      <c r="C735" s="652"/>
      <c r="D735" s="652"/>
      <c r="E735" s="652"/>
      <c r="F735" s="652"/>
      <c r="G735" s="652"/>
      <c r="H735" s="652"/>
      <c r="I735" s="652"/>
      <c r="J735" s="652"/>
      <c r="K735" s="652"/>
      <c r="L735" s="652"/>
      <c r="M735" s="652"/>
      <c r="N735" s="652"/>
      <c r="O735" s="652"/>
      <c r="P735" s="652"/>
      <c r="Q735" s="652"/>
      <c r="R735" s="534"/>
      <c r="S735" s="534"/>
      <c r="T735" s="534"/>
      <c r="U735" s="534"/>
      <c r="V735" s="534"/>
      <c r="W735" s="534"/>
      <c r="X735" s="534"/>
      <c r="Y735" s="534"/>
      <c r="Z735" s="534"/>
      <c r="AA735" s="534"/>
      <c r="AB735" s="534"/>
      <c r="AC735" s="534"/>
      <c r="AD735" s="534"/>
      <c r="AE735" s="534"/>
      <c r="AF735" s="534"/>
      <c r="AG735" s="534"/>
      <c r="AH735" s="534"/>
      <c r="AI735" s="534"/>
      <c r="AJ735" s="534"/>
      <c r="AK735" s="534"/>
    </row>
    <row r="736" ht="13.5" customHeight="1">
      <c r="A736" s="534"/>
      <c r="B736" s="652"/>
      <c r="C736" s="652"/>
      <c r="D736" s="652"/>
      <c r="E736" s="652"/>
      <c r="F736" s="652"/>
      <c r="G736" s="652"/>
      <c r="H736" s="652"/>
      <c r="I736" s="652"/>
      <c r="J736" s="652"/>
      <c r="K736" s="652"/>
      <c r="L736" s="652"/>
      <c r="M736" s="652"/>
      <c r="N736" s="652"/>
      <c r="O736" s="652"/>
      <c r="P736" s="652"/>
      <c r="Q736" s="652"/>
      <c r="R736" s="534"/>
      <c r="S736" s="534"/>
      <c r="T736" s="534"/>
      <c r="U736" s="534"/>
      <c r="V736" s="534"/>
      <c r="W736" s="534"/>
      <c r="X736" s="534"/>
      <c r="Y736" s="534"/>
      <c r="Z736" s="534"/>
      <c r="AA736" s="534"/>
      <c r="AB736" s="534"/>
      <c r="AC736" s="534"/>
      <c r="AD736" s="534"/>
      <c r="AE736" s="534"/>
      <c r="AF736" s="534"/>
      <c r="AG736" s="534"/>
      <c r="AH736" s="534"/>
      <c r="AI736" s="534"/>
      <c r="AJ736" s="534"/>
      <c r="AK736" s="534"/>
    </row>
    <row r="737" ht="13.5" customHeight="1">
      <c r="A737" s="534"/>
      <c r="B737" s="652"/>
      <c r="C737" s="652"/>
      <c r="D737" s="652"/>
      <c r="E737" s="652"/>
      <c r="F737" s="652"/>
      <c r="G737" s="652"/>
      <c r="H737" s="652"/>
      <c r="I737" s="652"/>
      <c r="J737" s="652"/>
      <c r="K737" s="652"/>
      <c r="L737" s="652"/>
      <c r="M737" s="652"/>
      <c r="N737" s="652"/>
      <c r="O737" s="652"/>
      <c r="P737" s="652"/>
      <c r="Q737" s="652"/>
      <c r="R737" s="534"/>
      <c r="S737" s="534"/>
      <c r="T737" s="534"/>
      <c r="U737" s="534"/>
      <c r="V737" s="534"/>
      <c r="W737" s="534"/>
      <c r="X737" s="534"/>
      <c r="Y737" s="534"/>
      <c r="Z737" s="534"/>
      <c r="AA737" s="534"/>
      <c r="AB737" s="534"/>
      <c r="AC737" s="534"/>
      <c r="AD737" s="534"/>
      <c r="AE737" s="534"/>
      <c r="AF737" s="534"/>
      <c r="AG737" s="534"/>
      <c r="AH737" s="534"/>
      <c r="AI737" s="534"/>
      <c r="AJ737" s="534"/>
      <c r="AK737" s="534"/>
    </row>
    <row r="738" ht="13.5" customHeight="1">
      <c r="A738" s="534"/>
      <c r="B738" s="652"/>
      <c r="C738" s="652"/>
      <c r="D738" s="652"/>
      <c r="E738" s="652"/>
      <c r="F738" s="652"/>
      <c r="G738" s="652"/>
      <c r="H738" s="652"/>
      <c r="I738" s="652"/>
      <c r="J738" s="652"/>
      <c r="K738" s="652"/>
      <c r="L738" s="652"/>
      <c r="M738" s="652"/>
      <c r="N738" s="652"/>
      <c r="O738" s="652"/>
      <c r="P738" s="652"/>
      <c r="Q738" s="652"/>
      <c r="R738" s="534"/>
      <c r="S738" s="534"/>
      <c r="T738" s="534"/>
      <c r="U738" s="534"/>
      <c r="V738" s="534"/>
      <c r="W738" s="534"/>
      <c r="X738" s="534"/>
      <c r="Y738" s="534"/>
      <c r="Z738" s="534"/>
      <c r="AA738" s="534"/>
      <c r="AB738" s="534"/>
      <c r="AC738" s="534"/>
      <c r="AD738" s="534"/>
      <c r="AE738" s="534"/>
      <c r="AF738" s="534"/>
      <c r="AG738" s="534"/>
      <c r="AH738" s="534"/>
      <c r="AI738" s="534"/>
      <c r="AJ738" s="534"/>
      <c r="AK738" s="534"/>
    </row>
    <row r="739" ht="13.5" customHeight="1">
      <c r="A739" s="534"/>
      <c r="B739" s="652"/>
      <c r="C739" s="652"/>
      <c r="D739" s="652"/>
      <c r="E739" s="652"/>
      <c r="F739" s="652"/>
      <c r="G739" s="652"/>
      <c r="H739" s="652"/>
      <c r="I739" s="652"/>
      <c r="J739" s="652"/>
      <c r="K739" s="652"/>
      <c r="L739" s="652"/>
      <c r="M739" s="652"/>
      <c r="N739" s="652"/>
      <c r="O739" s="652"/>
      <c r="P739" s="652"/>
      <c r="Q739" s="652"/>
      <c r="R739" s="534"/>
      <c r="S739" s="534"/>
      <c r="T739" s="534"/>
      <c r="U739" s="534"/>
      <c r="V739" s="534"/>
      <c r="W739" s="534"/>
      <c r="X739" s="534"/>
      <c r="Y739" s="534"/>
      <c r="Z739" s="534"/>
      <c r="AA739" s="534"/>
      <c r="AB739" s="534"/>
      <c r="AC739" s="534"/>
      <c r="AD739" s="534"/>
      <c r="AE739" s="534"/>
      <c r="AF739" s="534"/>
      <c r="AG739" s="534"/>
      <c r="AH739" s="534"/>
      <c r="AI739" s="534"/>
      <c r="AJ739" s="534"/>
      <c r="AK739" s="534"/>
    </row>
    <row r="740" ht="13.5" customHeight="1">
      <c r="A740" s="534"/>
      <c r="B740" s="652"/>
      <c r="C740" s="652"/>
      <c r="D740" s="652"/>
      <c r="E740" s="652"/>
      <c r="F740" s="652"/>
      <c r="G740" s="652"/>
      <c r="H740" s="652"/>
      <c r="I740" s="652"/>
      <c r="J740" s="652"/>
      <c r="K740" s="652"/>
      <c r="L740" s="652"/>
      <c r="M740" s="652"/>
      <c r="N740" s="652"/>
      <c r="O740" s="652"/>
      <c r="P740" s="652"/>
      <c r="Q740" s="652"/>
      <c r="R740" s="534"/>
      <c r="S740" s="534"/>
      <c r="T740" s="534"/>
      <c r="U740" s="534"/>
      <c r="V740" s="534"/>
      <c r="W740" s="534"/>
      <c r="X740" s="534"/>
      <c r="Y740" s="534"/>
      <c r="Z740" s="534"/>
      <c r="AA740" s="534"/>
      <c r="AB740" s="534"/>
      <c r="AC740" s="534"/>
      <c r="AD740" s="534"/>
      <c r="AE740" s="534"/>
      <c r="AF740" s="534"/>
      <c r="AG740" s="534"/>
      <c r="AH740" s="534"/>
      <c r="AI740" s="534"/>
      <c r="AJ740" s="534"/>
      <c r="AK740" s="534"/>
    </row>
    <row r="741" ht="13.5" customHeight="1">
      <c r="A741" s="534"/>
      <c r="B741" s="652"/>
      <c r="C741" s="652"/>
      <c r="D741" s="652"/>
      <c r="E741" s="652"/>
      <c r="F741" s="652"/>
      <c r="G741" s="652"/>
      <c r="H741" s="652"/>
      <c r="I741" s="652"/>
      <c r="J741" s="652"/>
      <c r="K741" s="652"/>
      <c r="L741" s="652"/>
      <c r="M741" s="652"/>
      <c r="N741" s="652"/>
      <c r="O741" s="652"/>
      <c r="P741" s="652"/>
      <c r="Q741" s="652"/>
      <c r="R741" s="534"/>
      <c r="S741" s="534"/>
      <c r="T741" s="534"/>
      <c r="U741" s="534"/>
      <c r="V741" s="534"/>
      <c r="W741" s="534"/>
      <c r="X741" s="534"/>
      <c r="Y741" s="534"/>
      <c r="Z741" s="534"/>
      <c r="AA741" s="534"/>
      <c r="AB741" s="534"/>
      <c r="AC741" s="534"/>
      <c r="AD741" s="534"/>
      <c r="AE741" s="534"/>
      <c r="AF741" s="534"/>
      <c r="AG741" s="534"/>
      <c r="AH741" s="534"/>
      <c r="AI741" s="534"/>
      <c r="AJ741" s="534"/>
      <c r="AK741" s="534"/>
    </row>
    <row r="742" ht="13.5" customHeight="1">
      <c r="A742" s="534"/>
      <c r="B742" s="652"/>
      <c r="C742" s="652"/>
      <c r="D742" s="652"/>
      <c r="E742" s="652"/>
      <c r="F742" s="652"/>
      <c r="G742" s="652"/>
      <c r="H742" s="652"/>
      <c r="I742" s="652"/>
      <c r="J742" s="652"/>
      <c r="K742" s="652"/>
      <c r="L742" s="652"/>
      <c r="M742" s="652"/>
      <c r="N742" s="652"/>
      <c r="O742" s="652"/>
      <c r="P742" s="652"/>
      <c r="Q742" s="652"/>
      <c r="R742" s="534"/>
      <c r="S742" s="534"/>
      <c r="T742" s="534"/>
      <c r="U742" s="534"/>
      <c r="V742" s="534"/>
      <c r="W742" s="534"/>
      <c r="X742" s="534"/>
      <c r="Y742" s="534"/>
      <c r="Z742" s="534"/>
      <c r="AA742" s="534"/>
      <c r="AB742" s="534"/>
      <c r="AC742" s="534"/>
      <c r="AD742" s="534"/>
      <c r="AE742" s="534"/>
      <c r="AF742" s="534"/>
      <c r="AG742" s="534"/>
      <c r="AH742" s="534"/>
      <c r="AI742" s="534"/>
      <c r="AJ742" s="534"/>
      <c r="AK742" s="534"/>
    </row>
    <row r="743" ht="13.5" customHeight="1">
      <c r="A743" s="534"/>
      <c r="B743" s="652"/>
      <c r="C743" s="652"/>
      <c r="D743" s="652"/>
      <c r="E743" s="652"/>
      <c r="F743" s="652"/>
      <c r="G743" s="652"/>
      <c r="H743" s="652"/>
      <c r="I743" s="652"/>
      <c r="J743" s="652"/>
      <c r="K743" s="652"/>
      <c r="L743" s="652"/>
      <c r="M743" s="652"/>
      <c r="N743" s="652"/>
      <c r="O743" s="652"/>
      <c r="P743" s="652"/>
      <c r="Q743" s="652"/>
      <c r="R743" s="534"/>
      <c r="S743" s="534"/>
      <c r="T743" s="534"/>
      <c r="U743" s="534"/>
      <c r="V743" s="534"/>
      <c r="W743" s="534"/>
      <c r="X743" s="534"/>
      <c r="Y743" s="534"/>
      <c r="Z743" s="534"/>
      <c r="AA743" s="534"/>
      <c r="AB743" s="534"/>
      <c r="AC743" s="534"/>
      <c r="AD743" s="534"/>
      <c r="AE743" s="534"/>
      <c r="AF743" s="534"/>
      <c r="AG743" s="534"/>
      <c r="AH743" s="534"/>
      <c r="AI743" s="534"/>
      <c r="AJ743" s="534"/>
      <c r="AK743" s="534"/>
    </row>
    <row r="744" ht="13.5" customHeight="1">
      <c r="A744" s="534"/>
      <c r="B744" s="652"/>
      <c r="C744" s="652"/>
      <c r="D744" s="652"/>
      <c r="E744" s="652"/>
      <c r="F744" s="652"/>
      <c r="G744" s="652"/>
      <c r="H744" s="652"/>
      <c r="I744" s="652"/>
      <c r="J744" s="652"/>
      <c r="K744" s="652"/>
      <c r="L744" s="652"/>
      <c r="M744" s="652"/>
      <c r="N744" s="652"/>
      <c r="O744" s="652"/>
      <c r="P744" s="652"/>
      <c r="Q744" s="652"/>
      <c r="R744" s="534"/>
      <c r="S744" s="534"/>
      <c r="T744" s="534"/>
      <c r="U744" s="534"/>
      <c r="V744" s="534"/>
      <c r="W744" s="534"/>
      <c r="X744" s="534"/>
      <c r="Y744" s="534"/>
      <c r="Z744" s="534"/>
      <c r="AA744" s="534"/>
      <c r="AB744" s="534"/>
      <c r="AC744" s="534"/>
      <c r="AD744" s="534"/>
      <c r="AE744" s="534"/>
      <c r="AF744" s="534"/>
      <c r="AG744" s="534"/>
      <c r="AH744" s="534"/>
      <c r="AI744" s="534"/>
      <c r="AJ744" s="534"/>
      <c r="AK744" s="534"/>
    </row>
    <row r="745" ht="13.5" customHeight="1">
      <c r="A745" s="534"/>
      <c r="B745" s="652"/>
      <c r="C745" s="652"/>
      <c r="D745" s="652"/>
      <c r="E745" s="652"/>
      <c r="F745" s="652"/>
      <c r="G745" s="652"/>
      <c r="H745" s="652"/>
      <c r="I745" s="652"/>
      <c r="J745" s="652"/>
      <c r="K745" s="652"/>
      <c r="L745" s="652"/>
      <c r="M745" s="652"/>
      <c r="N745" s="652"/>
      <c r="O745" s="652"/>
      <c r="P745" s="652"/>
      <c r="Q745" s="652"/>
      <c r="R745" s="534"/>
      <c r="S745" s="534"/>
      <c r="T745" s="534"/>
      <c r="U745" s="534"/>
      <c r="V745" s="534"/>
      <c r="W745" s="534"/>
      <c r="X745" s="534"/>
      <c r="Y745" s="534"/>
      <c r="Z745" s="534"/>
      <c r="AA745" s="534"/>
      <c r="AB745" s="534"/>
      <c r="AC745" s="534"/>
      <c r="AD745" s="534"/>
      <c r="AE745" s="534"/>
      <c r="AF745" s="534"/>
      <c r="AG745" s="534"/>
      <c r="AH745" s="534"/>
      <c r="AI745" s="534"/>
      <c r="AJ745" s="534"/>
      <c r="AK745" s="534"/>
    </row>
    <row r="746" ht="13.5" customHeight="1">
      <c r="A746" s="534"/>
      <c r="B746" s="652"/>
      <c r="C746" s="652"/>
      <c r="D746" s="652"/>
      <c r="E746" s="652"/>
      <c r="F746" s="652"/>
      <c r="G746" s="652"/>
      <c r="H746" s="652"/>
      <c r="I746" s="652"/>
      <c r="J746" s="652"/>
      <c r="K746" s="652"/>
      <c r="L746" s="652"/>
      <c r="M746" s="652"/>
      <c r="N746" s="652"/>
      <c r="O746" s="652"/>
      <c r="P746" s="652"/>
      <c r="Q746" s="652"/>
      <c r="R746" s="534"/>
      <c r="S746" s="534"/>
      <c r="T746" s="534"/>
      <c r="U746" s="534"/>
      <c r="V746" s="534"/>
      <c r="W746" s="534"/>
      <c r="X746" s="534"/>
      <c r="Y746" s="534"/>
      <c r="Z746" s="534"/>
      <c r="AA746" s="534"/>
      <c r="AB746" s="534"/>
      <c r="AC746" s="534"/>
      <c r="AD746" s="534"/>
      <c r="AE746" s="534"/>
      <c r="AF746" s="534"/>
      <c r="AG746" s="534"/>
      <c r="AH746" s="534"/>
      <c r="AI746" s="534"/>
      <c r="AJ746" s="534"/>
      <c r="AK746" s="534"/>
    </row>
    <row r="747" ht="13.5" customHeight="1">
      <c r="A747" s="534"/>
      <c r="B747" s="652"/>
      <c r="C747" s="652"/>
      <c r="D747" s="652"/>
      <c r="E747" s="652"/>
      <c r="F747" s="652"/>
      <c r="G747" s="652"/>
      <c r="H747" s="652"/>
      <c r="I747" s="652"/>
      <c r="J747" s="652"/>
      <c r="K747" s="652"/>
      <c r="L747" s="652"/>
      <c r="M747" s="652"/>
      <c r="N747" s="652"/>
      <c r="O747" s="652"/>
      <c r="P747" s="652"/>
      <c r="Q747" s="652"/>
      <c r="R747" s="534"/>
      <c r="S747" s="534"/>
      <c r="T747" s="534"/>
      <c r="U747" s="534"/>
      <c r="V747" s="534"/>
      <c r="W747" s="534"/>
      <c r="X747" s="534"/>
      <c r="Y747" s="534"/>
      <c r="Z747" s="534"/>
      <c r="AA747" s="534"/>
      <c r="AB747" s="534"/>
      <c r="AC747" s="534"/>
      <c r="AD747" s="534"/>
      <c r="AE747" s="534"/>
      <c r="AF747" s="534"/>
      <c r="AG747" s="534"/>
      <c r="AH747" s="534"/>
      <c r="AI747" s="534"/>
      <c r="AJ747" s="534"/>
      <c r="AK747" s="534"/>
    </row>
    <row r="748" ht="13.5" customHeight="1">
      <c r="A748" s="534"/>
      <c r="B748" s="652"/>
      <c r="C748" s="652"/>
      <c r="D748" s="652"/>
      <c r="E748" s="652"/>
      <c r="F748" s="652"/>
      <c r="G748" s="652"/>
      <c r="H748" s="652"/>
      <c r="I748" s="652"/>
      <c r="J748" s="652"/>
      <c r="K748" s="652"/>
      <c r="L748" s="652"/>
      <c r="M748" s="652"/>
      <c r="N748" s="652"/>
      <c r="O748" s="652"/>
      <c r="P748" s="652"/>
      <c r="Q748" s="652"/>
      <c r="R748" s="534"/>
      <c r="S748" s="534"/>
      <c r="T748" s="534"/>
      <c r="U748" s="534"/>
      <c r="V748" s="534"/>
      <c r="W748" s="534"/>
      <c r="X748" s="534"/>
      <c r="Y748" s="534"/>
      <c r="Z748" s="534"/>
      <c r="AA748" s="534"/>
      <c r="AB748" s="534"/>
      <c r="AC748" s="534"/>
      <c r="AD748" s="534"/>
      <c r="AE748" s="534"/>
      <c r="AF748" s="534"/>
      <c r="AG748" s="534"/>
      <c r="AH748" s="534"/>
      <c r="AI748" s="534"/>
      <c r="AJ748" s="534"/>
      <c r="AK748" s="534"/>
    </row>
    <row r="749" ht="13.5" customHeight="1">
      <c r="A749" s="534"/>
      <c r="B749" s="652"/>
      <c r="C749" s="652"/>
      <c r="D749" s="652"/>
      <c r="E749" s="652"/>
      <c r="F749" s="652"/>
      <c r="G749" s="652"/>
      <c r="H749" s="652"/>
      <c r="I749" s="652"/>
      <c r="J749" s="652"/>
      <c r="K749" s="652"/>
      <c r="L749" s="652"/>
      <c r="M749" s="652"/>
      <c r="N749" s="652"/>
      <c r="O749" s="652"/>
      <c r="P749" s="652"/>
      <c r="Q749" s="652"/>
      <c r="R749" s="534"/>
      <c r="S749" s="534"/>
      <c r="T749" s="534"/>
      <c r="U749" s="534"/>
      <c r="V749" s="534"/>
      <c r="W749" s="534"/>
      <c r="X749" s="534"/>
      <c r="Y749" s="534"/>
      <c r="Z749" s="534"/>
      <c r="AA749" s="534"/>
      <c r="AB749" s="534"/>
      <c r="AC749" s="534"/>
      <c r="AD749" s="534"/>
      <c r="AE749" s="534"/>
      <c r="AF749" s="534"/>
      <c r="AG749" s="534"/>
      <c r="AH749" s="534"/>
      <c r="AI749" s="534"/>
      <c r="AJ749" s="534"/>
      <c r="AK749" s="534"/>
    </row>
    <row r="750" ht="13.5" customHeight="1">
      <c r="A750" s="534"/>
      <c r="B750" s="652"/>
      <c r="C750" s="652"/>
      <c r="D750" s="652"/>
      <c r="E750" s="652"/>
      <c r="F750" s="652"/>
      <c r="G750" s="652"/>
      <c r="H750" s="652"/>
      <c r="I750" s="652"/>
      <c r="J750" s="652"/>
      <c r="K750" s="652"/>
      <c r="L750" s="652"/>
      <c r="M750" s="652"/>
      <c r="N750" s="652"/>
      <c r="O750" s="652"/>
      <c r="P750" s="652"/>
      <c r="Q750" s="652"/>
      <c r="R750" s="534"/>
      <c r="S750" s="534"/>
      <c r="T750" s="534"/>
      <c r="U750" s="534"/>
      <c r="V750" s="534"/>
      <c r="W750" s="534"/>
      <c r="X750" s="534"/>
      <c r="Y750" s="534"/>
      <c r="Z750" s="534"/>
      <c r="AA750" s="534"/>
      <c r="AB750" s="534"/>
      <c r="AC750" s="534"/>
      <c r="AD750" s="534"/>
      <c r="AE750" s="534"/>
      <c r="AF750" s="534"/>
      <c r="AG750" s="534"/>
      <c r="AH750" s="534"/>
      <c r="AI750" s="534"/>
      <c r="AJ750" s="534"/>
      <c r="AK750" s="534"/>
    </row>
    <row r="751" ht="13.5" customHeight="1">
      <c r="A751" s="534"/>
      <c r="B751" s="652"/>
      <c r="C751" s="652"/>
      <c r="D751" s="652"/>
      <c r="E751" s="652"/>
      <c r="F751" s="652"/>
      <c r="G751" s="652"/>
      <c r="H751" s="652"/>
      <c r="I751" s="652"/>
      <c r="J751" s="652"/>
      <c r="K751" s="652"/>
      <c r="L751" s="652"/>
      <c r="M751" s="652"/>
      <c r="N751" s="652"/>
      <c r="O751" s="652"/>
      <c r="P751" s="652"/>
      <c r="Q751" s="652"/>
      <c r="R751" s="534"/>
      <c r="S751" s="534"/>
      <c r="T751" s="534"/>
      <c r="U751" s="534"/>
      <c r="V751" s="534"/>
      <c r="W751" s="534"/>
      <c r="X751" s="534"/>
      <c r="Y751" s="534"/>
      <c r="Z751" s="534"/>
      <c r="AA751" s="534"/>
      <c r="AB751" s="534"/>
      <c r="AC751" s="534"/>
      <c r="AD751" s="534"/>
      <c r="AE751" s="534"/>
      <c r="AF751" s="534"/>
      <c r="AG751" s="534"/>
      <c r="AH751" s="534"/>
      <c r="AI751" s="534"/>
      <c r="AJ751" s="534"/>
      <c r="AK751" s="534"/>
    </row>
    <row r="752" ht="13.5" customHeight="1">
      <c r="A752" s="534"/>
      <c r="B752" s="652"/>
      <c r="C752" s="652"/>
      <c r="D752" s="652"/>
      <c r="E752" s="652"/>
      <c r="F752" s="652"/>
      <c r="G752" s="652"/>
      <c r="H752" s="652"/>
      <c r="I752" s="652"/>
      <c r="J752" s="652"/>
      <c r="K752" s="652"/>
      <c r="L752" s="652"/>
      <c r="M752" s="652"/>
      <c r="N752" s="652"/>
      <c r="O752" s="652"/>
      <c r="P752" s="652"/>
      <c r="Q752" s="652"/>
      <c r="R752" s="534"/>
      <c r="S752" s="534"/>
      <c r="T752" s="534"/>
      <c r="U752" s="534"/>
      <c r="V752" s="534"/>
      <c r="W752" s="534"/>
      <c r="X752" s="534"/>
      <c r="Y752" s="534"/>
      <c r="Z752" s="534"/>
      <c r="AA752" s="534"/>
      <c r="AB752" s="534"/>
      <c r="AC752" s="534"/>
      <c r="AD752" s="534"/>
      <c r="AE752" s="534"/>
      <c r="AF752" s="534"/>
      <c r="AG752" s="534"/>
      <c r="AH752" s="534"/>
      <c r="AI752" s="534"/>
      <c r="AJ752" s="534"/>
      <c r="AK752" s="534"/>
    </row>
    <row r="753" ht="13.5" customHeight="1">
      <c r="A753" s="534"/>
      <c r="B753" s="652"/>
      <c r="C753" s="652"/>
      <c r="D753" s="652"/>
      <c r="E753" s="652"/>
      <c r="F753" s="652"/>
      <c r="G753" s="652"/>
      <c r="H753" s="652"/>
      <c r="I753" s="652"/>
      <c r="J753" s="652"/>
      <c r="K753" s="652"/>
      <c r="L753" s="652"/>
      <c r="M753" s="652"/>
      <c r="N753" s="652"/>
      <c r="O753" s="652"/>
      <c r="P753" s="652"/>
      <c r="Q753" s="652"/>
      <c r="R753" s="534"/>
      <c r="S753" s="534"/>
      <c r="T753" s="534"/>
      <c r="U753" s="534"/>
      <c r="V753" s="534"/>
      <c r="W753" s="534"/>
      <c r="X753" s="534"/>
      <c r="Y753" s="534"/>
      <c r="Z753" s="534"/>
      <c r="AA753" s="534"/>
      <c r="AB753" s="534"/>
      <c r="AC753" s="534"/>
      <c r="AD753" s="534"/>
      <c r="AE753" s="534"/>
      <c r="AF753" s="534"/>
      <c r="AG753" s="534"/>
      <c r="AH753" s="534"/>
      <c r="AI753" s="534"/>
      <c r="AJ753" s="534"/>
      <c r="AK753" s="534"/>
    </row>
    <row r="754" ht="13.5" customHeight="1">
      <c r="A754" s="534"/>
      <c r="B754" s="652"/>
      <c r="C754" s="652"/>
      <c r="D754" s="652"/>
      <c r="E754" s="652"/>
      <c r="F754" s="652"/>
      <c r="G754" s="652"/>
      <c r="H754" s="652"/>
      <c r="I754" s="652"/>
      <c r="J754" s="652"/>
      <c r="K754" s="652"/>
      <c r="L754" s="652"/>
      <c r="M754" s="652"/>
      <c r="N754" s="652"/>
      <c r="O754" s="652"/>
      <c r="P754" s="652"/>
      <c r="Q754" s="652"/>
      <c r="R754" s="534"/>
      <c r="S754" s="534"/>
      <c r="T754" s="534"/>
      <c r="U754" s="534"/>
      <c r="V754" s="534"/>
      <c r="W754" s="534"/>
      <c r="X754" s="534"/>
      <c r="Y754" s="534"/>
      <c r="Z754" s="534"/>
      <c r="AA754" s="534"/>
      <c r="AB754" s="534"/>
      <c r="AC754" s="534"/>
      <c r="AD754" s="534"/>
      <c r="AE754" s="534"/>
      <c r="AF754" s="534"/>
      <c r="AG754" s="534"/>
      <c r="AH754" s="534"/>
      <c r="AI754" s="534"/>
      <c r="AJ754" s="534"/>
      <c r="AK754" s="534"/>
    </row>
    <row r="755" ht="13.5" customHeight="1">
      <c r="A755" s="534"/>
      <c r="B755" s="652"/>
      <c r="C755" s="652"/>
      <c r="D755" s="652"/>
      <c r="E755" s="652"/>
      <c r="F755" s="652"/>
      <c r="G755" s="652"/>
      <c r="H755" s="652"/>
      <c r="I755" s="652"/>
      <c r="J755" s="652"/>
      <c r="K755" s="652"/>
      <c r="L755" s="652"/>
      <c r="M755" s="652"/>
      <c r="N755" s="652"/>
      <c r="O755" s="652"/>
      <c r="P755" s="652"/>
      <c r="Q755" s="652"/>
      <c r="R755" s="534"/>
      <c r="S755" s="534"/>
      <c r="T755" s="534"/>
      <c r="U755" s="534"/>
      <c r="V755" s="534"/>
      <c r="W755" s="534"/>
      <c r="X755" s="534"/>
      <c r="Y755" s="534"/>
      <c r="Z755" s="534"/>
      <c r="AA755" s="534"/>
      <c r="AB755" s="534"/>
      <c r="AC755" s="534"/>
      <c r="AD755" s="534"/>
      <c r="AE755" s="534"/>
      <c r="AF755" s="534"/>
      <c r="AG755" s="534"/>
      <c r="AH755" s="534"/>
      <c r="AI755" s="534"/>
      <c r="AJ755" s="534"/>
      <c r="AK755" s="534"/>
    </row>
    <row r="756" ht="13.5" customHeight="1">
      <c r="A756" s="534"/>
      <c r="B756" s="652"/>
      <c r="C756" s="652"/>
      <c r="D756" s="652"/>
      <c r="E756" s="652"/>
      <c r="F756" s="652"/>
      <c r="G756" s="652"/>
      <c r="H756" s="652"/>
      <c r="I756" s="652"/>
      <c r="J756" s="652"/>
      <c r="K756" s="652"/>
      <c r="L756" s="652"/>
      <c r="M756" s="652"/>
      <c r="N756" s="652"/>
      <c r="O756" s="652"/>
      <c r="P756" s="652"/>
      <c r="Q756" s="652"/>
      <c r="R756" s="534"/>
      <c r="S756" s="534"/>
      <c r="T756" s="534"/>
      <c r="U756" s="534"/>
      <c r="V756" s="534"/>
      <c r="W756" s="534"/>
      <c r="X756" s="534"/>
      <c r="Y756" s="534"/>
      <c r="Z756" s="534"/>
      <c r="AA756" s="534"/>
      <c r="AB756" s="534"/>
      <c r="AC756" s="534"/>
      <c r="AD756" s="534"/>
      <c r="AE756" s="534"/>
      <c r="AF756" s="534"/>
      <c r="AG756" s="534"/>
      <c r="AH756" s="534"/>
      <c r="AI756" s="534"/>
      <c r="AJ756" s="534"/>
      <c r="AK756" s="534"/>
    </row>
    <row r="757" ht="13.5" customHeight="1">
      <c r="A757" s="534"/>
      <c r="B757" s="652"/>
      <c r="C757" s="652"/>
      <c r="D757" s="652"/>
      <c r="E757" s="652"/>
      <c r="F757" s="652"/>
      <c r="G757" s="652"/>
      <c r="H757" s="652"/>
      <c r="I757" s="652"/>
      <c r="J757" s="652"/>
      <c r="K757" s="652"/>
      <c r="L757" s="652"/>
      <c r="M757" s="652"/>
      <c r="N757" s="652"/>
      <c r="O757" s="652"/>
      <c r="P757" s="652"/>
      <c r="Q757" s="652"/>
      <c r="R757" s="534"/>
      <c r="S757" s="534"/>
      <c r="T757" s="534"/>
      <c r="U757" s="534"/>
      <c r="V757" s="534"/>
      <c r="W757" s="534"/>
      <c r="X757" s="534"/>
      <c r="Y757" s="534"/>
      <c r="Z757" s="534"/>
      <c r="AA757" s="534"/>
      <c r="AB757" s="534"/>
      <c r="AC757" s="534"/>
      <c r="AD757" s="534"/>
      <c r="AE757" s="534"/>
      <c r="AF757" s="534"/>
      <c r="AG757" s="534"/>
      <c r="AH757" s="534"/>
      <c r="AI757" s="534"/>
      <c r="AJ757" s="534"/>
      <c r="AK757" s="534"/>
    </row>
    <row r="758" ht="13.5" customHeight="1">
      <c r="A758" s="534"/>
      <c r="B758" s="652"/>
      <c r="C758" s="652"/>
      <c r="D758" s="652"/>
      <c r="E758" s="652"/>
      <c r="F758" s="652"/>
      <c r="G758" s="652"/>
      <c r="H758" s="652"/>
      <c r="I758" s="652"/>
      <c r="J758" s="652"/>
      <c r="K758" s="652"/>
      <c r="L758" s="652"/>
      <c r="M758" s="652"/>
      <c r="N758" s="652"/>
      <c r="O758" s="652"/>
      <c r="P758" s="652"/>
      <c r="Q758" s="652"/>
      <c r="R758" s="534"/>
      <c r="S758" s="534"/>
      <c r="T758" s="534"/>
      <c r="U758" s="534"/>
      <c r="V758" s="534"/>
      <c r="W758" s="534"/>
      <c r="X758" s="534"/>
      <c r="Y758" s="534"/>
      <c r="Z758" s="534"/>
      <c r="AA758" s="534"/>
      <c r="AB758" s="534"/>
      <c r="AC758" s="534"/>
      <c r="AD758" s="534"/>
      <c r="AE758" s="534"/>
      <c r="AF758" s="534"/>
      <c r="AG758" s="534"/>
      <c r="AH758" s="534"/>
      <c r="AI758" s="534"/>
      <c r="AJ758" s="534"/>
      <c r="AK758" s="534"/>
    </row>
    <row r="759" ht="13.5" customHeight="1">
      <c r="A759" s="534"/>
      <c r="B759" s="652"/>
      <c r="C759" s="652"/>
      <c r="D759" s="652"/>
      <c r="E759" s="652"/>
      <c r="F759" s="652"/>
      <c r="G759" s="652"/>
      <c r="H759" s="652"/>
      <c r="I759" s="652"/>
      <c r="J759" s="652"/>
      <c r="K759" s="652"/>
      <c r="L759" s="652"/>
      <c r="M759" s="652"/>
      <c r="N759" s="652"/>
      <c r="O759" s="652"/>
      <c r="P759" s="652"/>
      <c r="Q759" s="652"/>
      <c r="R759" s="534"/>
      <c r="S759" s="534"/>
      <c r="T759" s="534"/>
      <c r="U759" s="534"/>
      <c r="V759" s="534"/>
      <c r="W759" s="534"/>
      <c r="X759" s="534"/>
      <c r="Y759" s="534"/>
      <c r="Z759" s="534"/>
      <c r="AA759" s="534"/>
      <c r="AB759" s="534"/>
      <c r="AC759" s="534"/>
      <c r="AD759" s="534"/>
      <c r="AE759" s="534"/>
      <c r="AF759" s="534"/>
      <c r="AG759" s="534"/>
      <c r="AH759" s="534"/>
      <c r="AI759" s="534"/>
      <c r="AJ759" s="534"/>
      <c r="AK759" s="534"/>
    </row>
    <row r="760" ht="13.5" customHeight="1">
      <c r="A760" s="534"/>
      <c r="B760" s="652"/>
      <c r="C760" s="652"/>
      <c r="D760" s="652"/>
      <c r="E760" s="652"/>
      <c r="F760" s="652"/>
      <c r="G760" s="652"/>
      <c r="H760" s="652"/>
      <c r="I760" s="652"/>
      <c r="J760" s="652"/>
      <c r="K760" s="652"/>
      <c r="L760" s="652"/>
      <c r="M760" s="652"/>
      <c r="N760" s="652"/>
      <c r="O760" s="652"/>
      <c r="P760" s="652"/>
      <c r="Q760" s="652"/>
      <c r="R760" s="534"/>
      <c r="S760" s="534"/>
      <c r="T760" s="534"/>
      <c r="U760" s="534"/>
      <c r="V760" s="534"/>
      <c r="W760" s="534"/>
      <c r="X760" s="534"/>
      <c r="Y760" s="534"/>
      <c r="Z760" s="534"/>
      <c r="AA760" s="534"/>
      <c r="AB760" s="534"/>
      <c r="AC760" s="534"/>
      <c r="AD760" s="534"/>
      <c r="AE760" s="534"/>
      <c r="AF760" s="534"/>
      <c r="AG760" s="534"/>
      <c r="AH760" s="534"/>
      <c r="AI760" s="534"/>
      <c r="AJ760" s="534"/>
      <c r="AK760" s="534"/>
    </row>
    <row r="761" ht="13.5" customHeight="1">
      <c r="A761" s="534"/>
      <c r="B761" s="652"/>
      <c r="C761" s="652"/>
      <c r="D761" s="652"/>
      <c r="E761" s="652"/>
      <c r="F761" s="652"/>
      <c r="G761" s="652"/>
      <c r="H761" s="652"/>
      <c r="I761" s="652"/>
      <c r="J761" s="652"/>
      <c r="K761" s="652"/>
      <c r="L761" s="652"/>
      <c r="M761" s="652"/>
      <c r="N761" s="652"/>
      <c r="O761" s="652"/>
      <c r="P761" s="652"/>
      <c r="Q761" s="652"/>
      <c r="R761" s="534"/>
      <c r="S761" s="534"/>
      <c r="T761" s="534"/>
      <c r="U761" s="534"/>
      <c r="V761" s="534"/>
      <c r="W761" s="534"/>
      <c r="X761" s="534"/>
      <c r="Y761" s="534"/>
      <c r="Z761" s="534"/>
      <c r="AA761" s="534"/>
      <c r="AB761" s="534"/>
      <c r="AC761" s="534"/>
      <c r="AD761" s="534"/>
      <c r="AE761" s="534"/>
      <c r="AF761" s="534"/>
      <c r="AG761" s="534"/>
      <c r="AH761" s="534"/>
      <c r="AI761" s="534"/>
      <c r="AJ761" s="534"/>
      <c r="AK761" s="534"/>
    </row>
    <row r="762" ht="13.5" customHeight="1">
      <c r="A762" s="534"/>
      <c r="B762" s="652"/>
      <c r="C762" s="652"/>
      <c r="D762" s="652"/>
      <c r="E762" s="652"/>
      <c r="F762" s="652"/>
      <c r="G762" s="652"/>
      <c r="H762" s="652"/>
      <c r="I762" s="652"/>
      <c r="J762" s="652"/>
      <c r="K762" s="652"/>
      <c r="L762" s="652"/>
      <c r="M762" s="652"/>
      <c r="N762" s="652"/>
      <c r="O762" s="652"/>
      <c r="P762" s="652"/>
      <c r="Q762" s="652"/>
      <c r="R762" s="534"/>
      <c r="S762" s="534"/>
      <c r="T762" s="534"/>
      <c r="U762" s="534"/>
      <c r="V762" s="534"/>
      <c r="W762" s="534"/>
      <c r="X762" s="534"/>
      <c r="Y762" s="534"/>
      <c r="Z762" s="534"/>
      <c r="AA762" s="534"/>
      <c r="AB762" s="534"/>
      <c r="AC762" s="534"/>
      <c r="AD762" s="534"/>
      <c r="AE762" s="534"/>
      <c r="AF762" s="534"/>
      <c r="AG762" s="534"/>
      <c r="AH762" s="534"/>
      <c r="AI762" s="534"/>
      <c r="AJ762" s="534"/>
      <c r="AK762" s="534"/>
    </row>
    <row r="763" ht="13.5" customHeight="1">
      <c r="A763" s="534"/>
      <c r="B763" s="652"/>
      <c r="C763" s="652"/>
      <c r="D763" s="652"/>
      <c r="E763" s="652"/>
      <c r="F763" s="652"/>
      <c r="G763" s="652"/>
      <c r="H763" s="652"/>
      <c r="I763" s="652"/>
      <c r="J763" s="652"/>
      <c r="K763" s="652"/>
      <c r="L763" s="652"/>
      <c r="M763" s="652"/>
      <c r="N763" s="652"/>
      <c r="O763" s="652"/>
      <c r="P763" s="652"/>
      <c r="Q763" s="652"/>
      <c r="R763" s="534"/>
      <c r="S763" s="534"/>
      <c r="T763" s="534"/>
      <c r="U763" s="534"/>
      <c r="V763" s="534"/>
      <c r="W763" s="534"/>
      <c r="X763" s="534"/>
      <c r="Y763" s="534"/>
      <c r="Z763" s="534"/>
      <c r="AA763" s="534"/>
      <c r="AB763" s="534"/>
      <c r="AC763" s="534"/>
      <c r="AD763" s="534"/>
      <c r="AE763" s="534"/>
      <c r="AF763" s="534"/>
      <c r="AG763" s="534"/>
      <c r="AH763" s="534"/>
      <c r="AI763" s="534"/>
      <c r="AJ763" s="534"/>
      <c r="AK763" s="534"/>
    </row>
    <row r="764" ht="13.5" customHeight="1">
      <c r="A764" s="534"/>
      <c r="B764" s="652"/>
      <c r="C764" s="652"/>
      <c r="D764" s="652"/>
      <c r="E764" s="652"/>
      <c r="F764" s="652"/>
      <c r="G764" s="652"/>
      <c r="H764" s="652"/>
      <c r="I764" s="652"/>
      <c r="J764" s="652"/>
      <c r="K764" s="652"/>
      <c r="L764" s="652"/>
      <c r="M764" s="652"/>
      <c r="N764" s="652"/>
      <c r="O764" s="652"/>
      <c r="P764" s="652"/>
      <c r="Q764" s="652"/>
      <c r="R764" s="534"/>
      <c r="S764" s="534"/>
      <c r="T764" s="534"/>
      <c r="U764" s="534"/>
      <c r="V764" s="534"/>
      <c r="W764" s="534"/>
      <c r="X764" s="534"/>
      <c r="Y764" s="534"/>
      <c r="Z764" s="534"/>
      <c r="AA764" s="534"/>
      <c r="AB764" s="534"/>
      <c r="AC764" s="534"/>
      <c r="AD764" s="534"/>
      <c r="AE764" s="534"/>
      <c r="AF764" s="534"/>
      <c r="AG764" s="534"/>
      <c r="AH764" s="534"/>
      <c r="AI764" s="534"/>
      <c r="AJ764" s="534"/>
      <c r="AK764" s="534"/>
    </row>
    <row r="765" ht="13.5" customHeight="1">
      <c r="A765" s="534"/>
      <c r="B765" s="652"/>
      <c r="C765" s="652"/>
      <c r="D765" s="652"/>
      <c r="E765" s="652"/>
      <c r="F765" s="652"/>
      <c r="G765" s="652"/>
      <c r="H765" s="652"/>
      <c r="I765" s="652"/>
      <c r="J765" s="652"/>
      <c r="K765" s="652"/>
      <c r="L765" s="652"/>
      <c r="M765" s="652"/>
      <c r="N765" s="652"/>
      <c r="O765" s="652"/>
      <c r="P765" s="652"/>
      <c r="Q765" s="652"/>
      <c r="R765" s="534"/>
      <c r="S765" s="534"/>
      <c r="T765" s="534"/>
      <c r="U765" s="534"/>
      <c r="V765" s="534"/>
      <c r="W765" s="534"/>
      <c r="X765" s="534"/>
      <c r="Y765" s="534"/>
      <c r="Z765" s="534"/>
      <c r="AA765" s="534"/>
      <c r="AB765" s="534"/>
      <c r="AC765" s="534"/>
      <c r="AD765" s="534"/>
      <c r="AE765" s="534"/>
      <c r="AF765" s="534"/>
      <c r="AG765" s="534"/>
      <c r="AH765" s="534"/>
      <c r="AI765" s="534"/>
      <c r="AJ765" s="534"/>
      <c r="AK765" s="534"/>
    </row>
    <row r="766" ht="13.5" customHeight="1">
      <c r="A766" s="534"/>
      <c r="B766" s="652"/>
      <c r="C766" s="652"/>
      <c r="D766" s="652"/>
      <c r="E766" s="652"/>
      <c r="F766" s="652"/>
      <c r="G766" s="652"/>
      <c r="H766" s="652"/>
      <c r="I766" s="652"/>
      <c r="J766" s="652"/>
      <c r="K766" s="652"/>
      <c r="L766" s="652"/>
      <c r="M766" s="652"/>
      <c r="N766" s="652"/>
      <c r="O766" s="652"/>
      <c r="P766" s="652"/>
      <c r="Q766" s="652"/>
      <c r="R766" s="534"/>
      <c r="S766" s="534"/>
      <c r="T766" s="534"/>
      <c r="U766" s="534"/>
      <c r="V766" s="534"/>
      <c r="W766" s="534"/>
      <c r="X766" s="534"/>
      <c r="Y766" s="534"/>
      <c r="Z766" s="534"/>
      <c r="AA766" s="534"/>
      <c r="AB766" s="534"/>
      <c r="AC766" s="534"/>
      <c r="AD766" s="534"/>
      <c r="AE766" s="534"/>
      <c r="AF766" s="534"/>
      <c r="AG766" s="534"/>
      <c r="AH766" s="534"/>
      <c r="AI766" s="534"/>
      <c r="AJ766" s="534"/>
      <c r="AK766" s="534"/>
    </row>
    <row r="767" ht="13.5" customHeight="1">
      <c r="A767" s="534"/>
      <c r="B767" s="652"/>
      <c r="C767" s="652"/>
      <c r="D767" s="652"/>
      <c r="E767" s="652"/>
      <c r="F767" s="652"/>
      <c r="G767" s="652"/>
      <c r="H767" s="652"/>
      <c r="I767" s="652"/>
      <c r="J767" s="652"/>
      <c r="K767" s="652"/>
      <c r="L767" s="652"/>
      <c r="M767" s="652"/>
      <c r="N767" s="652"/>
      <c r="O767" s="652"/>
      <c r="P767" s="652"/>
      <c r="Q767" s="652"/>
      <c r="R767" s="534"/>
      <c r="S767" s="534"/>
      <c r="T767" s="534"/>
      <c r="U767" s="534"/>
      <c r="V767" s="534"/>
      <c r="W767" s="534"/>
      <c r="X767" s="534"/>
      <c r="Y767" s="534"/>
      <c r="Z767" s="534"/>
      <c r="AA767" s="534"/>
      <c r="AB767" s="534"/>
      <c r="AC767" s="534"/>
      <c r="AD767" s="534"/>
      <c r="AE767" s="534"/>
      <c r="AF767" s="534"/>
      <c r="AG767" s="534"/>
      <c r="AH767" s="534"/>
      <c r="AI767" s="534"/>
      <c r="AJ767" s="534"/>
      <c r="AK767" s="534"/>
    </row>
    <row r="768" ht="13.5" customHeight="1">
      <c r="A768" s="534"/>
      <c r="B768" s="652"/>
      <c r="C768" s="652"/>
      <c r="D768" s="652"/>
      <c r="E768" s="652"/>
      <c r="F768" s="652"/>
      <c r="G768" s="652"/>
      <c r="H768" s="652"/>
      <c r="I768" s="652"/>
      <c r="J768" s="652"/>
      <c r="K768" s="652"/>
      <c r="L768" s="652"/>
      <c r="M768" s="652"/>
      <c r="N768" s="652"/>
      <c r="O768" s="652"/>
      <c r="P768" s="652"/>
      <c r="Q768" s="652"/>
      <c r="R768" s="534"/>
      <c r="S768" s="534"/>
      <c r="T768" s="534"/>
      <c r="U768" s="534"/>
      <c r="V768" s="534"/>
      <c r="W768" s="534"/>
      <c r="X768" s="534"/>
      <c r="Y768" s="534"/>
      <c r="Z768" s="534"/>
      <c r="AA768" s="534"/>
      <c r="AB768" s="534"/>
      <c r="AC768" s="534"/>
      <c r="AD768" s="534"/>
      <c r="AE768" s="534"/>
      <c r="AF768" s="534"/>
      <c r="AG768" s="534"/>
      <c r="AH768" s="534"/>
      <c r="AI768" s="534"/>
      <c r="AJ768" s="534"/>
      <c r="AK768" s="534"/>
    </row>
    <row r="769" ht="13.5" customHeight="1">
      <c r="A769" s="534"/>
      <c r="B769" s="652"/>
      <c r="C769" s="652"/>
      <c r="D769" s="652"/>
      <c r="E769" s="652"/>
      <c r="F769" s="652"/>
      <c r="G769" s="652"/>
      <c r="H769" s="652"/>
      <c r="I769" s="652"/>
      <c r="J769" s="652"/>
      <c r="K769" s="652"/>
      <c r="L769" s="652"/>
      <c r="M769" s="652"/>
      <c r="N769" s="652"/>
      <c r="O769" s="652"/>
      <c r="P769" s="652"/>
      <c r="Q769" s="652"/>
      <c r="R769" s="534"/>
      <c r="S769" s="534"/>
      <c r="T769" s="534"/>
      <c r="U769" s="534"/>
      <c r="V769" s="534"/>
      <c r="W769" s="534"/>
      <c r="X769" s="534"/>
      <c r="Y769" s="534"/>
      <c r="Z769" s="534"/>
      <c r="AA769" s="534"/>
      <c r="AB769" s="534"/>
      <c r="AC769" s="534"/>
      <c r="AD769" s="534"/>
      <c r="AE769" s="534"/>
      <c r="AF769" s="534"/>
      <c r="AG769" s="534"/>
      <c r="AH769" s="534"/>
      <c r="AI769" s="534"/>
      <c r="AJ769" s="534"/>
      <c r="AK769" s="534"/>
    </row>
    <row r="770" ht="13.5" customHeight="1">
      <c r="A770" s="534"/>
      <c r="B770" s="652"/>
      <c r="C770" s="652"/>
      <c r="D770" s="652"/>
      <c r="E770" s="652"/>
      <c r="F770" s="652"/>
      <c r="G770" s="652"/>
      <c r="H770" s="652"/>
      <c r="I770" s="652"/>
      <c r="J770" s="652"/>
      <c r="K770" s="652"/>
      <c r="L770" s="652"/>
      <c r="M770" s="652"/>
      <c r="N770" s="652"/>
      <c r="O770" s="652"/>
      <c r="P770" s="652"/>
      <c r="Q770" s="652"/>
      <c r="R770" s="534"/>
      <c r="S770" s="534"/>
      <c r="T770" s="534"/>
      <c r="U770" s="534"/>
      <c r="V770" s="534"/>
      <c r="W770" s="534"/>
      <c r="X770" s="534"/>
      <c r="Y770" s="534"/>
      <c r="Z770" s="534"/>
      <c r="AA770" s="534"/>
      <c r="AB770" s="534"/>
      <c r="AC770" s="534"/>
      <c r="AD770" s="534"/>
      <c r="AE770" s="534"/>
      <c r="AF770" s="534"/>
      <c r="AG770" s="534"/>
      <c r="AH770" s="534"/>
      <c r="AI770" s="534"/>
      <c r="AJ770" s="534"/>
      <c r="AK770" s="534"/>
    </row>
    <row r="771" ht="13.5" customHeight="1">
      <c r="A771" s="534"/>
      <c r="B771" s="652"/>
      <c r="C771" s="652"/>
      <c r="D771" s="652"/>
      <c r="E771" s="652"/>
      <c r="F771" s="652"/>
      <c r="G771" s="652"/>
      <c r="H771" s="652"/>
      <c r="I771" s="652"/>
      <c r="J771" s="652"/>
      <c r="K771" s="652"/>
      <c r="L771" s="652"/>
      <c r="M771" s="652"/>
      <c r="N771" s="652"/>
      <c r="O771" s="652"/>
      <c r="P771" s="652"/>
      <c r="Q771" s="652"/>
      <c r="R771" s="534"/>
      <c r="S771" s="534"/>
      <c r="T771" s="534"/>
      <c r="U771" s="534"/>
      <c r="V771" s="534"/>
      <c r="W771" s="534"/>
      <c r="X771" s="534"/>
      <c r="Y771" s="534"/>
      <c r="Z771" s="534"/>
      <c r="AA771" s="534"/>
      <c r="AB771" s="534"/>
      <c r="AC771" s="534"/>
      <c r="AD771" s="534"/>
      <c r="AE771" s="534"/>
      <c r="AF771" s="534"/>
      <c r="AG771" s="534"/>
      <c r="AH771" s="534"/>
      <c r="AI771" s="534"/>
      <c r="AJ771" s="534"/>
      <c r="AK771" s="534"/>
    </row>
    <row r="772" ht="13.5" customHeight="1">
      <c r="A772" s="534"/>
      <c r="B772" s="652"/>
      <c r="C772" s="652"/>
      <c r="D772" s="652"/>
      <c r="E772" s="652"/>
      <c r="F772" s="652"/>
      <c r="G772" s="652"/>
      <c r="H772" s="652"/>
      <c r="I772" s="652"/>
      <c r="J772" s="652"/>
      <c r="K772" s="652"/>
      <c r="L772" s="652"/>
      <c r="M772" s="652"/>
      <c r="N772" s="652"/>
      <c r="O772" s="652"/>
      <c r="P772" s="652"/>
      <c r="Q772" s="652"/>
      <c r="R772" s="534"/>
      <c r="S772" s="534"/>
      <c r="T772" s="534"/>
      <c r="U772" s="534"/>
      <c r="V772" s="534"/>
      <c r="W772" s="534"/>
      <c r="X772" s="534"/>
      <c r="Y772" s="534"/>
      <c r="Z772" s="534"/>
      <c r="AA772" s="534"/>
      <c r="AB772" s="534"/>
      <c r="AC772" s="534"/>
      <c r="AD772" s="534"/>
      <c r="AE772" s="534"/>
      <c r="AF772" s="534"/>
      <c r="AG772" s="534"/>
      <c r="AH772" s="534"/>
      <c r="AI772" s="534"/>
      <c r="AJ772" s="534"/>
      <c r="AK772" s="534"/>
    </row>
    <row r="773" ht="13.5" customHeight="1">
      <c r="A773" s="534"/>
      <c r="B773" s="652"/>
      <c r="C773" s="652"/>
      <c r="D773" s="652"/>
      <c r="E773" s="652"/>
      <c r="F773" s="652"/>
      <c r="G773" s="652"/>
      <c r="H773" s="652"/>
      <c r="I773" s="652"/>
      <c r="J773" s="652"/>
      <c r="K773" s="652"/>
      <c r="L773" s="652"/>
      <c r="M773" s="652"/>
      <c r="N773" s="652"/>
      <c r="O773" s="652"/>
      <c r="P773" s="652"/>
      <c r="Q773" s="652"/>
      <c r="R773" s="534"/>
      <c r="S773" s="534"/>
      <c r="T773" s="534"/>
      <c r="U773" s="534"/>
      <c r="V773" s="534"/>
      <c r="W773" s="534"/>
      <c r="X773" s="534"/>
      <c r="Y773" s="534"/>
      <c r="Z773" s="534"/>
      <c r="AA773" s="534"/>
      <c r="AB773" s="534"/>
      <c r="AC773" s="534"/>
      <c r="AD773" s="534"/>
      <c r="AE773" s="534"/>
      <c r="AF773" s="534"/>
      <c r="AG773" s="534"/>
      <c r="AH773" s="534"/>
      <c r="AI773" s="534"/>
      <c r="AJ773" s="534"/>
      <c r="AK773" s="534"/>
    </row>
    <row r="774" ht="13.5" customHeight="1">
      <c r="A774" s="534"/>
      <c r="B774" s="652"/>
      <c r="C774" s="652"/>
      <c r="D774" s="652"/>
      <c r="E774" s="652"/>
      <c r="F774" s="652"/>
      <c r="G774" s="652"/>
      <c r="H774" s="652"/>
      <c r="I774" s="652"/>
      <c r="J774" s="652"/>
      <c r="K774" s="652"/>
      <c r="L774" s="652"/>
      <c r="M774" s="652"/>
      <c r="N774" s="652"/>
      <c r="O774" s="652"/>
      <c r="P774" s="652"/>
      <c r="Q774" s="652"/>
      <c r="R774" s="534"/>
      <c r="S774" s="534"/>
      <c r="T774" s="534"/>
      <c r="U774" s="534"/>
      <c r="V774" s="534"/>
      <c r="W774" s="534"/>
      <c r="X774" s="534"/>
      <c r="Y774" s="534"/>
      <c r="Z774" s="534"/>
      <c r="AA774" s="534"/>
      <c r="AB774" s="534"/>
      <c r="AC774" s="534"/>
      <c r="AD774" s="534"/>
      <c r="AE774" s="534"/>
      <c r="AF774" s="534"/>
      <c r="AG774" s="534"/>
      <c r="AH774" s="534"/>
      <c r="AI774" s="534"/>
      <c r="AJ774" s="534"/>
      <c r="AK774" s="534"/>
    </row>
    <row r="775" ht="13.5" customHeight="1">
      <c r="A775" s="534"/>
      <c r="B775" s="652"/>
      <c r="C775" s="652"/>
      <c r="D775" s="652"/>
      <c r="E775" s="652"/>
      <c r="F775" s="652"/>
      <c r="G775" s="652"/>
      <c r="H775" s="652"/>
      <c r="I775" s="652"/>
      <c r="J775" s="652"/>
      <c r="K775" s="652"/>
      <c r="L775" s="652"/>
      <c r="M775" s="652"/>
      <c r="N775" s="652"/>
      <c r="O775" s="652"/>
      <c r="P775" s="652"/>
      <c r="Q775" s="652"/>
      <c r="R775" s="534"/>
      <c r="S775" s="534"/>
      <c r="T775" s="534"/>
      <c r="U775" s="534"/>
      <c r="V775" s="534"/>
      <c r="W775" s="534"/>
      <c r="X775" s="534"/>
      <c r="Y775" s="534"/>
      <c r="Z775" s="534"/>
      <c r="AA775" s="534"/>
      <c r="AB775" s="534"/>
      <c r="AC775" s="534"/>
      <c r="AD775" s="534"/>
      <c r="AE775" s="534"/>
      <c r="AF775" s="534"/>
      <c r="AG775" s="534"/>
      <c r="AH775" s="534"/>
      <c r="AI775" s="534"/>
      <c r="AJ775" s="534"/>
      <c r="AK775" s="534"/>
    </row>
    <row r="776" ht="13.5" customHeight="1">
      <c r="A776" s="534"/>
      <c r="B776" s="652"/>
      <c r="C776" s="652"/>
      <c r="D776" s="652"/>
      <c r="E776" s="652"/>
      <c r="F776" s="652"/>
      <c r="G776" s="652"/>
      <c r="H776" s="652"/>
      <c r="I776" s="652"/>
      <c r="J776" s="652"/>
      <c r="K776" s="652"/>
      <c r="L776" s="652"/>
      <c r="M776" s="652"/>
      <c r="N776" s="652"/>
      <c r="O776" s="652"/>
      <c r="P776" s="652"/>
      <c r="Q776" s="652"/>
      <c r="R776" s="534"/>
      <c r="S776" s="534"/>
      <c r="T776" s="534"/>
      <c r="U776" s="534"/>
      <c r="V776" s="534"/>
      <c r="W776" s="534"/>
      <c r="X776" s="534"/>
      <c r="Y776" s="534"/>
      <c r="Z776" s="534"/>
      <c r="AA776" s="534"/>
      <c r="AB776" s="534"/>
      <c r="AC776" s="534"/>
      <c r="AD776" s="534"/>
      <c r="AE776" s="534"/>
      <c r="AF776" s="534"/>
      <c r="AG776" s="534"/>
      <c r="AH776" s="534"/>
      <c r="AI776" s="534"/>
      <c r="AJ776" s="534"/>
      <c r="AK776" s="534"/>
    </row>
    <row r="777" ht="13.5" customHeight="1">
      <c r="A777" s="534"/>
      <c r="B777" s="652"/>
      <c r="C777" s="652"/>
      <c r="D777" s="652"/>
      <c r="E777" s="652"/>
      <c r="F777" s="652"/>
      <c r="G777" s="652"/>
      <c r="H777" s="652"/>
      <c r="I777" s="652"/>
      <c r="J777" s="652"/>
      <c r="K777" s="652"/>
      <c r="L777" s="652"/>
      <c r="M777" s="652"/>
      <c r="N777" s="652"/>
      <c r="O777" s="652"/>
      <c r="P777" s="652"/>
      <c r="Q777" s="652"/>
      <c r="R777" s="534"/>
      <c r="S777" s="534"/>
      <c r="T777" s="534"/>
      <c r="U777" s="534"/>
      <c r="V777" s="534"/>
      <c r="W777" s="534"/>
      <c r="X777" s="534"/>
      <c r="Y777" s="534"/>
      <c r="Z777" s="534"/>
      <c r="AA777" s="534"/>
      <c r="AB777" s="534"/>
      <c r="AC777" s="534"/>
      <c r="AD777" s="534"/>
      <c r="AE777" s="534"/>
      <c r="AF777" s="534"/>
      <c r="AG777" s="534"/>
      <c r="AH777" s="534"/>
      <c r="AI777" s="534"/>
      <c r="AJ777" s="534"/>
      <c r="AK777" s="534"/>
    </row>
    <row r="778" ht="13.5" customHeight="1">
      <c r="A778" s="534"/>
      <c r="B778" s="652"/>
      <c r="C778" s="652"/>
      <c r="D778" s="652"/>
      <c r="E778" s="652"/>
      <c r="F778" s="652"/>
      <c r="G778" s="652"/>
      <c r="H778" s="652"/>
      <c r="I778" s="652"/>
      <c r="J778" s="652"/>
      <c r="K778" s="652"/>
      <c r="L778" s="652"/>
      <c r="M778" s="652"/>
      <c r="N778" s="652"/>
      <c r="O778" s="652"/>
      <c r="P778" s="652"/>
      <c r="Q778" s="652"/>
      <c r="R778" s="534"/>
      <c r="S778" s="534"/>
      <c r="T778" s="534"/>
      <c r="U778" s="534"/>
      <c r="V778" s="534"/>
      <c r="W778" s="534"/>
      <c r="X778" s="534"/>
      <c r="Y778" s="534"/>
      <c r="Z778" s="534"/>
      <c r="AA778" s="534"/>
      <c r="AB778" s="534"/>
      <c r="AC778" s="534"/>
      <c r="AD778" s="534"/>
      <c r="AE778" s="534"/>
      <c r="AF778" s="534"/>
      <c r="AG778" s="534"/>
      <c r="AH778" s="534"/>
      <c r="AI778" s="534"/>
      <c r="AJ778" s="534"/>
      <c r="AK778" s="534"/>
    </row>
    <row r="779" ht="13.5" customHeight="1">
      <c r="A779" s="534"/>
      <c r="B779" s="652"/>
      <c r="C779" s="652"/>
      <c r="D779" s="652"/>
      <c r="E779" s="652"/>
      <c r="F779" s="652"/>
      <c r="G779" s="652"/>
      <c r="H779" s="652"/>
      <c r="I779" s="652"/>
      <c r="J779" s="652"/>
      <c r="K779" s="652"/>
      <c r="L779" s="652"/>
      <c r="M779" s="652"/>
      <c r="N779" s="652"/>
      <c r="O779" s="652"/>
      <c r="P779" s="652"/>
      <c r="Q779" s="652"/>
      <c r="R779" s="534"/>
      <c r="S779" s="534"/>
      <c r="T779" s="534"/>
      <c r="U779" s="534"/>
      <c r="V779" s="534"/>
      <c r="W779" s="534"/>
      <c r="X779" s="534"/>
      <c r="Y779" s="534"/>
      <c r="Z779" s="534"/>
      <c r="AA779" s="534"/>
      <c r="AB779" s="534"/>
      <c r="AC779" s="534"/>
      <c r="AD779" s="534"/>
      <c r="AE779" s="534"/>
      <c r="AF779" s="534"/>
      <c r="AG779" s="534"/>
      <c r="AH779" s="534"/>
      <c r="AI779" s="534"/>
      <c r="AJ779" s="534"/>
      <c r="AK779" s="534"/>
    </row>
    <row r="780" ht="13.5" customHeight="1">
      <c r="A780" s="534"/>
      <c r="B780" s="652"/>
      <c r="C780" s="652"/>
      <c r="D780" s="652"/>
      <c r="E780" s="652"/>
      <c r="F780" s="652"/>
      <c r="G780" s="652"/>
      <c r="H780" s="652"/>
      <c r="I780" s="652"/>
      <c r="J780" s="652"/>
      <c r="K780" s="652"/>
      <c r="L780" s="652"/>
      <c r="M780" s="652"/>
      <c r="N780" s="652"/>
      <c r="O780" s="652"/>
      <c r="P780" s="652"/>
      <c r="Q780" s="652"/>
      <c r="R780" s="534"/>
      <c r="S780" s="534"/>
      <c r="T780" s="534"/>
      <c r="U780" s="534"/>
      <c r="V780" s="534"/>
      <c r="W780" s="534"/>
      <c r="X780" s="534"/>
      <c r="Y780" s="534"/>
      <c r="Z780" s="534"/>
      <c r="AA780" s="534"/>
      <c r="AB780" s="534"/>
      <c r="AC780" s="534"/>
      <c r="AD780" s="534"/>
      <c r="AE780" s="534"/>
      <c r="AF780" s="534"/>
      <c r="AG780" s="534"/>
      <c r="AH780" s="534"/>
      <c r="AI780" s="534"/>
      <c r="AJ780" s="534"/>
      <c r="AK780" s="534"/>
    </row>
    <row r="781" ht="13.5" customHeight="1">
      <c r="A781" s="534"/>
      <c r="B781" s="652"/>
      <c r="C781" s="652"/>
      <c r="D781" s="652"/>
      <c r="E781" s="652"/>
      <c r="F781" s="652"/>
      <c r="G781" s="652"/>
      <c r="H781" s="652"/>
      <c r="I781" s="652"/>
      <c r="J781" s="652"/>
      <c r="K781" s="652"/>
      <c r="L781" s="652"/>
      <c r="M781" s="652"/>
      <c r="N781" s="652"/>
      <c r="O781" s="652"/>
      <c r="P781" s="652"/>
      <c r="Q781" s="652"/>
      <c r="R781" s="534"/>
      <c r="S781" s="534"/>
      <c r="T781" s="534"/>
      <c r="U781" s="534"/>
      <c r="V781" s="534"/>
      <c r="W781" s="534"/>
      <c r="X781" s="534"/>
      <c r="Y781" s="534"/>
      <c r="Z781" s="534"/>
      <c r="AA781" s="534"/>
      <c r="AB781" s="534"/>
      <c r="AC781" s="534"/>
      <c r="AD781" s="534"/>
      <c r="AE781" s="534"/>
      <c r="AF781" s="534"/>
      <c r="AG781" s="534"/>
      <c r="AH781" s="534"/>
      <c r="AI781" s="534"/>
      <c r="AJ781" s="534"/>
      <c r="AK781" s="534"/>
    </row>
    <row r="782" ht="13.5" customHeight="1">
      <c r="A782" s="534"/>
      <c r="B782" s="652"/>
      <c r="C782" s="652"/>
      <c r="D782" s="652"/>
      <c r="E782" s="652"/>
      <c r="F782" s="652"/>
      <c r="G782" s="652"/>
      <c r="H782" s="652"/>
      <c r="I782" s="652"/>
      <c r="J782" s="652"/>
      <c r="K782" s="652"/>
      <c r="L782" s="652"/>
      <c r="M782" s="652"/>
      <c r="N782" s="652"/>
      <c r="O782" s="652"/>
      <c r="P782" s="652"/>
      <c r="Q782" s="652"/>
      <c r="R782" s="534"/>
      <c r="S782" s="534"/>
      <c r="T782" s="534"/>
      <c r="U782" s="534"/>
      <c r="V782" s="534"/>
      <c r="W782" s="534"/>
      <c r="X782" s="534"/>
      <c r="Y782" s="534"/>
      <c r="Z782" s="534"/>
      <c r="AA782" s="534"/>
      <c r="AB782" s="534"/>
      <c r="AC782" s="534"/>
      <c r="AD782" s="534"/>
      <c r="AE782" s="534"/>
      <c r="AF782" s="534"/>
      <c r="AG782" s="534"/>
      <c r="AH782" s="534"/>
      <c r="AI782" s="534"/>
      <c r="AJ782" s="534"/>
      <c r="AK782" s="534"/>
    </row>
    <row r="783" ht="13.5" customHeight="1">
      <c r="A783" s="534"/>
      <c r="B783" s="652"/>
      <c r="C783" s="652"/>
      <c r="D783" s="652"/>
      <c r="E783" s="652"/>
      <c r="F783" s="652"/>
      <c r="G783" s="652"/>
      <c r="H783" s="652"/>
      <c r="I783" s="652"/>
      <c r="J783" s="652"/>
      <c r="K783" s="652"/>
      <c r="L783" s="652"/>
      <c r="M783" s="652"/>
      <c r="N783" s="652"/>
      <c r="O783" s="652"/>
      <c r="P783" s="652"/>
      <c r="Q783" s="652"/>
      <c r="R783" s="534"/>
      <c r="S783" s="534"/>
      <c r="T783" s="534"/>
      <c r="U783" s="534"/>
      <c r="V783" s="534"/>
      <c r="W783" s="534"/>
      <c r="X783" s="534"/>
      <c r="Y783" s="534"/>
      <c r="Z783" s="534"/>
      <c r="AA783" s="534"/>
      <c r="AB783" s="534"/>
      <c r="AC783" s="534"/>
      <c r="AD783" s="534"/>
      <c r="AE783" s="534"/>
      <c r="AF783" s="534"/>
      <c r="AG783" s="534"/>
      <c r="AH783" s="534"/>
      <c r="AI783" s="534"/>
      <c r="AJ783" s="534"/>
      <c r="AK783" s="534"/>
    </row>
    <row r="784" ht="13.5" customHeight="1">
      <c r="A784" s="534"/>
      <c r="B784" s="652"/>
      <c r="C784" s="652"/>
      <c r="D784" s="652"/>
      <c r="E784" s="652"/>
      <c r="F784" s="652"/>
      <c r="G784" s="652"/>
      <c r="H784" s="652"/>
      <c r="I784" s="652"/>
      <c r="J784" s="652"/>
      <c r="K784" s="652"/>
      <c r="L784" s="652"/>
      <c r="M784" s="652"/>
      <c r="N784" s="652"/>
      <c r="O784" s="652"/>
      <c r="P784" s="652"/>
      <c r="Q784" s="652"/>
      <c r="R784" s="534"/>
      <c r="S784" s="534"/>
      <c r="T784" s="534"/>
      <c r="U784" s="534"/>
      <c r="V784" s="534"/>
      <c r="W784" s="534"/>
      <c r="X784" s="534"/>
      <c r="Y784" s="534"/>
      <c r="Z784" s="534"/>
      <c r="AA784" s="534"/>
      <c r="AB784" s="534"/>
      <c r="AC784" s="534"/>
      <c r="AD784" s="534"/>
      <c r="AE784" s="534"/>
      <c r="AF784" s="534"/>
      <c r="AG784" s="534"/>
      <c r="AH784" s="534"/>
      <c r="AI784" s="534"/>
      <c r="AJ784" s="534"/>
      <c r="AK784" s="534"/>
    </row>
    <row r="785" ht="13.5" customHeight="1">
      <c r="A785" s="534"/>
      <c r="B785" s="652"/>
      <c r="C785" s="652"/>
      <c r="D785" s="652"/>
      <c r="E785" s="652"/>
      <c r="F785" s="652"/>
      <c r="G785" s="652"/>
      <c r="H785" s="652"/>
      <c r="I785" s="652"/>
      <c r="J785" s="652"/>
      <c r="K785" s="652"/>
      <c r="L785" s="652"/>
      <c r="M785" s="652"/>
      <c r="N785" s="652"/>
      <c r="O785" s="652"/>
      <c r="P785" s="652"/>
      <c r="Q785" s="652"/>
      <c r="R785" s="534"/>
      <c r="S785" s="534"/>
      <c r="T785" s="534"/>
      <c r="U785" s="534"/>
      <c r="V785" s="534"/>
      <c r="W785" s="534"/>
      <c r="X785" s="534"/>
      <c r="Y785" s="534"/>
      <c r="Z785" s="534"/>
      <c r="AA785" s="534"/>
      <c r="AB785" s="534"/>
      <c r="AC785" s="534"/>
      <c r="AD785" s="534"/>
      <c r="AE785" s="534"/>
      <c r="AF785" s="534"/>
      <c r="AG785" s="534"/>
      <c r="AH785" s="534"/>
      <c r="AI785" s="534"/>
      <c r="AJ785" s="534"/>
      <c r="AK785" s="534"/>
    </row>
    <row r="786" ht="13.5" customHeight="1">
      <c r="A786" s="534"/>
      <c r="B786" s="652"/>
      <c r="C786" s="652"/>
      <c r="D786" s="652"/>
      <c r="E786" s="652"/>
      <c r="F786" s="652"/>
      <c r="G786" s="652"/>
      <c r="H786" s="652"/>
      <c r="I786" s="652"/>
      <c r="J786" s="652"/>
      <c r="K786" s="652"/>
      <c r="L786" s="652"/>
      <c r="M786" s="652"/>
      <c r="N786" s="652"/>
      <c r="O786" s="652"/>
      <c r="P786" s="652"/>
      <c r="Q786" s="652"/>
      <c r="R786" s="534"/>
      <c r="S786" s="534"/>
      <c r="T786" s="534"/>
      <c r="U786" s="534"/>
      <c r="V786" s="534"/>
      <c r="W786" s="534"/>
      <c r="X786" s="534"/>
      <c r="Y786" s="534"/>
      <c r="Z786" s="534"/>
      <c r="AA786" s="534"/>
      <c r="AB786" s="534"/>
      <c r="AC786" s="534"/>
      <c r="AD786" s="534"/>
      <c r="AE786" s="534"/>
      <c r="AF786" s="534"/>
      <c r="AG786" s="534"/>
      <c r="AH786" s="534"/>
      <c r="AI786" s="534"/>
      <c r="AJ786" s="534"/>
      <c r="AK786" s="534"/>
    </row>
    <row r="787" ht="13.5" customHeight="1">
      <c r="A787" s="534"/>
      <c r="B787" s="652"/>
      <c r="C787" s="652"/>
      <c r="D787" s="652"/>
      <c r="E787" s="652"/>
      <c r="F787" s="652"/>
      <c r="G787" s="652"/>
      <c r="H787" s="652"/>
      <c r="I787" s="652"/>
      <c r="J787" s="652"/>
      <c r="K787" s="652"/>
      <c r="L787" s="652"/>
      <c r="M787" s="652"/>
      <c r="N787" s="652"/>
      <c r="O787" s="652"/>
      <c r="P787" s="652"/>
      <c r="Q787" s="652"/>
      <c r="R787" s="534"/>
      <c r="S787" s="534"/>
      <c r="T787" s="534"/>
      <c r="U787" s="534"/>
      <c r="V787" s="534"/>
      <c r="W787" s="534"/>
      <c r="X787" s="534"/>
      <c r="Y787" s="534"/>
      <c r="Z787" s="534"/>
      <c r="AA787" s="534"/>
      <c r="AB787" s="534"/>
      <c r="AC787" s="534"/>
      <c r="AD787" s="534"/>
      <c r="AE787" s="534"/>
      <c r="AF787" s="534"/>
      <c r="AG787" s="534"/>
      <c r="AH787" s="534"/>
      <c r="AI787" s="534"/>
      <c r="AJ787" s="534"/>
      <c r="AK787" s="534"/>
    </row>
    <row r="788" ht="13.5" customHeight="1">
      <c r="A788" s="534"/>
      <c r="B788" s="652"/>
      <c r="C788" s="652"/>
      <c r="D788" s="652"/>
      <c r="E788" s="652"/>
      <c r="F788" s="652"/>
      <c r="G788" s="652"/>
      <c r="H788" s="652"/>
      <c r="I788" s="652"/>
      <c r="J788" s="652"/>
      <c r="K788" s="652"/>
      <c r="L788" s="652"/>
      <c r="M788" s="652"/>
      <c r="N788" s="652"/>
      <c r="O788" s="652"/>
      <c r="P788" s="652"/>
      <c r="Q788" s="652"/>
      <c r="R788" s="534"/>
      <c r="S788" s="534"/>
      <c r="T788" s="534"/>
      <c r="U788" s="534"/>
      <c r="V788" s="534"/>
      <c r="W788" s="534"/>
      <c r="X788" s="534"/>
      <c r="Y788" s="534"/>
      <c r="Z788" s="534"/>
      <c r="AA788" s="534"/>
      <c r="AB788" s="534"/>
      <c r="AC788" s="534"/>
      <c r="AD788" s="534"/>
      <c r="AE788" s="534"/>
      <c r="AF788" s="534"/>
      <c r="AG788" s="534"/>
      <c r="AH788" s="534"/>
      <c r="AI788" s="534"/>
      <c r="AJ788" s="534"/>
      <c r="AK788" s="534"/>
    </row>
    <row r="789" ht="13.5" customHeight="1">
      <c r="A789" s="534"/>
      <c r="B789" s="652"/>
      <c r="C789" s="652"/>
      <c r="D789" s="652"/>
      <c r="E789" s="652"/>
      <c r="F789" s="652"/>
      <c r="G789" s="652"/>
      <c r="H789" s="652"/>
      <c r="I789" s="652"/>
      <c r="J789" s="652"/>
      <c r="K789" s="652"/>
      <c r="L789" s="652"/>
      <c r="M789" s="652"/>
      <c r="N789" s="652"/>
      <c r="O789" s="652"/>
      <c r="P789" s="652"/>
      <c r="Q789" s="652"/>
      <c r="R789" s="534"/>
      <c r="S789" s="534"/>
      <c r="T789" s="534"/>
      <c r="U789" s="534"/>
      <c r="V789" s="534"/>
      <c r="W789" s="534"/>
      <c r="X789" s="534"/>
      <c r="Y789" s="534"/>
      <c r="Z789" s="534"/>
      <c r="AA789" s="534"/>
      <c r="AB789" s="534"/>
      <c r="AC789" s="534"/>
      <c r="AD789" s="534"/>
      <c r="AE789" s="534"/>
      <c r="AF789" s="534"/>
      <c r="AG789" s="534"/>
      <c r="AH789" s="534"/>
      <c r="AI789" s="534"/>
      <c r="AJ789" s="534"/>
      <c r="AK789" s="534"/>
    </row>
    <row r="790" ht="13.5" customHeight="1">
      <c r="A790" s="534"/>
      <c r="B790" s="652"/>
      <c r="C790" s="652"/>
      <c r="D790" s="652"/>
      <c r="E790" s="652"/>
      <c r="F790" s="652"/>
      <c r="G790" s="652"/>
      <c r="H790" s="652"/>
      <c r="I790" s="652"/>
      <c r="J790" s="652"/>
      <c r="K790" s="652"/>
      <c r="L790" s="652"/>
      <c r="M790" s="652"/>
      <c r="N790" s="652"/>
      <c r="O790" s="652"/>
      <c r="P790" s="652"/>
      <c r="Q790" s="652"/>
      <c r="R790" s="534"/>
      <c r="S790" s="534"/>
      <c r="T790" s="534"/>
      <c r="U790" s="534"/>
      <c r="V790" s="534"/>
      <c r="W790" s="534"/>
      <c r="X790" s="534"/>
      <c r="Y790" s="534"/>
      <c r="Z790" s="534"/>
      <c r="AA790" s="534"/>
      <c r="AB790" s="534"/>
      <c r="AC790" s="534"/>
      <c r="AD790" s="534"/>
      <c r="AE790" s="534"/>
      <c r="AF790" s="534"/>
      <c r="AG790" s="534"/>
      <c r="AH790" s="534"/>
      <c r="AI790" s="534"/>
      <c r="AJ790" s="534"/>
      <c r="AK790" s="534"/>
    </row>
    <row r="791" ht="13.5" customHeight="1">
      <c r="A791" s="534"/>
      <c r="B791" s="652"/>
      <c r="C791" s="652"/>
      <c r="D791" s="652"/>
      <c r="E791" s="652"/>
      <c r="F791" s="652"/>
      <c r="G791" s="652"/>
      <c r="H791" s="652"/>
      <c r="I791" s="652"/>
      <c r="J791" s="652"/>
      <c r="K791" s="652"/>
      <c r="L791" s="652"/>
      <c r="M791" s="652"/>
      <c r="N791" s="652"/>
      <c r="O791" s="652"/>
      <c r="P791" s="652"/>
      <c r="Q791" s="652"/>
      <c r="R791" s="534"/>
      <c r="S791" s="534"/>
      <c r="T791" s="534"/>
      <c r="U791" s="534"/>
      <c r="V791" s="534"/>
      <c r="W791" s="534"/>
      <c r="X791" s="534"/>
      <c r="Y791" s="534"/>
      <c r="Z791" s="534"/>
      <c r="AA791" s="534"/>
      <c r="AB791" s="534"/>
      <c r="AC791" s="534"/>
      <c r="AD791" s="534"/>
      <c r="AE791" s="534"/>
      <c r="AF791" s="534"/>
      <c r="AG791" s="534"/>
      <c r="AH791" s="534"/>
      <c r="AI791" s="534"/>
      <c r="AJ791" s="534"/>
      <c r="AK791" s="534"/>
    </row>
    <row r="792" ht="13.5" customHeight="1">
      <c r="A792" s="534"/>
      <c r="B792" s="652"/>
      <c r="C792" s="652"/>
      <c r="D792" s="652"/>
      <c r="E792" s="652"/>
      <c r="F792" s="652"/>
      <c r="G792" s="652"/>
      <c r="H792" s="652"/>
      <c r="I792" s="652"/>
      <c r="J792" s="652"/>
      <c r="K792" s="652"/>
      <c r="L792" s="652"/>
      <c r="M792" s="652"/>
      <c r="N792" s="652"/>
      <c r="O792" s="652"/>
      <c r="P792" s="652"/>
      <c r="Q792" s="652"/>
      <c r="R792" s="534"/>
      <c r="S792" s="534"/>
      <c r="T792" s="534"/>
      <c r="U792" s="534"/>
      <c r="V792" s="534"/>
      <c r="W792" s="534"/>
      <c r="X792" s="534"/>
      <c r="Y792" s="534"/>
      <c r="Z792" s="534"/>
      <c r="AA792" s="534"/>
      <c r="AB792" s="534"/>
      <c r="AC792" s="534"/>
      <c r="AD792" s="534"/>
      <c r="AE792" s="534"/>
      <c r="AF792" s="534"/>
      <c r="AG792" s="534"/>
      <c r="AH792" s="534"/>
      <c r="AI792" s="534"/>
      <c r="AJ792" s="534"/>
      <c r="AK792" s="534"/>
    </row>
    <row r="793" ht="13.5" customHeight="1">
      <c r="A793" s="534"/>
      <c r="B793" s="652"/>
      <c r="C793" s="652"/>
      <c r="D793" s="652"/>
      <c r="E793" s="652"/>
      <c r="F793" s="652"/>
      <c r="G793" s="652"/>
      <c r="H793" s="652"/>
      <c r="I793" s="652"/>
      <c r="J793" s="652"/>
      <c r="K793" s="652"/>
      <c r="L793" s="652"/>
      <c r="M793" s="652"/>
      <c r="N793" s="652"/>
      <c r="O793" s="652"/>
      <c r="P793" s="652"/>
      <c r="Q793" s="652"/>
      <c r="R793" s="534"/>
      <c r="S793" s="534"/>
      <c r="T793" s="534"/>
      <c r="U793" s="534"/>
      <c r="V793" s="534"/>
      <c r="W793" s="534"/>
      <c r="X793" s="534"/>
      <c r="Y793" s="534"/>
      <c r="Z793" s="534"/>
      <c r="AA793" s="534"/>
      <c r="AB793" s="534"/>
      <c r="AC793" s="534"/>
      <c r="AD793" s="534"/>
      <c r="AE793" s="534"/>
      <c r="AF793" s="534"/>
      <c r="AG793" s="534"/>
      <c r="AH793" s="534"/>
      <c r="AI793" s="534"/>
      <c r="AJ793" s="534"/>
      <c r="AK793" s="534"/>
    </row>
    <row r="794" ht="13.5" customHeight="1">
      <c r="A794" s="534"/>
      <c r="B794" s="652"/>
      <c r="C794" s="652"/>
      <c r="D794" s="652"/>
      <c r="E794" s="652"/>
      <c r="F794" s="652"/>
      <c r="G794" s="652"/>
      <c r="H794" s="652"/>
      <c r="I794" s="652"/>
      <c r="J794" s="652"/>
      <c r="K794" s="652"/>
      <c r="L794" s="652"/>
      <c r="M794" s="652"/>
      <c r="N794" s="652"/>
      <c r="O794" s="652"/>
      <c r="P794" s="652"/>
      <c r="Q794" s="652"/>
      <c r="R794" s="534"/>
      <c r="S794" s="534"/>
      <c r="T794" s="534"/>
      <c r="U794" s="534"/>
      <c r="V794" s="534"/>
      <c r="W794" s="534"/>
      <c r="X794" s="534"/>
      <c r="Y794" s="534"/>
      <c r="Z794" s="534"/>
      <c r="AA794" s="534"/>
      <c r="AB794" s="534"/>
      <c r="AC794" s="534"/>
      <c r="AD794" s="534"/>
      <c r="AE794" s="534"/>
      <c r="AF794" s="534"/>
      <c r="AG794" s="534"/>
      <c r="AH794" s="534"/>
      <c r="AI794" s="534"/>
      <c r="AJ794" s="534"/>
      <c r="AK794" s="534"/>
    </row>
    <row r="795" ht="13.5" customHeight="1">
      <c r="A795" s="534"/>
      <c r="B795" s="652"/>
      <c r="C795" s="652"/>
      <c r="D795" s="652"/>
      <c r="E795" s="652"/>
      <c r="F795" s="652"/>
      <c r="G795" s="652"/>
      <c r="H795" s="652"/>
      <c r="I795" s="652"/>
      <c r="J795" s="652"/>
      <c r="K795" s="652"/>
      <c r="L795" s="652"/>
      <c r="M795" s="652"/>
      <c r="N795" s="652"/>
      <c r="O795" s="652"/>
      <c r="P795" s="652"/>
      <c r="Q795" s="652"/>
      <c r="R795" s="534"/>
      <c r="S795" s="534"/>
      <c r="T795" s="534"/>
      <c r="U795" s="534"/>
      <c r="V795" s="534"/>
      <c r="W795" s="534"/>
      <c r="X795" s="534"/>
      <c r="Y795" s="534"/>
      <c r="Z795" s="534"/>
      <c r="AA795" s="534"/>
      <c r="AB795" s="534"/>
      <c r="AC795" s="534"/>
      <c r="AD795" s="534"/>
      <c r="AE795" s="534"/>
      <c r="AF795" s="534"/>
      <c r="AG795" s="534"/>
      <c r="AH795" s="534"/>
      <c r="AI795" s="534"/>
      <c r="AJ795" s="534"/>
      <c r="AK795" s="534"/>
    </row>
    <row r="796" ht="13.5" customHeight="1">
      <c r="A796" s="534"/>
      <c r="B796" s="652"/>
      <c r="C796" s="652"/>
      <c r="D796" s="652"/>
      <c r="E796" s="652"/>
      <c r="F796" s="652"/>
      <c r="G796" s="652"/>
      <c r="H796" s="652"/>
      <c r="I796" s="652"/>
      <c r="J796" s="652"/>
      <c r="K796" s="652"/>
      <c r="L796" s="652"/>
      <c r="M796" s="652"/>
      <c r="N796" s="652"/>
      <c r="O796" s="652"/>
      <c r="P796" s="652"/>
      <c r="Q796" s="652"/>
      <c r="R796" s="534"/>
      <c r="S796" s="534"/>
      <c r="T796" s="534"/>
      <c r="U796" s="534"/>
      <c r="V796" s="534"/>
      <c r="W796" s="534"/>
      <c r="X796" s="534"/>
      <c r="Y796" s="534"/>
      <c r="Z796" s="534"/>
      <c r="AA796" s="534"/>
      <c r="AB796" s="534"/>
      <c r="AC796" s="534"/>
      <c r="AD796" s="534"/>
      <c r="AE796" s="534"/>
      <c r="AF796" s="534"/>
      <c r="AG796" s="534"/>
      <c r="AH796" s="534"/>
      <c r="AI796" s="534"/>
      <c r="AJ796" s="534"/>
      <c r="AK796" s="534"/>
    </row>
    <row r="797" ht="13.5" customHeight="1">
      <c r="A797" s="534"/>
      <c r="B797" s="652"/>
      <c r="C797" s="652"/>
      <c r="D797" s="652"/>
      <c r="E797" s="652"/>
      <c r="F797" s="652"/>
      <c r="G797" s="652"/>
      <c r="H797" s="652"/>
      <c r="I797" s="652"/>
      <c r="J797" s="652"/>
      <c r="K797" s="652"/>
      <c r="L797" s="652"/>
      <c r="M797" s="652"/>
      <c r="N797" s="652"/>
      <c r="O797" s="652"/>
      <c r="P797" s="652"/>
      <c r="Q797" s="652"/>
      <c r="R797" s="534"/>
      <c r="S797" s="534"/>
      <c r="T797" s="534"/>
      <c r="U797" s="534"/>
      <c r="V797" s="534"/>
      <c r="W797" s="534"/>
      <c r="X797" s="534"/>
      <c r="Y797" s="534"/>
      <c r="Z797" s="534"/>
      <c r="AA797" s="534"/>
      <c r="AB797" s="534"/>
      <c r="AC797" s="534"/>
      <c r="AD797" s="534"/>
      <c r="AE797" s="534"/>
      <c r="AF797" s="534"/>
      <c r="AG797" s="534"/>
      <c r="AH797" s="534"/>
      <c r="AI797" s="534"/>
      <c r="AJ797" s="534"/>
      <c r="AK797" s="534"/>
    </row>
    <row r="798" ht="13.5" customHeight="1">
      <c r="A798" s="534"/>
      <c r="B798" s="652"/>
      <c r="C798" s="652"/>
      <c r="D798" s="652"/>
      <c r="E798" s="652"/>
      <c r="F798" s="652"/>
      <c r="G798" s="652"/>
      <c r="H798" s="652"/>
      <c r="I798" s="652"/>
      <c r="J798" s="652"/>
      <c r="K798" s="652"/>
      <c r="L798" s="652"/>
      <c r="M798" s="652"/>
      <c r="N798" s="652"/>
      <c r="O798" s="652"/>
      <c r="P798" s="652"/>
      <c r="Q798" s="652"/>
      <c r="R798" s="534"/>
      <c r="S798" s="534"/>
      <c r="T798" s="534"/>
      <c r="U798" s="534"/>
      <c r="V798" s="534"/>
      <c r="W798" s="534"/>
      <c r="X798" s="534"/>
      <c r="Y798" s="534"/>
      <c r="Z798" s="534"/>
      <c r="AA798" s="534"/>
      <c r="AB798" s="534"/>
      <c r="AC798" s="534"/>
      <c r="AD798" s="534"/>
      <c r="AE798" s="534"/>
      <c r="AF798" s="534"/>
      <c r="AG798" s="534"/>
      <c r="AH798" s="534"/>
      <c r="AI798" s="534"/>
      <c r="AJ798" s="534"/>
      <c r="AK798" s="534"/>
    </row>
    <row r="799" ht="13.5" customHeight="1">
      <c r="A799" s="534"/>
      <c r="B799" s="652"/>
      <c r="C799" s="652"/>
      <c r="D799" s="652"/>
      <c r="E799" s="652"/>
      <c r="F799" s="652"/>
      <c r="G799" s="652"/>
      <c r="H799" s="652"/>
      <c r="I799" s="652"/>
      <c r="J799" s="652"/>
      <c r="K799" s="652"/>
      <c r="L799" s="652"/>
      <c r="M799" s="652"/>
      <c r="N799" s="652"/>
      <c r="O799" s="652"/>
      <c r="P799" s="652"/>
      <c r="Q799" s="652"/>
      <c r="R799" s="534"/>
      <c r="S799" s="534"/>
      <c r="T799" s="534"/>
      <c r="U799" s="534"/>
      <c r="V799" s="534"/>
      <c r="W799" s="534"/>
      <c r="X799" s="534"/>
      <c r="Y799" s="534"/>
      <c r="Z799" s="534"/>
      <c r="AA799" s="534"/>
      <c r="AB799" s="534"/>
      <c r="AC799" s="534"/>
      <c r="AD799" s="534"/>
      <c r="AE799" s="534"/>
      <c r="AF799" s="534"/>
      <c r="AG799" s="534"/>
      <c r="AH799" s="534"/>
      <c r="AI799" s="534"/>
      <c r="AJ799" s="534"/>
      <c r="AK799" s="534"/>
    </row>
    <row r="800" ht="13.5" customHeight="1">
      <c r="A800" s="534"/>
      <c r="B800" s="652"/>
      <c r="C800" s="652"/>
      <c r="D800" s="652"/>
      <c r="E800" s="652"/>
      <c r="F800" s="652"/>
      <c r="G800" s="652"/>
      <c r="H800" s="652"/>
      <c r="I800" s="652"/>
      <c r="J800" s="652"/>
      <c r="K800" s="652"/>
      <c r="L800" s="652"/>
      <c r="M800" s="652"/>
      <c r="N800" s="652"/>
      <c r="O800" s="652"/>
      <c r="P800" s="652"/>
      <c r="Q800" s="652"/>
      <c r="R800" s="534"/>
      <c r="S800" s="534"/>
      <c r="T800" s="534"/>
      <c r="U800" s="534"/>
      <c r="V800" s="534"/>
      <c r="W800" s="534"/>
      <c r="X800" s="534"/>
      <c r="Y800" s="534"/>
      <c r="Z800" s="534"/>
      <c r="AA800" s="534"/>
      <c r="AB800" s="534"/>
      <c r="AC800" s="534"/>
      <c r="AD800" s="534"/>
      <c r="AE800" s="534"/>
      <c r="AF800" s="534"/>
      <c r="AG800" s="534"/>
      <c r="AH800" s="534"/>
      <c r="AI800" s="534"/>
      <c r="AJ800" s="534"/>
      <c r="AK800" s="534"/>
    </row>
    <row r="801" ht="13.5" customHeight="1">
      <c r="A801" s="534"/>
      <c r="B801" s="652"/>
      <c r="C801" s="652"/>
      <c r="D801" s="652"/>
      <c r="E801" s="652"/>
      <c r="F801" s="652"/>
      <c r="G801" s="652"/>
      <c r="H801" s="652"/>
      <c r="I801" s="652"/>
      <c r="J801" s="652"/>
      <c r="K801" s="652"/>
      <c r="L801" s="652"/>
      <c r="M801" s="652"/>
      <c r="N801" s="652"/>
      <c r="O801" s="652"/>
      <c r="P801" s="652"/>
      <c r="Q801" s="652"/>
      <c r="R801" s="534"/>
      <c r="S801" s="534"/>
      <c r="T801" s="534"/>
      <c r="U801" s="534"/>
      <c r="V801" s="534"/>
      <c r="W801" s="534"/>
      <c r="X801" s="534"/>
      <c r="Y801" s="534"/>
      <c r="Z801" s="534"/>
      <c r="AA801" s="534"/>
      <c r="AB801" s="534"/>
      <c r="AC801" s="534"/>
      <c r="AD801" s="534"/>
      <c r="AE801" s="534"/>
      <c r="AF801" s="534"/>
      <c r="AG801" s="534"/>
      <c r="AH801" s="534"/>
      <c r="AI801" s="534"/>
      <c r="AJ801" s="534"/>
      <c r="AK801" s="534"/>
    </row>
    <row r="802" ht="13.5" customHeight="1">
      <c r="A802" s="534"/>
      <c r="B802" s="652"/>
      <c r="C802" s="652"/>
      <c r="D802" s="652"/>
      <c r="E802" s="652"/>
      <c r="F802" s="652"/>
      <c r="G802" s="652"/>
      <c r="H802" s="652"/>
      <c r="I802" s="652"/>
      <c r="J802" s="652"/>
      <c r="K802" s="652"/>
      <c r="L802" s="652"/>
      <c r="M802" s="652"/>
      <c r="N802" s="652"/>
      <c r="O802" s="652"/>
      <c r="P802" s="652"/>
      <c r="Q802" s="652"/>
      <c r="R802" s="534"/>
      <c r="S802" s="534"/>
      <c r="T802" s="534"/>
      <c r="U802" s="534"/>
      <c r="V802" s="534"/>
      <c r="W802" s="534"/>
      <c r="X802" s="534"/>
      <c r="Y802" s="534"/>
      <c r="Z802" s="534"/>
      <c r="AA802" s="534"/>
      <c r="AB802" s="534"/>
      <c r="AC802" s="534"/>
      <c r="AD802" s="534"/>
      <c r="AE802" s="534"/>
      <c r="AF802" s="534"/>
      <c r="AG802" s="534"/>
      <c r="AH802" s="534"/>
      <c r="AI802" s="534"/>
      <c r="AJ802" s="534"/>
      <c r="AK802" s="534"/>
    </row>
    <row r="803" ht="13.5" customHeight="1">
      <c r="A803" s="534"/>
      <c r="B803" s="652"/>
      <c r="C803" s="652"/>
      <c r="D803" s="652"/>
      <c r="E803" s="652"/>
      <c r="F803" s="652"/>
      <c r="G803" s="652"/>
      <c r="H803" s="652"/>
      <c r="I803" s="652"/>
      <c r="J803" s="652"/>
      <c r="K803" s="652"/>
      <c r="L803" s="652"/>
      <c r="M803" s="652"/>
      <c r="N803" s="652"/>
      <c r="O803" s="652"/>
      <c r="P803" s="652"/>
      <c r="Q803" s="652"/>
      <c r="R803" s="534"/>
      <c r="S803" s="534"/>
      <c r="T803" s="534"/>
      <c r="U803" s="534"/>
      <c r="V803" s="534"/>
      <c r="W803" s="534"/>
      <c r="X803" s="534"/>
      <c r="Y803" s="534"/>
      <c r="Z803" s="534"/>
      <c r="AA803" s="534"/>
      <c r="AB803" s="534"/>
      <c r="AC803" s="534"/>
      <c r="AD803" s="534"/>
      <c r="AE803" s="534"/>
      <c r="AF803" s="534"/>
      <c r="AG803" s="534"/>
      <c r="AH803" s="534"/>
      <c r="AI803" s="534"/>
      <c r="AJ803" s="534"/>
      <c r="AK803" s="534"/>
    </row>
    <row r="804" ht="13.5" customHeight="1">
      <c r="A804" s="534"/>
      <c r="B804" s="652"/>
      <c r="C804" s="652"/>
      <c r="D804" s="652"/>
      <c r="E804" s="652"/>
      <c r="F804" s="652"/>
      <c r="G804" s="652"/>
      <c r="H804" s="652"/>
      <c r="I804" s="652"/>
      <c r="J804" s="652"/>
      <c r="K804" s="652"/>
      <c r="L804" s="652"/>
      <c r="M804" s="652"/>
      <c r="N804" s="652"/>
      <c r="O804" s="652"/>
      <c r="P804" s="652"/>
      <c r="Q804" s="652"/>
      <c r="R804" s="534"/>
      <c r="S804" s="534"/>
      <c r="T804" s="534"/>
      <c r="U804" s="534"/>
      <c r="V804" s="534"/>
      <c r="W804" s="534"/>
      <c r="X804" s="534"/>
      <c r="Y804" s="534"/>
      <c r="Z804" s="534"/>
      <c r="AA804" s="534"/>
      <c r="AB804" s="534"/>
      <c r="AC804" s="534"/>
      <c r="AD804" s="534"/>
      <c r="AE804" s="534"/>
      <c r="AF804" s="534"/>
      <c r="AG804" s="534"/>
      <c r="AH804" s="534"/>
      <c r="AI804" s="534"/>
      <c r="AJ804" s="534"/>
      <c r="AK804" s="534"/>
    </row>
    <row r="805" ht="13.5" customHeight="1">
      <c r="A805" s="534"/>
      <c r="B805" s="652"/>
      <c r="C805" s="652"/>
      <c r="D805" s="652"/>
      <c r="E805" s="652"/>
      <c r="F805" s="652"/>
      <c r="G805" s="652"/>
      <c r="H805" s="652"/>
      <c r="I805" s="652"/>
      <c r="J805" s="652"/>
      <c r="K805" s="652"/>
      <c r="L805" s="652"/>
      <c r="M805" s="652"/>
      <c r="N805" s="652"/>
      <c r="O805" s="652"/>
      <c r="P805" s="652"/>
      <c r="Q805" s="652"/>
      <c r="R805" s="534"/>
      <c r="S805" s="534"/>
      <c r="T805" s="534"/>
      <c r="U805" s="534"/>
      <c r="V805" s="534"/>
      <c r="W805" s="534"/>
      <c r="X805" s="534"/>
      <c r="Y805" s="534"/>
      <c r="Z805" s="534"/>
      <c r="AA805" s="534"/>
      <c r="AB805" s="534"/>
      <c r="AC805" s="534"/>
      <c r="AD805" s="534"/>
      <c r="AE805" s="534"/>
      <c r="AF805" s="534"/>
      <c r="AG805" s="534"/>
      <c r="AH805" s="534"/>
      <c r="AI805" s="534"/>
      <c r="AJ805" s="534"/>
      <c r="AK805" s="534"/>
    </row>
    <row r="806" ht="13.5" customHeight="1">
      <c r="A806" s="534"/>
      <c r="B806" s="652"/>
      <c r="C806" s="652"/>
      <c r="D806" s="652"/>
      <c r="E806" s="652"/>
      <c r="F806" s="652"/>
      <c r="G806" s="652"/>
      <c r="H806" s="652"/>
      <c r="I806" s="652"/>
      <c r="J806" s="652"/>
      <c r="K806" s="652"/>
      <c r="L806" s="652"/>
      <c r="M806" s="652"/>
      <c r="N806" s="652"/>
      <c r="O806" s="652"/>
      <c r="P806" s="652"/>
      <c r="Q806" s="652"/>
      <c r="R806" s="534"/>
      <c r="S806" s="534"/>
      <c r="T806" s="534"/>
      <c r="U806" s="534"/>
      <c r="V806" s="534"/>
      <c r="W806" s="534"/>
      <c r="X806" s="534"/>
      <c r="Y806" s="534"/>
      <c r="Z806" s="534"/>
      <c r="AA806" s="534"/>
      <c r="AB806" s="534"/>
      <c r="AC806" s="534"/>
      <c r="AD806" s="534"/>
      <c r="AE806" s="534"/>
      <c r="AF806" s="534"/>
      <c r="AG806" s="534"/>
      <c r="AH806" s="534"/>
      <c r="AI806" s="534"/>
      <c r="AJ806" s="534"/>
      <c r="AK806" s="534"/>
    </row>
    <row r="807" ht="13.5" customHeight="1">
      <c r="A807" s="534"/>
      <c r="B807" s="652"/>
      <c r="C807" s="652"/>
      <c r="D807" s="652"/>
      <c r="E807" s="652"/>
      <c r="F807" s="652"/>
      <c r="G807" s="652"/>
      <c r="H807" s="652"/>
      <c r="I807" s="652"/>
      <c r="J807" s="652"/>
      <c r="K807" s="652"/>
      <c r="L807" s="652"/>
      <c r="M807" s="652"/>
      <c r="N807" s="652"/>
      <c r="O807" s="652"/>
      <c r="P807" s="652"/>
      <c r="Q807" s="652"/>
      <c r="R807" s="534"/>
      <c r="S807" s="534"/>
      <c r="T807" s="534"/>
      <c r="U807" s="534"/>
      <c r="V807" s="534"/>
      <c r="W807" s="534"/>
      <c r="X807" s="534"/>
      <c r="Y807" s="534"/>
      <c r="Z807" s="534"/>
      <c r="AA807" s="534"/>
      <c r="AB807" s="534"/>
      <c r="AC807" s="534"/>
      <c r="AD807" s="534"/>
      <c r="AE807" s="534"/>
      <c r="AF807" s="534"/>
      <c r="AG807" s="534"/>
      <c r="AH807" s="534"/>
      <c r="AI807" s="534"/>
      <c r="AJ807" s="534"/>
      <c r="AK807" s="534"/>
    </row>
    <row r="808" ht="13.5" customHeight="1">
      <c r="A808" s="534"/>
      <c r="B808" s="652"/>
      <c r="C808" s="652"/>
      <c r="D808" s="652"/>
      <c r="E808" s="652"/>
      <c r="F808" s="652"/>
      <c r="G808" s="652"/>
      <c r="H808" s="652"/>
      <c r="I808" s="652"/>
      <c r="J808" s="652"/>
      <c r="K808" s="652"/>
      <c r="L808" s="652"/>
      <c r="M808" s="652"/>
      <c r="N808" s="652"/>
      <c r="O808" s="652"/>
      <c r="P808" s="652"/>
      <c r="Q808" s="652"/>
      <c r="R808" s="534"/>
      <c r="S808" s="534"/>
      <c r="T808" s="534"/>
      <c r="U808" s="534"/>
      <c r="V808" s="534"/>
      <c r="W808" s="534"/>
      <c r="X808" s="534"/>
      <c r="Y808" s="534"/>
      <c r="Z808" s="534"/>
      <c r="AA808" s="534"/>
      <c r="AB808" s="534"/>
      <c r="AC808" s="534"/>
      <c r="AD808" s="534"/>
      <c r="AE808" s="534"/>
      <c r="AF808" s="534"/>
      <c r="AG808" s="534"/>
      <c r="AH808" s="534"/>
      <c r="AI808" s="534"/>
      <c r="AJ808" s="534"/>
      <c r="AK808" s="534"/>
    </row>
    <row r="809" ht="13.5" customHeight="1">
      <c r="A809" s="534"/>
      <c r="B809" s="652"/>
      <c r="C809" s="652"/>
      <c r="D809" s="652"/>
      <c r="E809" s="652"/>
      <c r="F809" s="652"/>
      <c r="G809" s="652"/>
      <c r="H809" s="652"/>
      <c r="I809" s="652"/>
      <c r="J809" s="652"/>
      <c r="K809" s="652"/>
      <c r="L809" s="652"/>
      <c r="M809" s="652"/>
      <c r="N809" s="652"/>
      <c r="O809" s="652"/>
      <c r="P809" s="652"/>
      <c r="Q809" s="652"/>
      <c r="R809" s="534"/>
      <c r="S809" s="534"/>
      <c r="T809" s="534"/>
      <c r="U809" s="534"/>
      <c r="V809" s="534"/>
      <c r="W809" s="534"/>
      <c r="X809" s="534"/>
      <c r="Y809" s="534"/>
      <c r="Z809" s="534"/>
      <c r="AA809" s="534"/>
      <c r="AB809" s="534"/>
      <c r="AC809" s="534"/>
      <c r="AD809" s="534"/>
      <c r="AE809" s="534"/>
      <c r="AF809" s="534"/>
      <c r="AG809" s="534"/>
      <c r="AH809" s="534"/>
      <c r="AI809" s="534"/>
      <c r="AJ809" s="534"/>
      <c r="AK809" s="534"/>
    </row>
    <row r="810" ht="13.5" customHeight="1">
      <c r="A810" s="534"/>
      <c r="B810" s="652"/>
      <c r="C810" s="652"/>
      <c r="D810" s="652"/>
      <c r="E810" s="652"/>
      <c r="F810" s="652"/>
      <c r="G810" s="652"/>
      <c r="H810" s="652"/>
      <c r="I810" s="652"/>
      <c r="J810" s="652"/>
      <c r="K810" s="652"/>
      <c r="L810" s="652"/>
      <c r="M810" s="652"/>
      <c r="N810" s="652"/>
      <c r="O810" s="652"/>
      <c r="P810" s="652"/>
      <c r="Q810" s="652"/>
      <c r="R810" s="534"/>
      <c r="S810" s="534"/>
      <c r="T810" s="534"/>
      <c r="U810" s="534"/>
      <c r="V810" s="534"/>
      <c r="W810" s="534"/>
      <c r="X810" s="534"/>
      <c r="Y810" s="534"/>
      <c r="Z810" s="534"/>
      <c r="AA810" s="534"/>
      <c r="AB810" s="534"/>
      <c r="AC810" s="534"/>
      <c r="AD810" s="534"/>
      <c r="AE810" s="534"/>
      <c r="AF810" s="534"/>
      <c r="AG810" s="534"/>
      <c r="AH810" s="534"/>
      <c r="AI810" s="534"/>
      <c r="AJ810" s="534"/>
      <c r="AK810" s="534"/>
    </row>
    <row r="811" ht="13.5" customHeight="1">
      <c r="A811" s="534"/>
      <c r="B811" s="652"/>
      <c r="C811" s="652"/>
      <c r="D811" s="652"/>
      <c r="E811" s="652"/>
      <c r="F811" s="652"/>
      <c r="G811" s="652"/>
      <c r="H811" s="652"/>
      <c r="I811" s="652"/>
      <c r="J811" s="652"/>
      <c r="K811" s="652"/>
      <c r="L811" s="652"/>
      <c r="M811" s="652"/>
      <c r="N811" s="652"/>
      <c r="O811" s="652"/>
      <c r="P811" s="652"/>
      <c r="Q811" s="652"/>
      <c r="R811" s="534"/>
      <c r="S811" s="534"/>
      <c r="T811" s="534"/>
      <c r="U811" s="534"/>
      <c r="V811" s="534"/>
      <c r="W811" s="534"/>
      <c r="X811" s="534"/>
      <c r="Y811" s="534"/>
      <c r="Z811" s="534"/>
      <c r="AA811" s="534"/>
      <c r="AB811" s="534"/>
      <c r="AC811" s="534"/>
      <c r="AD811" s="534"/>
      <c r="AE811" s="534"/>
      <c r="AF811" s="534"/>
      <c r="AG811" s="534"/>
      <c r="AH811" s="534"/>
      <c r="AI811" s="534"/>
      <c r="AJ811" s="534"/>
      <c r="AK811" s="534"/>
    </row>
    <row r="812" ht="13.5" customHeight="1">
      <c r="A812" s="534"/>
      <c r="B812" s="652"/>
      <c r="C812" s="652"/>
      <c r="D812" s="652"/>
      <c r="E812" s="652"/>
      <c r="F812" s="652"/>
      <c r="G812" s="652"/>
      <c r="H812" s="652"/>
      <c r="I812" s="652"/>
      <c r="J812" s="652"/>
      <c r="K812" s="652"/>
      <c r="L812" s="652"/>
      <c r="M812" s="652"/>
      <c r="N812" s="652"/>
      <c r="O812" s="652"/>
      <c r="P812" s="652"/>
      <c r="Q812" s="652"/>
      <c r="R812" s="534"/>
      <c r="S812" s="534"/>
      <c r="T812" s="534"/>
      <c r="U812" s="534"/>
      <c r="V812" s="534"/>
      <c r="W812" s="534"/>
      <c r="X812" s="534"/>
      <c r="Y812" s="534"/>
      <c r="Z812" s="534"/>
      <c r="AA812" s="534"/>
      <c r="AB812" s="534"/>
      <c r="AC812" s="534"/>
      <c r="AD812" s="534"/>
      <c r="AE812" s="534"/>
      <c r="AF812" s="534"/>
      <c r="AG812" s="534"/>
      <c r="AH812" s="534"/>
      <c r="AI812" s="534"/>
      <c r="AJ812" s="534"/>
      <c r="AK812" s="534"/>
    </row>
    <row r="813" ht="13.5" customHeight="1">
      <c r="A813" s="534"/>
      <c r="B813" s="652"/>
      <c r="C813" s="652"/>
      <c r="D813" s="652"/>
      <c r="E813" s="652"/>
      <c r="F813" s="652"/>
      <c r="G813" s="652"/>
      <c r="H813" s="652"/>
      <c r="I813" s="652"/>
      <c r="J813" s="652"/>
      <c r="K813" s="652"/>
      <c r="L813" s="652"/>
      <c r="M813" s="652"/>
      <c r="N813" s="652"/>
      <c r="O813" s="652"/>
      <c r="P813" s="652"/>
      <c r="Q813" s="652"/>
      <c r="R813" s="534"/>
      <c r="S813" s="534"/>
      <c r="T813" s="534"/>
      <c r="U813" s="534"/>
      <c r="V813" s="534"/>
      <c r="W813" s="534"/>
      <c r="X813" s="534"/>
      <c r="Y813" s="534"/>
      <c r="Z813" s="534"/>
      <c r="AA813" s="534"/>
      <c r="AB813" s="534"/>
      <c r="AC813" s="534"/>
      <c r="AD813" s="534"/>
      <c r="AE813" s="534"/>
      <c r="AF813" s="534"/>
      <c r="AG813" s="534"/>
      <c r="AH813" s="534"/>
      <c r="AI813" s="534"/>
      <c r="AJ813" s="534"/>
      <c r="AK813" s="534"/>
    </row>
    <row r="814" ht="13.5" customHeight="1">
      <c r="A814" s="534"/>
      <c r="B814" s="652"/>
      <c r="C814" s="652"/>
      <c r="D814" s="652"/>
      <c r="E814" s="652"/>
      <c r="F814" s="652"/>
      <c r="G814" s="652"/>
      <c r="H814" s="652"/>
      <c r="I814" s="652"/>
      <c r="J814" s="652"/>
      <c r="K814" s="652"/>
      <c r="L814" s="652"/>
      <c r="M814" s="652"/>
      <c r="N814" s="652"/>
      <c r="O814" s="652"/>
      <c r="P814" s="652"/>
      <c r="Q814" s="652"/>
      <c r="R814" s="534"/>
      <c r="S814" s="534"/>
      <c r="T814" s="534"/>
      <c r="U814" s="534"/>
      <c r="V814" s="534"/>
      <c r="W814" s="534"/>
      <c r="X814" s="534"/>
      <c r="Y814" s="534"/>
      <c r="Z814" s="534"/>
      <c r="AA814" s="534"/>
      <c r="AB814" s="534"/>
      <c r="AC814" s="534"/>
      <c r="AD814" s="534"/>
      <c r="AE814" s="534"/>
      <c r="AF814" s="534"/>
      <c r="AG814" s="534"/>
      <c r="AH814" s="534"/>
      <c r="AI814" s="534"/>
      <c r="AJ814" s="534"/>
      <c r="AK814" s="534"/>
    </row>
    <row r="815" ht="13.5" customHeight="1">
      <c r="A815" s="534"/>
      <c r="B815" s="652"/>
      <c r="C815" s="652"/>
      <c r="D815" s="652"/>
      <c r="E815" s="652"/>
      <c r="F815" s="652"/>
      <c r="G815" s="652"/>
      <c r="H815" s="652"/>
      <c r="I815" s="652"/>
      <c r="J815" s="652"/>
      <c r="K815" s="652"/>
      <c r="L815" s="652"/>
      <c r="M815" s="652"/>
      <c r="N815" s="652"/>
      <c r="O815" s="652"/>
      <c r="P815" s="652"/>
      <c r="Q815" s="652"/>
      <c r="R815" s="534"/>
      <c r="S815" s="534"/>
      <c r="T815" s="534"/>
      <c r="U815" s="534"/>
      <c r="V815" s="534"/>
      <c r="W815" s="534"/>
      <c r="X815" s="534"/>
      <c r="Y815" s="534"/>
      <c r="Z815" s="534"/>
      <c r="AA815" s="534"/>
      <c r="AB815" s="534"/>
      <c r="AC815" s="534"/>
      <c r="AD815" s="534"/>
      <c r="AE815" s="534"/>
      <c r="AF815" s="534"/>
      <c r="AG815" s="534"/>
      <c r="AH815" s="534"/>
      <c r="AI815" s="534"/>
      <c r="AJ815" s="534"/>
      <c r="AK815" s="534"/>
    </row>
    <row r="816" ht="13.5" customHeight="1">
      <c r="A816" s="534"/>
      <c r="B816" s="652"/>
      <c r="C816" s="652"/>
      <c r="D816" s="652"/>
      <c r="E816" s="652"/>
      <c r="F816" s="652"/>
      <c r="G816" s="652"/>
      <c r="H816" s="652"/>
      <c r="I816" s="652"/>
      <c r="J816" s="652"/>
      <c r="K816" s="652"/>
      <c r="L816" s="652"/>
      <c r="M816" s="652"/>
      <c r="N816" s="652"/>
      <c r="O816" s="652"/>
      <c r="P816" s="652"/>
      <c r="Q816" s="652"/>
      <c r="R816" s="534"/>
      <c r="S816" s="534"/>
      <c r="T816" s="534"/>
      <c r="U816" s="534"/>
      <c r="V816" s="534"/>
      <c r="W816" s="534"/>
      <c r="X816" s="534"/>
      <c r="Y816" s="534"/>
      <c r="Z816" s="534"/>
      <c r="AA816" s="534"/>
      <c r="AB816" s="534"/>
      <c r="AC816" s="534"/>
      <c r="AD816" s="534"/>
      <c r="AE816" s="534"/>
      <c r="AF816" s="534"/>
      <c r="AG816" s="534"/>
      <c r="AH816" s="534"/>
      <c r="AI816" s="534"/>
      <c r="AJ816" s="534"/>
      <c r="AK816" s="534"/>
    </row>
    <row r="817" ht="13.5" customHeight="1">
      <c r="A817" s="534"/>
      <c r="B817" s="652"/>
      <c r="C817" s="652"/>
      <c r="D817" s="652"/>
      <c r="E817" s="652"/>
      <c r="F817" s="652"/>
      <c r="G817" s="652"/>
      <c r="H817" s="652"/>
      <c r="I817" s="652"/>
      <c r="J817" s="652"/>
      <c r="K817" s="652"/>
      <c r="L817" s="652"/>
      <c r="M817" s="652"/>
      <c r="N817" s="652"/>
      <c r="O817" s="652"/>
      <c r="P817" s="652"/>
      <c r="Q817" s="652"/>
      <c r="R817" s="534"/>
      <c r="S817" s="534"/>
      <c r="T817" s="534"/>
      <c r="U817" s="534"/>
      <c r="V817" s="534"/>
      <c r="W817" s="534"/>
      <c r="X817" s="534"/>
      <c r="Y817" s="534"/>
      <c r="Z817" s="534"/>
      <c r="AA817" s="534"/>
      <c r="AB817" s="534"/>
      <c r="AC817" s="534"/>
      <c r="AD817" s="534"/>
      <c r="AE817" s="534"/>
      <c r="AF817" s="534"/>
      <c r="AG817" s="534"/>
      <c r="AH817" s="534"/>
      <c r="AI817" s="534"/>
      <c r="AJ817" s="534"/>
      <c r="AK817" s="534"/>
    </row>
    <row r="818" ht="13.5" customHeight="1">
      <c r="A818" s="534"/>
      <c r="B818" s="652"/>
      <c r="C818" s="652"/>
      <c r="D818" s="652"/>
      <c r="E818" s="652"/>
      <c r="F818" s="652"/>
      <c r="G818" s="652"/>
      <c r="H818" s="652"/>
      <c r="I818" s="652"/>
      <c r="J818" s="652"/>
      <c r="K818" s="652"/>
      <c r="L818" s="652"/>
      <c r="M818" s="652"/>
      <c r="N818" s="652"/>
      <c r="O818" s="652"/>
      <c r="P818" s="652"/>
      <c r="Q818" s="652"/>
      <c r="R818" s="534"/>
      <c r="S818" s="534"/>
      <c r="T818" s="534"/>
      <c r="U818" s="534"/>
      <c r="V818" s="534"/>
      <c r="W818" s="534"/>
      <c r="X818" s="534"/>
      <c r="Y818" s="534"/>
      <c r="Z818" s="534"/>
      <c r="AA818" s="534"/>
      <c r="AB818" s="534"/>
      <c r="AC818" s="534"/>
      <c r="AD818" s="534"/>
      <c r="AE818" s="534"/>
      <c r="AF818" s="534"/>
      <c r="AG818" s="534"/>
      <c r="AH818" s="534"/>
      <c r="AI818" s="534"/>
      <c r="AJ818" s="534"/>
      <c r="AK818" s="534"/>
    </row>
    <row r="819" ht="13.5" customHeight="1">
      <c r="A819" s="534"/>
      <c r="B819" s="652"/>
      <c r="C819" s="652"/>
      <c r="D819" s="652"/>
      <c r="E819" s="652"/>
      <c r="F819" s="652"/>
      <c r="G819" s="652"/>
      <c r="H819" s="652"/>
      <c r="I819" s="652"/>
      <c r="J819" s="652"/>
      <c r="K819" s="652"/>
      <c r="L819" s="652"/>
      <c r="M819" s="652"/>
      <c r="N819" s="652"/>
      <c r="O819" s="652"/>
      <c r="P819" s="652"/>
      <c r="Q819" s="652"/>
      <c r="R819" s="534"/>
      <c r="S819" s="534"/>
      <c r="T819" s="534"/>
      <c r="U819" s="534"/>
      <c r="V819" s="534"/>
      <c r="W819" s="534"/>
      <c r="X819" s="534"/>
      <c r="Y819" s="534"/>
      <c r="Z819" s="534"/>
      <c r="AA819" s="534"/>
      <c r="AB819" s="534"/>
      <c r="AC819" s="534"/>
      <c r="AD819" s="534"/>
      <c r="AE819" s="534"/>
      <c r="AF819" s="534"/>
      <c r="AG819" s="534"/>
      <c r="AH819" s="534"/>
      <c r="AI819" s="534"/>
      <c r="AJ819" s="534"/>
      <c r="AK819" s="534"/>
    </row>
    <row r="820" ht="13.5" customHeight="1">
      <c r="A820" s="534"/>
      <c r="B820" s="652"/>
      <c r="C820" s="652"/>
      <c r="D820" s="652"/>
      <c r="E820" s="652"/>
      <c r="F820" s="652"/>
      <c r="G820" s="652"/>
      <c r="H820" s="652"/>
      <c r="I820" s="652"/>
      <c r="J820" s="652"/>
      <c r="K820" s="652"/>
      <c r="L820" s="652"/>
      <c r="M820" s="652"/>
      <c r="N820" s="652"/>
      <c r="O820" s="652"/>
      <c r="P820" s="652"/>
      <c r="Q820" s="652"/>
      <c r="R820" s="534"/>
      <c r="S820" s="534"/>
      <c r="T820" s="534"/>
      <c r="U820" s="534"/>
      <c r="V820" s="534"/>
      <c r="W820" s="534"/>
      <c r="X820" s="534"/>
      <c r="Y820" s="534"/>
      <c r="Z820" s="534"/>
      <c r="AA820" s="534"/>
      <c r="AB820" s="534"/>
      <c r="AC820" s="534"/>
      <c r="AD820" s="534"/>
      <c r="AE820" s="534"/>
      <c r="AF820" s="534"/>
      <c r="AG820" s="534"/>
      <c r="AH820" s="534"/>
      <c r="AI820" s="534"/>
      <c r="AJ820" s="534"/>
      <c r="AK820" s="534"/>
    </row>
    <row r="821" ht="13.5" customHeight="1">
      <c r="A821" s="534"/>
      <c r="B821" s="652"/>
      <c r="C821" s="652"/>
      <c r="D821" s="652"/>
      <c r="E821" s="652"/>
      <c r="F821" s="652"/>
      <c r="G821" s="652"/>
      <c r="H821" s="652"/>
      <c r="I821" s="652"/>
      <c r="J821" s="652"/>
      <c r="K821" s="652"/>
      <c r="L821" s="652"/>
      <c r="M821" s="652"/>
      <c r="N821" s="652"/>
      <c r="O821" s="652"/>
      <c r="P821" s="652"/>
      <c r="Q821" s="652"/>
      <c r="R821" s="534"/>
      <c r="S821" s="534"/>
      <c r="T821" s="534"/>
      <c r="U821" s="534"/>
      <c r="V821" s="534"/>
      <c r="W821" s="534"/>
      <c r="X821" s="534"/>
      <c r="Y821" s="534"/>
      <c r="Z821" s="534"/>
      <c r="AA821" s="534"/>
      <c r="AB821" s="534"/>
      <c r="AC821" s="534"/>
      <c r="AD821" s="534"/>
      <c r="AE821" s="534"/>
      <c r="AF821" s="534"/>
      <c r="AG821" s="534"/>
      <c r="AH821" s="534"/>
      <c r="AI821" s="534"/>
      <c r="AJ821" s="534"/>
      <c r="AK821" s="534"/>
    </row>
    <row r="822" ht="13.5" customHeight="1">
      <c r="A822" s="534"/>
      <c r="B822" s="652"/>
      <c r="C822" s="652"/>
      <c r="D822" s="652"/>
      <c r="E822" s="652"/>
      <c r="F822" s="652"/>
      <c r="G822" s="652"/>
      <c r="H822" s="652"/>
      <c r="I822" s="652"/>
      <c r="J822" s="652"/>
      <c r="K822" s="652"/>
      <c r="L822" s="652"/>
      <c r="M822" s="652"/>
      <c r="N822" s="652"/>
      <c r="O822" s="652"/>
      <c r="P822" s="652"/>
      <c r="Q822" s="652"/>
      <c r="R822" s="534"/>
      <c r="S822" s="534"/>
      <c r="T822" s="534"/>
      <c r="U822" s="534"/>
      <c r="V822" s="534"/>
      <c r="W822" s="534"/>
      <c r="X822" s="534"/>
      <c r="Y822" s="534"/>
      <c r="Z822" s="534"/>
      <c r="AA822" s="534"/>
      <c r="AB822" s="534"/>
      <c r="AC822" s="534"/>
      <c r="AD822" s="534"/>
      <c r="AE822" s="534"/>
      <c r="AF822" s="534"/>
      <c r="AG822" s="534"/>
      <c r="AH822" s="534"/>
      <c r="AI822" s="534"/>
      <c r="AJ822" s="534"/>
      <c r="AK822" s="534"/>
    </row>
    <row r="823" ht="13.5" customHeight="1">
      <c r="A823" s="534"/>
      <c r="B823" s="652"/>
      <c r="C823" s="652"/>
      <c r="D823" s="652"/>
      <c r="E823" s="652"/>
      <c r="F823" s="652"/>
      <c r="G823" s="652"/>
      <c r="H823" s="652"/>
      <c r="I823" s="652"/>
      <c r="J823" s="652"/>
      <c r="K823" s="652"/>
      <c r="L823" s="652"/>
      <c r="M823" s="652"/>
      <c r="N823" s="652"/>
      <c r="O823" s="652"/>
      <c r="P823" s="652"/>
      <c r="Q823" s="652"/>
      <c r="R823" s="534"/>
      <c r="S823" s="534"/>
      <c r="T823" s="534"/>
      <c r="U823" s="534"/>
      <c r="V823" s="534"/>
      <c r="W823" s="534"/>
      <c r="X823" s="534"/>
      <c r="Y823" s="534"/>
      <c r="Z823" s="534"/>
      <c r="AA823" s="534"/>
      <c r="AB823" s="534"/>
      <c r="AC823" s="534"/>
      <c r="AD823" s="534"/>
      <c r="AE823" s="534"/>
      <c r="AF823" s="534"/>
      <c r="AG823" s="534"/>
      <c r="AH823" s="534"/>
      <c r="AI823" s="534"/>
      <c r="AJ823" s="534"/>
      <c r="AK823" s="534"/>
    </row>
    <row r="824" ht="13.5" customHeight="1">
      <c r="A824" s="534"/>
      <c r="B824" s="652"/>
      <c r="C824" s="652"/>
      <c r="D824" s="652"/>
      <c r="E824" s="652"/>
      <c r="F824" s="652"/>
      <c r="G824" s="652"/>
      <c r="H824" s="652"/>
      <c r="I824" s="652"/>
      <c r="J824" s="652"/>
      <c r="K824" s="652"/>
      <c r="L824" s="652"/>
      <c r="M824" s="652"/>
      <c r="N824" s="652"/>
      <c r="O824" s="652"/>
      <c r="P824" s="652"/>
      <c r="Q824" s="652"/>
      <c r="R824" s="534"/>
      <c r="S824" s="534"/>
      <c r="T824" s="534"/>
      <c r="U824" s="534"/>
      <c r="V824" s="534"/>
      <c r="W824" s="534"/>
      <c r="X824" s="534"/>
      <c r="Y824" s="534"/>
      <c r="Z824" s="534"/>
      <c r="AA824" s="534"/>
      <c r="AB824" s="534"/>
      <c r="AC824" s="534"/>
      <c r="AD824" s="534"/>
      <c r="AE824" s="534"/>
      <c r="AF824" s="534"/>
      <c r="AG824" s="534"/>
      <c r="AH824" s="534"/>
      <c r="AI824" s="534"/>
      <c r="AJ824" s="534"/>
      <c r="AK824" s="534"/>
    </row>
    <row r="825" ht="13.5" customHeight="1">
      <c r="A825" s="534"/>
      <c r="B825" s="652"/>
      <c r="C825" s="652"/>
      <c r="D825" s="652"/>
      <c r="E825" s="652"/>
      <c r="F825" s="652"/>
      <c r="G825" s="652"/>
      <c r="H825" s="652"/>
      <c r="I825" s="652"/>
      <c r="J825" s="652"/>
      <c r="K825" s="652"/>
      <c r="L825" s="652"/>
      <c r="M825" s="652"/>
      <c r="N825" s="652"/>
      <c r="O825" s="652"/>
      <c r="P825" s="652"/>
      <c r="Q825" s="652"/>
      <c r="R825" s="534"/>
      <c r="S825" s="534"/>
      <c r="T825" s="534"/>
      <c r="U825" s="534"/>
      <c r="V825" s="534"/>
      <c r="W825" s="534"/>
      <c r="X825" s="534"/>
      <c r="Y825" s="534"/>
      <c r="Z825" s="534"/>
      <c r="AA825" s="534"/>
      <c r="AB825" s="534"/>
      <c r="AC825" s="534"/>
      <c r="AD825" s="534"/>
      <c r="AE825" s="534"/>
      <c r="AF825" s="534"/>
      <c r="AG825" s="534"/>
      <c r="AH825" s="534"/>
      <c r="AI825" s="534"/>
      <c r="AJ825" s="534"/>
      <c r="AK825" s="534"/>
    </row>
    <row r="826" ht="13.5" customHeight="1">
      <c r="A826" s="534"/>
      <c r="B826" s="652"/>
      <c r="C826" s="652"/>
      <c r="D826" s="652"/>
      <c r="E826" s="652"/>
      <c r="F826" s="652"/>
      <c r="G826" s="652"/>
      <c r="H826" s="652"/>
      <c r="I826" s="652"/>
      <c r="J826" s="652"/>
      <c r="K826" s="652"/>
      <c r="L826" s="652"/>
      <c r="M826" s="652"/>
      <c r="N826" s="652"/>
      <c r="O826" s="652"/>
      <c r="P826" s="652"/>
      <c r="Q826" s="652"/>
      <c r="R826" s="534"/>
      <c r="S826" s="534"/>
      <c r="T826" s="534"/>
      <c r="U826" s="534"/>
      <c r="V826" s="534"/>
      <c r="W826" s="534"/>
      <c r="X826" s="534"/>
      <c r="Y826" s="534"/>
      <c r="Z826" s="534"/>
      <c r="AA826" s="534"/>
      <c r="AB826" s="534"/>
      <c r="AC826" s="534"/>
      <c r="AD826" s="534"/>
      <c r="AE826" s="534"/>
      <c r="AF826" s="534"/>
      <c r="AG826" s="534"/>
      <c r="AH826" s="534"/>
      <c r="AI826" s="534"/>
      <c r="AJ826" s="534"/>
      <c r="AK826" s="534"/>
    </row>
    <row r="827" ht="13.5" customHeight="1">
      <c r="A827" s="534"/>
      <c r="B827" s="652"/>
      <c r="C827" s="652"/>
      <c r="D827" s="652"/>
      <c r="E827" s="652"/>
      <c r="F827" s="652"/>
      <c r="G827" s="652"/>
      <c r="H827" s="652"/>
      <c r="I827" s="652"/>
      <c r="J827" s="652"/>
      <c r="K827" s="652"/>
      <c r="L827" s="652"/>
      <c r="M827" s="652"/>
      <c r="N827" s="652"/>
      <c r="O827" s="652"/>
      <c r="P827" s="652"/>
      <c r="Q827" s="652"/>
      <c r="R827" s="534"/>
      <c r="S827" s="534"/>
      <c r="T827" s="534"/>
      <c r="U827" s="534"/>
      <c r="V827" s="534"/>
      <c r="W827" s="534"/>
      <c r="X827" s="534"/>
      <c r="Y827" s="534"/>
      <c r="Z827" s="534"/>
      <c r="AA827" s="534"/>
      <c r="AB827" s="534"/>
      <c r="AC827" s="534"/>
      <c r="AD827" s="534"/>
      <c r="AE827" s="534"/>
      <c r="AF827" s="534"/>
      <c r="AG827" s="534"/>
      <c r="AH827" s="534"/>
      <c r="AI827" s="534"/>
      <c r="AJ827" s="534"/>
      <c r="AK827" s="534"/>
    </row>
    <row r="828" ht="13.5" customHeight="1">
      <c r="A828" s="534"/>
      <c r="B828" s="652"/>
      <c r="C828" s="652"/>
      <c r="D828" s="652"/>
      <c r="E828" s="652"/>
      <c r="F828" s="652"/>
      <c r="G828" s="652"/>
      <c r="H828" s="652"/>
      <c r="I828" s="652"/>
      <c r="J828" s="652"/>
      <c r="K828" s="652"/>
      <c r="L828" s="652"/>
      <c r="M828" s="652"/>
      <c r="N828" s="652"/>
      <c r="O828" s="652"/>
      <c r="P828" s="652"/>
      <c r="Q828" s="652"/>
      <c r="R828" s="534"/>
      <c r="S828" s="534"/>
      <c r="T828" s="534"/>
      <c r="U828" s="534"/>
      <c r="V828" s="534"/>
      <c r="W828" s="534"/>
      <c r="X828" s="534"/>
      <c r="Y828" s="534"/>
      <c r="Z828" s="534"/>
      <c r="AA828" s="534"/>
      <c r="AB828" s="534"/>
      <c r="AC828" s="534"/>
      <c r="AD828" s="534"/>
      <c r="AE828" s="534"/>
      <c r="AF828" s="534"/>
      <c r="AG828" s="534"/>
      <c r="AH828" s="534"/>
      <c r="AI828" s="534"/>
      <c r="AJ828" s="534"/>
      <c r="AK828" s="534"/>
    </row>
    <row r="829" ht="13.5" customHeight="1">
      <c r="A829" s="534"/>
      <c r="B829" s="652"/>
      <c r="C829" s="652"/>
      <c r="D829" s="652"/>
      <c r="E829" s="652"/>
      <c r="F829" s="652"/>
      <c r="G829" s="652"/>
      <c r="H829" s="652"/>
      <c r="I829" s="652"/>
      <c r="J829" s="652"/>
      <c r="K829" s="652"/>
      <c r="L829" s="652"/>
      <c r="M829" s="652"/>
      <c r="N829" s="652"/>
      <c r="O829" s="652"/>
      <c r="P829" s="652"/>
      <c r="Q829" s="652"/>
      <c r="R829" s="534"/>
      <c r="S829" s="534"/>
      <c r="T829" s="534"/>
      <c r="U829" s="534"/>
      <c r="V829" s="534"/>
      <c r="W829" s="534"/>
      <c r="X829" s="534"/>
      <c r="Y829" s="534"/>
      <c r="Z829" s="534"/>
      <c r="AA829" s="534"/>
      <c r="AB829" s="534"/>
      <c r="AC829" s="534"/>
      <c r="AD829" s="534"/>
      <c r="AE829" s="534"/>
      <c r="AF829" s="534"/>
      <c r="AG829" s="534"/>
      <c r="AH829" s="534"/>
      <c r="AI829" s="534"/>
      <c r="AJ829" s="534"/>
      <c r="AK829" s="534"/>
    </row>
    <row r="830" ht="13.5" customHeight="1">
      <c r="A830" s="534"/>
      <c r="B830" s="652"/>
      <c r="C830" s="652"/>
      <c r="D830" s="652"/>
      <c r="E830" s="652"/>
      <c r="F830" s="652"/>
      <c r="G830" s="652"/>
      <c r="H830" s="652"/>
      <c r="I830" s="652"/>
      <c r="J830" s="652"/>
      <c r="K830" s="652"/>
      <c r="L830" s="652"/>
      <c r="M830" s="652"/>
      <c r="N830" s="652"/>
      <c r="O830" s="652"/>
      <c r="P830" s="652"/>
      <c r="Q830" s="652"/>
      <c r="R830" s="534"/>
      <c r="S830" s="534"/>
      <c r="T830" s="534"/>
      <c r="U830" s="534"/>
      <c r="V830" s="534"/>
      <c r="W830" s="534"/>
      <c r="X830" s="534"/>
      <c r="Y830" s="534"/>
      <c r="Z830" s="534"/>
      <c r="AA830" s="534"/>
      <c r="AB830" s="534"/>
      <c r="AC830" s="534"/>
      <c r="AD830" s="534"/>
      <c r="AE830" s="534"/>
      <c r="AF830" s="534"/>
      <c r="AG830" s="534"/>
      <c r="AH830" s="534"/>
      <c r="AI830" s="534"/>
      <c r="AJ830" s="534"/>
      <c r="AK830" s="534"/>
    </row>
    <row r="831" ht="13.5" customHeight="1">
      <c r="A831" s="534"/>
      <c r="B831" s="652"/>
      <c r="C831" s="652"/>
      <c r="D831" s="652"/>
      <c r="E831" s="652"/>
      <c r="F831" s="652"/>
      <c r="G831" s="652"/>
      <c r="H831" s="652"/>
      <c r="I831" s="652"/>
      <c r="J831" s="652"/>
      <c r="K831" s="652"/>
      <c r="L831" s="652"/>
      <c r="M831" s="652"/>
      <c r="N831" s="652"/>
      <c r="O831" s="652"/>
      <c r="P831" s="652"/>
      <c r="Q831" s="652"/>
      <c r="R831" s="534"/>
      <c r="S831" s="534"/>
      <c r="T831" s="534"/>
      <c r="U831" s="534"/>
      <c r="V831" s="534"/>
      <c r="W831" s="534"/>
      <c r="X831" s="534"/>
      <c r="Y831" s="534"/>
      <c r="Z831" s="534"/>
      <c r="AA831" s="534"/>
      <c r="AB831" s="534"/>
      <c r="AC831" s="534"/>
      <c r="AD831" s="534"/>
      <c r="AE831" s="534"/>
      <c r="AF831" s="534"/>
      <c r="AG831" s="534"/>
      <c r="AH831" s="534"/>
      <c r="AI831" s="534"/>
      <c r="AJ831" s="534"/>
      <c r="AK831" s="534"/>
    </row>
    <row r="832" ht="13.5" customHeight="1">
      <c r="A832" s="534"/>
      <c r="B832" s="652"/>
      <c r="C832" s="652"/>
      <c r="D832" s="652"/>
      <c r="E832" s="652"/>
      <c r="F832" s="652"/>
      <c r="G832" s="652"/>
      <c r="H832" s="652"/>
      <c r="I832" s="652"/>
      <c r="J832" s="652"/>
      <c r="K832" s="652"/>
      <c r="L832" s="652"/>
      <c r="M832" s="652"/>
      <c r="N832" s="652"/>
      <c r="O832" s="652"/>
      <c r="P832" s="652"/>
      <c r="Q832" s="652"/>
      <c r="R832" s="534"/>
      <c r="S832" s="534"/>
      <c r="T832" s="534"/>
      <c r="U832" s="534"/>
      <c r="V832" s="534"/>
      <c r="W832" s="534"/>
      <c r="X832" s="534"/>
      <c r="Y832" s="534"/>
      <c r="Z832" s="534"/>
      <c r="AA832" s="534"/>
      <c r="AB832" s="534"/>
      <c r="AC832" s="534"/>
      <c r="AD832" s="534"/>
      <c r="AE832" s="534"/>
      <c r="AF832" s="534"/>
      <c r="AG832" s="534"/>
      <c r="AH832" s="534"/>
      <c r="AI832" s="534"/>
      <c r="AJ832" s="534"/>
      <c r="AK832" s="534"/>
    </row>
    <row r="833" ht="13.5" customHeight="1">
      <c r="A833" s="534"/>
      <c r="B833" s="652"/>
      <c r="C833" s="652"/>
      <c r="D833" s="652"/>
      <c r="E833" s="652"/>
      <c r="F833" s="652"/>
      <c r="G833" s="652"/>
      <c r="H833" s="652"/>
      <c r="I833" s="652"/>
      <c r="J833" s="652"/>
      <c r="K833" s="652"/>
      <c r="L833" s="652"/>
      <c r="M833" s="652"/>
      <c r="N833" s="652"/>
      <c r="O833" s="652"/>
      <c r="P833" s="652"/>
      <c r="Q833" s="652"/>
      <c r="R833" s="534"/>
      <c r="S833" s="534"/>
      <c r="T833" s="534"/>
      <c r="U833" s="534"/>
      <c r="V833" s="534"/>
      <c r="W833" s="534"/>
      <c r="X833" s="534"/>
      <c r="Y833" s="534"/>
      <c r="Z833" s="534"/>
      <c r="AA833" s="534"/>
      <c r="AB833" s="534"/>
      <c r="AC833" s="534"/>
      <c r="AD833" s="534"/>
      <c r="AE833" s="534"/>
      <c r="AF833" s="534"/>
      <c r="AG833" s="534"/>
      <c r="AH833" s="534"/>
      <c r="AI833" s="534"/>
      <c r="AJ833" s="534"/>
      <c r="AK833" s="534"/>
    </row>
    <row r="834" ht="13.5" customHeight="1">
      <c r="A834" s="534"/>
      <c r="B834" s="652"/>
      <c r="C834" s="652"/>
      <c r="D834" s="652"/>
      <c r="E834" s="652"/>
      <c r="F834" s="652"/>
      <c r="G834" s="652"/>
      <c r="H834" s="652"/>
      <c r="I834" s="652"/>
      <c r="J834" s="652"/>
      <c r="K834" s="652"/>
      <c r="L834" s="652"/>
      <c r="M834" s="652"/>
      <c r="N834" s="652"/>
      <c r="O834" s="652"/>
      <c r="P834" s="652"/>
      <c r="Q834" s="652"/>
      <c r="R834" s="534"/>
      <c r="S834" s="534"/>
      <c r="T834" s="534"/>
      <c r="U834" s="534"/>
      <c r="V834" s="534"/>
      <c r="W834" s="534"/>
      <c r="X834" s="534"/>
      <c r="Y834" s="534"/>
      <c r="Z834" s="534"/>
      <c r="AA834" s="534"/>
      <c r="AB834" s="534"/>
      <c r="AC834" s="534"/>
      <c r="AD834" s="534"/>
      <c r="AE834" s="534"/>
      <c r="AF834" s="534"/>
      <c r="AG834" s="534"/>
      <c r="AH834" s="534"/>
      <c r="AI834" s="534"/>
      <c r="AJ834" s="534"/>
      <c r="AK834" s="534"/>
    </row>
    <row r="835" ht="13.5" customHeight="1">
      <c r="A835" s="534"/>
      <c r="B835" s="652"/>
      <c r="C835" s="652"/>
      <c r="D835" s="652"/>
      <c r="E835" s="652"/>
      <c r="F835" s="652"/>
      <c r="G835" s="652"/>
      <c r="H835" s="652"/>
      <c r="I835" s="652"/>
      <c r="J835" s="652"/>
      <c r="K835" s="652"/>
      <c r="L835" s="652"/>
      <c r="M835" s="652"/>
      <c r="N835" s="652"/>
      <c r="O835" s="652"/>
      <c r="P835" s="652"/>
      <c r="Q835" s="652"/>
      <c r="R835" s="534"/>
      <c r="S835" s="534"/>
      <c r="T835" s="534"/>
      <c r="U835" s="534"/>
      <c r="V835" s="534"/>
      <c r="W835" s="534"/>
      <c r="X835" s="534"/>
      <c r="Y835" s="534"/>
      <c r="Z835" s="534"/>
      <c r="AA835" s="534"/>
      <c r="AB835" s="534"/>
      <c r="AC835" s="534"/>
      <c r="AD835" s="534"/>
      <c r="AE835" s="534"/>
      <c r="AF835" s="534"/>
      <c r="AG835" s="534"/>
      <c r="AH835" s="534"/>
      <c r="AI835" s="534"/>
      <c r="AJ835" s="534"/>
      <c r="AK835" s="534"/>
    </row>
    <row r="836" ht="13.5" customHeight="1">
      <c r="A836" s="534"/>
      <c r="B836" s="652"/>
      <c r="C836" s="652"/>
      <c r="D836" s="652"/>
      <c r="E836" s="652"/>
      <c r="F836" s="652"/>
      <c r="G836" s="652"/>
      <c r="H836" s="652"/>
      <c r="I836" s="652"/>
      <c r="J836" s="652"/>
      <c r="K836" s="652"/>
      <c r="L836" s="652"/>
      <c r="M836" s="652"/>
      <c r="N836" s="652"/>
      <c r="O836" s="652"/>
      <c r="P836" s="652"/>
      <c r="Q836" s="652"/>
      <c r="R836" s="534"/>
      <c r="S836" s="534"/>
      <c r="T836" s="534"/>
      <c r="U836" s="534"/>
      <c r="V836" s="534"/>
      <c r="W836" s="534"/>
      <c r="X836" s="534"/>
      <c r="Y836" s="534"/>
      <c r="Z836" s="534"/>
      <c r="AA836" s="534"/>
      <c r="AB836" s="534"/>
      <c r="AC836" s="534"/>
      <c r="AD836" s="534"/>
      <c r="AE836" s="534"/>
      <c r="AF836" s="534"/>
      <c r="AG836" s="534"/>
      <c r="AH836" s="534"/>
      <c r="AI836" s="534"/>
      <c r="AJ836" s="534"/>
      <c r="AK836" s="534"/>
    </row>
    <row r="837" ht="13.5" customHeight="1">
      <c r="A837" s="534"/>
      <c r="B837" s="652"/>
      <c r="C837" s="652"/>
      <c r="D837" s="652"/>
      <c r="E837" s="652"/>
      <c r="F837" s="652"/>
      <c r="G837" s="652"/>
      <c r="H837" s="652"/>
      <c r="I837" s="652"/>
      <c r="J837" s="652"/>
      <c r="K837" s="652"/>
      <c r="L837" s="652"/>
      <c r="M837" s="652"/>
      <c r="N837" s="652"/>
      <c r="O837" s="652"/>
      <c r="P837" s="652"/>
      <c r="Q837" s="652"/>
      <c r="R837" s="534"/>
      <c r="S837" s="534"/>
      <c r="T837" s="534"/>
      <c r="U837" s="534"/>
      <c r="V837" s="534"/>
      <c r="W837" s="534"/>
      <c r="X837" s="534"/>
      <c r="Y837" s="534"/>
      <c r="Z837" s="534"/>
      <c r="AA837" s="534"/>
      <c r="AB837" s="534"/>
      <c r="AC837" s="534"/>
      <c r="AD837" s="534"/>
      <c r="AE837" s="534"/>
      <c r="AF837" s="534"/>
      <c r="AG837" s="534"/>
      <c r="AH837" s="534"/>
      <c r="AI837" s="534"/>
      <c r="AJ837" s="534"/>
      <c r="AK837" s="534"/>
    </row>
    <row r="838" ht="13.5" customHeight="1">
      <c r="A838" s="534"/>
      <c r="B838" s="652"/>
      <c r="C838" s="652"/>
      <c r="D838" s="652"/>
      <c r="E838" s="652"/>
      <c r="F838" s="652"/>
      <c r="G838" s="652"/>
      <c r="H838" s="652"/>
      <c r="I838" s="652"/>
      <c r="J838" s="652"/>
      <c r="K838" s="652"/>
      <c r="L838" s="652"/>
      <c r="M838" s="652"/>
      <c r="N838" s="652"/>
      <c r="O838" s="652"/>
      <c r="P838" s="652"/>
      <c r="Q838" s="652"/>
      <c r="R838" s="534"/>
      <c r="S838" s="534"/>
      <c r="T838" s="534"/>
      <c r="U838" s="534"/>
      <c r="V838" s="534"/>
      <c r="W838" s="534"/>
      <c r="X838" s="534"/>
      <c r="Y838" s="534"/>
      <c r="Z838" s="534"/>
      <c r="AA838" s="534"/>
      <c r="AB838" s="534"/>
      <c r="AC838" s="534"/>
      <c r="AD838" s="534"/>
      <c r="AE838" s="534"/>
      <c r="AF838" s="534"/>
      <c r="AG838" s="534"/>
      <c r="AH838" s="534"/>
      <c r="AI838" s="534"/>
      <c r="AJ838" s="534"/>
      <c r="AK838" s="534"/>
    </row>
    <row r="839" ht="13.5" customHeight="1">
      <c r="A839" s="534"/>
      <c r="B839" s="652"/>
      <c r="C839" s="652"/>
      <c r="D839" s="652"/>
      <c r="E839" s="652"/>
      <c r="F839" s="652"/>
      <c r="G839" s="652"/>
      <c r="H839" s="652"/>
      <c r="I839" s="652"/>
      <c r="J839" s="652"/>
      <c r="K839" s="652"/>
      <c r="L839" s="652"/>
      <c r="M839" s="652"/>
      <c r="N839" s="652"/>
      <c r="O839" s="652"/>
      <c r="P839" s="652"/>
      <c r="Q839" s="652"/>
      <c r="R839" s="534"/>
      <c r="S839" s="534"/>
      <c r="T839" s="534"/>
      <c r="U839" s="534"/>
      <c r="V839" s="534"/>
      <c r="W839" s="534"/>
      <c r="X839" s="534"/>
      <c r="Y839" s="534"/>
      <c r="Z839" s="534"/>
      <c r="AA839" s="534"/>
      <c r="AB839" s="534"/>
      <c r="AC839" s="534"/>
      <c r="AD839" s="534"/>
      <c r="AE839" s="534"/>
      <c r="AF839" s="534"/>
      <c r="AG839" s="534"/>
      <c r="AH839" s="534"/>
      <c r="AI839" s="534"/>
      <c r="AJ839" s="534"/>
      <c r="AK839" s="534"/>
    </row>
    <row r="840" ht="13.5" customHeight="1">
      <c r="A840" s="534"/>
      <c r="B840" s="652"/>
      <c r="C840" s="652"/>
      <c r="D840" s="652"/>
      <c r="E840" s="652"/>
      <c r="F840" s="652"/>
      <c r="G840" s="652"/>
      <c r="H840" s="652"/>
      <c r="I840" s="652"/>
      <c r="J840" s="652"/>
      <c r="K840" s="652"/>
      <c r="L840" s="652"/>
      <c r="M840" s="652"/>
      <c r="N840" s="652"/>
      <c r="O840" s="652"/>
      <c r="P840" s="652"/>
      <c r="Q840" s="652"/>
      <c r="R840" s="534"/>
      <c r="S840" s="534"/>
      <c r="T840" s="534"/>
      <c r="U840" s="534"/>
      <c r="V840" s="534"/>
      <c r="W840" s="534"/>
      <c r="X840" s="534"/>
      <c r="Y840" s="534"/>
      <c r="Z840" s="534"/>
      <c r="AA840" s="534"/>
      <c r="AB840" s="534"/>
      <c r="AC840" s="534"/>
      <c r="AD840" s="534"/>
      <c r="AE840" s="534"/>
      <c r="AF840" s="534"/>
      <c r="AG840" s="534"/>
      <c r="AH840" s="534"/>
      <c r="AI840" s="534"/>
      <c r="AJ840" s="534"/>
      <c r="AK840" s="534"/>
    </row>
    <row r="841" ht="13.5" customHeight="1">
      <c r="A841" s="534"/>
      <c r="B841" s="652"/>
      <c r="C841" s="652"/>
      <c r="D841" s="652"/>
      <c r="E841" s="652"/>
      <c r="F841" s="652"/>
      <c r="G841" s="652"/>
      <c r="H841" s="652"/>
      <c r="I841" s="652"/>
      <c r="J841" s="652"/>
      <c r="K841" s="652"/>
      <c r="L841" s="652"/>
      <c r="M841" s="652"/>
      <c r="N841" s="652"/>
      <c r="O841" s="652"/>
      <c r="P841" s="652"/>
      <c r="Q841" s="652"/>
      <c r="R841" s="534"/>
      <c r="S841" s="534"/>
      <c r="T841" s="534"/>
      <c r="U841" s="534"/>
      <c r="V841" s="534"/>
      <c r="W841" s="534"/>
      <c r="X841" s="534"/>
      <c r="Y841" s="534"/>
      <c r="Z841" s="534"/>
      <c r="AA841" s="534"/>
      <c r="AB841" s="534"/>
      <c r="AC841" s="534"/>
      <c r="AD841" s="534"/>
      <c r="AE841" s="534"/>
      <c r="AF841" s="534"/>
      <c r="AG841" s="534"/>
      <c r="AH841" s="534"/>
      <c r="AI841" s="534"/>
      <c r="AJ841" s="534"/>
      <c r="AK841" s="534"/>
    </row>
    <row r="842" ht="13.5" customHeight="1">
      <c r="A842" s="534"/>
      <c r="B842" s="652"/>
      <c r="C842" s="652"/>
      <c r="D842" s="652"/>
      <c r="E842" s="652"/>
      <c r="F842" s="652"/>
      <c r="G842" s="652"/>
      <c r="H842" s="652"/>
      <c r="I842" s="652"/>
      <c r="J842" s="652"/>
      <c r="K842" s="652"/>
      <c r="L842" s="652"/>
      <c r="M842" s="652"/>
      <c r="N842" s="652"/>
      <c r="O842" s="652"/>
      <c r="P842" s="652"/>
      <c r="Q842" s="652"/>
      <c r="R842" s="534"/>
      <c r="S842" s="534"/>
      <c r="T842" s="534"/>
      <c r="U842" s="534"/>
      <c r="V842" s="534"/>
      <c r="W842" s="534"/>
      <c r="X842" s="534"/>
      <c r="Y842" s="534"/>
      <c r="Z842" s="534"/>
      <c r="AA842" s="534"/>
      <c r="AB842" s="534"/>
      <c r="AC842" s="534"/>
      <c r="AD842" s="534"/>
      <c r="AE842" s="534"/>
      <c r="AF842" s="534"/>
      <c r="AG842" s="534"/>
      <c r="AH842" s="534"/>
      <c r="AI842" s="534"/>
      <c r="AJ842" s="534"/>
      <c r="AK842" s="534"/>
    </row>
    <row r="843" ht="13.5" customHeight="1">
      <c r="A843" s="534"/>
      <c r="B843" s="652"/>
      <c r="C843" s="652"/>
      <c r="D843" s="652"/>
      <c r="E843" s="652"/>
      <c r="F843" s="652"/>
      <c r="G843" s="652"/>
      <c r="H843" s="652"/>
      <c r="I843" s="652"/>
      <c r="J843" s="652"/>
      <c r="K843" s="652"/>
      <c r="L843" s="652"/>
      <c r="M843" s="652"/>
      <c r="N843" s="652"/>
      <c r="O843" s="652"/>
      <c r="P843" s="652"/>
      <c r="Q843" s="652"/>
      <c r="R843" s="534"/>
      <c r="S843" s="534"/>
      <c r="T843" s="534"/>
      <c r="U843" s="534"/>
      <c r="V843" s="534"/>
      <c r="W843" s="534"/>
      <c r="X843" s="534"/>
      <c r="Y843" s="534"/>
      <c r="Z843" s="534"/>
      <c r="AA843" s="534"/>
      <c r="AB843" s="534"/>
      <c r="AC843" s="534"/>
      <c r="AD843" s="534"/>
      <c r="AE843" s="534"/>
      <c r="AF843" s="534"/>
      <c r="AG843" s="534"/>
      <c r="AH843" s="534"/>
      <c r="AI843" s="534"/>
      <c r="AJ843" s="534"/>
      <c r="AK843" s="534"/>
    </row>
    <row r="844" ht="13.5" customHeight="1">
      <c r="A844" s="534"/>
      <c r="B844" s="652"/>
      <c r="C844" s="652"/>
      <c r="D844" s="652"/>
      <c r="E844" s="652"/>
      <c r="F844" s="652"/>
      <c r="G844" s="652"/>
      <c r="H844" s="652"/>
      <c r="I844" s="652"/>
      <c r="J844" s="652"/>
      <c r="K844" s="652"/>
      <c r="L844" s="652"/>
      <c r="M844" s="652"/>
      <c r="N844" s="652"/>
      <c r="O844" s="652"/>
      <c r="P844" s="652"/>
      <c r="Q844" s="652"/>
      <c r="R844" s="534"/>
      <c r="S844" s="534"/>
      <c r="T844" s="534"/>
      <c r="U844" s="534"/>
      <c r="V844" s="534"/>
      <c r="W844" s="534"/>
      <c r="X844" s="534"/>
      <c r="Y844" s="534"/>
      <c r="Z844" s="534"/>
      <c r="AA844" s="534"/>
      <c r="AB844" s="534"/>
      <c r="AC844" s="534"/>
      <c r="AD844" s="534"/>
      <c r="AE844" s="534"/>
      <c r="AF844" s="534"/>
      <c r="AG844" s="534"/>
      <c r="AH844" s="534"/>
      <c r="AI844" s="534"/>
      <c r="AJ844" s="534"/>
      <c r="AK844" s="534"/>
    </row>
    <row r="845" ht="13.5" customHeight="1">
      <c r="A845" s="534"/>
      <c r="B845" s="652"/>
      <c r="C845" s="652"/>
      <c r="D845" s="652"/>
      <c r="E845" s="652"/>
      <c r="F845" s="652"/>
      <c r="G845" s="652"/>
      <c r="H845" s="652"/>
      <c r="I845" s="652"/>
      <c r="J845" s="652"/>
      <c r="K845" s="652"/>
      <c r="L845" s="652"/>
      <c r="M845" s="652"/>
      <c r="N845" s="652"/>
      <c r="O845" s="652"/>
      <c r="P845" s="652"/>
      <c r="Q845" s="652"/>
      <c r="R845" s="534"/>
      <c r="S845" s="534"/>
      <c r="T845" s="534"/>
      <c r="U845" s="534"/>
      <c r="V845" s="534"/>
      <c r="W845" s="534"/>
      <c r="X845" s="534"/>
      <c r="Y845" s="534"/>
      <c r="Z845" s="534"/>
      <c r="AA845" s="534"/>
      <c r="AB845" s="534"/>
      <c r="AC845" s="534"/>
      <c r="AD845" s="534"/>
      <c r="AE845" s="534"/>
      <c r="AF845" s="534"/>
      <c r="AG845" s="534"/>
      <c r="AH845" s="534"/>
      <c r="AI845" s="534"/>
      <c r="AJ845" s="534"/>
      <c r="AK845" s="534"/>
    </row>
    <row r="846" ht="13.5" customHeight="1">
      <c r="A846" s="534"/>
      <c r="B846" s="652"/>
      <c r="C846" s="652"/>
      <c r="D846" s="652"/>
      <c r="E846" s="652"/>
      <c r="F846" s="652"/>
      <c r="G846" s="652"/>
      <c r="H846" s="652"/>
      <c r="I846" s="652"/>
      <c r="J846" s="652"/>
      <c r="K846" s="652"/>
      <c r="L846" s="652"/>
      <c r="M846" s="652"/>
      <c r="N846" s="652"/>
      <c r="O846" s="652"/>
      <c r="P846" s="652"/>
      <c r="Q846" s="652"/>
      <c r="R846" s="534"/>
      <c r="S846" s="534"/>
      <c r="T846" s="534"/>
      <c r="U846" s="534"/>
      <c r="V846" s="534"/>
      <c r="W846" s="534"/>
      <c r="X846" s="534"/>
      <c r="Y846" s="534"/>
      <c r="Z846" s="534"/>
      <c r="AA846" s="534"/>
      <c r="AB846" s="534"/>
      <c r="AC846" s="534"/>
      <c r="AD846" s="534"/>
      <c r="AE846" s="534"/>
      <c r="AF846" s="534"/>
      <c r="AG846" s="534"/>
      <c r="AH846" s="534"/>
      <c r="AI846" s="534"/>
      <c r="AJ846" s="534"/>
      <c r="AK846" s="534"/>
    </row>
    <row r="847" ht="13.5" customHeight="1">
      <c r="A847" s="534"/>
      <c r="B847" s="652"/>
      <c r="C847" s="652"/>
      <c r="D847" s="652"/>
      <c r="E847" s="652"/>
      <c r="F847" s="652"/>
      <c r="G847" s="652"/>
      <c r="H847" s="652"/>
      <c r="I847" s="652"/>
      <c r="J847" s="652"/>
      <c r="K847" s="652"/>
      <c r="L847" s="652"/>
      <c r="M847" s="652"/>
      <c r="N847" s="652"/>
      <c r="O847" s="652"/>
      <c r="P847" s="652"/>
      <c r="Q847" s="652"/>
      <c r="R847" s="534"/>
      <c r="S847" s="534"/>
      <c r="T847" s="534"/>
      <c r="U847" s="534"/>
      <c r="V847" s="534"/>
      <c r="W847" s="534"/>
      <c r="X847" s="534"/>
      <c r="Y847" s="534"/>
      <c r="Z847" s="534"/>
      <c r="AA847" s="534"/>
      <c r="AB847" s="534"/>
      <c r="AC847" s="534"/>
      <c r="AD847" s="534"/>
      <c r="AE847" s="534"/>
      <c r="AF847" s="534"/>
      <c r="AG847" s="534"/>
      <c r="AH847" s="534"/>
      <c r="AI847" s="534"/>
      <c r="AJ847" s="534"/>
      <c r="AK847" s="534"/>
    </row>
    <row r="848" ht="13.5" customHeight="1">
      <c r="A848" s="534"/>
      <c r="B848" s="652"/>
      <c r="C848" s="652"/>
      <c r="D848" s="652"/>
      <c r="E848" s="652"/>
      <c r="F848" s="652"/>
      <c r="G848" s="652"/>
      <c r="H848" s="652"/>
      <c r="I848" s="652"/>
      <c r="J848" s="652"/>
      <c r="K848" s="652"/>
      <c r="L848" s="652"/>
      <c r="M848" s="652"/>
      <c r="N848" s="652"/>
      <c r="O848" s="652"/>
      <c r="P848" s="652"/>
      <c r="Q848" s="652"/>
      <c r="R848" s="534"/>
      <c r="S848" s="534"/>
      <c r="T848" s="534"/>
      <c r="U848" s="534"/>
      <c r="V848" s="534"/>
      <c r="W848" s="534"/>
      <c r="X848" s="534"/>
      <c r="Y848" s="534"/>
      <c r="Z848" s="534"/>
      <c r="AA848" s="534"/>
      <c r="AB848" s="534"/>
      <c r="AC848" s="534"/>
      <c r="AD848" s="534"/>
      <c r="AE848" s="534"/>
      <c r="AF848" s="534"/>
      <c r="AG848" s="534"/>
      <c r="AH848" s="534"/>
      <c r="AI848" s="534"/>
      <c r="AJ848" s="534"/>
      <c r="AK848" s="534"/>
    </row>
    <row r="849" ht="13.5" customHeight="1">
      <c r="A849" s="534"/>
      <c r="B849" s="652"/>
      <c r="C849" s="652"/>
      <c r="D849" s="652"/>
      <c r="E849" s="652"/>
      <c r="F849" s="652"/>
      <c r="G849" s="652"/>
      <c r="H849" s="652"/>
      <c r="I849" s="652"/>
      <c r="J849" s="652"/>
      <c r="K849" s="652"/>
      <c r="L849" s="652"/>
      <c r="M849" s="652"/>
      <c r="N849" s="652"/>
      <c r="O849" s="652"/>
      <c r="P849" s="652"/>
      <c r="Q849" s="652"/>
      <c r="R849" s="534"/>
      <c r="S849" s="534"/>
      <c r="T849" s="534"/>
      <c r="U849" s="534"/>
      <c r="V849" s="534"/>
      <c r="W849" s="534"/>
      <c r="X849" s="534"/>
      <c r="Y849" s="534"/>
      <c r="Z849" s="534"/>
      <c r="AA849" s="534"/>
      <c r="AB849" s="534"/>
      <c r="AC849" s="534"/>
      <c r="AD849" s="534"/>
      <c r="AE849" s="534"/>
      <c r="AF849" s="534"/>
      <c r="AG849" s="534"/>
      <c r="AH849" s="534"/>
      <c r="AI849" s="534"/>
      <c r="AJ849" s="534"/>
      <c r="AK849" s="534"/>
    </row>
    <row r="850" ht="13.5" customHeight="1">
      <c r="A850" s="534"/>
      <c r="B850" s="652"/>
      <c r="C850" s="652"/>
      <c r="D850" s="652"/>
      <c r="E850" s="652"/>
      <c r="F850" s="652"/>
      <c r="G850" s="652"/>
      <c r="H850" s="652"/>
      <c r="I850" s="652"/>
      <c r="J850" s="652"/>
      <c r="K850" s="652"/>
      <c r="L850" s="652"/>
      <c r="M850" s="652"/>
      <c r="N850" s="652"/>
      <c r="O850" s="652"/>
      <c r="P850" s="652"/>
      <c r="Q850" s="652"/>
      <c r="R850" s="534"/>
      <c r="S850" s="534"/>
      <c r="T850" s="534"/>
      <c r="U850" s="534"/>
      <c r="V850" s="534"/>
      <c r="W850" s="534"/>
      <c r="X850" s="534"/>
      <c r="Y850" s="534"/>
      <c r="Z850" s="534"/>
      <c r="AA850" s="534"/>
      <c r="AB850" s="534"/>
      <c r="AC850" s="534"/>
      <c r="AD850" s="534"/>
      <c r="AE850" s="534"/>
      <c r="AF850" s="534"/>
      <c r="AG850" s="534"/>
      <c r="AH850" s="534"/>
      <c r="AI850" s="534"/>
      <c r="AJ850" s="534"/>
      <c r="AK850" s="534"/>
    </row>
    <row r="851" ht="13.5" customHeight="1">
      <c r="A851" s="534"/>
      <c r="B851" s="652"/>
      <c r="C851" s="652"/>
      <c r="D851" s="652"/>
      <c r="E851" s="652"/>
      <c r="F851" s="652"/>
      <c r="G851" s="652"/>
      <c r="H851" s="652"/>
      <c r="I851" s="652"/>
      <c r="J851" s="652"/>
      <c r="K851" s="652"/>
      <c r="L851" s="652"/>
      <c r="M851" s="652"/>
      <c r="N851" s="652"/>
      <c r="O851" s="652"/>
      <c r="P851" s="652"/>
      <c r="Q851" s="652"/>
      <c r="R851" s="534"/>
      <c r="S851" s="534"/>
      <c r="T851" s="534"/>
      <c r="U851" s="534"/>
      <c r="V851" s="534"/>
      <c r="W851" s="534"/>
      <c r="X851" s="534"/>
      <c r="Y851" s="534"/>
      <c r="Z851" s="534"/>
      <c r="AA851" s="534"/>
      <c r="AB851" s="534"/>
      <c r="AC851" s="534"/>
      <c r="AD851" s="534"/>
      <c r="AE851" s="534"/>
      <c r="AF851" s="534"/>
      <c r="AG851" s="534"/>
      <c r="AH851" s="534"/>
      <c r="AI851" s="534"/>
      <c r="AJ851" s="534"/>
      <c r="AK851" s="534"/>
    </row>
    <row r="852" ht="13.5" customHeight="1">
      <c r="A852" s="534"/>
      <c r="B852" s="652"/>
      <c r="C852" s="652"/>
      <c r="D852" s="652"/>
      <c r="E852" s="652"/>
      <c r="F852" s="652"/>
      <c r="G852" s="652"/>
      <c r="H852" s="652"/>
      <c r="I852" s="652"/>
      <c r="J852" s="652"/>
      <c r="K852" s="652"/>
      <c r="L852" s="652"/>
      <c r="M852" s="652"/>
      <c r="N852" s="652"/>
      <c r="O852" s="652"/>
      <c r="P852" s="652"/>
      <c r="Q852" s="652"/>
      <c r="R852" s="534"/>
      <c r="S852" s="534"/>
      <c r="T852" s="534"/>
      <c r="U852" s="534"/>
      <c r="V852" s="534"/>
      <c r="W852" s="534"/>
      <c r="X852" s="534"/>
      <c r="Y852" s="534"/>
      <c r="Z852" s="534"/>
      <c r="AA852" s="534"/>
      <c r="AB852" s="534"/>
      <c r="AC852" s="534"/>
      <c r="AD852" s="534"/>
      <c r="AE852" s="534"/>
      <c r="AF852" s="534"/>
      <c r="AG852" s="534"/>
      <c r="AH852" s="534"/>
      <c r="AI852" s="534"/>
      <c r="AJ852" s="534"/>
      <c r="AK852" s="534"/>
    </row>
    <row r="853" ht="13.5" customHeight="1">
      <c r="A853" s="534"/>
      <c r="B853" s="652"/>
      <c r="C853" s="652"/>
      <c r="D853" s="652"/>
      <c r="E853" s="652"/>
      <c r="F853" s="652"/>
      <c r="G853" s="652"/>
      <c r="H853" s="652"/>
      <c r="I853" s="652"/>
      <c r="J853" s="652"/>
      <c r="K853" s="652"/>
      <c r="L853" s="652"/>
      <c r="M853" s="652"/>
      <c r="N853" s="652"/>
      <c r="O853" s="652"/>
      <c r="P853" s="652"/>
      <c r="Q853" s="652"/>
      <c r="R853" s="534"/>
      <c r="S853" s="534"/>
      <c r="T853" s="534"/>
      <c r="U853" s="534"/>
      <c r="V853" s="534"/>
      <c r="W853" s="534"/>
      <c r="X853" s="534"/>
      <c r="Y853" s="534"/>
      <c r="Z853" s="534"/>
      <c r="AA853" s="534"/>
      <c r="AB853" s="534"/>
      <c r="AC853" s="534"/>
      <c r="AD853" s="534"/>
      <c r="AE853" s="534"/>
      <c r="AF853" s="534"/>
      <c r="AG853" s="534"/>
      <c r="AH853" s="534"/>
      <c r="AI853" s="534"/>
      <c r="AJ853" s="534"/>
      <c r="AK853" s="534"/>
    </row>
    <row r="854" ht="13.5" customHeight="1">
      <c r="A854" s="534"/>
      <c r="B854" s="652"/>
      <c r="C854" s="652"/>
      <c r="D854" s="652"/>
      <c r="E854" s="652"/>
      <c r="F854" s="652"/>
      <c r="G854" s="652"/>
      <c r="H854" s="652"/>
      <c r="I854" s="652"/>
      <c r="J854" s="652"/>
      <c r="K854" s="652"/>
      <c r="L854" s="652"/>
      <c r="M854" s="652"/>
      <c r="N854" s="652"/>
      <c r="O854" s="652"/>
      <c r="P854" s="652"/>
      <c r="Q854" s="652"/>
      <c r="R854" s="534"/>
      <c r="S854" s="534"/>
      <c r="T854" s="534"/>
      <c r="U854" s="534"/>
      <c r="V854" s="534"/>
      <c r="W854" s="534"/>
      <c r="X854" s="534"/>
      <c r="Y854" s="534"/>
      <c r="Z854" s="534"/>
      <c r="AA854" s="534"/>
      <c r="AB854" s="534"/>
      <c r="AC854" s="534"/>
      <c r="AD854" s="534"/>
      <c r="AE854" s="534"/>
      <c r="AF854" s="534"/>
      <c r="AG854" s="534"/>
      <c r="AH854" s="534"/>
      <c r="AI854" s="534"/>
      <c r="AJ854" s="534"/>
      <c r="AK854" s="534"/>
    </row>
    <row r="855" ht="13.5" customHeight="1">
      <c r="A855" s="534"/>
      <c r="B855" s="652"/>
      <c r="C855" s="652"/>
      <c r="D855" s="652"/>
      <c r="E855" s="652"/>
      <c r="F855" s="652"/>
      <c r="G855" s="652"/>
      <c r="H855" s="652"/>
      <c r="I855" s="652"/>
      <c r="J855" s="652"/>
      <c r="K855" s="652"/>
      <c r="L855" s="652"/>
      <c r="M855" s="652"/>
      <c r="N855" s="652"/>
      <c r="O855" s="652"/>
      <c r="P855" s="652"/>
      <c r="Q855" s="652"/>
      <c r="R855" s="534"/>
      <c r="S855" s="534"/>
      <c r="T855" s="534"/>
      <c r="U855" s="534"/>
      <c r="V855" s="534"/>
      <c r="W855" s="534"/>
      <c r="X855" s="534"/>
      <c r="Y855" s="534"/>
      <c r="Z855" s="534"/>
      <c r="AA855" s="534"/>
      <c r="AB855" s="534"/>
      <c r="AC855" s="534"/>
      <c r="AD855" s="534"/>
      <c r="AE855" s="534"/>
      <c r="AF855" s="534"/>
      <c r="AG855" s="534"/>
      <c r="AH855" s="534"/>
      <c r="AI855" s="534"/>
      <c r="AJ855" s="534"/>
      <c r="AK855" s="534"/>
    </row>
    <row r="856" ht="13.5" customHeight="1">
      <c r="A856" s="534"/>
      <c r="B856" s="652"/>
      <c r="C856" s="652"/>
      <c r="D856" s="652"/>
      <c r="E856" s="652"/>
      <c r="F856" s="652"/>
      <c r="G856" s="652"/>
      <c r="H856" s="652"/>
      <c r="I856" s="652"/>
      <c r="J856" s="652"/>
      <c r="K856" s="652"/>
      <c r="L856" s="652"/>
      <c r="M856" s="652"/>
      <c r="N856" s="652"/>
      <c r="O856" s="652"/>
      <c r="P856" s="652"/>
      <c r="Q856" s="652"/>
      <c r="R856" s="534"/>
      <c r="S856" s="534"/>
      <c r="T856" s="534"/>
      <c r="U856" s="534"/>
      <c r="V856" s="534"/>
      <c r="W856" s="534"/>
      <c r="X856" s="534"/>
      <c r="Y856" s="534"/>
      <c r="Z856" s="534"/>
      <c r="AA856" s="534"/>
      <c r="AB856" s="534"/>
      <c r="AC856" s="534"/>
      <c r="AD856" s="534"/>
      <c r="AE856" s="534"/>
      <c r="AF856" s="534"/>
      <c r="AG856" s="534"/>
      <c r="AH856" s="534"/>
      <c r="AI856" s="534"/>
      <c r="AJ856" s="534"/>
      <c r="AK856" s="534"/>
    </row>
    <row r="857" ht="13.5" customHeight="1">
      <c r="A857" s="534"/>
      <c r="B857" s="652"/>
      <c r="C857" s="652"/>
      <c r="D857" s="652"/>
      <c r="E857" s="652"/>
      <c r="F857" s="652"/>
      <c r="G857" s="652"/>
      <c r="H857" s="652"/>
      <c r="I857" s="652"/>
      <c r="J857" s="652"/>
      <c r="K857" s="652"/>
      <c r="L857" s="652"/>
      <c r="M857" s="652"/>
      <c r="N857" s="652"/>
      <c r="O857" s="652"/>
      <c r="P857" s="652"/>
      <c r="Q857" s="652"/>
      <c r="R857" s="534"/>
      <c r="S857" s="534"/>
      <c r="T857" s="534"/>
      <c r="U857" s="534"/>
      <c r="V857" s="534"/>
      <c r="W857" s="534"/>
      <c r="X857" s="534"/>
      <c r="Y857" s="534"/>
      <c r="Z857" s="534"/>
      <c r="AA857" s="534"/>
      <c r="AB857" s="534"/>
      <c r="AC857" s="534"/>
      <c r="AD857" s="534"/>
      <c r="AE857" s="534"/>
      <c r="AF857" s="534"/>
      <c r="AG857" s="534"/>
      <c r="AH857" s="534"/>
      <c r="AI857" s="534"/>
      <c r="AJ857" s="534"/>
      <c r="AK857" s="534"/>
    </row>
    <row r="858" ht="13.5" customHeight="1">
      <c r="A858" s="534"/>
      <c r="B858" s="652"/>
      <c r="C858" s="652"/>
      <c r="D858" s="652"/>
      <c r="E858" s="652"/>
      <c r="F858" s="652"/>
      <c r="G858" s="652"/>
      <c r="H858" s="652"/>
      <c r="I858" s="652"/>
      <c r="J858" s="652"/>
      <c r="K858" s="652"/>
      <c r="L858" s="652"/>
      <c r="M858" s="652"/>
      <c r="N858" s="652"/>
      <c r="O858" s="652"/>
      <c r="P858" s="652"/>
      <c r="Q858" s="652"/>
      <c r="R858" s="534"/>
      <c r="S858" s="534"/>
      <c r="T858" s="534"/>
      <c r="U858" s="534"/>
      <c r="V858" s="534"/>
      <c r="W858" s="534"/>
      <c r="X858" s="534"/>
      <c r="Y858" s="534"/>
      <c r="Z858" s="534"/>
      <c r="AA858" s="534"/>
      <c r="AB858" s="534"/>
      <c r="AC858" s="534"/>
      <c r="AD858" s="534"/>
      <c r="AE858" s="534"/>
      <c r="AF858" s="534"/>
      <c r="AG858" s="534"/>
      <c r="AH858" s="534"/>
      <c r="AI858" s="534"/>
      <c r="AJ858" s="534"/>
      <c r="AK858" s="534"/>
    </row>
    <row r="859" ht="13.5" customHeight="1">
      <c r="A859" s="534"/>
      <c r="B859" s="652"/>
      <c r="C859" s="652"/>
      <c r="D859" s="652"/>
      <c r="E859" s="652"/>
      <c r="F859" s="652"/>
      <c r="G859" s="652"/>
      <c r="H859" s="652"/>
      <c r="I859" s="652"/>
      <c r="J859" s="652"/>
      <c r="K859" s="652"/>
      <c r="L859" s="652"/>
      <c r="M859" s="652"/>
      <c r="N859" s="652"/>
      <c r="O859" s="652"/>
      <c r="P859" s="652"/>
      <c r="Q859" s="652"/>
      <c r="R859" s="534"/>
      <c r="S859" s="534"/>
      <c r="T859" s="534"/>
      <c r="U859" s="534"/>
      <c r="V859" s="534"/>
      <c r="W859" s="534"/>
      <c r="X859" s="534"/>
      <c r="Y859" s="534"/>
      <c r="Z859" s="534"/>
      <c r="AA859" s="534"/>
      <c r="AB859" s="534"/>
      <c r="AC859" s="534"/>
      <c r="AD859" s="534"/>
      <c r="AE859" s="534"/>
      <c r="AF859" s="534"/>
      <c r="AG859" s="534"/>
      <c r="AH859" s="534"/>
      <c r="AI859" s="534"/>
      <c r="AJ859" s="534"/>
      <c r="AK859" s="534"/>
    </row>
    <row r="860" ht="13.5" customHeight="1">
      <c r="A860" s="534"/>
      <c r="B860" s="652"/>
      <c r="C860" s="652"/>
      <c r="D860" s="652"/>
      <c r="E860" s="652"/>
      <c r="F860" s="652"/>
      <c r="G860" s="652"/>
      <c r="H860" s="652"/>
      <c r="I860" s="652"/>
      <c r="J860" s="652"/>
      <c r="K860" s="652"/>
      <c r="L860" s="652"/>
      <c r="M860" s="652"/>
      <c r="N860" s="652"/>
      <c r="O860" s="652"/>
      <c r="P860" s="652"/>
      <c r="Q860" s="652"/>
      <c r="R860" s="534"/>
      <c r="S860" s="534"/>
      <c r="T860" s="534"/>
      <c r="U860" s="534"/>
      <c r="V860" s="534"/>
      <c r="W860" s="534"/>
      <c r="X860" s="534"/>
      <c r="Y860" s="534"/>
      <c r="Z860" s="534"/>
      <c r="AA860" s="534"/>
      <c r="AB860" s="534"/>
      <c r="AC860" s="534"/>
      <c r="AD860" s="534"/>
      <c r="AE860" s="534"/>
      <c r="AF860" s="534"/>
      <c r="AG860" s="534"/>
      <c r="AH860" s="534"/>
      <c r="AI860" s="534"/>
      <c r="AJ860" s="534"/>
      <c r="AK860" s="534"/>
    </row>
    <row r="861" ht="13.5" customHeight="1">
      <c r="A861" s="534"/>
      <c r="B861" s="652"/>
      <c r="C861" s="652"/>
      <c r="D861" s="652"/>
      <c r="E861" s="652"/>
      <c r="F861" s="652"/>
      <c r="G861" s="652"/>
      <c r="H861" s="652"/>
      <c r="I861" s="652"/>
      <c r="J861" s="652"/>
      <c r="K861" s="652"/>
      <c r="L861" s="652"/>
      <c r="M861" s="652"/>
      <c r="N861" s="652"/>
      <c r="O861" s="652"/>
      <c r="P861" s="652"/>
      <c r="Q861" s="652"/>
      <c r="R861" s="534"/>
      <c r="S861" s="534"/>
      <c r="T861" s="534"/>
      <c r="U861" s="534"/>
      <c r="V861" s="534"/>
      <c r="W861" s="534"/>
      <c r="X861" s="534"/>
      <c r="Y861" s="534"/>
      <c r="Z861" s="534"/>
      <c r="AA861" s="534"/>
      <c r="AB861" s="534"/>
      <c r="AC861" s="534"/>
      <c r="AD861" s="534"/>
      <c r="AE861" s="534"/>
      <c r="AF861" s="534"/>
      <c r="AG861" s="534"/>
      <c r="AH861" s="534"/>
      <c r="AI861" s="534"/>
      <c r="AJ861" s="534"/>
      <c r="AK861" s="534"/>
    </row>
    <row r="862" ht="13.5" customHeight="1">
      <c r="A862" s="534"/>
      <c r="B862" s="652"/>
      <c r="C862" s="652"/>
      <c r="D862" s="652"/>
      <c r="E862" s="652"/>
      <c r="F862" s="652"/>
      <c r="G862" s="652"/>
      <c r="H862" s="652"/>
      <c r="I862" s="652"/>
      <c r="J862" s="652"/>
      <c r="K862" s="652"/>
      <c r="L862" s="652"/>
      <c r="M862" s="652"/>
      <c r="N862" s="652"/>
      <c r="O862" s="652"/>
      <c r="P862" s="652"/>
      <c r="Q862" s="652"/>
      <c r="R862" s="534"/>
      <c r="S862" s="534"/>
      <c r="T862" s="534"/>
      <c r="U862" s="534"/>
      <c r="V862" s="534"/>
      <c r="W862" s="534"/>
      <c r="X862" s="534"/>
      <c r="Y862" s="534"/>
      <c r="Z862" s="534"/>
      <c r="AA862" s="534"/>
      <c r="AB862" s="534"/>
      <c r="AC862" s="534"/>
      <c r="AD862" s="534"/>
      <c r="AE862" s="534"/>
      <c r="AF862" s="534"/>
      <c r="AG862" s="534"/>
      <c r="AH862" s="534"/>
      <c r="AI862" s="534"/>
      <c r="AJ862" s="534"/>
      <c r="AK862" s="534"/>
    </row>
    <row r="863" ht="13.5" customHeight="1">
      <c r="A863" s="534"/>
      <c r="B863" s="652"/>
      <c r="C863" s="652"/>
      <c r="D863" s="652"/>
      <c r="E863" s="652"/>
      <c r="F863" s="652"/>
      <c r="G863" s="652"/>
      <c r="H863" s="652"/>
      <c r="I863" s="652"/>
      <c r="J863" s="652"/>
      <c r="K863" s="652"/>
      <c r="L863" s="652"/>
      <c r="M863" s="652"/>
      <c r="N863" s="652"/>
      <c r="O863" s="652"/>
      <c r="P863" s="652"/>
      <c r="Q863" s="652"/>
      <c r="R863" s="534"/>
      <c r="S863" s="534"/>
      <c r="T863" s="534"/>
      <c r="U863" s="534"/>
      <c r="V863" s="534"/>
      <c r="W863" s="534"/>
      <c r="X863" s="534"/>
      <c r="Y863" s="534"/>
      <c r="Z863" s="534"/>
      <c r="AA863" s="534"/>
      <c r="AB863" s="534"/>
      <c r="AC863" s="534"/>
      <c r="AD863" s="534"/>
      <c r="AE863" s="534"/>
      <c r="AF863" s="534"/>
      <c r="AG863" s="534"/>
      <c r="AH863" s="534"/>
      <c r="AI863" s="534"/>
      <c r="AJ863" s="534"/>
      <c r="AK863" s="534"/>
    </row>
    <row r="864" ht="13.5" customHeight="1">
      <c r="A864" s="534"/>
      <c r="B864" s="652"/>
      <c r="C864" s="652"/>
      <c r="D864" s="652"/>
      <c r="E864" s="652"/>
      <c r="F864" s="652"/>
      <c r="G864" s="652"/>
      <c r="H864" s="652"/>
      <c r="I864" s="652"/>
      <c r="J864" s="652"/>
      <c r="K864" s="652"/>
      <c r="L864" s="652"/>
      <c r="M864" s="652"/>
      <c r="N864" s="652"/>
      <c r="O864" s="652"/>
      <c r="P864" s="652"/>
      <c r="Q864" s="652"/>
      <c r="R864" s="534"/>
      <c r="S864" s="534"/>
      <c r="T864" s="534"/>
      <c r="U864" s="534"/>
      <c r="V864" s="534"/>
      <c r="W864" s="534"/>
      <c r="X864" s="534"/>
      <c r="Y864" s="534"/>
      <c r="Z864" s="534"/>
      <c r="AA864" s="534"/>
      <c r="AB864" s="534"/>
      <c r="AC864" s="534"/>
      <c r="AD864" s="534"/>
      <c r="AE864" s="534"/>
      <c r="AF864" s="534"/>
      <c r="AG864" s="534"/>
      <c r="AH864" s="534"/>
      <c r="AI864" s="534"/>
      <c r="AJ864" s="534"/>
      <c r="AK864" s="534"/>
    </row>
    <row r="865" ht="13.5" customHeight="1">
      <c r="A865" s="534"/>
      <c r="B865" s="652"/>
      <c r="C865" s="652"/>
      <c r="D865" s="652"/>
      <c r="E865" s="652"/>
      <c r="F865" s="652"/>
      <c r="G865" s="652"/>
      <c r="H865" s="652"/>
      <c r="I865" s="652"/>
      <c r="J865" s="652"/>
      <c r="K865" s="652"/>
      <c r="L865" s="652"/>
      <c r="M865" s="652"/>
      <c r="N865" s="652"/>
      <c r="O865" s="652"/>
      <c r="P865" s="652"/>
      <c r="Q865" s="652"/>
      <c r="R865" s="534"/>
      <c r="S865" s="534"/>
      <c r="T865" s="534"/>
      <c r="U865" s="534"/>
      <c r="V865" s="534"/>
      <c r="W865" s="534"/>
      <c r="X865" s="534"/>
      <c r="Y865" s="534"/>
      <c r="Z865" s="534"/>
      <c r="AA865" s="534"/>
      <c r="AB865" s="534"/>
      <c r="AC865" s="534"/>
      <c r="AD865" s="534"/>
      <c r="AE865" s="534"/>
      <c r="AF865" s="534"/>
      <c r="AG865" s="534"/>
      <c r="AH865" s="534"/>
      <c r="AI865" s="534"/>
      <c r="AJ865" s="534"/>
      <c r="AK865" s="534"/>
    </row>
    <row r="866" ht="13.5" customHeight="1">
      <c r="A866" s="534"/>
      <c r="B866" s="652"/>
      <c r="C866" s="652"/>
      <c r="D866" s="652"/>
      <c r="E866" s="652"/>
      <c r="F866" s="652"/>
      <c r="G866" s="652"/>
      <c r="H866" s="652"/>
      <c r="I866" s="652"/>
      <c r="J866" s="652"/>
      <c r="K866" s="652"/>
      <c r="L866" s="652"/>
      <c r="M866" s="652"/>
      <c r="N866" s="652"/>
      <c r="O866" s="652"/>
      <c r="P866" s="652"/>
      <c r="Q866" s="652"/>
      <c r="R866" s="534"/>
      <c r="S866" s="534"/>
      <c r="T866" s="534"/>
      <c r="U866" s="534"/>
      <c r="V866" s="534"/>
      <c r="W866" s="534"/>
      <c r="X866" s="534"/>
      <c r="Y866" s="534"/>
      <c r="Z866" s="534"/>
      <c r="AA866" s="534"/>
      <c r="AB866" s="534"/>
      <c r="AC866" s="534"/>
      <c r="AD866" s="534"/>
      <c r="AE866" s="534"/>
      <c r="AF866" s="534"/>
      <c r="AG866" s="534"/>
      <c r="AH866" s="534"/>
      <c r="AI866" s="534"/>
      <c r="AJ866" s="534"/>
      <c r="AK866" s="534"/>
    </row>
    <row r="867" ht="13.5" customHeight="1">
      <c r="A867" s="534"/>
      <c r="B867" s="652"/>
      <c r="C867" s="652"/>
      <c r="D867" s="652"/>
      <c r="E867" s="652"/>
      <c r="F867" s="652"/>
      <c r="G867" s="652"/>
      <c r="H867" s="652"/>
      <c r="I867" s="652"/>
      <c r="J867" s="652"/>
      <c r="K867" s="652"/>
      <c r="L867" s="652"/>
      <c r="M867" s="652"/>
      <c r="N867" s="652"/>
      <c r="O867" s="652"/>
      <c r="P867" s="652"/>
      <c r="Q867" s="652"/>
      <c r="R867" s="534"/>
      <c r="S867" s="534"/>
      <c r="T867" s="534"/>
      <c r="U867" s="534"/>
      <c r="V867" s="534"/>
      <c r="W867" s="534"/>
      <c r="X867" s="534"/>
      <c r="Y867" s="534"/>
      <c r="Z867" s="534"/>
      <c r="AA867" s="534"/>
      <c r="AB867" s="534"/>
      <c r="AC867" s="534"/>
      <c r="AD867" s="534"/>
      <c r="AE867" s="534"/>
      <c r="AF867" s="534"/>
      <c r="AG867" s="534"/>
      <c r="AH867" s="534"/>
      <c r="AI867" s="534"/>
      <c r="AJ867" s="534"/>
      <c r="AK867" s="534"/>
    </row>
    <row r="868" ht="13.5" customHeight="1">
      <c r="A868" s="534"/>
      <c r="B868" s="652"/>
      <c r="C868" s="652"/>
      <c r="D868" s="652"/>
      <c r="E868" s="652"/>
      <c r="F868" s="652"/>
      <c r="G868" s="652"/>
      <c r="H868" s="652"/>
      <c r="I868" s="652"/>
      <c r="J868" s="652"/>
      <c r="K868" s="652"/>
      <c r="L868" s="652"/>
      <c r="M868" s="652"/>
      <c r="N868" s="652"/>
      <c r="O868" s="652"/>
      <c r="P868" s="652"/>
      <c r="Q868" s="652"/>
      <c r="R868" s="534"/>
      <c r="S868" s="534"/>
      <c r="T868" s="534"/>
      <c r="U868" s="534"/>
      <c r="V868" s="534"/>
      <c r="W868" s="534"/>
      <c r="X868" s="534"/>
      <c r="Y868" s="534"/>
      <c r="Z868" s="534"/>
      <c r="AA868" s="534"/>
      <c r="AB868" s="534"/>
      <c r="AC868" s="534"/>
      <c r="AD868" s="534"/>
      <c r="AE868" s="534"/>
      <c r="AF868" s="534"/>
      <c r="AG868" s="534"/>
      <c r="AH868" s="534"/>
      <c r="AI868" s="534"/>
      <c r="AJ868" s="534"/>
      <c r="AK868" s="534"/>
    </row>
    <row r="869" ht="13.5" customHeight="1">
      <c r="A869" s="534"/>
      <c r="B869" s="652"/>
      <c r="C869" s="652"/>
      <c r="D869" s="652"/>
      <c r="E869" s="652"/>
      <c r="F869" s="652"/>
      <c r="G869" s="652"/>
      <c r="H869" s="652"/>
      <c r="I869" s="652"/>
      <c r="J869" s="652"/>
      <c r="K869" s="652"/>
      <c r="L869" s="652"/>
      <c r="M869" s="652"/>
      <c r="N869" s="652"/>
      <c r="O869" s="652"/>
      <c r="P869" s="652"/>
      <c r="Q869" s="652"/>
      <c r="R869" s="534"/>
      <c r="S869" s="534"/>
      <c r="T869" s="534"/>
      <c r="U869" s="534"/>
      <c r="V869" s="534"/>
      <c r="W869" s="534"/>
      <c r="X869" s="534"/>
      <c r="Y869" s="534"/>
      <c r="Z869" s="534"/>
      <c r="AA869" s="534"/>
      <c r="AB869" s="534"/>
      <c r="AC869" s="534"/>
      <c r="AD869" s="534"/>
      <c r="AE869" s="534"/>
      <c r="AF869" s="534"/>
      <c r="AG869" s="534"/>
      <c r="AH869" s="534"/>
      <c r="AI869" s="534"/>
      <c r="AJ869" s="534"/>
      <c r="AK869" s="534"/>
    </row>
    <row r="870" ht="13.5" customHeight="1">
      <c r="A870" s="534"/>
      <c r="B870" s="652"/>
      <c r="C870" s="652"/>
      <c r="D870" s="652"/>
      <c r="E870" s="652"/>
      <c r="F870" s="652"/>
      <c r="G870" s="652"/>
      <c r="H870" s="652"/>
      <c r="I870" s="652"/>
      <c r="J870" s="652"/>
      <c r="K870" s="652"/>
      <c r="L870" s="652"/>
      <c r="M870" s="652"/>
      <c r="N870" s="652"/>
      <c r="O870" s="652"/>
      <c r="P870" s="652"/>
      <c r="Q870" s="652"/>
      <c r="R870" s="534"/>
      <c r="S870" s="534"/>
      <c r="T870" s="534"/>
      <c r="U870" s="534"/>
      <c r="V870" s="534"/>
      <c r="W870" s="534"/>
      <c r="X870" s="534"/>
      <c r="Y870" s="534"/>
      <c r="Z870" s="534"/>
      <c r="AA870" s="534"/>
      <c r="AB870" s="534"/>
      <c r="AC870" s="534"/>
      <c r="AD870" s="534"/>
      <c r="AE870" s="534"/>
      <c r="AF870" s="534"/>
      <c r="AG870" s="534"/>
      <c r="AH870" s="534"/>
      <c r="AI870" s="534"/>
      <c r="AJ870" s="534"/>
      <c r="AK870" s="534"/>
    </row>
    <row r="871" ht="13.5" customHeight="1">
      <c r="A871" s="534"/>
      <c r="B871" s="652"/>
      <c r="C871" s="652"/>
      <c r="D871" s="652"/>
      <c r="E871" s="652"/>
      <c r="F871" s="652"/>
      <c r="G871" s="652"/>
      <c r="H871" s="652"/>
      <c r="I871" s="652"/>
      <c r="J871" s="652"/>
      <c r="K871" s="652"/>
      <c r="L871" s="652"/>
      <c r="M871" s="652"/>
      <c r="N871" s="652"/>
      <c r="O871" s="652"/>
      <c r="P871" s="652"/>
      <c r="Q871" s="652"/>
      <c r="R871" s="534"/>
      <c r="S871" s="534"/>
      <c r="T871" s="534"/>
      <c r="U871" s="534"/>
      <c r="V871" s="534"/>
      <c r="W871" s="534"/>
      <c r="X871" s="534"/>
      <c r="Y871" s="534"/>
      <c r="Z871" s="534"/>
      <c r="AA871" s="534"/>
      <c r="AB871" s="534"/>
      <c r="AC871" s="534"/>
      <c r="AD871" s="534"/>
      <c r="AE871" s="534"/>
      <c r="AF871" s="534"/>
      <c r="AG871" s="534"/>
      <c r="AH871" s="534"/>
      <c r="AI871" s="534"/>
      <c r="AJ871" s="534"/>
      <c r="AK871" s="534"/>
    </row>
    <row r="872" ht="13.5" customHeight="1">
      <c r="A872" s="534"/>
      <c r="B872" s="652"/>
      <c r="C872" s="652"/>
      <c r="D872" s="652"/>
      <c r="E872" s="652"/>
      <c r="F872" s="652"/>
      <c r="G872" s="652"/>
      <c r="H872" s="652"/>
      <c r="I872" s="652"/>
      <c r="J872" s="652"/>
      <c r="K872" s="652"/>
      <c r="L872" s="652"/>
      <c r="M872" s="652"/>
      <c r="N872" s="652"/>
      <c r="O872" s="652"/>
      <c r="P872" s="652"/>
      <c r="Q872" s="652"/>
      <c r="R872" s="534"/>
      <c r="S872" s="534"/>
      <c r="T872" s="534"/>
      <c r="U872" s="534"/>
      <c r="V872" s="534"/>
      <c r="W872" s="534"/>
      <c r="X872" s="534"/>
      <c r="Y872" s="534"/>
      <c r="Z872" s="534"/>
      <c r="AA872" s="534"/>
      <c r="AB872" s="534"/>
      <c r="AC872" s="534"/>
      <c r="AD872" s="534"/>
      <c r="AE872" s="534"/>
      <c r="AF872" s="534"/>
      <c r="AG872" s="534"/>
      <c r="AH872" s="534"/>
      <c r="AI872" s="534"/>
      <c r="AJ872" s="534"/>
      <c r="AK872" s="534"/>
    </row>
    <row r="873" ht="13.5" customHeight="1">
      <c r="A873" s="534"/>
      <c r="B873" s="652"/>
      <c r="C873" s="652"/>
      <c r="D873" s="652"/>
      <c r="E873" s="652"/>
      <c r="F873" s="652"/>
      <c r="G873" s="652"/>
      <c r="H873" s="652"/>
      <c r="I873" s="652"/>
      <c r="J873" s="652"/>
      <c r="K873" s="652"/>
      <c r="L873" s="652"/>
      <c r="M873" s="652"/>
      <c r="N873" s="652"/>
      <c r="O873" s="652"/>
      <c r="P873" s="652"/>
      <c r="Q873" s="652"/>
      <c r="R873" s="534"/>
      <c r="S873" s="534"/>
      <c r="T873" s="534"/>
      <c r="U873" s="534"/>
      <c r="V873" s="534"/>
      <c r="W873" s="534"/>
      <c r="X873" s="534"/>
      <c r="Y873" s="534"/>
      <c r="Z873" s="534"/>
      <c r="AA873" s="534"/>
      <c r="AB873" s="534"/>
      <c r="AC873" s="534"/>
      <c r="AD873" s="534"/>
      <c r="AE873" s="534"/>
      <c r="AF873" s="534"/>
      <c r="AG873" s="534"/>
      <c r="AH873" s="534"/>
      <c r="AI873" s="534"/>
      <c r="AJ873" s="534"/>
      <c r="AK873" s="534"/>
    </row>
    <row r="874" ht="13.5" customHeight="1">
      <c r="A874" s="534"/>
      <c r="B874" s="652"/>
      <c r="C874" s="652"/>
      <c r="D874" s="652"/>
      <c r="E874" s="652"/>
      <c r="F874" s="652"/>
      <c r="G874" s="652"/>
      <c r="H874" s="652"/>
      <c r="I874" s="652"/>
      <c r="J874" s="652"/>
      <c r="K874" s="652"/>
      <c r="L874" s="652"/>
      <c r="M874" s="652"/>
      <c r="N874" s="652"/>
      <c r="O874" s="652"/>
      <c r="P874" s="652"/>
      <c r="Q874" s="652"/>
      <c r="R874" s="534"/>
      <c r="S874" s="534"/>
      <c r="T874" s="534"/>
      <c r="U874" s="534"/>
      <c r="V874" s="534"/>
      <c r="W874" s="534"/>
      <c r="X874" s="534"/>
      <c r="Y874" s="534"/>
      <c r="Z874" s="534"/>
      <c r="AA874" s="534"/>
      <c r="AB874" s="534"/>
      <c r="AC874" s="534"/>
      <c r="AD874" s="534"/>
      <c r="AE874" s="534"/>
      <c r="AF874" s="534"/>
      <c r="AG874" s="534"/>
      <c r="AH874" s="534"/>
      <c r="AI874" s="534"/>
      <c r="AJ874" s="534"/>
      <c r="AK874" s="534"/>
    </row>
    <row r="875" ht="13.5" customHeight="1">
      <c r="A875" s="534"/>
      <c r="B875" s="652"/>
      <c r="C875" s="652"/>
      <c r="D875" s="652"/>
      <c r="E875" s="652"/>
      <c r="F875" s="652"/>
      <c r="G875" s="652"/>
      <c r="H875" s="652"/>
      <c r="I875" s="652"/>
      <c r="J875" s="652"/>
      <c r="K875" s="652"/>
      <c r="L875" s="652"/>
      <c r="M875" s="652"/>
      <c r="N875" s="652"/>
      <c r="O875" s="652"/>
      <c r="P875" s="652"/>
      <c r="Q875" s="652"/>
      <c r="R875" s="534"/>
      <c r="S875" s="534"/>
      <c r="T875" s="534"/>
      <c r="U875" s="534"/>
      <c r="V875" s="534"/>
      <c r="W875" s="534"/>
      <c r="X875" s="534"/>
      <c r="Y875" s="534"/>
      <c r="Z875" s="534"/>
      <c r="AA875" s="534"/>
      <c r="AB875" s="534"/>
      <c r="AC875" s="534"/>
      <c r="AD875" s="534"/>
      <c r="AE875" s="534"/>
      <c r="AF875" s="534"/>
      <c r="AG875" s="534"/>
      <c r="AH875" s="534"/>
      <c r="AI875" s="534"/>
      <c r="AJ875" s="534"/>
      <c r="AK875" s="534"/>
    </row>
    <row r="876" ht="13.5" customHeight="1">
      <c r="A876" s="534"/>
      <c r="B876" s="652"/>
      <c r="C876" s="652"/>
      <c r="D876" s="652"/>
      <c r="E876" s="652"/>
      <c r="F876" s="652"/>
      <c r="G876" s="652"/>
      <c r="H876" s="652"/>
      <c r="I876" s="652"/>
      <c r="J876" s="652"/>
      <c r="K876" s="652"/>
      <c r="L876" s="652"/>
      <c r="M876" s="652"/>
      <c r="N876" s="652"/>
      <c r="O876" s="652"/>
      <c r="P876" s="652"/>
      <c r="Q876" s="652"/>
      <c r="R876" s="534"/>
      <c r="S876" s="534"/>
      <c r="T876" s="534"/>
      <c r="U876" s="534"/>
      <c r="V876" s="534"/>
      <c r="W876" s="534"/>
      <c r="X876" s="534"/>
      <c r="Y876" s="534"/>
      <c r="Z876" s="534"/>
      <c r="AA876" s="534"/>
      <c r="AB876" s="534"/>
      <c r="AC876" s="534"/>
      <c r="AD876" s="534"/>
      <c r="AE876" s="534"/>
      <c r="AF876" s="534"/>
      <c r="AG876" s="534"/>
      <c r="AH876" s="534"/>
      <c r="AI876" s="534"/>
      <c r="AJ876" s="534"/>
      <c r="AK876" s="534"/>
    </row>
    <row r="877" ht="13.5" customHeight="1">
      <c r="A877" s="534"/>
      <c r="B877" s="652"/>
      <c r="C877" s="652"/>
      <c r="D877" s="652"/>
      <c r="E877" s="652"/>
      <c r="F877" s="652"/>
      <c r="G877" s="652"/>
      <c r="H877" s="652"/>
      <c r="I877" s="652"/>
      <c r="J877" s="652"/>
      <c r="K877" s="652"/>
      <c r="L877" s="652"/>
      <c r="M877" s="652"/>
      <c r="N877" s="652"/>
      <c r="O877" s="652"/>
      <c r="P877" s="652"/>
      <c r="Q877" s="652"/>
      <c r="R877" s="534"/>
      <c r="S877" s="534"/>
      <c r="T877" s="534"/>
      <c r="U877" s="534"/>
      <c r="V877" s="534"/>
      <c r="W877" s="534"/>
      <c r="X877" s="534"/>
      <c r="Y877" s="534"/>
      <c r="Z877" s="534"/>
      <c r="AA877" s="534"/>
      <c r="AB877" s="534"/>
      <c r="AC877" s="534"/>
      <c r="AD877" s="534"/>
      <c r="AE877" s="534"/>
      <c r="AF877" s="534"/>
      <c r="AG877" s="534"/>
      <c r="AH877" s="534"/>
      <c r="AI877" s="534"/>
      <c r="AJ877" s="534"/>
      <c r="AK877" s="534"/>
    </row>
    <row r="878" ht="13.5" customHeight="1">
      <c r="A878" s="534"/>
      <c r="B878" s="652"/>
      <c r="C878" s="652"/>
      <c r="D878" s="652"/>
      <c r="E878" s="652"/>
      <c r="F878" s="652"/>
      <c r="G878" s="652"/>
      <c r="H878" s="652"/>
      <c r="I878" s="652"/>
      <c r="J878" s="652"/>
      <c r="K878" s="652"/>
      <c r="L878" s="652"/>
      <c r="M878" s="652"/>
      <c r="N878" s="652"/>
      <c r="O878" s="652"/>
      <c r="P878" s="652"/>
      <c r="Q878" s="652"/>
      <c r="R878" s="534"/>
      <c r="S878" s="534"/>
      <c r="T878" s="534"/>
      <c r="U878" s="534"/>
      <c r="V878" s="534"/>
      <c r="W878" s="534"/>
      <c r="X878" s="534"/>
      <c r="Y878" s="534"/>
      <c r="Z878" s="534"/>
      <c r="AA878" s="534"/>
      <c r="AB878" s="534"/>
      <c r="AC878" s="534"/>
      <c r="AD878" s="534"/>
      <c r="AE878" s="534"/>
      <c r="AF878" s="534"/>
      <c r="AG878" s="534"/>
      <c r="AH878" s="534"/>
      <c r="AI878" s="534"/>
      <c r="AJ878" s="534"/>
      <c r="AK878" s="534"/>
    </row>
    <row r="879" ht="13.5" customHeight="1">
      <c r="A879" s="534"/>
      <c r="B879" s="652"/>
      <c r="C879" s="652"/>
      <c r="D879" s="652"/>
      <c r="E879" s="652"/>
      <c r="F879" s="652"/>
      <c r="G879" s="652"/>
      <c r="H879" s="652"/>
      <c r="I879" s="652"/>
      <c r="J879" s="652"/>
      <c r="K879" s="652"/>
      <c r="L879" s="652"/>
      <c r="M879" s="652"/>
      <c r="N879" s="652"/>
      <c r="O879" s="652"/>
      <c r="P879" s="652"/>
      <c r="Q879" s="652"/>
      <c r="R879" s="534"/>
      <c r="S879" s="534"/>
      <c r="T879" s="534"/>
      <c r="U879" s="534"/>
      <c r="V879" s="534"/>
      <c r="W879" s="534"/>
      <c r="X879" s="534"/>
      <c r="Y879" s="534"/>
      <c r="Z879" s="534"/>
      <c r="AA879" s="534"/>
      <c r="AB879" s="534"/>
      <c r="AC879" s="534"/>
      <c r="AD879" s="534"/>
      <c r="AE879" s="534"/>
      <c r="AF879" s="534"/>
      <c r="AG879" s="534"/>
      <c r="AH879" s="534"/>
      <c r="AI879" s="534"/>
      <c r="AJ879" s="534"/>
      <c r="AK879" s="534"/>
    </row>
    <row r="880" ht="13.5" customHeight="1">
      <c r="A880" s="534"/>
      <c r="B880" s="652"/>
      <c r="C880" s="652"/>
      <c r="D880" s="652"/>
      <c r="E880" s="652"/>
      <c r="F880" s="652"/>
      <c r="G880" s="652"/>
      <c r="H880" s="652"/>
      <c r="I880" s="652"/>
      <c r="J880" s="652"/>
      <c r="K880" s="652"/>
      <c r="L880" s="652"/>
      <c r="M880" s="652"/>
      <c r="N880" s="652"/>
      <c r="O880" s="652"/>
      <c r="P880" s="652"/>
      <c r="Q880" s="652"/>
      <c r="R880" s="534"/>
      <c r="S880" s="534"/>
      <c r="T880" s="534"/>
      <c r="U880" s="534"/>
      <c r="V880" s="534"/>
      <c r="W880" s="534"/>
      <c r="X880" s="534"/>
      <c r="Y880" s="534"/>
      <c r="Z880" s="534"/>
      <c r="AA880" s="534"/>
      <c r="AB880" s="534"/>
      <c r="AC880" s="534"/>
      <c r="AD880" s="534"/>
      <c r="AE880" s="534"/>
      <c r="AF880" s="534"/>
      <c r="AG880" s="534"/>
      <c r="AH880" s="534"/>
      <c r="AI880" s="534"/>
      <c r="AJ880" s="534"/>
      <c r="AK880" s="534"/>
    </row>
    <row r="881" ht="13.5" customHeight="1">
      <c r="A881" s="534"/>
      <c r="B881" s="652"/>
      <c r="C881" s="652"/>
      <c r="D881" s="652"/>
      <c r="E881" s="652"/>
      <c r="F881" s="652"/>
      <c r="G881" s="652"/>
      <c r="H881" s="652"/>
      <c r="I881" s="652"/>
      <c r="J881" s="652"/>
      <c r="K881" s="652"/>
      <c r="L881" s="652"/>
      <c r="M881" s="652"/>
      <c r="N881" s="652"/>
      <c r="O881" s="652"/>
      <c r="P881" s="652"/>
      <c r="Q881" s="652"/>
      <c r="R881" s="534"/>
      <c r="S881" s="534"/>
      <c r="T881" s="534"/>
      <c r="U881" s="534"/>
      <c r="V881" s="534"/>
      <c r="W881" s="534"/>
      <c r="X881" s="534"/>
      <c r="Y881" s="534"/>
      <c r="Z881" s="534"/>
      <c r="AA881" s="534"/>
      <c r="AB881" s="534"/>
      <c r="AC881" s="534"/>
      <c r="AD881" s="534"/>
      <c r="AE881" s="534"/>
      <c r="AF881" s="534"/>
      <c r="AG881" s="534"/>
      <c r="AH881" s="534"/>
      <c r="AI881" s="534"/>
      <c r="AJ881" s="534"/>
      <c r="AK881" s="534"/>
    </row>
    <row r="882" ht="13.5" customHeight="1">
      <c r="A882" s="534"/>
      <c r="B882" s="652"/>
      <c r="C882" s="652"/>
      <c r="D882" s="652"/>
      <c r="E882" s="652"/>
      <c r="F882" s="652"/>
      <c r="G882" s="652"/>
      <c r="H882" s="652"/>
      <c r="I882" s="652"/>
      <c r="J882" s="652"/>
      <c r="K882" s="652"/>
      <c r="L882" s="652"/>
      <c r="M882" s="652"/>
      <c r="N882" s="652"/>
      <c r="O882" s="652"/>
      <c r="P882" s="652"/>
      <c r="Q882" s="652"/>
      <c r="R882" s="534"/>
      <c r="S882" s="534"/>
      <c r="T882" s="534"/>
      <c r="U882" s="534"/>
      <c r="V882" s="534"/>
      <c r="W882" s="534"/>
      <c r="X882" s="534"/>
      <c r="Y882" s="534"/>
      <c r="Z882" s="534"/>
      <c r="AA882" s="534"/>
      <c r="AB882" s="534"/>
      <c r="AC882" s="534"/>
      <c r="AD882" s="534"/>
      <c r="AE882" s="534"/>
      <c r="AF882" s="534"/>
      <c r="AG882" s="534"/>
      <c r="AH882" s="534"/>
      <c r="AI882" s="534"/>
      <c r="AJ882" s="534"/>
      <c r="AK882" s="534"/>
    </row>
    <row r="883" ht="13.5" customHeight="1">
      <c r="A883" s="534"/>
      <c r="B883" s="652"/>
      <c r="C883" s="652"/>
      <c r="D883" s="652"/>
      <c r="E883" s="652"/>
      <c r="F883" s="652"/>
      <c r="G883" s="652"/>
      <c r="H883" s="652"/>
      <c r="I883" s="652"/>
      <c r="J883" s="652"/>
      <c r="K883" s="652"/>
      <c r="L883" s="652"/>
      <c r="M883" s="652"/>
      <c r="N883" s="652"/>
      <c r="O883" s="652"/>
      <c r="P883" s="652"/>
      <c r="Q883" s="652"/>
      <c r="R883" s="534"/>
      <c r="S883" s="534"/>
      <c r="T883" s="534"/>
      <c r="U883" s="534"/>
      <c r="V883" s="534"/>
      <c r="W883" s="534"/>
      <c r="X883" s="534"/>
      <c r="Y883" s="534"/>
      <c r="Z883" s="534"/>
      <c r="AA883" s="534"/>
      <c r="AB883" s="534"/>
      <c r="AC883" s="534"/>
      <c r="AD883" s="534"/>
      <c r="AE883" s="534"/>
      <c r="AF883" s="534"/>
      <c r="AG883" s="534"/>
      <c r="AH883" s="534"/>
      <c r="AI883" s="534"/>
      <c r="AJ883" s="534"/>
      <c r="AK883" s="534"/>
    </row>
    <row r="884" ht="13.5" customHeight="1">
      <c r="A884" s="534"/>
      <c r="B884" s="652"/>
      <c r="C884" s="652"/>
      <c r="D884" s="652"/>
      <c r="E884" s="652"/>
      <c r="F884" s="652"/>
      <c r="G884" s="652"/>
      <c r="H884" s="652"/>
      <c r="I884" s="652"/>
      <c r="J884" s="652"/>
      <c r="K884" s="652"/>
      <c r="L884" s="652"/>
      <c r="M884" s="652"/>
      <c r="N884" s="652"/>
      <c r="O884" s="652"/>
      <c r="P884" s="652"/>
      <c r="Q884" s="652"/>
      <c r="R884" s="534"/>
      <c r="S884" s="534"/>
      <c r="T884" s="534"/>
      <c r="U884" s="534"/>
      <c r="V884" s="534"/>
      <c r="W884" s="534"/>
      <c r="X884" s="534"/>
      <c r="Y884" s="534"/>
      <c r="Z884" s="534"/>
      <c r="AA884" s="534"/>
      <c r="AB884" s="534"/>
      <c r="AC884" s="534"/>
      <c r="AD884" s="534"/>
      <c r="AE884" s="534"/>
      <c r="AF884" s="534"/>
      <c r="AG884" s="534"/>
      <c r="AH884" s="534"/>
      <c r="AI884" s="534"/>
      <c r="AJ884" s="534"/>
      <c r="AK884" s="534"/>
    </row>
    <row r="885" ht="13.5" customHeight="1">
      <c r="A885" s="534"/>
      <c r="B885" s="652"/>
      <c r="C885" s="652"/>
      <c r="D885" s="652"/>
      <c r="E885" s="652"/>
      <c r="F885" s="652"/>
      <c r="G885" s="652"/>
      <c r="H885" s="652"/>
      <c r="I885" s="652"/>
      <c r="J885" s="652"/>
      <c r="K885" s="652"/>
      <c r="L885" s="652"/>
      <c r="M885" s="652"/>
      <c r="N885" s="652"/>
      <c r="O885" s="652"/>
      <c r="P885" s="652"/>
      <c r="Q885" s="652"/>
      <c r="R885" s="534"/>
      <c r="S885" s="534"/>
      <c r="T885" s="534"/>
      <c r="U885" s="534"/>
      <c r="V885" s="534"/>
      <c r="W885" s="534"/>
      <c r="X885" s="534"/>
      <c r="Y885" s="534"/>
      <c r="Z885" s="534"/>
      <c r="AA885" s="534"/>
      <c r="AB885" s="534"/>
      <c r="AC885" s="534"/>
      <c r="AD885" s="534"/>
      <c r="AE885" s="534"/>
      <c r="AF885" s="534"/>
      <c r="AG885" s="534"/>
      <c r="AH885" s="534"/>
      <c r="AI885" s="534"/>
      <c r="AJ885" s="534"/>
      <c r="AK885" s="534"/>
    </row>
    <row r="886" ht="13.5" customHeight="1">
      <c r="A886" s="534"/>
      <c r="B886" s="652"/>
      <c r="C886" s="652"/>
      <c r="D886" s="652"/>
      <c r="E886" s="652"/>
      <c r="F886" s="652"/>
      <c r="G886" s="652"/>
      <c r="H886" s="652"/>
      <c r="I886" s="652"/>
      <c r="J886" s="652"/>
      <c r="K886" s="652"/>
      <c r="L886" s="652"/>
      <c r="M886" s="652"/>
      <c r="N886" s="652"/>
      <c r="O886" s="652"/>
      <c r="P886" s="652"/>
      <c r="Q886" s="652"/>
      <c r="R886" s="534"/>
      <c r="S886" s="534"/>
      <c r="T886" s="534"/>
      <c r="U886" s="534"/>
      <c r="V886" s="534"/>
      <c r="W886" s="534"/>
      <c r="X886" s="534"/>
      <c r="Y886" s="534"/>
      <c r="Z886" s="534"/>
      <c r="AA886" s="534"/>
      <c r="AB886" s="534"/>
      <c r="AC886" s="534"/>
      <c r="AD886" s="534"/>
      <c r="AE886" s="534"/>
      <c r="AF886" s="534"/>
      <c r="AG886" s="534"/>
      <c r="AH886" s="534"/>
      <c r="AI886" s="534"/>
      <c r="AJ886" s="534"/>
      <c r="AK886" s="534"/>
    </row>
    <row r="887" ht="13.5" customHeight="1">
      <c r="A887" s="534"/>
      <c r="B887" s="652"/>
      <c r="C887" s="652"/>
      <c r="D887" s="652"/>
      <c r="E887" s="652"/>
      <c r="F887" s="652"/>
      <c r="G887" s="652"/>
      <c r="H887" s="652"/>
      <c r="I887" s="652"/>
      <c r="J887" s="652"/>
      <c r="K887" s="652"/>
      <c r="L887" s="652"/>
      <c r="M887" s="652"/>
      <c r="N887" s="652"/>
      <c r="O887" s="652"/>
      <c r="P887" s="652"/>
      <c r="Q887" s="652"/>
      <c r="R887" s="534"/>
      <c r="S887" s="534"/>
      <c r="T887" s="534"/>
      <c r="U887" s="534"/>
      <c r="V887" s="534"/>
      <c r="W887" s="534"/>
      <c r="X887" s="534"/>
      <c r="Y887" s="534"/>
      <c r="Z887" s="534"/>
      <c r="AA887" s="534"/>
      <c r="AB887" s="534"/>
      <c r="AC887" s="534"/>
      <c r="AD887" s="534"/>
      <c r="AE887" s="534"/>
      <c r="AF887" s="534"/>
      <c r="AG887" s="534"/>
      <c r="AH887" s="534"/>
      <c r="AI887" s="534"/>
      <c r="AJ887" s="534"/>
      <c r="AK887" s="534"/>
    </row>
    <row r="888" ht="13.5" customHeight="1">
      <c r="A888" s="534"/>
      <c r="B888" s="652"/>
      <c r="C888" s="652"/>
      <c r="D888" s="652"/>
      <c r="E888" s="652"/>
      <c r="F888" s="652"/>
      <c r="G888" s="652"/>
      <c r="H888" s="652"/>
      <c r="I888" s="652"/>
      <c r="J888" s="652"/>
      <c r="K888" s="652"/>
      <c r="L888" s="652"/>
      <c r="M888" s="652"/>
      <c r="N888" s="652"/>
      <c r="O888" s="652"/>
      <c r="P888" s="652"/>
      <c r="Q888" s="652"/>
      <c r="R888" s="534"/>
      <c r="S888" s="534"/>
      <c r="T888" s="534"/>
      <c r="U888" s="534"/>
      <c r="V888" s="534"/>
      <c r="W888" s="534"/>
      <c r="X888" s="534"/>
      <c r="Y888" s="534"/>
      <c r="Z888" s="534"/>
      <c r="AA888" s="534"/>
      <c r="AB888" s="534"/>
      <c r="AC888" s="534"/>
      <c r="AD888" s="534"/>
      <c r="AE888" s="534"/>
      <c r="AF888" s="534"/>
      <c r="AG888" s="534"/>
      <c r="AH888" s="534"/>
      <c r="AI888" s="534"/>
      <c r="AJ888" s="534"/>
      <c r="AK888" s="534"/>
    </row>
    <row r="889" ht="13.5" customHeight="1">
      <c r="A889" s="534"/>
      <c r="B889" s="652"/>
      <c r="C889" s="652"/>
      <c r="D889" s="652"/>
      <c r="E889" s="652"/>
      <c r="F889" s="652"/>
      <c r="G889" s="652"/>
      <c r="H889" s="652"/>
      <c r="I889" s="652"/>
      <c r="J889" s="652"/>
      <c r="K889" s="652"/>
      <c r="L889" s="652"/>
      <c r="M889" s="652"/>
      <c r="N889" s="652"/>
      <c r="O889" s="652"/>
      <c r="P889" s="652"/>
      <c r="Q889" s="652"/>
      <c r="R889" s="534"/>
      <c r="S889" s="534"/>
      <c r="T889" s="534"/>
      <c r="U889" s="534"/>
      <c r="V889" s="534"/>
      <c r="W889" s="534"/>
      <c r="X889" s="534"/>
      <c r="Y889" s="534"/>
      <c r="Z889" s="534"/>
      <c r="AA889" s="534"/>
      <c r="AB889" s="534"/>
      <c r="AC889" s="534"/>
      <c r="AD889" s="534"/>
      <c r="AE889" s="534"/>
      <c r="AF889" s="534"/>
      <c r="AG889" s="534"/>
      <c r="AH889" s="534"/>
      <c r="AI889" s="534"/>
      <c r="AJ889" s="534"/>
      <c r="AK889" s="534"/>
    </row>
    <row r="890" ht="13.5" customHeight="1">
      <c r="A890" s="534"/>
      <c r="B890" s="652"/>
      <c r="C890" s="652"/>
      <c r="D890" s="652"/>
      <c r="E890" s="652"/>
      <c r="F890" s="652"/>
      <c r="G890" s="652"/>
      <c r="H890" s="652"/>
      <c r="I890" s="652"/>
      <c r="J890" s="652"/>
      <c r="K890" s="652"/>
      <c r="L890" s="652"/>
      <c r="M890" s="652"/>
      <c r="N890" s="652"/>
      <c r="O890" s="652"/>
      <c r="P890" s="652"/>
      <c r="Q890" s="652"/>
      <c r="R890" s="534"/>
      <c r="S890" s="534"/>
      <c r="T890" s="534"/>
      <c r="U890" s="534"/>
      <c r="V890" s="534"/>
      <c r="W890" s="534"/>
      <c r="X890" s="534"/>
      <c r="Y890" s="534"/>
      <c r="Z890" s="534"/>
      <c r="AA890" s="534"/>
      <c r="AB890" s="534"/>
      <c r="AC890" s="534"/>
      <c r="AD890" s="534"/>
      <c r="AE890" s="534"/>
      <c r="AF890" s="534"/>
      <c r="AG890" s="534"/>
      <c r="AH890" s="534"/>
      <c r="AI890" s="534"/>
      <c r="AJ890" s="534"/>
      <c r="AK890" s="534"/>
    </row>
    <row r="891" ht="13.5" customHeight="1">
      <c r="A891" s="534"/>
      <c r="B891" s="652"/>
      <c r="C891" s="652"/>
      <c r="D891" s="652"/>
      <c r="E891" s="652"/>
      <c r="F891" s="652"/>
      <c r="G891" s="652"/>
      <c r="H891" s="652"/>
      <c r="I891" s="652"/>
      <c r="J891" s="652"/>
      <c r="K891" s="652"/>
      <c r="L891" s="652"/>
      <c r="M891" s="652"/>
      <c r="N891" s="652"/>
      <c r="O891" s="652"/>
      <c r="P891" s="652"/>
      <c r="Q891" s="652"/>
      <c r="R891" s="534"/>
      <c r="S891" s="534"/>
      <c r="T891" s="534"/>
      <c r="U891" s="534"/>
      <c r="V891" s="534"/>
      <c r="W891" s="534"/>
      <c r="X891" s="534"/>
      <c r="Y891" s="534"/>
      <c r="Z891" s="534"/>
      <c r="AA891" s="534"/>
      <c r="AB891" s="534"/>
      <c r="AC891" s="534"/>
      <c r="AD891" s="534"/>
      <c r="AE891" s="534"/>
      <c r="AF891" s="534"/>
      <c r="AG891" s="534"/>
      <c r="AH891" s="534"/>
      <c r="AI891" s="534"/>
      <c r="AJ891" s="534"/>
      <c r="AK891" s="534"/>
    </row>
    <row r="892" ht="13.5" customHeight="1">
      <c r="A892" s="534"/>
      <c r="B892" s="652"/>
      <c r="C892" s="652"/>
      <c r="D892" s="652"/>
      <c r="E892" s="652"/>
      <c r="F892" s="652"/>
      <c r="G892" s="652"/>
      <c r="H892" s="652"/>
      <c r="I892" s="652"/>
      <c r="J892" s="652"/>
      <c r="K892" s="652"/>
      <c r="L892" s="652"/>
      <c r="M892" s="652"/>
      <c r="N892" s="652"/>
      <c r="O892" s="652"/>
      <c r="P892" s="652"/>
      <c r="Q892" s="652"/>
      <c r="R892" s="534"/>
      <c r="S892" s="534"/>
      <c r="T892" s="534"/>
      <c r="U892" s="534"/>
      <c r="V892" s="534"/>
      <c r="W892" s="534"/>
      <c r="X892" s="534"/>
      <c r="Y892" s="534"/>
      <c r="Z892" s="534"/>
      <c r="AA892" s="534"/>
      <c r="AB892" s="534"/>
      <c r="AC892" s="534"/>
      <c r="AD892" s="534"/>
      <c r="AE892" s="534"/>
      <c r="AF892" s="534"/>
      <c r="AG892" s="534"/>
      <c r="AH892" s="534"/>
      <c r="AI892" s="534"/>
      <c r="AJ892" s="534"/>
      <c r="AK892" s="534"/>
    </row>
    <row r="893" ht="13.5" customHeight="1">
      <c r="A893" s="534"/>
      <c r="B893" s="652"/>
      <c r="C893" s="652"/>
      <c r="D893" s="652"/>
      <c r="E893" s="652"/>
      <c r="F893" s="652"/>
      <c r="G893" s="652"/>
      <c r="H893" s="652"/>
      <c r="I893" s="652"/>
      <c r="J893" s="652"/>
      <c r="K893" s="652"/>
      <c r="L893" s="652"/>
      <c r="M893" s="652"/>
      <c r="N893" s="652"/>
      <c r="O893" s="652"/>
      <c r="P893" s="652"/>
      <c r="Q893" s="652"/>
      <c r="R893" s="534"/>
      <c r="S893" s="534"/>
      <c r="T893" s="534"/>
      <c r="U893" s="534"/>
      <c r="V893" s="534"/>
      <c r="W893" s="534"/>
      <c r="X893" s="534"/>
      <c r="Y893" s="534"/>
      <c r="Z893" s="534"/>
      <c r="AA893" s="534"/>
      <c r="AB893" s="534"/>
      <c r="AC893" s="534"/>
      <c r="AD893" s="534"/>
      <c r="AE893" s="534"/>
      <c r="AF893" s="534"/>
      <c r="AG893" s="534"/>
      <c r="AH893" s="534"/>
      <c r="AI893" s="534"/>
      <c r="AJ893" s="534"/>
      <c r="AK893" s="534"/>
    </row>
    <row r="894" ht="13.5" customHeight="1">
      <c r="A894" s="534"/>
      <c r="B894" s="652"/>
      <c r="C894" s="652"/>
      <c r="D894" s="652"/>
      <c r="E894" s="652"/>
      <c r="F894" s="652"/>
      <c r="G894" s="652"/>
      <c r="H894" s="652"/>
      <c r="I894" s="652"/>
      <c r="J894" s="652"/>
      <c r="K894" s="652"/>
      <c r="L894" s="652"/>
      <c r="M894" s="652"/>
      <c r="N894" s="652"/>
      <c r="O894" s="652"/>
      <c r="P894" s="652"/>
      <c r="Q894" s="652"/>
      <c r="R894" s="534"/>
      <c r="S894" s="534"/>
      <c r="T894" s="534"/>
      <c r="U894" s="534"/>
      <c r="V894" s="534"/>
      <c r="W894" s="534"/>
      <c r="X894" s="534"/>
      <c r="Y894" s="534"/>
      <c r="Z894" s="534"/>
      <c r="AA894" s="534"/>
      <c r="AB894" s="534"/>
      <c r="AC894" s="534"/>
      <c r="AD894" s="534"/>
      <c r="AE894" s="534"/>
      <c r="AF894" s="534"/>
      <c r="AG894" s="534"/>
      <c r="AH894" s="534"/>
      <c r="AI894" s="534"/>
      <c r="AJ894" s="534"/>
      <c r="AK894" s="534"/>
    </row>
    <row r="895" ht="13.5" customHeight="1">
      <c r="A895" s="534"/>
      <c r="B895" s="652"/>
      <c r="C895" s="652"/>
      <c r="D895" s="652"/>
      <c r="E895" s="652"/>
      <c r="F895" s="652"/>
      <c r="G895" s="652"/>
      <c r="H895" s="652"/>
      <c r="I895" s="652"/>
      <c r="J895" s="652"/>
      <c r="K895" s="652"/>
      <c r="L895" s="652"/>
      <c r="M895" s="652"/>
      <c r="N895" s="652"/>
      <c r="O895" s="652"/>
      <c r="P895" s="652"/>
      <c r="Q895" s="652"/>
      <c r="R895" s="534"/>
      <c r="S895" s="534"/>
      <c r="T895" s="534"/>
      <c r="U895" s="534"/>
      <c r="V895" s="534"/>
      <c r="W895" s="534"/>
      <c r="X895" s="534"/>
      <c r="Y895" s="534"/>
      <c r="Z895" s="534"/>
      <c r="AA895" s="534"/>
      <c r="AB895" s="534"/>
      <c r="AC895" s="534"/>
      <c r="AD895" s="534"/>
      <c r="AE895" s="534"/>
      <c r="AF895" s="534"/>
      <c r="AG895" s="534"/>
      <c r="AH895" s="534"/>
      <c r="AI895" s="534"/>
      <c r="AJ895" s="534"/>
      <c r="AK895" s="534"/>
    </row>
    <row r="896" ht="13.5" customHeight="1">
      <c r="A896" s="534"/>
      <c r="B896" s="652"/>
      <c r="C896" s="652"/>
      <c r="D896" s="652"/>
      <c r="E896" s="652"/>
      <c r="F896" s="652"/>
      <c r="G896" s="652"/>
      <c r="H896" s="652"/>
      <c r="I896" s="652"/>
      <c r="J896" s="652"/>
      <c r="K896" s="652"/>
      <c r="L896" s="652"/>
      <c r="M896" s="652"/>
      <c r="N896" s="652"/>
      <c r="O896" s="652"/>
      <c r="P896" s="652"/>
      <c r="Q896" s="652"/>
      <c r="R896" s="534"/>
      <c r="S896" s="534"/>
      <c r="T896" s="534"/>
      <c r="U896" s="534"/>
      <c r="V896" s="534"/>
      <c r="W896" s="534"/>
      <c r="X896" s="534"/>
      <c r="Y896" s="534"/>
      <c r="Z896" s="534"/>
      <c r="AA896" s="534"/>
      <c r="AB896" s="534"/>
      <c r="AC896" s="534"/>
      <c r="AD896" s="534"/>
      <c r="AE896" s="534"/>
      <c r="AF896" s="534"/>
      <c r="AG896" s="534"/>
      <c r="AH896" s="534"/>
      <c r="AI896" s="534"/>
      <c r="AJ896" s="534"/>
      <c r="AK896" s="534"/>
    </row>
    <row r="897" ht="13.5" customHeight="1">
      <c r="A897" s="534"/>
      <c r="B897" s="652"/>
      <c r="C897" s="652"/>
      <c r="D897" s="652"/>
      <c r="E897" s="652"/>
      <c r="F897" s="652"/>
      <c r="G897" s="652"/>
      <c r="H897" s="652"/>
      <c r="I897" s="652"/>
      <c r="J897" s="652"/>
      <c r="K897" s="652"/>
      <c r="L897" s="652"/>
      <c r="M897" s="652"/>
      <c r="N897" s="652"/>
      <c r="O897" s="652"/>
      <c r="P897" s="652"/>
      <c r="Q897" s="652"/>
      <c r="R897" s="534"/>
      <c r="S897" s="534"/>
      <c r="T897" s="534"/>
      <c r="U897" s="534"/>
      <c r="V897" s="534"/>
      <c r="W897" s="534"/>
      <c r="X897" s="534"/>
      <c r="Y897" s="534"/>
      <c r="Z897" s="534"/>
      <c r="AA897" s="534"/>
      <c r="AB897" s="534"/>
      <c r="AC897" s="534"/>
      <c r="AD897" s="534"/>
      <c r="AE897" s="534"/>
      <c r="AF897" s="534"/>
      <c r="AG897" s="534"/>
      <c r="AH897" s="534"/>
      <c r="AI897" s="534"/>
      <c r="AJ897" s="534"/>
      <c r="AK897" s="534"/>
    </row>
    <row r="898" ht="13.5" customHeight="1">
      <c r="A898" s="534"/>
      <c r="B898" s="652"/>
      <c r="C898" s="652"/>
      <c r="D898" s="652"/>
      <c r="E898" s="652"/>
      <c r="F898" s="652"/>
      <c r="G898" s="652"/>
      <c r="H898" s="652"/>
      <c r="I898" s="652"/>
      <c r="J898" s="652"/>
      <c r="K898" s="652"/>
      <c r="L898" s="652"/>
      <c r="M898" s="652"/>
      <c r="N898" s="652"/>
      <c r="O898" s="652"/>
      <c r="P898" s="652"/>
      <c r="Q898" s="652"/>
      <c r="R898" s="534"/>
      <c r="S898" s="534"/>
      <c r="T898" s="534"/>
      <c r="U898" s="534"/>
      <c r="V898" s="534"/>
      <c r="W898" s="534"/>
      <c r="X898" s="534"/>
      <c r="Y898" s="534"/>
      <c r="Z898" s="534"/>
      <c r="AA898" s="534"/>
      <c r="AB898" s="534"/>
      <c r="AC898" s="534"/>
      <c r="AD898" s="534"/>
      <c r="AE898" s="534"/>
      <c r="AF898" s="534"/>
      <c r="AG898" s="534"/>
      <c r="AH898" s="534"/>
      <c r="AI898" s="534"/>
      <c r="AJ898" s="534"/>
      <c r="AK898" s="534"/>
    </row>
    <row r="899" ht="13.5" customHeight="1">
      <c r="A899" s="534"/>
      <c r="B899" s="652"/>
      <c r="C899" s="652"/>
      <c r="D899" s="652"/>
      <c r="E899" s="652"/>
      <c r="F899" s="652"/>
      <c r="G899" s="652"/>
      <c r="H899" s="652"/>
      <c r="I899" s="652"/>
      <c r="J899" s="652"/>
      <c r="K899" s="652"/>
      <c r="L899" s="652"/>
      <c r="M899" s="652"/>
      <c r="N899" s="652"/>
      <c r="O899" s="652"/>
      <c r="P899" s="652"/>
      <c r="Q899" s="652"/>
      <c r="R899" s="534"/>
      <c r="S899" s="534"/>
      <c r="T899" s="534"/>
      <c r="U899" s="534"/>
      <c r="V899" s="534"/>
      <c r="W899" s="534"/>
      <c r="X899" s="534"/>
      <c r="Y899" s="534"/>
      <c r="Z899" s="534"/>
      <c r="AA899" s="534"/>
      <c r="AB899" s="534"/>
      <c r="AC899" s="534"/>
      <c r="AD899" s="534"/>
      <c r="AE899" s="534"/>
      <c r="AF899" s="534"/>
      <c r="AG899" s="534"/>
      <c r="AH899" s="534"/>
      <c r="AI899" s="534"/>
      <c r="AJ899" s="534"/>
      <c r="AK899" s="534"/>
    </row>
    <row r="900" ht="13.5" customHeight="1">
      <c r="A900" s="534"/>
      <c r="B900" s="652"/>
      <c r="C900" s="652"/>
      <c r="D900" s="652"/>
      <c r="E900" s="652"/>
      <c r="F900" s="652"/>
      <c r="G900" s="652"/>
      <c r="H900" s="652"/>
      <c r="I900" s="652"/>
      <c r="J900" s="652"/>
      <c r="K900" s="652"/>
      <c r="L900" s="652"/>
      <c r="M900" s="652"/>
      <c r="N900" s="652"/>
      <c r="O900" s="652"/>
      <c r="P900" s="652"/>
      <c r="Q900" s="652"/>
      <c r="R900" s="534"/>
      <c r="S900" s="534"/>
      <c r="T900" s="534"/>
      <c r="U900" s="534"/>
      <c r="V900" s="534"/>
      <c r="W900" s="534"/>
      <c r="X900" s="534"/>
      <c r="Y900" s="534"/>
      <c r="Z900" s="534"/>
      <c r="AA900" s="534"/>
      <c r="AB900" s="534"/>
      <c r="AC900" s="534"/>
      <c r="AD900" s="534"/>
      <c r="AE900" s="534"/>
      <c r="AF900" s="534"/>
      <c r="AG900" s="534"/>
      <c r="AH900" s="534"/>
      <c r="AI900" s="534"/>
      <c r="AJ900" s="534"/>
      <c r="AK900" s="534"/>
    </row>
    <row r="901" ht="13.5" customHeight="1">
      <c r="A901" s="534"/>
      <c r="B901" s="652"/>
      <c r="C901" s="652"/>
      <c r="D901" s="652"/>
      <c r="E901" s="652"/>
      <c r="F901" s="652"/>
      <c r="G901" s="652"/>
      <c r="H901" s="652"/>
      <c r="I901" s="652"/>
      <c r="J901" s="652"/>
      <c r="K901" s="652"/>
      <c r="L901" s="652"/>
      <c r="M901" s="652"/>
      <c r="N901" s="652"/>
      <c r="O901" s="652"/>
      <c r="P901" s="652"/>
      <c r="Q901" s="652"/>
      <c r="R901" s="534"/>
      <c r="S901" s="534"/>
      <c r="T901" s="534"/>
      <c r="U901" s="534"/>
      <c r="V901" s="534"/>
      <c r="W901" s="534"/>
      <c r="X901" s="534"/>
      <c r="Y901" s="534"/>
      <c r="Z901" s="534"/>
      <c r="AA901" s="534"/>
      <c r="AB901" s="534"/>
      <c r="AC901" s="534"/>
      <c r="AD901" s="534"/>
      <c r="AE901" s="534"/>
      <c r="AF901" s="534"/>
      <c r="AG901" s="534"/>
      <c r="AH901" s="534"/>
      <c r="AI901" s="534"/>
      <c r="AJ901" s="534"/>
      <c r="AK901" s="534"/>
    </row>
    <row r="902" ht="13.5" customHeight="1">
      <c r="A902" s="534"/>
      <c r="B902" s="652"/>
      <c r="C902" s="652"/>
      <c r="D902" s="652"/>
      <c r="E902" s="652"/>
      <c r="F902" s="652"/>
      <c r="G902" s="652"/>
      <c r="H902" s="652"/>
      <c r="I902" s="652"/>
      <c r="J902" s="652"/>
      <c r="K902" s="652"/>
      <c r="L902" s="652"/>
      <c r="M902" s="652"/>
      <c r="N902" s="652"/>
      <c r="O902" s="652"/>
      <c r="P902" s="652"/>
      <c r="Q902" s="652"/>
      <c r="R902" s="534"/>
      <c r="S902" s="534"/>
      <c r="T902" s="534"/>
      <c r="U902" s="534"/>
      <c r="V902" s="534"/>
      <c r="W902" s="534"/>
      <c r="X902" s="534"/>
      <c r="Y902" s="534"/>
      <c r="Z902" s="534"/>
      <c r="AA902" s="534"/>
      <c r="AB902" s="534"/>
      <c r="AC902" s="534"/>
      <c r="AD902" s="534"/>
      <c r="AE902" s="534"/>
      <c r="AF902" s="534"/>
      <c r="AG902" s="534"/>
      <c r="AH902" s="534"/>
      <c r="AI902" s="534"/>
      <c r="AJ902" s="534"/>
      <c r="AK902" s="534"/>
    </row>
    <row r="903" ht="13.5" customHeight="1">
      <c r="A903" s="534"/>
      <c r="B903" s="652"/>
      <c r="C903" s="652"/>
      <c r="D903" s="652"/>
      <c r="E903" s="652"/>
      <c r="F903" s="652"/>
      <c r="G903" s="652"/>
      <c r="H903" s="652"/>
      <c r="I903" s="652"/>
      <c r="J903" s="652"/>
      <c r="K903" s="652"/>
      <c r="L903" s="652"/>
      <c r="M903" s="652"/>
      <c r="N903" s="652"/>
      <c r="O903" s="652"/>
      <c r="P903" s="652"/>
      <c r="Q903" s="652"/>
      <c r="R903" s="534"/>
      <c r="S903" s="534"/>
      <c r="T903" s="534"/>
      <c r="U903" s="534"/>
      <c r="V903" s="534"/>
      <c r="W903" s="534"/>
      <c r="X903" s="534"/>
      <c r="Y903" s="534"/>
      <c r="Z903" s="534"/>
      <c r="AA903" s="534"/>
      <c r="AB903" s="534"/>
      <c r="AC903" s="534"/>
      <c r="AD903" s="534"/>
      <c r="AE903" s="534"/>
      <c r="AF903" s="534"/>
      <c r="AG903" s="534"/>
      <c r="AH903" s="534"/>
      <c r="AI903" s="534"/>
      <c r="AJ903" s="534"/>
      <c r="AK903" s="534"/>
    </row>
    <row r="904" ht="13.5" customHeight="1">
      <c r="A904" s="534"/>
      <c r="B904" s="652"/>
      <c r="C904" s="652"/>
      <c r="D904" s="652"/>
      <c r="E904" s="652"/>
      <c r="F904" s="652"/>
      <c r="G904" s="652"/>
      <c r="H904" s="652"/>
      <c r="I904" s="652"/>
      <c r="J904" s="652"/>
      <c r="K904" s="652"/>
      <c r="L904" s="652"/>
      <c r="M904" s="652"/>
      <c r="N904" s="652"/>
      <c r="O904" s="652"/>
      <c r="P904" s="652"/>
      <c r="Q904" s="652"/>
      <c r="R904" s="534"/>
      <c r="S904" s="534"/>
      <c r="T904" s="534"/>
      <c r="U904" s="534"/>
      <c r="V904" s="534"/>
      <c r="W904" s="534"/>
      <c r="X904" s="534"/>
      <c r="Y904" s="534"/>
      <c r="Z904" s="534"/>
      <c r="AA904" s="534"/>
      <c r="AB904" s="534"/>
      <c r="AC904" s="534"/>
      <c r="AD904" s="534"/>
      <c r="AE904" s="534"/>
      <c r="AF904" s="534"/>
      <c r="AG904" s="534"/>
      <c r="AH904" s="534"/>
      <c r="AI904" s="534"/>
      <c r="AJ904" s="534"/>
      <c r="AK904" s="534"/>
    </row>
    <row r="905" ht="13.5" customHeight="1">
      <c r="A905" s="534"/>
      <c r="B905" s="652"/>
      <c r="C905" s="652"/>
      <c r="D905" s="652"/>
      <c r="E905" s="652"/>
      <c r="F905" s="652"/>
      <c r="G905" s="652"/>
      <c r="H905" s="652"/>
      <c r="I905" s="652"/>
      <c r="J905" s="652"/>
      <c r="K905" s="652"/>
      <c r="L905" s="652"/>
      <c r="M905" s="652"/>
      <c r="N905" s="652"/>
      <c r="O905" s="652"/>
      <c r="P905" s="652"/>
      <c r="Q905" s="652"/>
      <c r="R905" s="534"/>
      <c r="S905" s="534"/>
      <c r="T905" s="534"/>
      <c r="U905" s="534"/>
      <c r="V905" s="534"/>
      <c r="W905" s="534"/>
      <c r="X905" s="534"/>
      <c r="Y905" s="534"/>
      <c r="Z905" s="534"/>
      <c r="AA905" s="534"/>
      <c r="AB905" s="534"/>
      <c r="AC905" s="534"/>
      <c r="AD905" s="534"/>
      <c r="AE905" s="534"/>
      <c r="AF905" s="534"/>
      <c r="AG905" s="534"/>
      <c r="AH905" s="534"/>
      <c r="AI905" s="534"/>
      <c r="AJ905" s="534"/>
      <c r="AK905" s="534"/>
    </row>
    <row r="906" ht="13.5" customHeight="1">
      <c r="A906" s="534"/>
      <c r="B906" s="652"/>
      <c r="C906" s="652"/>
      <c r="D906" s="652"/>
      <c r="E906" s="652"/>
      <c r="F906" s="652"/>
      <c r="G906" s="652"/>
      <c r="H906" s="652"/>
      <c r="I906" s="652"/>
      <c r="J906" s="652"/>
      <c r="K906" s="652"/>
      <c r="L906" s="652"/>
      <c r="M906" s="652"/>
      <c r="N906" s="652"/>
      <c r="O906" s="652"/>
      <c r="P906" s="652"/>
      <c r="Q906" s="652"/>
      <c r="R906" s="534"/>
      <c r="S906" s="534"/>
      <c r="T906" s="534"/>
      <c r="U906" s="534"/>
      <c r="V906" s="534"/>
      <c r="W906" s="534"/>
      <c r="X906" s="534"/>
      <c r="Y906" s="534"/>
      <c r="Z906" s="534"/>
      <c r="AA906" s="534"/>
      <c r="AB906" s="534"/>
      <c r="AC906" s="534"/>
      <c r="AD906" s="534"/>
      <c r="AE906" s="534"/>
      <c r="AF906" s="534"/>
      <c r="AG906" s="534"/>
      <c r="AH906" s="534"/>
      <c r="AI906" s="534"/>
      <c r="AJ906" s="534"/>
      <c r="AK906" s="534"/>
    </row>
    <row r="907" ht="13.5" customHeight="1">
      <c r="A907" s="534"/>
      <c r="B907" s="652"/>
      <c r="C907" s="652"/>
      <c r="D907" s="652"/>
      <c r="E907" s="652"/>
      <c r="F907" s="652"/>
      <c r="G907" s="652"/>
      <c r="H907" s="652"/>
      <c r="I907" s="652"/>
      <c r="J907" s="652"/>
      <c r="K907" s="652"/>
      <c r="L907" s="652"/>
      <c r="M907" s="652"/>
      <c r="N907" s="652"/>
      <c r="O907" s="652"/>
      <c r="P907" s="652"/>
      <c r="Q907" s="652"/>
      <c r="R907" s="534"/>
      <c r="S907" s="534"/>
      <c r="T907" s="534"/>
      <c r="U907" s="534"/>
      <c r="V907" s="534"/>
      <c r="W907" s="534"/>
      <c r="X907" s="534"/>
      <c r="Y907" s="534"/>
      <c r="Z907" s="534"/>
      <c r="AA907" s="534"/>
      <c r="AB907" s="534"/>
      <c r="AC907" s="534"/>
      <c r="AD907" s="534"/>
      <c r="AE907" s="534"/>
      <c r="AF907" s="534"/>
      <c r="AG907" s="534"/>
      <c r="AH907" s="534"/>
      <c r="AI907" s="534"/>
      <c r="AJ907" s="534"/>
      <c r="AK907" s="534"/>
    </row>
    <row r="908" ht="13.5" customHeight="1">
      <c r="A908" s="534"/>
      <c r="B908" s="652"/>
      <c r="C908" s="652"/>
      <c r="D908" s="652"/>
      <c r="E908" s="652"/>
      <c r="F908" s="652"/>
      <c r="G908" s="652"/>
      <c r="H908" s="652"/>
      <c r="I908" s="652"/>
      <c r="J908" s="652"/>
      <c r="K908" s="652"/>
      <c r="L908" s="652"/>
      <c r="M908" s="652"/>
      <c r="N908" s="652"/>
      <c r="O908" s="652"/>
      <c r="P908" s="652"/>
      <c r="Q908" s="652"/>
      <c r="R908" s="534"/>
      <c r="S908" s="534"/>
      <c r="T908" s="534"/>
      <c r="U908" s="534"/>
      <c r="V908" s="534"/>
      <c r="W908" s="534"/>
      <c r="X908" s="534"/>
      <c r="Y908" s="534"/>
      <c r="Z908" s="534"/>
      <c r="AA908" s="534"/>
      <c r="AB908" s="534"/>
      <c r="AC908" s="534"/>
      <c r="AD908" s="534"/>
      <c r="AE908" s="534"/>
      <c r="AF908" s="534"/>
      <c r="AG908" s="534"/>
      <c r="AH908" s="534"/>
      <c r="AI908" s="534"/>
      <c r="AJ908" s="534"/>
      <c r="AK908" s="534"/>
    </row>
    <row r="909" ht="13.5" customHeight="1">
      <c r="A909" s="534"/>
      <c r="B909" s="652"/>
      <c r="C909" s="652"/>
      <c r="D909" s="652"/>
      <c r="E909" s="652"/>
      <c r="F909" s="652"/>
      <c r="G909" s="652"/>
      <c r="H909" s="652"/>
      <c r="I909" s="652"/>
      <c r="J909" s="652"/>
      <c r="K909" s="652"/>
      <c r="L909" s="652"/>
      <c r="M909" s="652"/>
      <c r="N909" s="652"/>
      <c r="O909" s="652"/>
      <c r="P909" s="652"/>
      <c r="Q909" s="652"/>
      <c r="R909" s="534"/>
      <c r="S909" s="534"/>
      <c r="T909" s="534"/>
      <c r="U909" s="534"/>
      <c r="V909" s="534"/>
      <c r="W909" s="534"/>
      <c r="X909" s="534"/>
      <c r="Y909" s="534"/>
      <c r="Z909" s="534"/>
      <c r="AA909" s="534"/>
      <c r="AB909" s="534"/>
      <c r="AC909" s="534"/>
      <c r="AD909" s="534"/>
      <c r="AE909" s="534"/>
      <c r="AF909" s="534"/>
      <c r="AG909" s="534"/>
      <c r="AH909" s="534"/>
      <c r="AI909" s="534"/>
      <c r="AJ909" s="534"/>
      <c r="AK909" s="534"/>
    </row>
    <row r="910" ht="13.5" customHeight="1">
      <c r="A910" s="534"/>
      <c r="B910" s="652"/>
      <c r="C910" s="652"/>
      <c r="D910" s="652"/>
      <c r="E910" s="652"/>
      <c r="F910" s="652"/>
      <c r="G910" s="652"/>
      <c r="H910" s="652"/>
      <c r="I910" s="652"/>
      <c r="J910" s="652"/>
      <c r="K910" s="652"/>
      <c r="L910" s="652"/>
      <c r="M910" s="652"/>
      <c r="N910" s="652"/>
      <c r="O910" s="652"/>
      <c r="P910" s="652"/>
      <c r="Q910" s="652"/>
      <c r="R910" s="534"/>
      <c r="S910" s="534"/>
      <c r="T910" s="534"/>
      <c r="U910" s="534"/>
      <c r="V910" s="534"/>
      <c r="W910" s="534"/>
      <c r="X910" s="534"/>
      <c r="Y910" s="534"/>
      <c r="Z910" s="534"/>
      <c r="AA910" s="534"/>
      <c r="AB910" s="534"/>
      <c r="AC910" s="534"/>
      <c r="AD910" s="534"/>
      <c r="AE910" s="534"/>
      <c r="AF910" s="534"/>
      <c r="AG910" s="534"/>
      <c r="AH910" s="534"/>
      <c r="AI910" s="534"/>
      <c r="AJ910" s="534"/>
      <c r="AK910" s="534"/>
    </row>
    <row r="911" ht="13.5" customHeight="1">
      <c r="A911" s="534"/>
      <c r="B911" s="652"/>
      <c r="C911" s="652"/>
      <c r="D911" s="652"/>
      <c r="E911" s="652"/>
      <c r="F911" s="652"/>
      <c r="G911" s="652"/>
      <c r="H911" s="652"/>
      <c r="I911" s="652"/>
      <c r="J911" s="652"/>
      <c r="K911" s="652"/>
      <c r="L911" s="652"/>
      <c r="M911" s="652"/>
      <c r="N911" s="652"/>
      <c r="O911" s="652"/>
      <c r="P911" s="652"/>
      <c r="Q911" s="652"/>
      <c r="R911" s="534"/>
      <c r="S911" s="534"/>
      <c r="T911" s="534"/>
      <c r="U911" s="534"/>
      <c r="V911" s="534"/>
      <c r="W911" s="534"/>
      <c r="X911" s="534"/>
      <c r="Y911" s="534"/>
      <c r="Z911" s="534"/>
      <c r="AA911" s="534"/>
      <c r="AB911" s="534"/>
      <c r="AC911" s="534"/>
      <c r="AD911" s="534"/>
      <c r="AE911" s="534"/>
      <c r="AF911" s="534"/>
      <c r="AG911" s="534"/>
      <c r="AH911" s="534"/>
      <c r="AI911" s="534"/>
      <c r="AJ911" s="534"/>
      <c r="AK911" s="534"/>
    </row>
    <row r="912" ht="13.5" customHeight="1">
      <c r="A912" s="534"/>
      <c r="B912" s="652"/>
      <c r="C912" s="652"/>
      <c r="D912" s="652"/>
      <c r="E912" s="652"/>
      <c r="F912" s="652"/>
      <c r="G912" s="652"/>
      <c r="H912" s="652"/>
      <c r="I912" s="652"/>
      <c r="J912" s="652"/>
      <c r="K912" s="652"/>
      <c r="L912" s="652"/>
      <c r="M912" s="652"/>
      <c r="N912" s="652"/>
      <c r="O912" s="652"/>
      <c r="P912" s="652"/>
      <c r="Q912" s="652"/>
      <c r="R912" s="534"/>
      <c r="S912" s="534"/>
      <c r="T912" s="534"/>
      <c r="U912" s="534"/>
      <c r="V912" s="534"/>
      <c r="W912" s="534"/>
      <c r="X912" s="534"/>
      <c r="Y912" s="534"/>
      <c r="Z912" s="534"/>
      <c r="AA912" s="534"/>
      <c r="AB912" s="534"/>
      <c r="AC912" s="534"/>
      <c r="AD912" s="534"/>
      <c r="AE912" s="534"/>
      <c r="AF912" s="534"/>
      <c r="AG912" s="534"/>
      <c r="AH912" s="534"/>
      <c r="AI912" s="534"/>
      <c r="AJ912" s="534"/>
      <c r="AK912" s="534"/>
    </row>
    <row r="913" ht="13.5" customHeight="1">
      <c r="A913" s="534"/>
      <c r="B913" s="652"/>
      <c r="C913" s="652"/>
      <c r="D913" s="652"/>
      <c r="E913" s="652"/>
      <c r="F913" s="652"/>
      <c r="G913" s="652"/>
      <c r="H913" s="652"/>
      <c r="I913" s="652"/>
      <c r="J913" s="652"/>
      <c r="K913" s="652"/>
      <c r="L913" s="652"/>
      <c r="M913" s="652"/>
      <c r="N913" s="652"/>
      <c r="O913" s="652"/>
      <c r="P913" s="652"/>
      <c r="Q913" s="652"/>
      <c r="R913" s="534"/>
      <c r="S913" s="534"/>
      <c r="T913" s="534"/>
      <c r="U913" s="534"/>
      <c r="V913" s="534"/>
      <c r="W913" s="534"/>
      <c r="X913" s="534"/>
      <c r="Y913" s="534"/>
      <c r="Z913" s="534"/>
      <c r="AA913" s="534"/>
      <c r="AB913" s="534"/>
      <c r="AC913" s="534"/>
      <c r="AD913" s="534"/>
      <c r="AE913" s="534"/>
      <c r="AF913" s="534"/>
      <c r="AG913" s="534"/>
      <c r="AH913" s="534"/>
      <c r="AI913" s="534"/>
      <c r="AJ913" s="534"/>
      <c r="AK913" s="534"/>
    </row>
    <row r="914" ht="13.5" customHeight="1">
      <c r="A914" s="534"/>
      <c r="B914" s="652"/>
      <c r="C914" s="652"/>
      <c r="D914" s="652"/>
      <c r="E914" s="652"/>
      <c r="F914" s="652"/>
      <c r="G914" s="652"/>
      <c r="H914" s="652"/>
      <c r="I914" s="652"/>
      <c r="J914" s="652"/>
      <c r="K914" s="652"/>
      <c r="L914" s="652"/>
      <c r="M914" s="652"/>
      <c r="N914" s="652"/>
      <c r="O914" s="652"/>
      <c r="P914" s="652"/>
      <c r="Q914" s="652"/>
      <c r="R914" s="534"/>
      <c r="S914" s="534"/>
      <c r="T914" s="534"/>
      <c r="U914" s="534"/>
      <c r="V914" s="534"/>
      <c r="W914" s="534"/>
      <c r="X914" s="534"/>
      <c r="Y914" s="534"/>
      <c r="Z914" s="534"/>
      <c r="AA914" s="534"/>
      <c r="AB914" s="534"/>
      <c r="AC914" s="534"/>
      <c r="AD914" s="534"/>
      <c r="AE914" s="534"/>
      <c r="AF914" s="534"/>
      <c r="AG914" s="534"/>
      <c r="AH914" s="534"/>
      <c r="AI914" s="534"/>
      <c r="AJ914" s="534"/>
      <c r="AK914" s="534"/>
    </row>
    <row r="915" ht="13.5" customHeight="1">
      <c r="A915" s="534"/>
      <c r="B915" s="652"/>
      <c r="C915" s="652"/>
      <c r="D915" s="652"/>
      <c r="E915" s="652"/>
      <c r="F915" s="652"/>
      <c r="G915" s="652"/>
      <c r="H915" s="652"/>
      <c r="I915" s="652"/>
      <c r="J915" s="652"/>
      <c r="K915" s="652"/>
      <c r="L915" s="652"/>
      <c r="M915" s="652"/>
      <c r="N915" s="652"/>
      <c r="O915" s="652"/>
      <c r="P915" s="652"/>
      <c r="Q915" s="652"/>
      <c r="R915" s="534"/>
      <c r="S915" s="534"/>
      <c r="T915" s="534"/>
      <c r="U915" s="534"/>
      <c r="V915" s="534"/>
      <c r="W915" s="534"/>
      <c r="X915" s="534"/>
      <c r="Y915" s="534"/>
      <c r="Z915" s="534"/>
      <c r="AA915" s="534"/>
      <c r="AB915" s="534"/>
      <c r="AC915" s="534"/>
      <c r="AD915" s="534"/>
      <c r="AE915" s="534"/>
      <c r="AF915" s="534"/>
      <c r="AG915" s="534"/>
      <c r="AH915" s="534"/>
      <c r="AI915" s="534"/>
      <c r="AJ915" s="534"/>
      <c r="AK915" s="534"/>
    </row>
    <row r="916" ht="13.5" customHeight="1">
      <c r="A916" s="534"/>
      <c r="B916" s="652"/>
      <c r="C916" s="652"/>
      <c r="D916" s="652"/>
      <c r="E916" s="652"/>
      <c r="F916" s="652"/>
      <c r="G916" s="652"/>
      <c r="H916" s="652"/>
      <c r="I916" s="652"/>
      <c r="J916" s="652"/>
      <c r="K916" s="652"/>
      <c r="L916" s="652"/>
      <c r="M916" s="652"/>
      <c r="N916" s="652"/>
      <c r="O916" s="652"/>
      <c r="P916" s="652"/>
      <c r="Q916" s="652"/>
      <c r="R916" s="534"/>
      <c r="S916" s="534"/>
      <c r="T916" s="534"/>
      <c r="U916" s="534"/>
      <c r="V916" s="534"/>
      <c r="W916" s="534"/>
      <c r="X916" s="534"/>
      <c r="Y916" s="534"/>
      <c r="Z916" s="534"/>
      <c r="AA916" s="534"/>
      <c r="AB916" s="534"/>
      <c r="AC916" s="534"/>
      <c r="AD916" s="534"/>
      <c r="AE916" s="534"/>
      <c r="AF916" s="534"/>
      <c r="AG916" s="534"/>
      <c r="AH916" s="534"/>
      <c r="AI916" s="534"/>
      <c r="AJ916" s="534"/>
      <c r="AK916" s="534"/>
    </row>
    <row r="917" ht="13.5" customHeight="1">
      <c r="A917" s="534"/>
      <c r="B917" s="652"/>
      <c r="C917" s="652"/>
      <c r="D917" s="652"/>
      <c r="E917" s="652"/>
      <c r="F917" s="652"/>
      <c r="G917" s="652"/>
      <c r="H917" s="652"/>
      <c r="I917" s="652"/>
      <c r="J917" s="652"/>
      <c r="K917" s="652"/>
      <c r="L917" s="652"/>
      <c r="M917" s="652"/>
      <c r="N917" s="652"/>
      <c r="O917" s="652"/>
      <c r="P917" s="652"/>
      <c r="Q917" s="652"/>
      <c r="R917" s="534"/>
      <c r="S917" s="534"/>
      <c r="T917" s="534"/>
      <c r="U917" s="534"/>
      <c r="V917" s="534"/>
      <c r="W917" s="534"/>
      <c r="X917" s="534"/>
      <c r="Y917" s="534"/>
      <c r="Z917" s="534"/>
      <c r="AA917" s="534"/>
      <c r="AB917" s="534"/>
      <c r="AC917" s="534"/>
      <c r="AD917" s="534"/>
      <c r="AE917" s="534"/>
      <c r="AF917" s="534"/>
      <c r="AG917" s="534"/>
      <c r="AH917" s="534"/>
      <c r="AI917" s="534"/>
      <c r="AJ917" s="534"/>
      <c r="AK917" s="534"/>
    </row>
    <row r="918" ht="13.5" customHeight="1">
      <c r="A918" s="534"/>
      <c r="B918" s="652"/>
      <c r="C918" s="652"/>
      <c r="D918" s="652"/>
      <c r="E918" s="652"/>
      <c r="F918" s="652"/>
      <c r="G918" s="652"/>
      <c r="H918" s="652"/>
      <c r="I918" s="652"/>
      <c r="J918" s="652"/>
      <c r="K918" s="652"/>
      <c r="L918" s="652"/>
      <c r="M918" s="652"/>
      <c r="N918" s="652"/>
      <c r="O918" s="652"/>
      <c r="P918" s="652"/>
      <c r="Q918" s="652"/>
      <c r="R918" s="534"/>
      <c r="S918" s="534"/>
      <c r="T918" s="534"/>
      <c r="U918" s="534"/>
      <c r="V918" s="534"/>
      <c r="W918" s="534"/>
      <c r="X918" s="534"/>
      <c r="Y918" s="534"/>
      <c r="Z918" s="534"/>
      <c r="AA918" s="534"/>
      <c r="AB918" s="534"/>
      <c r="AC918" s="534"/>
      <c r="AD918" s="534"/>
      <c r="AE918" s="534"/>
      <c r="AF918" s="534"/>
      <c r="AG918" s="534"/>
      <c r="AH918" s="534"/>
      <c r="AI918" s="534"/>
      <c r="AJ918" s="534"/>
      <c r="AK918" s="534"/>
    </row>
    <row r="919" ht="13.5" customHeight="1">
      <c r="A919" s="534"/>
      <c r="B919" s="652"/>
      <c r="C919" s="652"/>
      <c r="D919" s="652"/>
      <c r="E919" s="652"/>
      <c r="F919" s="652"/>
      <c r="G919" s="652"/>
      <c r="H919" s="652"/>
      <c r="I919" s="652"/>
      <c r="J919" s="652"/>
      <c r="K919" s="652"/>
      <c r="L919" s="652"/>
      <c r="M919" s="652"/>
      <c r="N919" s="652"/>
      <c r="O919" s="652"/>
      <c r="P919" s="652"/>
      <c r="Q919" s="652"/>
      <c r="R919" s="534"/>
      <c r="S919" s="534"/>
      <c r="T919" s="534"/>
      <c r="U919" s="534"/>
      <c r="V919" s="534"/>
      <c r="W919" s="534"/>
      <c r="X919" s="534"/>
      <c r="Y919" s="534"/>
      <c r="Z919" s="534"/>
      <c r="AA919" s="534"/>
      <c r="AB919" s="534"/>
      <c r="AC919" s="534"/>
      <c r="AD919" s="534"/>
      <c r="AE919" s="534"/>
      <c r="AF919" s="534"/>
      <c r="AG919" s="534"/>
      <c r="AH919" s="534"/>
      <c r="AI919" s="534"/>
      <c r="AJ919" s="534"/>
      <c r="AK919" s="534"/>
    </row>
    <row r="920" ht="13.5" customHeight="1">
      <c r="A920" s="534"/>
      <c r="B920" s="652"/>
      <c r="C920" s="652"/>
      <c r="D920" s="652"/>
      <c r="E920" s="652"/>
      <c r="F920" s="652"/>
      <c r="G920" s="652"/>
      <c r="H920" s="652"/>
      <c r="I920" s="652"/>
      <c r="J920" s="652"/>
      <c r="K920" s="652"/>
      <c r="L920" s="652"/>
      <c r="M920" s="652"/>
      <c r="N920" s="652"/>
      <c r="O920" s="652"/>
      <c r="P920" s="652"/>
      <c r="Q920" s="652"/>
      <c r="R920" s="534"/>
      <c r="S920" s="534"/>
      <c r="T920" s="534"/>
      <c r="U920" s="534"/>
      <c r="V920" s="534"/>
      <c r="W920" s="534"/>
      <c r="X920" s="534"/>
      <c r="Y920" s="534"/>
      <c r="Z920" s="534"/>
      <c r="AA920" s="534"/>
      <c r="AB920" s="534"/>
      <c r="AC920" s="534"/>
      <c r="AD920" s="534"/>
      <c r="AE920" s="534"/>
      <c r="AF920" s="534"/>
      <c r="AG920" s="534"/>
      <c r="AH920" s="534"/>
      <c r="AI920" s="534"/>
      <c r="AJ920" s="534"/>
      <c r="AK920" s="534"/>
    </row>
    <row r="921" ht="13.5" customHeight="1">
      <c r="A921" s="534"/>
      <c r="B921" s="652"/>
      <c r="C921" s="652"/>
      <c r="D921" s="652"/>
      <c r="E921" s="652"/>
      <c r="F921" s="652"/>
      <c r="G921" s="652"/>
      <c r="H921" s="652"/>
      <c r="I921" s="652"/>
      <c r="J921" s="652"/>
      <c r="K921" s="652"/>
      <c r="L921" s="652"/>
      <c r="M921" s="652"/>
      <c r="N921" s="652"/>
      <c r="O921" s="652"/>
      <c r="P921" s="652"/>
      <c r="Q921" s="652"/>
      <c r="R921" s="534"/>
      <c r="S921" s="534"/>
      <c r="T921" s="534"/>
      <c r="U921" s="534"/>
      <c r="V921" s="534"/>
      <c r="W921" s="534"/>
      <c r="X921" s="534"/>
      <c r="Y921" s="534"/>
      <c r="Z921" s="534"/>
      <c r="AA921" s="534"/>
      <c r="AB921" s="534"/>
      <c r="AC921" s="534"/>
      <c r="AD921" s="534"/>
      <c r="AE921" s="534"/>
      <c r="AF921" s="534"/>
      <c r="AG921" s="534"/>
      <c r="AH921" s="534"/>
      <c r="AI921" s="534"/>
      <c r="AJ921" s="534"/>
      <c r="AK921" s="534"/>
    </row>
    <row r="922" ht="13.5" customHeight="1">
      <c r="A922" s="534"/>
      <c r="B922" s="652"/>
      <c r="C922" s="652"/>
      <c r="D922" s="652"/>
      <c r="E922" s="652"/>
      <c r="F922" s="652"/>
      <c r="G922" s="652"/>
      <c r="H922" s="652"/>
      <c r="I922" s="652"/>
      <c r="J922" s="652"/>
      <c r="K922" s="652"/>
      <c r="L922" s="652"/>
      <c r="M922" s="652"/>
      <c r="N922" s="652"/>
      <c r="O922" s="652"/>
      <c r="P922" s="652"/>
      <c r="Q922" s="652"/>
      <c r="R922" s="534"/>
      <c r="S922" s="534"/>
      <c r="T922" s="534"/>
      <c r="U922" s="534"/>
      <c r="V922" s="534"/>
      <c r="W922" s="534"/>
      <c r="X922" s="534"/>
      <c r="Y922" s="534"/>
      <c r="Z922" s="534"/>
      <c r="AA922" s="534"/>
      <c r="AB922" s="534"/>
      <c r="AC922" s="534"/>
      <c r="AD922" s="534"/>
      <c r="AE922" s="534"/>
      <c r="AF922" s="534"/>
      <c r="AG922" s="534"/>
      <c r="AH922" s="534"/>
      <c r="AI922" s="534"/>
      <c r="AJ922" s="534"/>
      <c r="AK922" s="534"/>
    </row>
    <row r="923" ht="13.5" customHeight="1">
      <c r="A923" s="534"/>
      <c r="B923" s="652"/>
      <c r="C923" s="652"/>
      <c r="D923" s="652"/>
      <c r="E923" s="652"/>
      <c r="F923" s="652"/>
      <c r="G923" s="652"/>
      <c r="H923" s="652"/>
      <c r="I923" s="652"/>
      <c r="J923" s="652"/>
      <c r="K923" s="652"/>
      <c r="L923" s="652"/>
      <c r="M923" s="652"/>
      <c r="N923" s="652"/>
      <c r="O923" s="652"/>
      <c r="P923" s="652"/>
      <c r="Q923" s="652"/>
      <c r="R923" s="534"/>
      <c r="S923" s="534"/>
      <c r="T923" s="534"/>
      <c r="U923" s="534"/>
      <c r="V923" s="534"/>
      <c r="W923" s="534"/>
      <c r="X923" s="534"/>
      <c r="Y923" s="534"/>
      <c r="Z923" s="534"/>
      <c r="AA923" s="534"/>
      <c r="AB923" s="534"/>
      <c r="AC923" s="534"/>
      <c r="AD923" s="534"/>
      <c r="AE923" s="534"/>
      <c r="AF923" s="534"/>
      <c r="AG923" s="534"/>
      <c r="AH923" s="534"/>
      <c r="AI923" s="534"/>
      <c r="AJ923" s="534"/>
      <c r="AK923" s="534"/>
    </row>
    <row r="924" ht="13.5" customHeight="1">
      <c r="A924" s="534"/>
      <c r="B924" s="652"/>
      <c r="C924" s="652"/>
      <c r="D924" s="652"/>
      <c r="E924" s="652"/>
      <c r="F924" s="652"/>
      <c r="G924" s="652"/>
      <c r="H924" s="652"/>
      <c r="I924" s="652"/>
      <c r="J924" s="652"/>
      <c r="K924" s="652"/>
      <c r="L924" s="652"/>
      <c r="M924" s="652"/>
      <c r="N924" s="652"/>
      <c r="O924" s="652"/>
      <c r="P924" s="652"/>
      <c r="Q924" s="652"/>
      <c r="R924" s="534"/>
      <c r="S924" s="534"/>
      <c r="T924" s="534"/>
      <c r="U924" s="534"/>
      <c r="V924" s="534"/>
      <c r="W924" s="534"/>
      <c r="X924" s="534"/>
      <c r="Y924" s="534"/>
      <c r="Z924" s="534"/>
      <c r="AA924" s="534"/>
      <c r="AB924" s="534"/>
      <c r="AC924" s="534"/>
      <c r="AD924" s="534"/>
      <c r="AE924" s="534"/>
      <c r="AF924" s="534"/>
      <c r="AG924" s="534"/>
      <c r="AH924" s="534"/>
      <c r="AI924" s="534"/>
      <c r="AJ924" s="534"/>
      <c r="AK924" s="534"/>
    </row>
    <row r="925" ht="13.5" customHeight="1">
      <c r="A925" s="534"/>
      <c r="B925" s="652"/>
      <c r="C925" s="652"/>
      <c r="D925" s="652"/>
      <c r="E925" s="652"/>
      <c r="F925" s="652"/>
      <c r="G925" s="652"/>
      <c r="H925" s="652"/>
      <c r="I925" s="652"/>
      <c r="J925" s="652"/>
      <c r="K925" s="652"/>
      <c r="L925" s="652"/>
      <c r="M925" s="652"/>
      <c r="N925" s="652"/>
      <c r="O925" s="652"/>
      <c r="P925" s="652"/>
      <c r="Q925" s="652"/>
      <c r="R925" s="534"/>
      <c r="S925" s="534"/>
      <c r="T925" s="534"/>
      <c r="U925" s="534"/>
      <c r="V925" s="534"/>
      <c r="W925" s="534"/>
      <c r="X925" s="534"/>
      <c r="Y925" s="534"/>
      <c r="Z925" s="534"/>
      <c r="AA925" s="534"/>
      <c r="AB925" s="534"/>
      <c r="AC925" s="534"/>
      <c r="AD925" s="534"/>
      <c r="AE925" s="534"/>
      <c r="AF925" s="534"/>
      <c r="AG925" s="534"/>
      <c r="AH925" s="534"/>
      <c r="AI925" s="534"/>
      <c r="AJ925" s="534"/>
      <c r="AK925" s="534"/>
    </row>
    <row r="926" ht="13.5" customHeight="1">
      <c r="A926" s="534"/>
      <c r="B926" s="652"/>
      <c r="C926" s="652"/>
      <c r="D926" s="652"/>
      <c r="E926" s="652"/>
      <c r="F926" s="652"/>
      <c r="G926" s="652"/>
      <c r="H926" s="652"/>
      <c r="I926" s="652"/>
      <c r="J926" s="652"/>
      <c r="K926" s="652"/>
      <c r="L926" s="652"/>
      <c r="M926" s="652"/>
      <c r="N926" s="652"/>
      <c r="O926" s="652"/>
      <c r="P926" s="652"/>
      <c r="Q926" s="652"/>
      <c r="R926" s="534"/>
      <c r="S926" s="534"/>
      <c r="T926" s="534"/>
      <c r="U926" s="534"/>
      <c r="V926" s="534"/>
      <c r="W926" s="534"/>
      <c r="X926" s="534"/>
      <c r="Y926" s="534"/>
      <c r="Z926" s="534"/>
      <c r="AA926" s="534"/>
      <c r="AB926" s="534"/>
      <c r="AC926" s="534"/>
      <c r="AD926" s="534"/>
      <c r="AE926" s="534"/>
      <c r="AF926" s="534"/>
      <c r="AG926" s="534"/>
      <c r="AH926" s="534"/>
      <c r="AI926" s="534"/>
      <c r="AJ926" s="534"/>
      <c r="AK926" s="534"/>
    </row>
    <row r="927" ht="13.5" customHeight="1">
      <c r="A927" s="534"/>
      <c r="B927" s="652"/>
      <c r="C927" s="652"/>
      <c r="D927" s="652"/>
      <c r="E927" s="652"/>
      <c r="F927" s="652"/>
      <c r="G927" s="652"/>
      <c r="H927" s="652"/>
      <c r="I927" s="652"/>
      <c r="J927" s="652"/>
      <c r="K927" s="652"/>
      <c r="L927" s="652"/>
      <c r="M927" s="652"/>
      <c r="N927" s="652"/>
      <c r="O927" s="652"/>
      <c r="P927" s="652"/>
      <c r="Q927" s="652"/>
      <c r="R927" s="534"/>
      <c r="S927" s="534"/>
      <c r="T927" s="534"/>
      <c r="U927" s="534"/>
      <c r="V927" s="534"/>
      <c r="W927" s="534"/>
      <c r="X927" s="534"/>
      <c r="Y927" s="534"/>
      <c r="Z927" s="534"/>
      <c r="AA927" s="534"/>
      <c r="AB927" s="534"/>
      <c r="AC927" s="534"/>
      <c r="AD927" s="534"/>
      <c r="AE927" s="534"/>
      <c r="AF927" s="534"/>
      <c r="AG927" s="534"/>
      <c r="AH927" s="534"/>
      <c r="AI927" s="534"/>
      <c r="AJ927" s="534"/>
      <c r="AK927" s="534"/>
    </row>
    <row r="928" ht="13.5" customHeight="1">
      <c r="A928" s="534"/>
      <c r="B928" s="652"/>
      <c r="C928" s="652"/>
      <c r="D928" s="652"/>
      <c r="E928" s="652"/>
      <c r="F928" s="652"/>
      <c r="G928" s="652"/>
      <c r="H928" s="652"/>
      <c r="I928" s="652"/>
      <c r="J928" s="652"/>
      <c r="K928" s="652"/>
      <c r="L928" s="652"/>
      <c r="M928" s="652"/>
      <c r="N928" s="652"/>
      <c r="O928" s="652"/>
      <c r="P928" s="652"/>
      <c r="Q928" s="652"/>
      <c r="R928" s="534"/>
      <c r="S928" s="534"/>
      <c r="T928" s="534"/>
      <c r="U928" s="534"/>
      <c r="V928" s="534"/>
      <c r="W928" s="534"/>
      <c r="X928" s="534"/>
      <c r="Y928" s="534"/>
      <c r="Z928" s="534"/>
      <c r="AA928" s="534"/>
      <c r="AB928" s="534"/>
      <c r="AC928" s="534"/>
      <c r="AD928" s="534"/>
      <c r="AE928" s="534"/>
      <c r="AF928" s="534"/>
      <c r="AG928" s="534"/>
      <c r="AH928" s="534"/>
      <c r="AI928" s="534"/>
      <c r="AJ928" s="534"/>
      <c r="AK928" s="534"/>
    </row>
    <row r="929" ht="13.5" customHeight="1">
      <c r="A929" s="534"/>
      <c r="B929" s="652"/>
      <c r="C929" s="652"/>
      <c r="D929" s="652"/>
      <c r="E929" s="652"/>
      <c r="F929" s="652"/>
      <c r="G929" s="652"/>
      <c r="H929" s="652"/>
      <c r="I929" s="652"/>
      <c r="J929" s="652"/>
      <c r="K929" s="652"/>
      <c r="L929" s="652"/>
      <c r="M929" s="652"/>
      <c r="N929" s="652"/>
      <c r="O929" s="652"/>
      <c r="P929" s="652"/>
      <c r="Q929" s="652"/>
      <c r="R929" s="534"/>
      <c r="S929" s="534"/>
      <c r="T929" s="534"/>
      <c r="U929" s="534"/>
      <c r="V929" s="534"/>
      <c r="W929" s="534"/>
      <c r="X929" s="534"/>
      <c r="Y929" s="534"/>
      <c r="Z929" s="534"/>
      <c r="AA929" s="534"/>
      <c r="AB929" s="534"/>
      <c r="AC929" s="534"/>
      <c r="AD929" s="534"/>
      <c r="AE929" s="534"/>
      <c r="AF929" s="534"/>
      <c r="AG929" s="534"/>
      <c r="AH929" s="534"/>
      <c r="AI929" s="534"/>
      <c r="AJ929" s="534"/>
      <c r="AK929" s="534"/>
    </row>
    <row r="930" ht="13.5" customHeight="1">
      <c r="A930" s="534"/>
      <c r="B930" s="652"/>
      <c r="C930" s="652"/>
      <c r="D930" s="652"/>
      <c r="E930" s="652"/>
      <c r="F930" s="652"/>
      <c r="G930" s="652"/>
      <c r="H930" s="652"/>
      <c r="I930" s="652"/>
      <c r="J930" s="652"/>
      <c r="K930" s="652"/>
      <c r="L930" s="652"/>
      <c r="M930" s="652"/>
      <c r="N930" s="652"/>
      <c r="O930" s="652"/>
      <c r="P930" s="652"/>
      <c r="Q930" s="652"/>
      <c r="R930" s="534"/>
      <c r="S930" s="534"/>
      <c r="T930" s="534"/>
      <c r="U930" s="534"/>
      <c r="V930" s="534"/>
      <c r="W930" s="534"/>
      <c r="X930" s="534"/>
      <c r="Y930" s="534"/>
      <c r="Z930" s="534"/>
      <c r="AA930" s="534"/>
      <c r="AB930" s="534"/>
      <c r="AC930" s="534"/>
      <c r="AD930" s="534"/>
      <c r="AE930" s="534"/>
      <c r="AF930" s="534"/>
      <c r="AG930" s="534"/>
      <c r="AH930" s="534"/>
      <c r="AI930" s="534"/>
      <c r="AJ930" s="534"/>
      <c r="AK930" s="534"/>
    </row>
    <row r="931" ht="13.5" customHeight="1">
      <c r="A931" s="534"/>
      <c r="B931" s="652"/>
      <c r="C931" s="652"/>
      <c r="D931" s="652"/>
      <c r="E931" s="652"/>
      <c r="F931" s="652"/>
      <c r="G931" s="652"/>
      <c r="H931" s="652"/>
      <c r="I931" s="652"/>
      <c r="J931" s="652"/>
      <c r="K931" s="652"/>
      <c r="L931" s="652"/>
      <c r="M931" s="652"/>
      <c r="N931" s="652"/>
      <c r="O931" s="652"/>
      <c r="P931" s="652"/>
      <c r="Q931" s="652"/>
      <c r="R931" s="534"/>
      <c r="S931" s="534"/>
      <c r="T931" s="534"/>
      <c r="U931" s="534"/>
      <c r="V931" s="534"/>
      <c r="W931" s="534"/>
      <c r="X931" s="534"/>
      <c r="Y931" s="534"/>
      <c r="Z931" s="534"/>
      <c r="AA931" s="534"/>
      <c r="AB931" s="534"/>
      <c r="AC931" s="534"/>
      <c r="AD931" s="534"/>
      <c r="AE931" s="534"/>
      <c r="AF931" s="534"/>
      <c r="AG931" s="534"/>
      <c r="AH931" s="534"/>
      <c r="AI931" s="534"/>
      <c r="AJ931" s="534"/>
      <c r="AK931" s="534"/>
    </row>
    <row r="932" ht="13.5" customHeight="1">
      <c r="A932" s="534"/>
      <c r="B932" s="652"/>
      <c r="C932" s="652"/>
      <c r="D932" s="652"/>
      <c r="E932" s="652"/>
      <c r="F932" s="652"/>
      <c r="G932" s="652"/>
      <c r="H932" s="652"/>
      <c r="I932" s="652"/>
      <c r="J932" s="652"/>
      <c r="K932" s="652"/>
      <c r="L932" s="652"/>
      <c r="M932" s="652"/>
      <c r="N932" s="652"/>
      <c r="O932" s="652"/>
      <c r="P932" s="652"/>
      <c r="Q932" s="652"/>
      <c r="R932" s="534"/>
      <c r="S932" s="534"/>
      <c r="T932" s="534"/>
      <c r="U932" s="534"/>
      <c r="V932" s="534"/>
      <c r="W932" s="534"/>
      <c r="X932" s="534"/>
      <c r="Y932" s="534"/>
      <c r="Z932" s="534"/>
      <c r="AA932" s="534"/>
      <c r="AB932" s="534"/>
      <c r="AC932" s="534"/>
      <c r="AD932" s="534"/>
      <c r="AE932" s="534"/>
      <c r="AF932" s="534"/>
      <c r="AG932" s="534"/>
      <c r="AH932" s="534"/>
      <c r="AI932" s="534"/>
      <c r="AJ932" s="534"/>
      <c r="AK932" s="534"/>
    </row>
    <row r="933" ht="13.5" customHeight="1">
      <c r="A933" s="534"/>
      <c r="B933" s="652"/>
      <c r="C933" s="652"/>
      <c r="D933" s="652"/>
      <c r="E933" s="652"/>
      <c r="F933" s="652"/>
      <c r="G933" s="652"/>
      <c r="H933" s="652"/>
      <c r="I933" s="652"/>
      <c r="J933" s="652"/>
      <c r="K933" s="652"/>
      <c r="L933" s="652"/>
      <c r="M933" s="652"/>
      <c r="N933" s="652"/>
      <c r="O933" s="652"/>
      <c r="P933" s="652"/>
      <c r="Q933" s="652"/>
      <c r="R933" s="534"/>
      <c r="S933" s="534"/>
      <c r="T933" s="534"/>
      <c r="U933" s="534"/>
      <c r="V933" s="534"/>
      <c r="W933" s="534"/>
      <c r="X933" s="534"/>
      <c r="Y933" s="534"/>
      <c r="Z933" s="534"/>
      <c r="AA933" s="534"/>
      <c r="AB933" s="534"/>
      <c r="AC933" s="534"/>
      <c r="AD933" s="534"/>
      <c r="AE933" s="534"/>
      <c r="AF933" s="534"/>
      <c r="AG933" s="534"/>
      <c r="AH933" s="534"/>
      <c r="AI933" s="534"/>
      <c r="AJ933" s="534"/>
      <c r="AK933" s="534"/>
    </row>
    <row r="934" ht="13.5" customHeight="1">
      <c r="A934" s="534"/>
      <c r="B934" s="652"/>
      <c r="C934" s="652"/>
      <c r="D934" s="652"/>
      <c r="E934" s="652"/>
      <c r="F934" s="652"/>
      <c r="G934" s="652"/>
      <c r="H934" s="652"/>
      <c r="I934" s="652"/>
      <c r="J934" s="652"/>
      <c r="K934" s="652"/>
      <c r="L934" s="652"/>
      <c r="M934" s="652"/>
      <c r="N934" s="652"/>
      <c r="O934" s="652"/>
      <c r="P934" s="652"/>
      <c r="Q934" s="652"/>
      <c r="R934" s="534"/>
      <c r="S934" s="534"/>
      <c r="T934" s="534"/>
      <c r="U934" s="534"/>
      <c r="V934" s="534"/>
      <c r="W934" s="534"/>
      <c r="X934" s="534"/>
      <c r="Y934" s="534"/>
      <c r="Z934" s="534"/>
      <c r="AA934" s="534"/>
      <c r="AB934" s="534"/>
      <c r="AC934" s="534"/>
      <c r="AD934" s="534"/>
      <c r="AE934" s="534"/>
      <c r="AF934" s="534"/>
      <c r="AG934" s="534"/>
      <c r="AH934" s="534"/>
      <c r="AI934" s="534"/>
      <c r="AJ934" s="534"/>
      <c r="AK934" s="534"/>
    </row>
    <row r="935" ht="13.5" customHeight="1">
      <c r="A935" s="534"/>
      <c r="B935" s="652"/>
      <c r="C935" s="652"/>
      <c r="D935" s="652"/>
      <c r="E935" s="652"/>
      <c r="F935" s="652"/>
      <c r="G935" s="652"/>
      <c r="H935" s="652"/>
      <c r="I935" s="652"/>
      <c r="J935" s="652"/>
      <c r="K935" s="652"/>
      <c r="L935" s="652"/>
      <c r="M935" s="652"/>
      <c r="N935" s="652"/>
      <c r="O935" s="652"/>
      <c r="P935" s="652"/>
      <c r="Q935" s="652"/>
      <c r="R935" s="534"/>
      <c r="S935" s="534"/>
      <c r="T935" s="534"/>
      <c r="U935" s="534"/>
      <c r="V935" s="534"/>
      <c r="W935" s="534"/>
      <c r="X935" s="534"/>
      <c r="Y935" s="534"/>
      <c r="Z935" s="534"/>
      <c r="AA935" s="534"/>
      <c r="AB935" s="534"/>
      <c r="AC935" s="534"/>
      <c r="AD935" s="534"/>
      <c r="AE935" s="534"/>
      <c r="AF935" s="534"/>
      <c r="AG935" s="534"/>
      <c r="AH935" s="534"/>
      <c r="AI935" s="534"/>
      <c r="AJ935" s="534"/>
      <c r="AK935" s="534"/>
    </row>
    <row r="936" ht="13.5" customHeight="1">
      <c r="A936" s="534"/>
      <c r="B936" s="652"/>
      <c r="C936" s="652"/>
      <c r="D936" s="652"/>
      <c r="E936" s="652"/>
      <c r="F936" s="652"/>
      <c r="G936" s="652"/>
      <c r="H936" s="652"/>
      <c r="I936" s="652"/>
      <c r="J936" s="652"/>
      <c r="K936" s="652"/>
      <c r="L936" s="652"/>
      <c r="M936" s="652"/>
      <c r="N936" s="652"/>
      <c r="O936" s="652"/>
      <c r="P936" s="652"/>
      <c r="Q936" s="652"/>
      <c r="R936" s="534"/>
      <c r="S936" s="534"/>
      <c r="T936" s="534"/>
      <c r="U936" s="534"/>
      <c r="V936" s="534"/>
      <c r="W936" s="534"/>
      <c r="X936" s="534"/>
      <c r="Y936" s="534"/>
      <c r="Z936" s="534"/>
      <c r="AA936" s="534"/>
      <c r="AB936" s="534"/>
      <c r="AC936" s="534"/>
      <c r="AD936" s="534"/>
      <c r="AE936" s="534"/>
      <c r="AF936" s="534"/>
      <c r="AG936" s="534"/>
      <c r="AH936" s="534"/>
      <c r="AI936" s="534"/>
      <c r="AJ936" s="534"/>
      <c r="AK936" s="534"/>
    </row>
    <row r="937" ht="13.5" customHeight="1">
      <c r="A937" s="534"/>
      <c r="B937" s="652"/>
      <c r="C937" s="652"/>
      <c r="D937" s="652"/>
      <c r="E937" s="652"/>
      <c r="F937" s="652"/>
      <c r="G937" s="652"/>
      <c r="H937" s="652"/>
      <c r="I937" s="652"/>
      <c r="J937" s="652"/>
      <c r="K937" s="652"/>
      <c r="L937" s="652"/>
      <c r="M937" s="652"/>
      <c r="N937" s="652"/>
      <c r="O937" s="652"/>
      <c r="P937" s="652"/>
      <c r="Q937" s="652"/>
      <c r="R937" s="534"/>
      <c r="S937" s="534"/>
      <c r="T937" s="534"/>
      <c r="U937" s="534"/>
      <c r="V937" s="534"/>
      <c r="W937" s="534"/>
      <c r="X937" s="534"/>
      <c r="Y937" s="534"/>
      <c r="Z937" s="534"/>
      <c r="AA937" s="534"/>
      <c r="AB937" s="534"/>
      <c r="AC937" s="534"/>
      <c r="AD937" s="534"/>
      <c r="AE937" s="534"/>
      <c r="AF937" s="534"/>
      <c r="AG937" s="534"/>
      <c r="AH937" s="534"/>
      <c r="AI937" s="534"/>
      <c r="AJ937" s="534"/>
      <c r="AK937" s="534"/>
    </row>
    <row r="938" ht="13.5" customHeight="1">
      <c r="A938" s="534"/>
      <c r="B938" s="652"/>
      <c r="C938" s="652"/>
      <c r="D938" s="652"/>
      <c r="E938" s="652"/>
      <c r="F938" s="652"/>
      <c r="G938" s="652"/>
      <c r="H938" s="652"/>
      <c r="I938" s="652"/>
      <c r="J938" s="652"/>
      <c r="K938" s="652"/>
      <c r="L938" s="652"/>
      <c r="M938" s="652"/>
      <c r="N938" s="652"/>
      <c r="O938" s="652"/>
      <c r="P938" s="652"/>
      <c r="Q938" s="652"/>
      <c r="R938" s="534"/>
      <c r="S938" s="534"/>
      <c r="T938" s="534"/>
      <c r="U938" s="534"/>
      <c r="V938" s="534"/>
      <c r="W938" s="534"/>
      <c r="X938" s="534"/>
      <c r="Y938" s="534"/>
      <c r="Z938" s="534"/>
      <c r="AA938" s="534"/>
      <c r="AB938" s="534"/>
      <c r="AC938" s="534"/>
      <c r="AD938" s="534"/>
      <c r="AE938" s="534"/>
      <c r="AF938" s="534"/>
      <c r="AG938" s="534"/>
      <c r="AH938" s="534"/>
      <c r="AI938" s="534"/>
      <c r="AJ938" s="534"/>
      <c r="AK938" s="534"/>
    </row>
    <row r="939" ht="13.5" customHeight="1">
      <c r="A939" s="534"/>
      <c r="B939" s="652"/>
      <c r="C939" s="652"/>
      <c r="D939" s="652"/>
      <c r="E939" s="652"/>
      <c r="F939" s="652"/>
      <c r="G939" s="652"/>
      <c r="H939" s="652"/>
      <c r="I939" s="652"/>
      <c r="J939" s="652"/>
      <c r="K939" s="652"/>
      <c r="L939" s="652"/>
      <c r="M939" s="652"/>
      <c r="N939" s="652"/>
      <c r="O939" s="652"/>
      <c r="P939" s="652"/>
      <c r="Q939" s="652"/>
      <c r="R939" s="534"/>
      <c r="S939" s="534"/>
      <c r="T939" s="534"/>
      <c r="U939" s="534"/>
      <c r="V939" s="534"/>
      <c r="W939" s="534"/>
      <c r="X939" s="534"/>
      <c r="Y939" s="534"/>
      <c r="Z939" s="534"/>
      <c r="AA939" s="534"/>
      <c r="AB939" s="534"/>
      <c r="AC939" s="534"/>
      <c r="AD939" s="534"/>
      <c r="AE939" s="534"/>
      <c r="AF939" s="534"/>
      <c r="AG939" s="534"/>
      <c r="AH939" s="534"/>
      <c r="AI939" s="534"/>
      <c r="AJ939" s="534"/>
      <c r="AK939" s="534"/>
    </row>
    <row r="940" ht="13.5" customHeight="1">
      <c r="A940" s="534"/>
      <c r="B940" s="652"/>
      <c r="C940" s="652"/>
      <c r="D940" s="652"/>
      <c r="E940" s="652"/>
      <c r="F940" s="652"/>
      <c r="G940" s="652"/>
      <c r="H940" s="652"/>
      <c r="I940" s="652"/>
      <c r="J940" s="652"/>
      <c r="K940" s="652"/>
      <c r="L940" s="652"/>
      <c r="M940" s="652"/>
      <c r="N940" s="652"/>
      <c r="O940" s="652"/>
      <c r="P940" s="652"/>
      <c r="Q940" s="652"/>
      <c r="R940" s="534"/>
      <c r="S940" s="534"/>
      <c r="T940" s="534"/>
      <c r="U940" s="534"/>
      <c r="V940" s="534"/>
      <c r="W940" s="534"/>
      <c r="X940" s="534"/>
      <c r="Y940" s="534"/>
      <c r="Z940" s="534"/>
      <c r="AA940" s="534"/>
      <c r="AB940" s="534"/>
      <c r="AC940" s="534"/>
      <c r="AD940" s="534"/>
      <c r="AE940" s="534"/>
      <c r="AF940" s="534"/>
      <c r="AG940" s="534"/>
      <c r="AH940" s="534"/>
      <c r="AI940" s="534"/>
      <c r="AJ940" s="534"/>
      <c r="AK940" s="534"/>
    </row>
    <row r="941" ht="13.5" customHeight="1">
      <c r="A941" s="534"/>
      <c r="B941" s="652"/>
      <c r="C941" s="652"/>
      <c r="D941" s="652"/>
      <c r="E941" s="652"/>
      <c r="F941" s="652"/>
      <c r="G941" s="652"/>
      <c r="H941" s="652"/>
      <c r="I941" s="652"/>
      <c r="J941" s="652"/>
      <c r="K941" s="652"/>
      <c r="L941" s="652"/>
      <c r="M941" s="652"/>
      <c r="N941" s="652"/>
      <c r="O941" s="652"/>
      <c r="P941" s="652"/>
      <c r="Q941" s="652"/>
      <c r="R941" s="534"/>
      <c r="S941" s="534"/>
      <c r="T941" s="534"/>
      <c r="U941" s="534"/>
      <c r="V941" s="534"/>
      <c r="W941" s="534"/>
      <c r="X941" s="534"/>
      <c r="Y941" s="534"/>
      <c r="Z941" s="534"/>
      <c r="AA941" s="534"/>
      <c r="AB941" s="534"/>
      <c r="AC941" s="534"/>
      <c r="AD941" s="534"/>
      <c r="AE941" s="534"/>
      <c r="AF941" s="534"/>
      <c r="AG941" s="534"/>
      <c r="AH941" s="534"/>
      <c r="AI941" s="534"/>
      <c r="AJ941" s="534"/>
      <c r="AK941" s="534"/>
    </row>
    <row r="942" ht="13.5" customHeight="1">
      <c r="A942" s="534"/>
      <c r="B942" s="652"/>
      <c r="C942" s="652"/>
      <c r="D942" s="652"/>
      <c r="E942" s="652"/>
      <c r="F942" s="652"/>
      <c r="G942" s="652"/>
      <c r="H942" s="652"/>
      <c r="I942" s="652"/>
      <c r="J942" s="652"/>
      <c r="K942" s="652"/>
      <c r="L942" s="652"/>
      <c r="M942" s="652"/>
      <c r="N942" s="652"/>
      <c r="O942" s="652"/>
      <c r="P942" s="652"/>
      <c r="Q942" s="652"/>
      <c r="R942" s="534"/>
      <c r="S942" s="534"/>
      <c r="T942" s="534"/>
      <c r="U942" s="534"/>
      <c r="V942" s="534"/>
      <c r="W942" s="534"/>
      <c r="X942" s="534"/>
      <c r="Y942" s="534"/>
      <c r="Z942" s="534"/>
      <c r="AA942" s="534"/>
      <c r="AB942" s="534"/>
      <c r="AC942" s="534"/>
      <c r="AD942" s="534"/>
      <c r="AE942" s="534"/>
      <c r="AF942" s="534"/>
      <c r="AG942" s="534"/>
      <c r="AH942" s="534"/>
      <c r="AI942" s="534"/>
      <c r="AJ942" s="534"/>
      <c r="AK942" s="534"/>
    </row>
    <row r="943" ht="13.5" customHeight="1">
      <c r="A943" s="534"/>
      <c r="B943" s="652"/>
      <c r="C943" s="652"/>
      <c r="D943" s="652"/>
      <c r="E943" s="652"/>
      <c r="F943" s="652"/>
      <c r="G943" s="652"/>
      <c r="H943" s="652"/>
      <c r="I943" s="652"/>
      <c r="J943" s="652"/>
      <c r="K943" s="652"/>
      <c r="L943" s="652"/>
      <c r="M943" s="652"/>
      <c r="N943" s="652"/>
      <c r="O943" s="652"/>
      <c r="P943" s="652"/>
      <c r="Q943" s="652"/>
      <c r="R943" s="534"/>
      <c r="S943" s="534"/>
      <c r="T943" s="534"/>
      <c r="U943" s="534"/>
      <c r="V943" s="534"/>
      <c r="W943" s="534"/>
      <c r="X943" s="534"/>
      <c r="Y943" s="534"/>
      <c r="Z943" s="534"/>
      <c r="AA943" s="534"/>
      <c r="AB943" s="534"/>
      <c r="AC943" s="534"/>
      <c r="AD943" s="534"/>
      <c r="AE943" s="534"/>
      <c r="AF943" s="534"/>
      <c r="AG943" s="534"/>
      <c r="AH943" s="534"/>
      <c r="AI943" s="534"/>
      <c r="AJ943" s="534"/>
      <c r="AK943" s="534"/>
    </row>
    <row r="944" ht="13.5" customHeight="1">
      <c r="A944" s="534"/>
      <c r="B944" s="652"/>
      <c r="C944" s="652"/>
      <c r="D944" s="652"/>
      <c r="E944" s="652"/>
      <c r="F944" s="652"/>
      <c r="G944" s="652"/>
      <c r="H944" s="652"/>
      <c r="I944" s="652"/>
      <c r="J944" s="652"/>
      <c r="K944" s="652"/>
      <c r="L944" s="652"/>
      <c r="M944" s="652"/>
      <c r="N944" s="652"/>
      <c r="O944" s="652"/>
      <c r="P944" s="652"/>
      <c r="Q944" s="652"/>
      <c r="R944" s="534"/>
      <c r="S944" s="534"/>
      <c r="T944" s="534"/>
      <c r="U944" s="534"/>
      <c r="V944" s="534"/>
      <c r="W944" s="534"/>
      <c r="X944" s="534"/>
      <c r="Y944" s="534"/>
      <c r="Z944" s="534"/>
      <c r="AA944" s="534"/>
      <c r="AB944" s="534"/>
      <c r="AC944" s="534"/>
      <c r="AD944" s="534"/>
      <c r="AE944" s="534"/>
      <c r="AF944" s="534"/>
      <c r="AG944" s="534"/>
      <c r="AH944" s="534"/>
      <c r="AI944" s="534"/>
      <c r="AJ944" s="534"/>
      <c r="AK944" s="534"/>
    </row>
    <row r="945" ht="13.5" customHeight="1">
      <c r="A945" s="534"/>
      <c r="B945" s="652"/>
      <c r="C945" s="652"/>
      <c r="D945" s="652"/>
      <c r="E945" s="652"/>
      <c r="F945" s="652"/>
      <c r="G945" s="652"/>
      <c r="H945" s="652"/>
      <c r="I945" s="652"/>
      <c r="J945" s="652"/>
      <c r="K945" s="652"/>
      <c r="L945" s="652"/>
      <c r="M945" s="652"/>
      <c r="N945" s="652"/>
      <c r="O945" s="652"/>
      <c r="P945" s="652"/>
      <c r="Q945" s="652"/>
      <c r="R945" s="534"/>
      <c r="S945" s="534"/>
      <c r="T945" s="534"/>
      <c r="U945" s="534"/>
      <c r="V945" s="534"/>
      <c r="W945" s="534"/>
      <c r="X945" s="534"/>
      <c r="Y945" s="534"/>
      <c r="Z945" s="534"/>
      <c r="AA945" s="534"/>
      <c r="AB945" s="534"/>
      <c r="AC945" s="534"/>
      <c r="AD945" s="534"/>
      <c r="AE945" s="534"/>
      <c r="AF945" s="534"/>
      <c r="AG945" s="534"/>
      <c r="AH945" s="534"/>
      <c r="AI945" s="534"/>
      <c r="AJ945" s="534"/>
      <c r="AK945" s="534"/>
    </row>
    <row r="946" ht="13.5" customHeight="1">
      <c r="A946" s="534"/>
      <c r="B946" s="652"/>
      <c r="C946" s="652"/>
      <c r="D946" s="652"/>
      <c r="E946" s="652"/>
      <c r="F946" s="652"/>
      <c r="G946" s="652"/>
      <c r="H946" s="652"/>
      <c r="I946" s="652"/>
      <c r="J946" s="652"/>
      <c r="K946" s="652"/>
      <c r="L946" s="652"/>
      <c r="M946" s="652"/>
      <c r="N946" s="652"/>
      <c r="O946" s="652"/>
      <c r="P946" s="652"/>
      <c r="Q946" s="652"/>
      <c r="R946" s="534"/>
      <c r="S946" s="534"/>
      <c r="T946" s="534"/>
      <c r="U946" s="534"/>
      <c r="V946" s="534"/>
      <c r="W946" s="534"/>
      <c r="X946" s="534"/>
      <c r="Y946" s="534"/>
      <c r="Z946" s="534"/>
      <c r="AA946" s="534"/>
      <c r="AB946" s="534"/>
      <c r="AC946" s="534"/>
      <c r="AD946" s="534"/>
      <c r="AE946" s="534"/>
      <c r="AF946" s="534"/>
      <c r="AG946" s="534"/>
      <c r="AH946" s="534"/>
      <c r="AI946" s="534"/>
      <c r="AJ946" s="534"/>
      <c r="AK946" s="534"/>
    </row>
    <row r="947" ht="13.5" customHeight="1">
      <c r="A947" s="534"/>
      <c r="B947" s="652"/>
      <c r="C947" s="652"/>
      <c r="D947" s="652"/>
      <c r="E947" s="652"/>
      <c r="F947" s="652"/>
      <c r="G947" s="652"/>
      <c r="H947" s="652"/>
      <c r="I947" s="652"/>
      <c r="J947" s="652"/>
      <c r="K947" s="652"/>
      <c r="L947" s="652"/>
      <c r="M947" s="652"/>
      <c r="N947" s="652"/>
      <c r="O947" s="652"/>
      <c r="P947" s="652"/>
      <c r="Q947" s="652"/>
      <c r="R947" s="534"/>
      <c r="S947" s="534"/>
      <c r="T947" s="534"/>
      <c r="U947" s="534"/>
      <c r="V947" s="534"/>
      <c r="W947" s="534"/>
      <c r="X947" s="534"/>
      <c r="Y947" s="534"/>
      <c r="Z947" s="534"/>
      <c r="AA947" s="534"/>
      <c r="AB947" s="534"/>
      <c r="AC947" s="534"/>
      <c r="AD947" s="534"/>
      <c r="AE947" s="534"/>
      <c r="AF947" s="534"/>
      <c r="AG947" s="534"/>
      <c r="AH947" s="534"/>
      <c r="AI947" s="534"/>
      <c r="AJ947" s="534"/>
      <c r="AK947" s="534"/>
    </row>
    <row r="948" ht="13.5" customHeight="1">
      <c r="A948" s="534"/>
      <c r="B948" s="652"/>
      <c r="C948" s="652"/>
      <c r="D948" s="652"/>
      <c r="E948" s="652"/>
      <c r="F948" s="652"/>
      <c r="G948" s="652"/>
      <c r="H948" s="652"/>
      <c r="I948" s="652"/>
      <c r="J948" s="652"/>
      <c r="K948" s="652"/>
      <c r="L948" s="652"/>
      <c r="M948" s="652"/>
      <c r="N948" s="652"/>
      <c r="O948" s="652"/>
      <c r="P948" s="652"/>
      <c r="Q948" s="652"/>
      <c r="R948" s="534"/>
      <c r="S948" s="534"/>
      <c r="T948" s="534"/>
      <c r="U948" s="534"/>
      <c r="V948" s="534"/>
      <c r="W948" s="534"/>
      <c r="X948" s="534"/>
      <c r="Y948" s="534"/>
      <c r="Z948" s="534"/>
      <c r="AA948" s="534"/>
      <c r="AB948" s="534"/>
      <c r="AC948" s="534"/>
      <c r="AD948" s="534"/>
      <c r="AE948" s="534"/>
      <c r="AF948" s="534"/>
      <c r="AG948" s="534"/>
      <c r="AH948" s="534"/>
      <c r="AI948" s="534"/>
      <c r="AJ948" s="534"/>
      <c r="AK948" s="534"/>
    </row>
    <row r="949" ht="13.5" customHeight="1">
      <c r="A949" s="534"/>
      <c r="B949" s="652"/>
      <c r="C949" s="652"/>
      <c r="D949" s="652"/>
      <c r="E949" s="652"/>
      <c r="F949" s="652"/>
      <c r="G949" s="652"/>
      <c r="H949" s="652"/>
      <c r="I949" s="652"/>
      <c r="J949" s="652"/>
      <c r="K949" s="652"/>
      <c r="L949" s="652"/>
      <c r="M949" s="652"/>
      <c r="N949" s="652"/>
      <c r="O949" s="652"/>
      <c r="P949" s="652"/>
      <c r="Q949" s="652"/>
      <c r="R949" s="534"/>
      <c r="S949" s="534"/>
      <c r="T949" s="534"/>
      <c r="U949" s="534"/>
      <c r="V949" s="534"/>
      <c r="W949" s="534"/>
      <c r="X949" s="534"/>
      <c r="Y949" s="534"/>
      <c r="Z949" s="534"/>
      <c r="AA949" s="534"/>
      <c r="AB949" s="534"/>
      <c r="AC949" s="534"/>
      <c r="AD949" s="534"/>
      <c r="AE949" s="534"/>
      <c r="AF949" s="534"/>
      <c r="AG949" s="534"/>
      <c r="AH949" s="534"/>
      <c r="AI949" s="534"/>
      <c r="AJ949" s="534"/>
      <c r="AK949" s="534"/>
    </row>
    <row r="950" ht="13.5" customHeight="1">
      <c r="A950" s="534"/>
      <c r="B950" s="652"/>
      <c r="C950" s="652"/>
      <c r="D950" s="652"/>
      <c r="E950" s="652"/>
      <c r="F950" s="652"/>
      <c r="G950" s="652"/>
      <c r="H950" s="652"/>
      <c r="I950" s="652"/>
      <c r="J950" s="652"/>
      <c r="K950" s="652"/>
      <c r="L950" s="652"/>
      <c r="M950" s="652"/>
      <c r="N950" s="652"/>
      <c r="O950" s="652"/>
      <c r="P950" s="652"/>
      <c r="Q950" s="652"/>
      <c r="R950" s="534"/>
      <c r="S950" s="534"/>
      <c r="T950" s="534"/>
      <c r="U950" s="534"/>
      <c r="V950" s="534"/>
      <c r="W950" s="534"/>
      <c r="X950" s="534"/>
      <c r="Y950" s="534"/>
      <c r="Z950" s="534"/>
      <c r="AA950" s="534"/>
      <c r="AB950" s="534"/>
      <c r="AC950" s="534"/>
      <c r="AD950" s="534"/>
      <c r="AE950" s="534"/>
      <c r="AF950" s="534"/>
      <c r="AG950" s="534"/>
      <c r="AH950" s="534"/>
      <c r="AI950" s="534"/>
      <c r="AJ950" s="534"/>
      <c r="AK950" s="534"/>
    </row>
    <row r="951" ht="13.5" customHeight="1">
      <c r="A951" s="534"/>
      <c r="B951" s="652"/>
      <c r="C951" s="652"/>
      <c r="D951" s="652"/>
      <c r="E951" s="652"/>
      <c r="F951" s="652"/>
      <c r="G951" s="652"/>
      <c r="H951" s="652"/>
      <c r="I951" s="652"/>
      <c r="J951" s="652"/>
      <c r="K951" s="652"/>
      <c r="L951" s="652"/>
      <c r="M951" s="652"/>
      <c r="N951" s="652"/>
      <c r="O951" s="652"/>
      <c r="P951" s="652"/>
      <c r="Q951" s="652"/>
      <c r="R951" s="534"/>
      <c r="S951" s="534"/>
      <c r="T951" s="534"/>
      <c r="U951" s="534"/>
      <c r="V951" s="534"/>
      <c r="W951" s="534"/>
      <c r="X951" s="534"/>
      <c r="Y951" s="534"/>
      <c r="Z951" s="534"/>
      <c r="AA951" s="534"/>
      <c r="AB951" s="534"/>
      <c r="AC951" s="534"/>
      <c r="AD951" s="534"/>
      <c r="AE951" s="534"/>
      <c r="AF951" s="534"/>
      <c r="AG951" s="534"/>
      <c r="AH951" s="534"/>
      <c r="AI951" s="534"/>
      <c r="AJ951" s="534"/>
      <c r="AK951" s="534"/>
    </row>
    <row r="952" ht="13.5" customHeight="1">
      <c r="A952" s="534"/>
      <c r="B952" s="652"/>
      <c r="C952" s="652"/>
      <c r="D952" s="652"/>
      <c r="E952" s="652"/>
      <c r="F952" s="652"/>
      <c r="G952" s="652"/>
      <c r="H952" s="652"/>
      <c r="I952" s="652"/>
      <c r="J952" s="652"/>
      <c r="K952" s="652"/>
      <c r="L952" s="652"/>
      <c r="M952" s="652"/>
      <c r="N952" s="652"/>
      <c r="O952" s="652"/>
      <c r="P952" s="652"/>
      <c r="Q952" s="652"/>
      <c r="R952" s="534"/>
      <c r="S952" s="534"/>
      <c r="T952" s="534"/>
      <c r="U952" s="534"/>
      <c r="V952" s="534"/>
      <c r="W952" s="534"/>
      <c r="X952" s="534"/>
      <c r="Y952" s="534"/>
      <c r="Z952" s="534"/>
      <c r="AA952" s="534"/>
      <c r="AB952" s="534"/>
      <c r="AC952" s="534"/>
      <c r="AD952" s="534"/>
      <c r="AE952" s="534"/>
      <c r="AF952" s="534"/>
      <c r="AG952" s="534"/>
      <c r="AH952" s="534"/>
      <c r="AI952" s="534"/>
      <c r="AJ952" s="534"/>
      <c r="AK952" s="534"/>
    </row>
    <row r="953" ht="13.5" customHeight="1">
      <c r="A953" s="534"/>
      <c r="B953" s="652"/>
      <c r="C953" s="652"/>
      <c r="D953" s="652"/>
      <c r="E953" s="652"/>
      <c r="F953" s="652"/>
      <c r="G953" s="652"/>
      <c r="H953" s="652"/>
      <c r="I953" s="652"/>
      <c r="J953" s="652"/>
      <c r="K953" s="652"/>
      <c r="L953" s="652"/>
      <c r="M953" s="652"/>
      <c r="N953" s="652"/>
      <c r="O953" s="652"/>
      <c r="P953" s="652"/>
      <c r="Q953" s="652"/>
      <c r="R953" s="534"/>
      <c r="S953" s="534"/>
      <c r="T953" s="534"/>
      <c r="U953" s="534"/>
      <c r="V953" s="534"/>
      <c r="W953" s="534"/>
      <c r="X953" s="534"/>
      <c r="Y953" s="534"/>
      <c r="Z953" s="534"/>
      <c r="AA953" s="534"/>
      <c r="AB953" s="534"/>
      <c r="AC953" s="534"/>
      <c r="AD953" s="534"/>
      <c r="AE953" s="534"/>
      <c r="AF953" s="534"/>
      <c r="AG953" s="534"/>
      <c r="AH953" s="534"/>
      <c r="AI953" s="534"/>
      <c r="AJ953" s="534"/>
      <c r="AK953" s="534"/>
    </row>
    <row r="954" ht="13.5" customHeight="1">
      <c r="A954" s="534"/>
      <c r="B954" s="652"/>
      <c r="C954" s="652"/>
      <c r="D954" s="652"/>
      <c r="E954" s="652"/>
      <c r="F954" s="652"/>
      <c r="G954" s="652"/>
      <c r="H954" s="652"/>
      <c r="I954" s="652"/>
      <c r="J954" s="652"/>
      <c r="K954" s="652"/>
      <c r="L954" s="652"/>
      <c r="M954" s="652"/>
      <c r="N954" s="652"/>
      <c r="O954" s="652"/>
      <c r="P954" s="652"/>
      <c r="Q954" s="652"/>
      <c r="R954" s="534"/>
      <c r="S954" s="534"/>
      <c r="T954" s="534"/>
      <c r="U954" s="534"/>
      <c r="V954" s="534"/>
      <c r="W954" s="534"/>
      <c r="X954" s="534"/>
      <c r="Y954" s="534"/>
      <c r="Z954" s="534"/>
      <c r="AA954" s="534"/>
      <c r="AB954" s="534"/>
      <c r="AC954" s="534"/>
      <c r="AD954" s="534"/>
      <c r="AE954" s="534"/>
      <c r="AF954" s="534"/>
      <c r="AG954" s="534"/>
      <c r="AH954" s="534"/>
      <c r="AI954" s="534"/>
      <c r="AJ954" s="534"/>
      <c r="AK954" s="534"/>
    </row>
    <row r="955" ht="13.5" customHeight="1">
      <c r="A955" s="534"/>
      <c r="B955" s="652"/>
      <c r="C955" s="652"/>
      <c r="D955" s="652"/>
      <c r="E955" s="652"/>
      <c r="F955" s="652"/>
      <c r="G955" s="652"/>
      <c r="H955" s="652"/>
      <c r="I955" s="652"/>
      <c r="J955" s="652"/>
      <c r="K955" s="652"/>
      <c r="L955" s="652"/>
      <c r="M955" s="652"/>
      <c r="N955" s="652"/>
      <c r="O955" s="652"/>
      <c r="P955" s="652"/>
      <c r="Q955" s="652"/>
      <c r="R955" s="534"/>
      <c r="S955" s="534"/>
      <c r="T955" s="534"/>
      <c r="U955" s="534"/>
      <c r="V955" s="534"/>
      <c r="W955" s="534"/>
      <c r="X955" s="534"/>
      <c r="Y955" s="534"/>
      <c r="Z955" s="534"/>
      <c r="AA955" s="534"/>
      <c r="AB955" s="534"/>
      <c r="AC955" s="534"/>
      <c r="AD955" s="534"/>
      <c r="AE955" s="534"/>
      <c r="AF955" s="534"/>
      <c r="AG955" s="534"/>
      <c r="AH955" s="534"/>
      <c r="AI955" s="534"/>
      <c r="AJ955" s="534"/>
      <c r="AK955" s="534"/>
    </row>
    <row r="956" ht="13.5" customHeight="1">
      <c r="A956" s="534"/>
      <c r="B956" s="652"/>
      <c r="C956" s="652"/>
      <c r="D956" s="652"/>
      <c r="E956" s="652"/>
      <c r="F956" s="652"/>
      <c r="G956" s="652"/>
      <c r="H956" s="652"/>
      <c r="I956" s="652"/>
      <c r="J956" s="652"/>
      <c r="K956" s="652"/>
      <c r="L956" s="652"/>
      <c r="M956" s="652"/>
      <c r="N956" s="652"/>
      <c r="O956" s="652"/>
      <c r="P956" s="652"/>
      <c r="Q956" s="652"/>
      <c r="R956" s="534"/>
      <c r="S956" s="534"/>
      <c r="T956" s="534"/>
      <c r="U956" s="534"/>
      <c r="V956" s="534"/>
      <c r="W956" s="534"/>
      <c r="X956" s="534"/>
      <c r="Y956" s="534"/>
      <c r="Z956" s="534"/>
      <c r="AA956" s="534"/>
      <c r="AB956" s="534"/>
      <c r="AC956" s="534"/>
      <c r="AD956" s="534"/>
      <c r="AE956" s="534"/>
      <c r="AF956" s="534"/>
      <c r="AG956" s="534"/>
      <c r="AH956" s="534"/>
      <c r="AI956" s="534"/>
      <c r="AJ956" s="534"/>
      <c r="AK956" s="534"/>
    </row>
    <row r="957" ht="13.5" customHeight="1">
      <c r="A957" s="534"/>
      <c r="B957" s="652"/>
      <c r="C957" s="652"/>
      <c r="D957" s="652"/>
      <c r="E957" s="652"/>
      <c r="F957" s="652"/>
      <c r="G957" s="652"/>
      <c r="H957" s="652"/>
      <c r="I957" s="652"/>
      <c r="J957" s="652"/>
      <c r="K957" s="652"/>
      <c r="L957" s="652"/>
      <c r="M957" s="652"/>
      <c r="N957" s="652"/>
      <c r="O957" s="652"/>
      <c r="P957" s="652"/>
      <c r="Q957" s="652"/>
      <c r="R957" s="534"/>
      <c r="S957" s="534"/>
      <c r="T957" s="534"/>
      <c r="U957" s="534"/>
      <c r="V957" s="534"/>
      <c r="W957" s="534"/>
      <c r="X957" s="534"/>
      <c r="Y957" s="534"/>
      <c r="Z957" s="534"/>
      <c r="AA957" s="534"/>
      <c r="AB957" s="534"/>
      <c r="AC957" s="534"/>
      <c r="AD957" s="534"/>
      <c r="AE957" s="534"/>
      <c r="AF957" s="534"/>
      <c r="AG957" s="534"/>
      <c r="AH957" s="534"/>
      <c r="AI957" s="534"/>
      <c r="AJ957" s="534"/>
      <c r="AK957" s="534"/>
    </row>
    <row r="958" ht="13.5" customHeight="1">
      <c r="A958" s="534"/>
      <c r="B958" s="652"/>
      <c r="C958" s="652"/>
      <c r="D958" s="652"/>
      <c r="E958" s="652"/>
      <c r="F958" s="652"/>
      <c r="G958" s="652"/>
      <c r="H958" s="652"/>
      <c r="I958" s="652"/>
      <c r="J958" s="652"/>
      <c r="K958" s="652"/>
      <c r="L958" s="652"/>
      <c r="M958" s="652"/>
      <c r="N958" s="652"/>
      <c r="O958" s="652"/>
      <c r="P958" s="652"/>
      <c r="Q958" s="652"/>
      <c r="R958" s="534"/>
      <c r="S958" s="534"/>
      <c r="T958" s="534"/>
      <c r="U958" s="534"/>
      <c r="V958" s="534"/>
      <c r="W958" s="534"/>
      <c r="X958" s="534"/>
      <c r="Y958" s="534"/>
      <c r="Z958" s="534"/>
      <c r="AA958" s="534"/>
      <c r="AB958" s="534"/>
      <c r="AC958" s="534"/>
      <c r="AD958" s="534"/>
      <c r="AE958" s="534"/>
      <c r="AF958" s="534"/>
      <c r="AG958" s="534"/>
      <c r="AH958" s="534"/>
      <c r="AI958" s="534"/>
      <c r="AJ958" s="534"/>
      <c r="AK958" s="534"/>
    </row>
    <row r="959" ht="13.5" customHeight="1">
      <c r="A959" s="534"/>
      <c r="B959" s="652"/>
      <c r="C959" s="652"/>
      <c r="D959" s="652"/>
      <c r="E959" s="652"/>
      <c r="F959" s="652"/>
      <c r="G959" s="652"/>
      <c r="H959" s="652"/>
      <c r="I959" s="652"/>
      <c r="J959" s="652"/>
      <c r="K959" s="652"/>
      <c r="L959" s="652"/>
      <c r="M959" s="652"/>
      <c r="N959" s="652"/>
      <c r="O959" s="652"/>
      <c r="P959" s="652"/>
      <c r="Q959" s="652"/>
      <c r="R959" s="534"/>
      <c r="S959" s="534"/>
      <c r="T959" s="534"/>
      <c r="U959" s="534"/>
      <c r="V959" s="534"/>
      <c r="W959" s="534"/>
      <c r="X959" s="534"/>
      <c r="Y959" s="534"/>
      <c r="Z959" s="534"/>
      <c r="AA959" s="534"/>
      <c r="AB959" s="534"/>
      <c r="AC959" s="534"/>
      <c r="AD959" s="534"/>
      <c r="AE959" s="534"/>
      <c r="AF959" s="534"/>
      <c r="AG959" s="534"/>
      <c r="AH959" s="534"/>
      <c r="AI959" s="534"/>
      <c r="AJ959" s="534"/>
      <c r="AK959" s="534"/>
    </row>
    <row r="960" ht="13.5" customHeight="1">
      <c r="A960" s="534"/>
      <c r="B960" s="652"/>
      <c r="C960" s="652"/>
      <c r="D960" s="652"/>
      <c r="E960" s="652"/>
      <c r="F960" s="652"/>
      <c r="G960" s="652"/>
      <c r="H960" s="652"/>
      <c r="I960" s="652"/>
      <c r="J960" s="652"/>
      <c r="K960" s="652"/>
      <c r="L960" s="652"/>
      <c r="M960" s="652"/>
      <c r="N960" s="652"/>
      <c r="O960" s="652"/>
      <c r="P960" s="652"/>
      <c r="Q960" s="652"/>
      <c r="R960" s="534"/>
      <c r="S960" s="534"/>
      <c r="T960" s="534"/>
      <c r="U960" s="534"/>
      <c r="V960" s="534"/>
      <c r="W960" s="534"/>
      <c r="X960" s="534"/>
      <c r="Y960" s="534"/>
      <c r="Z960" s="534"/>
      <c r="AA960" s="534"/>
      <c r="AB960" s="534"/>
      <c r="AC960" s="534"/>
      <c r="AD960" s="534"/>
      <c r="AE960" s="534"/>
      <c r="AF960" s="534"/>
      <c r="AG960" s="534"/>
      <c r="AH960" s="534"/>
      <c r="AI960" s="534"/>
      <c r="AJ960" s="534"/>
      <c r="AK960" s="534"/>
    </row>
    <row r="961" ht="13.5" customHeight="1">
      <c r="A961" s="534"/>
      <c r="B961" s="652"/>
      <c r="C961" s="652"/>
      <c r="D961" s="652"/>
      <c r="E961" s="652"/>
      <c r="F961" s="652"/>
      <c r="G961" s="652"/>
      <c r="H961" s="652"/>
      <c r="I961" s="652"/>
      <c r="J961" s="652"/>
      <c r="K961" s="652"/>
      <c r="L961" s="652"/>
      <c r="M961" s="652"/>
      <c r="N961" s="652"/>
      <c r="O961" s="652"/>
      <c r="P961" s="652"/>
      <c r="Q961" s="652"/>
      <c r="R961" s="534"/>
      <c r="S961" s="534"/>
      <c r="T961" s="534"/>
      <c r="U961" s="534"/>
      <c r="V961" s="534"/>
      <c r="W961" s="534"/>
      <c r="X961" s="534"/>
      <c r="Y961" s="534"/>
      <c r="Z961" s="534"/>
      <c r="AA961" s="534"/>
      <c r="AB961" s="534"/>
      <c r="AC961" s="534"/>
      <c r="AD961" s="534"/>
      <c r="AE961" s="534"/>
      <c r="AF961" s="534"/>
      <c r="AG961" s="534"/>
      <c r="AH961" s="534"/>
      <c r="AI961" s="534"/>
      <c r="AJ961" s="534"/>
      <c r="AK961" s="534"/>
    </row>
    <row r="962" ht="13.5" customHeight="1">
      <c r="A962" s="534"/>
      <c r="B962" s="652"/>
      <c r="C962" s="652"/>
      <c r="D962" s="652"/>
      <c r="E962" s="652"/>
      <c r="F962" s="652"/>
      <c r="G962" s="652"/>
      <c r="H962" s="652"/>
      <c r="I962" s="652"/>
      <c r="J962" s="652"/>
      <c r="K962" s="652"/>
      <c r="L962" s="652"/>
      <c r="M962" s="652"/>
      <c r="N962" s="652"/>
      <c r="O962" s="652"/>
      <c r="P962" s="652"/>
      <c r="Q962" s="652"/>
      <c r="R962" s="534"/>
      <c r="S962" s="534"/>
      <c r="T962" s="534"/>
      <c r="U962" s="534"/>
      <c r="V962" s="534"/>
      <c r="W962" s="534"/>
      <c r="X962" s="534"/>
      <c r="Y962" s="534"/>
      <c r="Z962" s="534"/>
      <c r="AA962" s="534"/>
      <c r="AB962" s="534"/>
      <c r="AC962" s="534"/>
      <c r="AD962" s="534"/>
      <c r="AE962" s="534"/>
      <c r="AF962" s="534"/>
      <c r="AG962" s="534"/>
      <c r="AH962" s="534"/>
      <c r="AI962" s="534"/>
      <c r="AJ962" s="534"/>
      <c r="AK962" s="534"/>
    </row>
    <row r="963" ht="13.5" customHeight="1">
      <c r="A963" s="534"/>
      <c r="B963" s="652"/>
      <c r="C963" s="652"/>
      <c r="D963" s="652"/>
      <c r="E963" s="652"/>
      <c r="F963" s="652"/>
      <c r="G963" s="652"/>
      <c r="H963" s="652"/>
      <c r="I963" s="652"/>
      <c r="J963" s="652"/>
      <c r="K963" s="652"/>
      <c r="L963" s="652"/>
      <c r="M963" s="652"/>
      <c r="N963" s="652"/>
      <c r="O963" s="652"/>
      <c r="P963" s="652"/>
      <c r="Q963" s="652"/>
      <c r="R963" s="534"/>
      <c r="S963" s="534"/>
      <c r="T963" s="534"/>
      <c r="U963" s="534"/>
      <c r="V963" s="534"/>
      <c r="W963" s="534"/>
      <c r="X963" s="534"/>
      <c r="Y963" s="534"/>
      <c r="Z963" s="534"/>
      <c r="AA963" s="534"/>
      <c r="AB963" s="534"/>
      <c r="AC963" s="534"/>
      <c r="AD963" s="534"/>
      <c r="AE963" s="534"/>
      <c r="AF963" s="534"/>
      <c r="AG963" s="534"/>
      <c r="AH963" s="534"/>
      <c r="AI963" s="534"/>
      <c r="AJ963" s="534"/>
      <c r="AK963" s="534"/>
    </row>
    <row r="964" ht="13.5" customHeight="1">
      <c r="A964" s="534"/>
      <c r="B964" s="652"/>
      <c r="C964" s="652"/>
      <c r="D964" s="652"/>
      <c r="E964" s="652"/>
      <c r="F964" s="652"/>
      <c r="G964" s="652"/>
      <c r="H964" s="652"/>
      <c r="I964" s="652"/>
      <c r="J964" s="652"/>
      <c r="K964" s="652"/>
      <c r="L964" s="652"/>
      <c r="M964" s="652"/>
      <c r="N964" s="652"/>
      <c r="O964" s="652"/>
      <c r="P964" s="652"/>
      <c r="Q964" s="652"/>
      <c r="R964" s="534"/>
      <c r="S964" s="534"/>
      <c r="T964" s="534"/>
      <c r="U964" s="534"/>
      <c r="V964" s="534"/>
      <c r="W964" s="534"/>
      <c r="X964" s="534"/>
      <c r="Y964" s="534"/>
      <c r="Z964" s="534"/>
      <c r="AA964" s="534"/>
      <c r="AB964" s="534"/>
      <c r="AC964" s="534"/>
      <c r="AD964" s="534"/>
      <c r="AE964" s="534"/>
      <c r="AF964" s="534"/>
      <c r="AG964" s="534"/>
      <c r="AH964" s="534"/>
      <c r="AI964" s="534"/>
      <c r="AJ964" s="534"/>
      <c r="AK964" s="534"/>
    </row>
    <row r="965" ht="13.5" customHeight="1">
      <c r="A965" s="534"/>
      <c r="B965" s="652"/>
      <c r="C965" s="652"/>
      <c r="D965" s="652"/>
      <c r="E965" s="652"/>
      <c r="F965" s="652"/>
      <c r="G965" s="652"/>
      <c r="H965" s="652"/>
      <c r="I965" s="652"/>
      <c r="J965" s="652"/>
      <c r="K965" s="652"/>
      <c r="L965" s="652"/>
      <c r="M965" s="652"/>
      <c r="N965" s="652"/>
      <c r="O965" s="652"/>
      <c r="P965" s="652"/>
      <c r="Q965" s="652"/>
      <c r="R965" s="534"/>
      <c r="S965" s="534"/>
      <c r="T965" s="534"/>
      <c r="U965" s="534"/>
      <c r="V965" s="534"/>
      <c r="W965" s="534"/>
      <c r="X965" s="534"/>
      <c r="Y965" s="534"/>
      <c r="Z965" s="534"/>
      <c r="AA965" s="534"/>
      <c r="AB965" s="534"/>
      <c r="AC965" s="534"/>
      <c r="AD965" s="534"/>
      <c r="AE965" s="534"/>
      <c r="AF965" s="534"/>
      <c r="AG965" s="534"/>
      <c r="AH965" s="534"/>
      <c r="AI965" s="534"/>
      <c r="AJ965" s="534"/>
      <c r="AK965" s="534"/>
    </row>
    <row r="966" ht="13.5" customHeight="1">
      <c r="A966" s="534"/>
      <c r="B966" s="652"/>
      <c r="C966" s="652"/>
      <c r="D966" s="652"/>
      <c r="E966" s="652"/>
      <c r="F966" s="652"/>
      <c r="G966" s="652"/>
      <c r="H966" s="652"/>
      <c r="I966" s="652"/>
      <c r="J966" s="652"/>
      <c r="K966" s="652"/>
      <c r="L966" s="652"/>
      <c r="M966" s="652"/>
      <c r="N966" s="652"/>
      <c r="O966" s="652"/>
      <c r="P966" s="652"/>
      <c r="Q966" s="652"/>
      <c r="R966" s="534"/>
      <c r="S966" s="534"/>
      <c r="T966" s="534"/>
      <c r="U966" s="534"/>
      <c r="V966" s="534"/>
      <c r="W966" s="534"/>
      <c r="X966" s="534"/>
      <c r="Y966" s="534"/>
      <c r="Z966" s="534"/>
      <c r="AA966" s="534"/>
      <c r="AB966" s="534"/>
      <c r="AC966" s="534"/>
      <c r="AD966" s="534"/>
      <c r="AE966" s="534"/>
      <c r="AF966" s="534"/>
      <c r="AG966" s="534"/>
      <c r="AH966" s="534"/>
      <c r="AI966" s="534"/>
      <c r="AJ966" s="534"/>
      <c r="AK966" s="534"/>
    </row>
    <row r="967" ht="13.5" customHeight="1">
      <c r="A967" s="534"/>
      <c r="B967" s="652"/>
      <c r="C967" s="652"/>
      <c r="D967" s="652"/>
      <c r="E967" s="652"/>
      <c r="F967" s="652"/>
      <c r="G967" s="652"/>
      <c r="H967" s="652"/>
      <c r="I967" s="652"/>
      <c r="J967" s="652"/>
      <c r="K967" s="652"/>
      <c r="L967" s="652"/>
      <c r="M967" s="652"/>
      <c r="N967" s="652"/>
      <c r="O967" s="652"/>
      <c r="P967" s="652"/>
      <c r="Q967" s="652"/>
      <c r="R967" s="534"/>
      <c r="S967" s="534"/>
      <c r="T967" s="534"/>
      <c r="U967" s="534"/>
      <c r="V967" s="534"/>
      <c r="W967" s="534"/>
      <c r="X967" s="534"/>
      <c r="Y967" s="534"/>
      <c r="Z967" s="534"/>
      <c r="AA967" s="534"/>
      <c r="AB967" s="534"/>
      <c r="AC967" s="534"/>
      <c r="AD967" s="534"/>
      <c r="AE967" s="534"/>
      <c r="AF967" s="534"/>
      <c r="AG967" s="534"/>
      <c r="AH967" s="534"/>
      <c r="AI967" s="534"/>
      <c r="AJ967" s="534"/>
      <c r="AK967" s="534"/>
    </row>
    <row r="968" ht="13.5" customHeight="1">
      <c r="A968" s="534"/>
      <c r="B968" s="652"/>
      <c r="C968" s="652"/>
      <c r="D968" s="652"/>
      <c r="E968" s="652"/>
      <c r="F968" s="652"/>
      <c r="G968" s="652"/>
      <c r="H968" s="652"/>
      <c r="I968" s="652"/>
      <c r="J968" s="652"/>
      <c r="K968" s="652"/>
      <c r="L968" s="652"/>
      <c r="M968" s="652"/>
      <c r="N968" s="652"/>
      <c r="O968" s="652"/>
      <c r="P968" s="652"/>
      <c r="Q968" s="652"/>
      <c r="R968" s="534"/>
      <c r="S968" s="534"/>
      <c r="T968" s="534"/>
      <c r="U968" s="534"/>
      <c r="V968" s="534"/>
      <c r="W968" s="534"/>
      <c r="X968" s="534"/>
      <c r="Y968" s="534"/>
      <c r="Z968" s="534"/>
      <c r="AA968" s="534"/>
      <c r="AB968" s="534"/>
      <c r="AC968" s="534"/>
      <c r="AD968" s="534"/>
      <c r="AE968" s="534"/>
      <c r="AF968" s="534"/>
      <c r="AG968" s="534"/>
      <c r="AH968" s="534"/>
      <c r="AI968" s="534"/>
      <c r="AJ968" s="534"/>
      <c r="AK968" s="534"/>
    </row>
    <row r="969" ht="13.5" customHeight="1">
      <c r="A969" s="534"/>
      <c r="B969" s="652"/>
      <c r="C969" s="652"/>
      <c r="D969" s="652"/>
      <c r="E969" s="652"/>
      <c r="F969" s="652"/>
      <c r="G969" s="652"/>
      <c r="H969" s="652"/>
      <c r="I969" s="652"/>
      <c r="J969" s="652"/>
      <c r="K969" s="652"/>
      <c r="L969" s="652"/>
      <c r="M969" s="652"/>
      <c r="N969" s="652"/>
      <c r="O969" s="652"/>
      <c r="P969" s="652"/>
      <c r="Q969" s="652"/>
      <c r="R969" s="534"/>
      <c r="S969" s="534"/>
      <c r="T969" s="534"/>
      <c r="U969" s="534"/>
      <c r="V969" s="534"/>
      <c r="W969" s="534"/>
      <c r="X969" s="534"/>
      <c r="Y969" s="534"/>
      <c r="Z969" s="534"/>
      <c r="AA969" s="534"/>
      <c r="AB969" s="534"/>
      <c r="AC969" s="534"/>
      <c r="AD969" s="534"/>
      <c r="AE969" s="534"/>
      <c r="AF969" s="534"/>
      <c r="AG969" s="534"/>
      <c r="AH969" s="534"/>
      <c r="AI969" s="534"/>
      <c r="AJ969" s="534"/>
      <c r="AK969" s="534"/>
    </row>
    <row r="970" ht="13.5" customHeight="1">
      <c r="A970" s="534"/>
      <c r="B970" s="652"/>
      <c r="C970" s="652"/>
      <c r="D970" s="652"/>
      <c r="E970" s="652"/>
      <c r="F970" s="652"/>
      <c r="G970" s="652"/>
      <c r="H970" s="652"/>
      <c r="I970" s="652"/>
      <c r="J970" s="652"/>
      <c r="K970" s="652"/>
      <c r="L970" s="652"/>
      <c r="M970" s="652"/>
      <c r="N970" s="652"/>
      <c r="O970" s="652"/>
      <c r="P970" s="652"/>
      <c r="Q970" s="652"/>
      <c r="R970" s="534"/>
      <c r="S970" s="534"/>
      <c r="T970" s="534"/>
      <c r="U970" s="534"/>
      <c r="V970" s="534"/>
      <c r="W970" s="534"/>
      <c r="X970" s="534"/>
      <c r="Y970" s="534"/>
      <c r="Z970" s="534"/>
      <c r="AA970" s="534"/>
      <c r="AB970" s="534"/>
      <c r="AC970" s="534"/>
      <c r="AD970" s="534"/>
      <c r="AE970" s="534"/>
      <c r="AF970" s="534"/>
      <c r="AG970" s="534"/>
      <c r="AH970" s="534"/>
      <c r="AI970" s="534"/>
      <c r="AJ970" s="534"/>
      <c r="AK970" s="534"/>
    </row>
    <row r="971" ht="13.5" customHeight="1">
      <c r="A971" s="534"/>
      <c r="B971" s="652"/>
      <c r="C971" s="652"/>
      <c r="D971" s="652"/>
      <c r="E971" s="652"/>
      <c r="F971" s="652"/>
      <c r="G971" s="652"/>
      <c r="H971" s="652"/>
      <c r="I971" s="652"/>
      <c r="J971" s="652"/>
      <c r="K971" s="652"/>
      <c r="L971" s="652"/>
      <c r="M971" s="652"/>
      <c r="N971" s="652"/>
      <c r="O971" s="652"/>
      <c r="P971" s="652"/>
      <c r="Q971" s="652"/>
      <c r="R971" s="534"/>
      <c r="S971" s="534"/>
      <c r="T971" s="534"/>
      <c r="U971" s="534"/>
      <c r="V971" s="534"/>
      <c r="W971" s="534"/>
      <c r="X971" s="534"/>
      <c r="Y971" s="534"/>
      <c r="Z971" s="534"/>
      <c r="AA971" s="534"/>
      <c r="AB971" s="534"/>
      <c r="AC971" s="534"/>
      <c r="AD971" s="534"/>
      <c r="AE971" s="534"/>
      <c r="AF971" s="534"/>
      <c r="AG971" s="534"/>
      <c r="AH971" s="534"/>
      <c r="AI971" s="534"/>
      <c r="AJ971" s="534"/>
      <c r="AK971" s="534"/>
    </row>
    <row r="972" ht="13.5" customHeight="1">
      <c r="A972" s="534"/>
      <c r="B972" s="652"/>
      <c r="C972" s="652"/>
      <c r="D972" s="652"/>
      <c r="E972" s="652"/>
      <c r="F972" s="652"/>
      <c r="G972" s="652"/>
      <c r="H972" s="652"/>
      <c r="I972" s="652"/>
      <c r="J972" s="652"/>
      <c r="K972" s="652"/>
      <c r="L972" s="652"/>
      <c r="M972" s="652"/>
      <c r="N972" s="652"/>
      <c r="O972" s="652"/>
      <c r="P972" s="652"/>
      <c r="Q972" s="652"/>
      <c r="R972" s="534"/>
      <c r="S972" s="534"/>
      <c r="T972" s="534"/>
      <c r="U972" s="534"/>
      <c r="V972" s="534"/>
      <c r="W972" s="534"/>
      <c r="X972" s="534"/>
      <c r="Y972" s="534"/>
      <c r="Z972" s="534"/>
      <c r="AA972" s="534"/>
      <c r="AB972" s="534"/>
      <c r="AC972" s="534"/>
      <c r="AD972" s="534"/>
      <c r="AE972" s="534"/>
      <c r="AF972" s="534"/>
      <c r="AG972" s="534"/>
      <c r="AH972" s="534"/>
      <c r="AI972" s="534"/>
      <c r="AJ972" s="534"/>
      <c r="AK972" s="534"/>
    </row>
    <row r="973" ht="13.5" customHeight="1">
      <c r="A973" s="534"/>
      <c r="B973" s="652"/>
      <c r="C973" s="652"/>
      <c r="D973" s="652"/>
      <c r="E973" s="652"/>
      <c r="F973" s="652"/>
      <c r="G973" s="652"/>
      <c r="H973" s="652"/>
      <c r="I973" s="652"/>
      <c r="J973" s="652"/>
      <c r="K973" s="652"/>
      <c r="L973" s="652"/>
      <c r="M973" s="652"/>
      <c r="N973" s="652"/>
      <c r="O973" s="652"/>
      <c r="P973" s="652"/>
      <c r="Q973" s="652"/>
      <c r="R973" s="534"/>
      <c r="S973" s="534"/>
      <c r="T973" s="534"/>
      <c r="U973" s="534"/>
      <c r="V973" s="534"/>
      <c r="W973" s="534"/>
      <c r="X973" s="534"/>
      <c r="Y973" s="534"/>
      <c r="Z973" s="534"/>
      <c r="AA973" s="534"/>
      <c r="AB973" s="534"/>
      <c r="AC973" s="534"/>
      <c r="AD973" s="534"/>
      <c r="AE973" s="534"/>
      <c r="AF973" s="534"/>
      <c r="AG973" s="534"/>
      <c r="AH973" s="534"/>
      <c r="AI973" s="534"/>
      <c r="AJ973" s="534"/>
      <c r="AK973" s="534"/>
    </row>
    <row r="974" ht="13.5" customHeight="1">
      <c r="A974" s="534"/>
      <c r="B974" s="652"/>
      <c r="C974" s="652"/>
      <c r="D974" s="652"/>
      <c r="E974" s="652"/>
      <c r="F974" s="652"/>
      <c r="G974" s="652"/>
      <c r="H974" s="652"/>
      <c r="I974" s="652"/>
      <c r="J974" s="652"/>
      <c r="K974" s="652"/>
      <c r="L974" s="652"/>
      <c r="M974" s="652"/>
      <c r="N974" s="652"/>
      <c r="O974" s="652"/>
      <c r="P974" s="652"/>
      <c r="Q974" s="652"/>
      <c r="R974" s="534"/>
      <c r="S974" s="534"/>
      <c r="T974" s="534"/>
      <c r="U974" s="534"/>
      <c r="V974" s="534"/>
      <c r="W974" s="534"/>
      <c r="X974" s="534"/>
      <c r="Y974" s="534"/>
      <c r="Z974" s="534"/>
      <c r="AA974" s="534"/>
      <c r="AB974" s="534"/>
      <c r="AC974" s="534"/>
      <c r="AD974" s="534"/>
      <c r="AE974" s="534"/>
      <c r="AF974" s="534"/>
      <c r="AG974" s="534"/>
      <c r="AH974" s="534"/>
      <c r="AI974" s="534"/>
      <c r="AJ974" s="534"/>
      <c r="AK974" s="534"/>
    </row>
    <row r="975" ht="13.5" customHeight="1">
      <c r="A975" s="534"/>
      <c r="B975" s="652"/>
      <c r="C975" s="652"/>
      <c r="D975" s="652"/>
      <c r="E975" s="652"/>
      <c r="F975" s="652"/>
      <c r="G975" s="652"/>
      <c r="H975" s="652"/>
      <c r="I975" s="652"/>
      <c r="J975" s="652"/>
      <c r="K975" s="652"/>
      <c r="L975" s="652"/>
      <c r="M975" s="652"/>
      <c r="N975" s="652"/>
      <c r="O975" s="652"/>
      <c r="P975" s="652"/>
      <c r="Q975" s="652"/>
      <c r="R975" s="534"/>
      <c r="S975" s="534"/>
      <c r="T975" s="534"/>
      <c r="U975" s="534"/>
      <c r="V975" s="534"/>
      <c r="W975" s="534"/>
      <c r="X975" s="534"/>
      <c r="Y975" s="534"/>
      <c r="Z975" s="534"/>
      <c r="AA975" s="534"/>
      <c r="AB975" s="534"/>
      <c r="AC975" s="534"/>
      <c r="AD975" s="534"/>
      <c r="AE975" s="534"/>
      <c r="AF975" s="534"/>
      <c r="AG975" s="534"/>
      <c r="AH975" s="534"/>
      <c r="AI975" s="534"/>
      <c r="AJ975" s="534"/>
      <c r="AK975" s="534"/>
    </row>
    <row r="976" ht="13.5" customHeight="1">
      <c r="A976" s="534"/>
      <c r="B976" s="652"/>
      <c r="C976" s="652"/>
      <c r="D976" s="652"/>
      <c r="E976" s="652"/>
      <c r="F976" s="652"/>
      <c r="G976" s="652"/>
      <c r="H976" s="652"/>
      <c r="I976" s="652"/>
      <c r="J976" s="652"/>
      <c r="K976" s="652"/>
      <c r="L976" s="652"/>
      <c r="M976" s="652"/>
      <c r="N976" s="652"/>
      <c r="O976" s="652"/>
      <c r="P976" s="652"/>
      <c r="Q976" s="652"/>
      <c r="R976" s="534"/>
      <c r="S976" s="534"/>
      <c r="T976" s="534"/>
      <c r="U976" s="534"/>
      <c r="V976" s="534"/>
      <c r="W976" s="534"/>
      <c r="X976" s="534"/>
      <c r="Y976" s="534"/>
      <c r="Z976" s="534"/>
      <c r="AA976" s="534"/>
      <c r="AB976" s="534"/>
      <c r="AC976" s="534"/>
      <c r="AD976" s="534"/>
      <c r="AE976" s="534"/>
      <c r="AF976" s="534"/>
      <c r="AG976" s="534"/>
      <c r="AH976" s="534"/>
      <c r="AI976" s="534"/>
      <c r="AJ976" s="534"/>
      <c r="AK976" s="534"/>
    </row>
    <row r="977" ht="13.5" customHeight="1">
      <c r="A977" s="534"/>
      <c r="B977" s="652"/>
      <c r="C977" s="652"/>
      <c r="D977" s="652"/>
      <c r="E977" s="652"/>
      <c r="F977" s="652"/>
      <c r="G977" s="652"/>
      <c r="H977" s="652"/>
      <c r="I977" s="652"/>
      <c r="J977" s="652"/>
      <c r="K977" s="652"/>
      <c r="L977" s="652"/>
      <c r="M977" s="652"/>
      <c r="N977" s="652"/>
      <c r="O977" s="652"/>
      <c r="P977" s="652"/>
      <c r="Q977" s="652"/>
      <c r="R977" s="534"/>
      <c r="S977" s="534"/>
      <c r="T977" s="534"/>
      <c r="U977" s="534"/>
      <c r="V977" s="534"/>
      <c r="W977" s="534"/>
      <c r="X977" s="534"/>
      <c r="Y977" s="534"/>
      <c r="Z977" s="534"/>
      <c r="AA977" s="534"/>
      <c r="AB977" s="534"/>
      <c r="AC977" s="534"/>
      <c r="AD977" s="534"/>
      <c r="AE977" s="534"/>
      <c r="AF977" s="534"/>
      <c r="AG977" s="534"/>
      <c r="AH977" s="534"/>
      <c r="AI977" s="534"/>
      <c r="AJ977" s="534"/>
      <c r="AK977" s="534"/>
    </row>
    <row r="978" ht="13.5" customHeight="1">
      <c r="A978" s="534"/>
      <c r="B978" s="652"/>
      <c r="C978" s="652"/>
      <c r="D978" s="652"/>
      <c r="E978" s="652"/>
      <c r="F978" s="652"/>
      <c r="G978" s="652"/>
      <c r="H978" s="652"/>
      <c r="I978" s="652"/>
      <c r="J978" s="652"/>
      <c r="K978" s="652"/>
      <c r="L978" s="652"/>
      <c r="M978" s="652"/>
      <c r="N978" s="652"/>
      <c r="O978" s="652"/>
      <c r="P978" s="652"/>
      <c r="Q978" s="652"/>
      <c r="R978" s="534"/>
      <c r="S978" s="534"/>
      <c r="T978" s="534"/>
      <c r="U978" s="534"/>
      <c r="V978" s="534"/>
      <c r="W978" s="534"/>
      <c r="X978" s="534"/>
      <c r="Y978" s="534"/>
      <c r="Z978" s="534"/>
      <c r="AA978" s="534"/>
      <c r="AB978" s="534"/>
      <c r="AC978" s="534"/>
      <c r="AD978" s="534"/>
      <c r="AE978" s="534"/>
      <c r="AF978" s="534"/>
      <c r="AG978" s="534"/>
      <c r="AH978" s="534"/>
      <c r="AI978" s="534"/>
      <c r="AJ978" s="534"/>
      <c r="AK978" s="534"/>
    </row>
    <row r="979" ht="13.5" customHeight="1">
      <c r="A979" s="534"/>
      <c r="B979" s="652"/>
      <c r="C979" s="652"/>
      <c r="D979" s="652"/>
      <c r="E979" s="652"/>
      <c r="F979" s="652"/>
      <c r="G979" s="652"/>
      <c r="H979" s="652"/>
      <c r="I979" s="652"/>
      <c r="J979" s="652"/>
      <c r="K979" s="652"/>
      <c r="L979" s="652"/>
      <c r="M979" s="652"/>
      <c r="N979" s="652"/>
      <c r="O979" s="652"/>
      <c r="P979" s="652"/>
      <c r="Q979" s="652"/>
      <c r="R979" s="534"/>
      <c r="S979" s="534"/>
      <c r="T979" s="534"/>
      <c r="U979" s="534"/>
      <c r="V979" s="534"/>
      <c r="W979" s="534"/>
      <c r="X979" s="534"/>
      <c r="Y979" s="534"/>
      <c r="Z979" s="534"/>
      <c r="AA979" s="534"/>
      <c r="AB979" s="534"/>
      <c r="AC979" s="534"/>
      <c r="AD979" s="534"/>
      <c r="AE979" s="534"/>
      <c r="AF979" s="534"/>
      <c r="AG979" s="534"/>
      <c r="AH979" s="534"/>
      <c r="AI979" s="534"/>
      <c r="AJ979" s="534"/>
      <c r="AK979" s="534"/>
    </row>
    <row r="980" ht="13.5" customHeight="1">
      <c r="A980" s="534"/>
      <c r="B980" s="652"/>
      <c r="C980" s="652"/>
      <c r="D980" s="652"/>
      <c r="E980" s="652"/>
      <c r="F980" s="652"/>
      <c r="G980" s="652"/>
      <c r="H980" s="652"/>
      <c r="I980" s="652"/>
      <c r="J980" s="652"/>
      <c r="K980" s="652"/>
      <c r="L980" s="652"/>
      <c r="M980" s="652"/>
      <c r="N980" s="652"/>
      <c r="O980" s="652"/>
      <c r="P980" s="652"/>
      <c r="Q980" s="652"/>
      <c r="R980" s="534"/>
      <c r="S980" s="534"/>
      <c r="T980" s="534"/>
      <c r="U980" s="534"/>
      <c r="V980" s="534"/>
      <c r="W980" s="534"/>
      <c r="X980" s="534"/>
      <c r="Y980" s="534"/>
      <c r="Z980" s="534"/>
      <c r="AA980" s="534"/>
      <c r="AB980" s="534"/>
      <c r="AC980" s="534"/>
      <c r="AD980" s="534"/>
      <c r="AE980" s="534"/>
      <c r="AF980" s="534"/>
      <c r="AG980" s="534"/>
      <c r="AH980" s="534"/>
      <c r="AI980" s="534"/>
      <c r="AJ980" s="534"/>
      <c r="AK980" s="534"/>
    </row>
    <row r="981" ht="13.5" customHeight="1">
      <c r="A981" s="534"/>
      <c r="B981" s="652"/>
      <c r="C981" s="652"/>
      <c r="D981" s="652"/>
      <c r="E981" s="652"/>
      <c r="F981" s="652"/>
      <c r="G981" s="652"/>
      <c r="H981" s="652"/>
      <c r="I981" s="652"/>
      <c r="J981" s="652"/>
      <c r="K981" s="652"/>
      <c r="L981" s="652"/>
      <c r="M981" s="652"/>
      <c r="N981" s="652"/>
      <c r="O981" s="652"/>
      <c r="P981" s="652"/>
      <c r="Q981" s="652"/>
      <c r="R981" s="534"/>
      <c r="S981" s="534"/>
      <c r="T981" s="534"/>
      <c r="U981" s="534"/>
      <c r="V981" s="534"/>
      <c r="W981" s="534"/>
      <c r="X981" s="534"/>
      <c r="Y981" s="534"/>
      <c r="Z981" s="534"/>
      <c r="AA981" s="534"/>
      <c r="AB981" s="534"/>
      <c r="AC981" s="534"/>
      <c r="AD981" s="534"/>
      <c r="AE981" s="534"/>
      <c r="AF981" s="534"/>
      <c r="AG981" s="534"/>
      <c r="AH981" s="534"/>
      <c r="AI981" s="534"/>
      <c r="AJ981" s="534"/>
      <c r="AK981" s="534"/>
    </row>
    <row r="982" ht="13.5" customHeight="1">
      <c r="A982" s="534"/>
      <c r="B982" s="652"/>
      <c r="C982" s="652"/>
      <c r="D982" s="652"/>
      <c r="E982" s="652"/>
      <c r="F982" s="652"/>
      <c r="G982" s="652"/>
      <c r="H982" s="652"/>
      <c r="I982" s="652"/>
      <c r="J982" s="652"/>
      <c r="K982" s="652"/>
      <c r="L982" s="652"/>
      <c r="M982" s="652"/>
      <c r="N982" s="652"/>
      <c r="O982" s="652"/>
      <c r="P982" s="652"/>
      <c r="Q982" s="652"/>
      <c r="R982" s="534"/>
      <c r="S982" s="534"/>
      <c r="T982" s="534"/>
      <c r="U982" s="534"/>
      <c r="V982" s="534"/>
      <c r="W982" s="534"/>
      <c r="X982" s="534"/>
      <c r="Y982" s="534"/>
      <c r="Z982" s="534"/>
      <c r="AA982" s="534"/>
      <c r="AB982" s="534"/>
      <c r="AC982" s="534"/>
      <c r="AD982" s="534"/>
      <c r="AE982" s="534"/>
      <c r="AF982" s="534"/>
      <c r="AG982" s="534"/>
      <c r="AH982" s="534"/>
      <c r="AI982" s="534"/>
      <c r="AJ982" s="534"/>
      <c r="AK982" s="534"/>
    </row>
    <row r="983" ht="13.5" customHeight="1">
      <c r="A983" s="534"/>
      <c r="B983" s="652"/>
      <c r="C983" s="652"/>
      <c r="D983" s="652"/>
      <c r="E983" s="652"/>
      <c r="F983" s="652"/>
      <c r="G983" s="652"/>
      <c r="H983" s="652"/>
      <c r="I983" s="652"/>
      <c r="J983" s="652"/>
      <c r="K983" s="652"/>
      <c r="L983" s="652"/>
      <c r="M983" s="652"/>
      <c r="N983" s="652"/>
      <c r="O983" s="652"/>
      <c r="P983" s="652"/>
      <c r="Q983" s="652"/>
      <c r="R983" s="534"/>
      <c r="S983" s="534"/>
      <c r="T983" s="534"/>
      <c r="U983" s="534"/>
      <c r="V983" s="534"/>
      <c r="W983" s="534"/>
      <c r="X983" s="534"/>
      <c r="Y983" s="534"/>
      <c r="Z983" s="534"/>
      <c r="AA983" s="534"/>
      <c r="AB983" s="534"/>
      <c r="AC983" s="534"/>
      <c r="AD983" s="534"/>
      <c r="AE983" s="534"/>
      <c r="AF983" s="534"/>
      <c r="AG983" s="534"/>
      <c r="AH983" s="534"/>
      <c r="AI983" s="534"/>
      <c r="AJ983" s="534"/>
      <c r="AK983" s="534"/>
    </row>
    <row r="984" ht="13.5" customHeight="1">
      <c r="A984" s="534"/>
      <c r="B984" s="652"/>
      <c r="C984" s="652"/>
      <c r="D984" s="652"/>
      <c r="E984" s="652"/>
      <c r="F984" s="652"/>
      <c r="G984" s="652"/>
      <c r="H984" s="652"/>
      <c r="I984" s="652"/>
      <c r="J984" s="652"/>
      <c r="K984" s="652"/>
      <c r="L984" s="652"/>
      <c r="M984" s="652"/>
      <c r="N984" s="652"/>
      <c r="O984" s="652"/>
      <c r="P984" s="652"/>
      <c r="Q984" s="652"/>
      <c r="R984" s="534"/>
      <c r="S984" s="534"/>
      <c r="T984" s="534"/>
      <c r="U984" s="534"/>
      <c r="V984" s="534"/>
      <c r="W984" s="534"/>
      <c r="X984" s="534"/>
      <c r="Y984" s="534"/>
      <c r="Z984" s="534"/>
      <c r="AA984" s="534"/>
      <c r="AB984" s="534"/>
      <c r="AC984" s="534"/>
      <c r="AD984" s="534"/>
      <c r="AE984" s="534"/>
      <c r="AF984" s="534"/>
      <c r="AG984" s="534"/>
      <c r="AH984" s="534"/>
      <c r="AI984" s="534"/>
      <c r="AJ984" s="534"/>
      <c r="AK984" s="534"/>
    </row>
    <row r="985" ht="13.5" customHeight="1">
      <c r="A985" s="534"/>
      <c r="B985" s="652"/>
      <c r="C985" s="652"/>
      <c r="D985" s="652"/>
      <c r="E985" s="652"/>
      <c r="F985" s="652"/>
      <c r="G985" s="652"/>
      <c r="H985" s="652"/>
      <c r="I985" s="652"/>
      <c r="J985" s="652"/>
      <c r="K985" s="652"/>
      <c r="L985" s="652"/>
      <c r="M985" s="652"/>
      <c r="N985" s="652"/>
      <c r="O985" s="652"/>
      <c r="P985" s="652"/>
      <c r="Q985" s="652"/>
      <c r="R985" s="534"/>
      <c r="S985" s="534"/>
      <c r="T985" s="534"/>
      <c r="U985" s="534"/>
      <c r="V985" s="534"/>
      <c r="W985" s="534"/>
      <c r="X985" s="534"/>
      <c r="Y985" s="534"/>
      <c r="Z985" s="534"/>
      <c r="AA985" s="534"/>
      <c r="AB985" s="534"/>
      <c r="AC985" s="534"/>
      <c r="AD985" s="534"/>
      <c r="AE985" s="534"/>
      <c r="AF985" s="534"/>
      <c r="AG985" s="534"/>
      <c r="AH985" s="534"/>
      <c r="AI985" s="534"/>
      <c r="AJ985" s="534"/>
      <c r="AK985" s="534"/>
    </row>
    <row r="986" ht="13.5" customHeight="1">
      <c r="A986" s="534"/>
      <c r="B986" s="652"/>
      <c r="C986" s="652"/>
      <c r="D986" s="652"/>
      <c r="E986" s="652"/>
      <c r="F986" s="652"/>
      <c r="G986" s="652"/>
      <c r="H986" s="652"/>
      <c r="I986" s="652"/>
      <c r="J986" s="652"/>
      <c r="K986" s="652"/>
      <c r="L986" s="652"/>
      <c r="M986" s="652"/>
      <c r="N986" s="652"/>
      <c r="O986" s="652"/>
      <c r="P986" s="652"/>
      <c r="Q986" s="652"/>
      <c r="R986" s="534"/>
      <c r="S986" s="534"/>
      <c r="T986" s="534"/>
      <c r="U986" s="534"/>
      <c r="V986" s="534"/>
      <c r="W986" s="534"/>
      <c r="X986" s="534"/>
      <c r="Y986" s="534"/>
      <c r="Z986" s="534"/>
      <c r="AA986" s="534"/>
      <c r="AB986" s="534"/>
      <c r="AC986" s="534"/>
      <c r="AD986" s="534"/>
      <c r="AE986" s="534"/>
      <c r="AF986" s="534"/>
      <c r="AG986" s="534"/>
      <c r="AH986" s="534"/>
      <c r="AI986" s="534"/>
      <c r="AJ986" s="534"/>
      <c r="AK986" s="534"/>
    </row>
    <row r="987" ht="13.5" customHeight="1">
      <c r="A987" s="534"/>
      <c r="B987" s="652"/>
      <c r="C987" s="652"/>
      <c r="D987" s="652"/>
      <c r="E987" s="652"/>
      <c r="F987" s="652"/>
      <c r="G987" s="652"/>
      <c r="H987" s="652"/>
      <c r="I987" s="652"/>
      <c r="J987" s="652"/>
      <c r="K987" s="652"/>
      <c r="L987" s="652"/>
      <c r="M987" s="652"/>
      <c r="N987" s="652"/>
      <c r="O987" s="652"/>
      <c r="P987" s="652"/>
      <c r="Q987" s="652"/>
      <c r="R987" s="534"/>
      <c r="S987" s="534"/>
      <c r="T987" s="534"/>
      <c r="U987" s="534"/>
      <c r="V987" s="534"/>
      <c r="W987" s="534"/>
      <c r="X987" s="534"/>
      <c r="Y987" s="534"/>
      <c r="Z987" s="534"/>
      <c r="AA987" s="534"/>
      <c r="AB987" s="534"/>
      <c r="AC987" s="534"/>
      <c r="AD987" s="534"/>
      <c r="AE987" s="534"/>
      <c r="AF987" s="534"/>
      <c r="AG987" s="534"/>
      <c r="AH987" s="534"/>
      <c r="AI987" s="534"/>
      <c r="AJ987" s="534"/>
      <c r="AK987" s="534"/>
    </row>
    <row r="988" ht="13.5" customHeight="1">
      <c r="A988" s="534"/>
      <c r="B988" s="652"/>
      <c r="C988" s="652"/>
      <c r="D988" s="652"/>
      <c r="E988" s="652"/>
      <c r="F988" s="652"/>
      <c r="G988" s="652"/>
      <c r="H988" s="652"/>
      <c r="I988" s="652"/>
      <c r="J988" s="652"/>
      <c r="K988" s="652"/>
      <c r="L988" s="652"/>
      <c r="M988" s="652"/>
      <c r="N988" s="652"/>
      <c r="O988" s="652"/>
      <c r="P988" s="652"/>
      <c r="Q988" s="652"/>
      <c r="R988" s="534"/>
      <c r="S988" s="534"/>
      <c r="T988" s="534"/>
      <c r="U988" s="534"/>
      <c r="V988" s="534"/>
      <c r="W988" s="534"/>
      <c r="X988" s="534"/>
      <c r="Y988" s="534"/>
      <c r="Z988" s="534"/>
      <c r="AA988" s="534"/>
      <c r="AB988" s="534"/>
      <c r="AC988" s="534"/>
      <c r="AD988" s="534"/>
      <c r="AE988" s="534"/>
      <c r="AF988" s="534"/>
      <c r="AG988" s="534"/>
      <c r="AH988" s="534"/>
      <c r="AI988" s="534"/>
      <c r="AJ988" s="534"/>
      <c r="AK988" s="534"/>
    </row>
    <row r="989" ht="13.5" customHeight="1">
      <c r="A989" s="534"/>
      <c r="B989" s="652"/>
      <c r="C989" s="652"/>
      <c r="D989" s="652"/>
      <c r="E989" s="652"/>
      <c r="F989" s="652"/>
      <c r="G989" s="652"/>
      <c r="H989" s="652"/>
      <c r="I989" s="652"/>
      <c r="J989" s="652"/>
      <c r="K989" s="652"/>
      <c r="L989" s="652"/>
      <c r="M989" s="652"/>
      <c r="N989" s="652"/>
      <c r="O989" s="652"/>
      <c r="P989" s="652"/>
      <c r="Q989" s="652"/>
      <c r="R989" s="534"/>
      <c r="S989" s="534"/>
      <c r="T989" s="534"/>
      <c r="U989" s="534"/>
      <c r="V989" s="534"/>
      <c r="W989" s="534"/>
      <c r="X989" s="534"/>
      <c r="Y989" s="534"/>
      <c r="Z989" s="534"/>
      <c r="AA989" s="534"/>
      <c r="AB989" s="534"/>
      <c r="AC989" s="534"/>
      <c r="AD989" s="534"/>
      <c r="AE989" s="534"/>
      <c r="AF989" s="534"/>
      <c r="AG989" s="534"/>
      <c r="AH989" s="534"/>
      <c r="AI989" s="534"/>
      <c r="AJ989" s="534"/>
      <c r="AK989" s="534"/>
    </row>
    <row r="990" ht="13.5" customHeight="1">
      <c r="A990" s="534"/>
      <c r="B990" s="652"/>
      <c r="C990" s="652"/>
      <c r="D990" s="652"/>
      <c r="E990" s="652"/>
      <c r="F990" s="652"/>
      <c r="G990" s="652"/>
      <c r="H990" s="652"/>
      <c r="I990" s="652"/>
      <c r="J990" s="652"/>
      <c r="K990" s="652"/>
      <c r="L990" s="652"/>
      <c r="M990" s="652"/>
      <c r="N990" s="652"/>
      <c r="O990" s="652"/>
      <c r="P990" s="652"/>
      <c r="Q990" s="652"/>
      <c r="R990" s="534"/>
      <c r="S990" s="534"/>
      <c r="T990" s="534"/>
      <c r="U990" s="534"/>
      <c r="V990" s="534"/>
      <c r="W990" s="534"/>
      <c r="X990" s="534"/>
      <c r="Y990" s="534"/>
      <c r="Z990" s="534"/>
      <c r="AA990" s="534"/>
      <c r="AB990" s="534"/>
      <c r="AC990" s="534"/>
      <c r="AD990" s="534"/>
      <c r="AE990" s="534"/>
      <c r="AF990" s="534"/>
      <c r="AG990" s="534"/>
      <c r="AH990" s="534"/>
      <c r="AI990" s="534"/>
      <c r="AJ990" s="534"/>
      <c r="AK990" s="534"/>
    </row>
    <row r="991" ht="13.5" customHeight="1">
      <c r="A991" s="534"/>
      <c r="B991" s="652"/>
      <c r="C991" s="652"/>
      <c r="D991" s="652"/>
      <c r="E991" s="652"/>
      <c r="F991" s="652"/>
      <c r="G991" s="652"/>
      <c r="H991" s="652"/>
      <c r="I991" s="652"/>
      <c r="J991" s="652"/>
      <c r="K991" s="652"/>
      <c r="L991" s="652"/>
      <c r="M991" s="652"/>
      <c r="N991" s="652"/>
      <c r="O991" s="652"/>
      <c r="P991" s="652"/>
      <c r="Q991" s="652"/>
      <c r="R991" s="534"/>
      <c r="S991" s="534"/>
      <c r="T991" s="534"/>
      <c r="U991" s="534"/>
      <c r="V991" s="534"/>
      <c r="W991" s="534"/>
      <c r="X991" s="534"/>
      <c r="Y991" s="534"/>
      <c r="Z991" s="534"/>
      <c r="AA991" s="534"/>
      <c r="AB991" s="534"/>
      <c r="AC991" s="534"/>
      <c r="AD991" s="534"/>
      <c r="AE991" s="534"/>
      <c r="AF991" s="534"/>
      <c r="AG991" s="534"/>
      <c r="AH991" s="534"/>
      <c r="AI991" s="534"/>
      <c r="AJ991" s="534"/>
      <c r="AK991" s="534"/>
    </row>
    <row r="992" ht="13.5" customHeight="1">
      <c r="A992" s="534"/>
      <c r="B992" s="652"/>
      <c r="C992" s="652"/>
      <c r="D992" s="652"/>
      <c r="E992" s="652"/>
      <c r="F992" s="652"/>
      <c r="G992" s="652"/>
      <c r="H992" s="652"/>
      <c r="I992" s="652"/>
      <c r="J992" s="652"/>
      <c r="K992" s="652"/>
      <c r="L992" s="652"/>
      <c r="M992" s="652"/>
      <c r="N992" s="652"/>
      <c r="O992" s="652"/>
      <c r="P992" s="652"/>
      <c r="Q992" s="652"/>
      <c r="R992" s="534"/>
      <c r="S992" s="534"/>
      <c r="T992" s="534"/>
      <c r="U992" s="534"/>
      <c r="V992" s="534"/>
      <c r="W992" s="534"/>
      <c r="X992" s="534"/>
      <c r="Y992" s="534"/>
      <c r="Z992" s="534"/>
      <c r="AA992" s="534"/>
      <c r="AB992" s="534"/>
      <c r="AC992" s="534"/>
      <c r="AD992" s="534"/>
      <c r="AE992" s="534"/>
      <c r="AF992" s="534"/>
      <c r="AG992" s="534"/>
      <c r="AH992" s="534"/>
      <c r="AI992" s="534"/>
      <c r="AJ992" s="534"/>
      <c r="AK992" s="534"/>
    </row>
    <row r="993" ht="13.5" customHeight="1">
      <c r="A993" s="534"/>
      <c r="B993" s="652"/>
      <c r="C993" s="652"/>
      <c r="D993" s="652"/>
      <c r="E993" s="652"/>
      <c r="F993" s="652"/>
      <c r="G993" s="652"/>
      <c r="H993" s="652"/>
      <c r="I993" s="652"/>
      <c r="J993" s="652"/>
      <c r="K993" s="652"/>
      <c r="L993" s="652"/>
      <c r="M993" s="652"/>
      <c r="N993" s="652"/>
      <c r="O993" s="652"/>
      <c r="P993" s="652"/>
      <c r="Q993" s="652"/>
      <c r="R993" s="534"/>
      <c r="S993" s="534"/>
      <c r="T993" s="534"/>
      <c r="U993" s="534"/>
      <c r="V993" s="534"/>
      <c r="W993" s="534"/>
      <c r="X993" s="534"/>
      <c r="Y993" s="534"/>
      <c r="Z993" s="534"/>
      <c r="AA993" s="534"/>
      <c r="AB993" s="534"/>
      <c r="AC993" s="534"/>
      <c r="AD993" s="534"/>
      <c r="AE993" s="534"/>
      <c r="AF993" s="534"/>
      <c r="AG993" s="534"/>
      <c r="AH993" s="534"/>
      <c r="AI993" s="534"/>
      <c r="AJ993" s="534"/>
      <c r="AK993" s="534"/>
    </row>
    <row r="994" ht="13.5" customHeight="1">
      <c r="A994" s="534"/>
      <c r="B994" s="652"/>
      <c r="C994" s="652"/>
      <c r="D994" s="652"/>
      <c r="E994" s="652"/>
      <c r="F994" s="652"/>
      <c r="G994" s="652"/>
      <c r="H994" s="652"/>
      <c r="I994" s="652"/>
      <c r="J994" s="652"/>
      <c r="K994" s="652"/>
      <c r="L994" s="652"/>
      <c r="M994" s="652"/>
      <c r="N994" s="652"/>
      <c r="O994" s="652"/>
      <c r="P994" s="652"/>
      <c r="Q994" s="652"/>
      <c r="R994" s="534"/>
      <c r="S994" s="534"/>
      <c r="T994" s="534"/>
      <c r="U994" s="534"/>
      <c r="V994" s="534"/>
      <c r="W994" s="534"/>
      <c r="X994" s="534"/>
      <c r="Y994" s="534"/>
      <c r="Z994" s="534"/>
      <c r="AA994" s="534"/>
      <c r="AB994" s="534"/>
      <c r="AC994" s="534"/>
      <c r="AD994" s="534"/>
      <c r="AE994" s="534"/>
      <c r="AF994" s="534"/>
      <c r="AG994" s="534"/>
      <c r="AH994" s="534"/>
      <c r="AI994" s="534"/>
      <c r="AJ994" s="534"/>
      <c r="AK994" s="534"/>
    </row>
    <row r="995" ht="13.5" customHeight="1">
      <c r="A995" s="534"/>
      <c r="B995" s="652"/>
      <c r="C995" s="652"/>
      <c r="D995" s="652"/>
      <c r="E995" s="652"/>
      <c r="F995" s="652"/>
      <c r="G995" s="652"/>
      <c r="H995" s="652"/>
      <c r="I995" s="652"/>
      <c r="J995" s="652"/>
      <c r="K995" s="652"/>
      <c r="L995" s="652"/>
      <c r="M995" s="652"/>
      <c r="N995" s="652"/>
      <c r="O995" s="652"/>
      <c r="P995" s="652"/>
      <c r="Q995" s="652"/>
      <c r="R995" s="534"/>
      <c r="S995" s="534"/>
      <c r="T995" s="534"/>
      <c r="U995" s="534"/>
      <c r="V995" s="534"/>
      <c r="W995" s="534"/>
      <c r="X995" s="534"/>
      <c r="Y995" s="534"/>
      <c r="Z995" s="534"/>
      <c r="AA995" s="534"/>
      <c r="AB995" s="534"/>
      <c r="AC995" s="534"/>
      <c r="AD995" s="534"/>
      <c r="AE995" s="534"/>
      <c r="AF995" s="534"/>
      <c r="AG995" s="534"/>
      <c r="AH995" s="534"/>
      <c r="AI995" s="534"/>
      <c r="AJ995" s="534"/>
      <c r="AK995" s="534"/>
    </row>
    <row r="996" ht="13.5" customHeight="1">
      <c r="A996" s="534"/>
      <c r="B996" s="652"/>
      <c r="C996" s="652"/>
      <c r="D996" s="652"/>
      <c r="E996" s="652"/>
      <c r="F996" s="652"/>
      <c r="G996" s="652"/>
      <c r="H996" s="652"/>
      <c r="I996" s="652"/>
      <c r="J996" s="652"/>
      <c r="K996" s="652"/>
      <c r="L996" s="652"/>
      <c r="M996" s="652"/>
      <c r="N996" s="652"/>
      <c r="O996" s="652"/>
      <c r="P996" s="652"/>
      <c r="Q996" s="652"/>
      <c r="R996" s="534"/>
      <c r="S996" s="534"/>
      <c r="T996" s="534"/>
      <c r="U996" s="534"/>
      <c r="V996" s="534"/>
      <c r="W996" s="534"/>
      <c r="X996" s="534"/>
      <c r="Y996" s="534"/>
      <c r="Z996" s="534"/>
      <c r="AA996" s="534"/>
      <c r="AB996" s="534"/>
      <c r="AC996" s="534"/>
      <c r="AD996" s="534"/>
      <c r="AE996" s="534"/>
      <c r="AF996" s="534"/>
      <c r="AG996" s="534"/>
      <c r="AH996" s="534"/>
      <c r="AI996" s="534"/>
      <c r="AJ996" s="534"/>
      <c r="AK996" s="534"/>
    </row>
    <row r="997" ht="13.5" customHeight="1">
      <c r="A997" s="534"/>
      <c r="B997" s="652"/>
      <c r="C997" s="652"/>
      <c r="D997" s="652"/>
      <c r="E997" s="652"/>
      <c r="F997" s="652"/>
      <c r="G997" s="652"/>
      <c r="H997" s="652"/>
      <c r="I997" s="652"/>
      <c r="J997" s="652"/>
      <c r="K997" s="652"/>
      <c r="L997" s="652"/>
      <c r="M997" s="652"/>
      <c r="N997" s="652"/>
      <c r="O997" s="652"/>
      <c r="P997" s="652"/>
      <c r="Q997" s="652"/>
      <c r="R997" s="534"/>
      <c r="S997" s="534"/>
      <c r="T997" s="534"/>
      <c r="U997" s="534"/>
      <c r="V997" s="534"/>
      <c r="W997" s="534"/>
      <c r="X997" s="534"/>
      <c r="Y997" s="534"/>
      <c r="Z997" s="534"/>
      <c r="AA997" s="534"/>
      <c r="AB997" s="534"/>
      <c r="AC997" s="534"/>
      <c r="AD997" s="534"/>
      <c r="AE997" s="534"/>
      <c r="AF997" s="534"/>
      <c r="AG997" s="534"/>
      <c r="AH997" s="534"/>
      <c r="AI997" s="534"/>
      <c r="AJ997" s="534"/>
      <c r="AK997" s="534"/>
    </row>
    <row r="998" ht="13.5" customHeight="1">
      <c r="A998" s="534"/>
      <c r="B998" s="652"/>
      <c r="C998" s="652"/>
      <c r="D998" s="652"/>
      <c r="E998" s="652"/>
      <c r="F998" s="652"/>
      <c r="G998" s="652"/>
      <c r="H998" s="652"/>
      <c r="I998" s="652"/>
      <c r="J998" s="652"/>
      <c r="K998" s="652"/>
      <c r="L998" s="652"/>
      <c r="M998" s="652"/>
      <c r="N998" s="652"/>
      <c r="O998" s="652"/>
      <c r="P998" s="652"/>
      <c r="Q998" s="652"/>
      <c r="R998" s="534"/>
      <c r="S998" s="534"/>
      <c r="T998" s="534"/>
      <c r="U998" s="534"/>
      <c r="V998" s="534"/>
      <c r="W998" s="534"/>
      <c r="X998" s="534"/>
      <c r="Y998" s="534"/>
      <c r="Z998" s="534"/>
      <c r="AA998" s="534"/>
      <c r="AB998" s="534"/>
      <c r="AC998" s="534"/>
      <c r="AD998" s="534"/>
      <c r="AE998" s="534"/>
      <c r="AF998" s="534"/>
      <c r="AG998" s="534"/>
      <c r="AH998" s="534"/>
      <c r="AI998" s="534"/>
      <c r="AJ998" s="534"/>
      <c r="AK998" s="534"/>
    </row>
    <row r="999" ht="13.5" customHeight="1">
      <c r="A999" s="534"/>
      <c r="B999" s="652"/>
      <c r="C999" s="652"/>
      <c r="D999" s="652"/>
      <c r="E999" s="652"/>
      <c r="F999" s="652"/>
      <c r="G999" s="652"/>
      <c r="H999" s="652"/>
      <c r="I999" s="652"/>
      <c r="J999" s="652"/>
      <c r="K999" s="652"/>
      <c r="L999" s="652"/>
      <c r="M999" s="652"/>
      <c r="N999" s="652"/>
      <c r="O999" s="652"/>
      <c r="P999" s="652"/>
      <c r="Q999" s="652"/>
      <c r="R999" s="534"/>
      <c r="S999" s="534"/>
      <c r="T999" s="534"/>
      <c r="U999" s="534"/>
      <c r="V999" s="534"/>
      <c r="W999" s="534"/>
      <c r="X999" s="534"/>
      <c r="Y999" s="534"/>
      <c r="Z999" s="534"/>
      <c r="AA999" s="534"/>
      <c r="AB999" s="534"/>
      <c r="AC999" s="534"/>
      <c r="AD999" s="534"/>
      <c r="AE999" s="534"/>
      <c r="AF999" s="534"/>
      <c r="AG999" s="534"/>
      <c r="AH999" s="534"/>
      <c r="AI999" s="534"/>
      <c r="AJ999" s="534"/>
      <c r="AK999" s="534"/>
    </row>
    <row r="1000" ht="13.5" customHeight="1">
      <c r="A1000" s="534"/>
      <c r="B1000" s="652"/>
      <c r="C1000" s="652"/>
      <c r="D1000" s="652"/>
      <c r="E1000" s="652"/>
      <c r="F1000" s="652"/>
      <c r="G1000" s="652"/>
      <c r="H1000" s="652"/>
      <c r="I1000" s="652"/>
      <c r="J1000" s="652"/>
      <c r="K1000" s="652"/>
      <c r="L1000" s="652"/>
      <c r="M1000" s="652"/>
      <c r="N1000" s="652"/>
      <c r="O1000" s="652"/>
      <c r="P1000" s="652"/>
      <c r="Q1000" s="652"/>
      <c r="R1000" s="534"/>
      <c r="S1000" s="534"/>
      <c r="T1000" s="534"/>
      <c r="U1000" s="534"/>
      <c r="V1000" s="534"/>
      <c r="W1000" s="534"/>
      <c r="X1000" s="534"/>
      <c r="Y1000" s="534"/>
      <c r="Z1000" s="534"/>
      <c r="AA1000" s="534"/>
      <c r="AB1000" s="534"/>
      <c r="AC1000" s="534"/>
      <c r="AD1000" s="534"/>
      <c r="AE1000" s="534"/>
      <c r="AF1000" s="534"/>
      <c r="AG1000" s="534"/>
      <c r="AH1000" s="534"/>
      <c r="AI1000" s="534"/>
      <c r="AJ1000" s="534"/>
      <c r="AK1000" s="534"/>
    </row>
  </sheetData>
  <mergeCells count="12">
    <mergeCell ref="B37:C37"/>
    <mergeCell ref="B65:C65"/>
    <mergeCell ref="C78:M78"/>
    <mergeCell ref="C79:M79"/>
    <mergeCell ref="C80:M80"/>
    <mergeCell ref="C5:J5"/>
    <mergeCell ref="C6:J6"/>
    <mergeCell ref="B8:M15"/>
    <mergeCell ref="P14:Q14"/>
    <mergeCell ref="P15:Q15"/>
    <mergeCell ref="E24:P24"/>
    <mergeCell ref="E40:P40"/>
  </mergeCells>
  <dataValidations>
    <dataValidation type="list" allowBlank="1" showErrorMessage="1" sqref="C23">
      <formula1>$B$89:$B$100</formula1>
    </dataValidation>
  </dataValidations>
  <printOptions horizontalCentered="1"/>
  <pageMargins bottom="0.7480314960629921" footer="0.0" header="0.0" left="0.7086614173228347" right="0.7086614173228347" top="0.7480314960629921"/>
  <pageSetup paperSize="9" orientation="landscape"/>
  <rowBreaks count="1" manualBreakCount="1">
    <brk id="75" man="1"/>
  </rowBreaks>
  <drawing r:id="rId2"/>
  <legacyDrawing r:id="rId3"/>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BBB59"/>
    <outlinePr summaryBelow="0" summaryRight="0"/>
  </sheetPr>
  <sheetViews>
    <sheetView workbookViewId="0"/>
  </sheetViews>
  <sheetFormatPr customHeight="1" defaultColWidth="15.13" defaultRowHeight="15.0"/>
  <cols>
    <col customWidth="1" min="1" max="1" width="15.13"/>
    <col customWidth="1" min="2" max="2" width="21.5"/>
    <col customWidth="1" min="3" max="3" width="12.63"/>
    <col customWidth="1" min="4" max="9" width="15.0"/>
    <col customWidth="1" min="10" max="10" width="15.13"/>
  </cols>
  <sheetData>
    <row r="1" ht="15.75" customHeight="1">
      <c r="A1" s="382"/>
      <c r="B1" s="382"/>
      <c r="C1" s="382"/>
      <c r="D1" s="382"/>
      <c r="E1" s="382"/>
      <c r="F1" s="382"/>
      <c r="G1" s="382"/>
      <c r="H1" s="382"/>
      <c r="I1" s="382"/>
      <c r="J1" s="382"/>
      <c r="K1" s="382"/>
      <c r="L1" s="382"/>
      <c r="M1" s="382"/>
      <c r="N1" s="382"/>
      <c r="O1" s="382"/>
      <c r="P1" s="382"/>
      <c r="Q1" s="382"/>
      <c r="R1" s="382"/>
      <c r="S1" s="382"/>
      <c r="T1" s="382"/>
      <c r="U1" s="382"/>
      <c r="V1" s="382"/>
      <c r="W1" s="382"/>
      <c r="X1" s="382"/>
      <c r="Y1" s="382"/>
      <c r="Z1" s="382"/>
    </row>
    <row r="2" ht="18.0" customHeight="1">
      <c r="A2" s="382"/>
      <c r="B2" s="663" t="s">
        <v>342</v>
      </c>
      <c r="C2" s="383"/>
      <c r="D2" s="383"/>
      <c r="E2" s="383"/>
      <c r="F2" s="383"/>
      <c r="G2" s="383"/>
      <c r="H2" s="383"/>
      <c r="I2" s="382"/>
      <c r="J2" s="382"/>
      <c r="K2" s="382"/>
      <c r="L2" s="382"/>
      <c r="M2" s="382"/>
      <c r="N2" s="382"/>
      <c r="O2" s="382"/>
      <c r="P2" s="382"/>
      <c r="Q2" s="382"/>
      <c r="R2" s="382"/>
      <c r="S2" s="382"/>
      <c r="T2" s="382"/>
      <c r="U2" s="382"/>
      <c r="V2" s="382"/>
      <c r="W2" s="382"/>
      <c r="X2" s="382"/>
      <c r="Y2" s="382"/>
      <c r="Z2" s="382"/>
    </row>
    <row r="3" ht="18.0" customHeight="1">
      <c r="A3" s="382"/>
      <c r="B3" s="663"/>
      <c r="C3" s="383"/>
      <c r="D3" s="383"/>
      <c r="E3" s="383"/>
      <c r="F3" s="383"/>
      <c r="G3" s="383"/>
      <c r="H3" s="383"/>
      <c r="I3" s="382"/>
      <c r="J3" s="382"/>
      <c r="K3" s="382"/>
      <c r="L3" s="382"/>
      <c r="M3" s="382"/>
      <c r="N3" s="382"/>
      <c r="O3" s="382"/>
      <c r="P3" s="382"/>
      <c r="Q3" s="382"/>
      <c r="R3" s="382"/>
      <c r="S3" s="382"/>
      <c r="T3" s="382"/>
      <c r="U3" s="382"/>
      <c r="V3" s="382"/>
      <c r="W3" s="382"/>
      <c r="X3" s="382"/>
      <c r="Y3" s="382"/>
      <c r="Z3" s="382"/>
    </row>
    <row r="4" ht="18.0" customHeight="1">
      <c r="A4" s="382"/>
      <c r="B4" s="3"/>
      <c r="C4" s="383"/>
      <c r="D4" s="383"/>
      <c r="E4" s="383"/>
      <c r="F4" s="383"/>
      <c r="G4" s="383"/>
      <c r="H4" s="383"/>
      <c r="I4" s="382"/>
      <c r="J4" s="382"/>
      <c r="K4" s="382"/>
      <c r="L4" s="382"/>
      <c r="M4" s="382"/>
      <c r="N4" s="382"/>
      <c r="O4" s="382"/>
      <c r="P4" s="382"/>
      <c r="Q4" s="382"/>
      <c r="R4" s="382"/>
      <c r="S4" s="382"/>
      <c r="T4" s="382"/>
      <c r="U4" s="382"/>
      <c r="V4" s="382"/>
      <c r="W4" s="382"/>
      <c r="X4" s="382"/>
      <c r="Y4" s="382"/>
      <c r="Z4" s="382"/>
    </row>
    <row r="5" ht="13.5" customHeight="1">
      <c r="A5" s="382"/>
      <c r="B5" s="383"/>
      <c r="C5" s="664">
        <v>1.0</v>
      </c>
      <c r="D5" s="664">
        <f t="shared" ref="D5:G5" si="1">C5+1</f>
        <v>2</v>
      </c>
      <c r="E5" s="664">
        <f t="shared" si="1"/>
        <v>3</v>
      </c>
      <c r="F5" s="664">
        <f t="shared" si="1"/>
        <v>4</v>
      </c>
      <c r="G5" s="664">
        <f t="shared" si="1"/>
        <v>5</v>
      </c>
      <c r="H5" s="383"/>
      <c r="I5" s="382"/>
      <c r="J5" s="382"/>
      <c r="K5" s="382"/>
      <c r="L5" s="382"/>
      <c r="M5" s="382"/>
      <c r="N5" s="382"/>
      <c r="O5" s="382"/>
      <c r="P5" s="382"/>
      <c r="Q5" s="382"/>
      <c r="R5" s="382"/>
      <c r="S5" s="382"/>
      <c r="T5" s="382"/>
      <c r="U5" s="382"/>
      <c r="V5" s="382"/>
      <c r="W5" s="382"/>
      <c r="X5" s="382"/>
      <c r="Y5" s="382"/>
      <c r="Z5" s="382"/>
    </row>
    <row r="6" ht="24.75" customHeight="1">
      <c r="A6" s="382"/>
      <c r="B6" s="663" t="s">
        <v>96</v>
      </c>
      <c r="C6" s="665" t="s">
        <v>13</v>
      </c>
      <c r="D6" s="665" t="s">
        <v>14</v>
      </c>
      <c r="E6" s="666" t="s">
        <v>15</v>
      </c>
      <c r="F6" s="666" t="s">
        <v>16</v>
      </c>
      <c r="G6" s="666" t="s">
        <v>17</v>
      </c>
      <c r="H6" s="383"/>
      <c r="I6" s="382"/>
      <c r="J6" s="382"/>
      <c r="K6" s="382"/>
      <c r="L6" s="382"/>
      <c r="M6" s="382"/>
      <c r="N6" s="382"/>
      <c r="O6" s="382"/>
      <c r="P6" s="382"/>
      <c r="Q6" s="382"/>
      <c r="R6" s="382"/>
      <c r="S6" s="382"/>
      <c r="T6" s="382"/>
      <c r="U6" s="382"/>
      <c r="V6" s="382"/>
      <c r="W6" s="382"/>
      <c r="X6" s="382"/>
      <c r="Y6" s="382"/>
      <c r="Z6" s="382"/>
    </row>
    <row r="7" ht="12.75" customHeight="1">
      <c r="A7" s="382"/>
      <c r="B7" s="667" t="s">
        <v>343</v>
      </c>
      <c r="C7" s="668"/>
      <c r="D7" s="668"/>
      <c r="E7" s="669"/>
      <c r="F7" s="669"/>
      <c r="G7" s="669"/>
      <c r="H7" s="383"/>
      <c r="I7" s="382"/>
      <c r="J7" s="382"/>
      <c r="K7" s="382"/>
      <c r="L7" s="382"/>
      <c r="M7" s="382"/>
      <c r="N7" s="382"/>
      <c r="O7" s="382"/>
      <c r="P7" s="382"/>
      <c r="Q7" s="382"/>
      <c r="R7" s="382"/>
      <c r="S7" s="382"/>
      <c r="T7" s="382"/>
      <c r="U7" s="382"/>
      <c r="V7" s="382"/>
      <c r="W7" s="382"/>
      <c r="X7" s="382"/>
      <c r="Y7" s="382"/>
      <c r="Z7" s="382"/>
    </row>
    <row r="8" ht="12.75" customHeight="1">
      <c r="A8" s="382"/>
      <c r="B8" s="670" t="s">
        <v>261</v>
      </c>
      <c r="C8" s="671">
        <f>'Capex Costs'!J9/1000</f>
        <v>57.2</v>
      </c>
      <c r="D8" s="671">
        <f>C8+'Capex Costs'!K9/1000</f>
        <v>121.76</v>
      </c>
      <c r="E8" s="671">
        <f>D8+'Capex Costs'!L9/1000</f>
        <v>196.298</v>
      </c>
      <c r="F8" s="671">
        <f>E8+'Capex Costs'!M9/1000</f>
        <v>284.6879</v>
      </c>
      <c r="G8" s="671">
        <f>F8+'Capex Costs'!N9/1000</f>
        <v>392.684795</v>
      </c>
      <c r="H8" s="383"/>
      <c r="I8" s="382"/>
      <c r="J8" s="382"/>
      <c r="K8" s="382"/>
      <c r="L8" s="382"/>
      <c r="M8" s="382"/>
      <c r="N8" s="382"/>
      <c r="O8" s="382"/>
      <c r="P8" s="382"/>
      <c r="Q8" s="382"/>
      <c r="R8" s="382"/>
      <c r="S8" s="382"/>
      <c r="T8" s="382"/>
      <c r="U8" s="382"/>
      <c r="V8" s="382"/>
      <c r="W8" s="382"/>
      <c r="X8" s="382"/>
      <c r="Y8" s="382"/>
      <c r="Z8" s="382"/>
    </row>
    <row r="9" ht="13.5" customHeight="1">
      <c r="A9" s="382"/>
      <c r="B9" s="670" t="s">
        <v>344</v>
      </c>
      <c r="C9" s="671">
        <f>-'Capex Costs'!J37/1000</f>
        <v>-17.73333333</v>
      </c>
      <c r="D9" s="671">
        <f>C9-'Capex Costs'!K37/1000</f>
        <v>-54.98666667</v>
      </c>
      <c r="E9" s="671">
        <f>D9-'Capex Costs'!L37/1000</f>
        <v>-114.086</v>
      </c>
      <c r="F9" s="671">
        <f>E9-'Capex Costs'!M37/1000</f>
        <v>-182.4153</v>
      </c>
      <c r="G9" s="671">
        <f>F9-'Capex Costs'!N37/1000</f>
        <v>-263.473565</v>
      </c>
      <c r="H9" s="383"/>
      <c r="I9" s="382"/>
      <c r="J9" s="382"/>
      <c r="K9" s="382"/>
      <c r="L9" s="382"/>
      <c r="M9" s="382"/>
      <c r="N9" s="382"/>
      <c r="O9" s="382"/>
      <c r="P9" s="382"/>
      <c r="Q9" s="382"/>
      <c r="R9" s="382"/>
      <c r="S9" s="382"/>
      <c r="T9" s="382"/>
      <c r="U9" s="382"/>
      <c r="V9" s="382"/>
      <c r="W9" s="382"/>
      <c r="X9" s="382"/>
      <c r="Y9" s="382"/>
      <c r="Z9" s="382"/>
    </row>
    <row r="10" ht="13.5" customHeight="1">
      <c r="A10" s="382"/>
      <c r="B10" s="667" t="s">
        <v>345</v>
      </c>
      <c r="C10" s="672">
        <f t="shared" ref="C10:G10" si="2">SUM(C8:C9)</f>
        <v>39.46666667</v>
      </c>
      <c r="D10" s="672">
        <f t="shared" si="2"/>
        <v>66.77333333</v>
      </c>
      <c r="E10" s="673">
        <f t="shared" si="2"/>
        <v>82.212</v>
      </c>
      <c r="F10" s="673">
        <f t="shared" si="2"/>
        <v>102.2726</v>
      </c>
      <c r="G10" s="673">
        <f t="shared" si="2"/>
        <v>129.21123</v>
      </c>
      <c r="H10" s="383"/>
      <c r="I10" s="382"/>
      <c r="J10" s="382"/>
      <c r="K10" s="382"/>
      <c r="L10" s="382"/>
      <c r="M10" s="382"/>
      <c r="N10" s="382"/>
      <c r="O10" s="382"/>
      <c r="P10" s="382"/>
      <c r="Q10" s="382"/>
      <c r="R10" s="382"/>
      <c r="S10" s="382"/>
      <c r="T10" s="382"/>
      <c r="U10" s="382"/>
      <c r="V10" s="382"/>
      <c r="W10" s="382"/>
      <c r="X10" s="382"/>
      <c r="Y10" s="382"/>
      <c r="Z10" s="382"/>
    </row>
    <row r="11" ht="13.5" customHeight="1">
      <c r="A11" s="382"/>
      <c r="B11" s="667"/>
      <c r="C11" s="668"/>
      <c r="D11" s="668"/>
      <c r="E11" s="669"/>
      <c r="F11" s="669"/>
      <c r="G11" s="669"/>
      <c r="H11" s="383"/>
      <c r="I11" s="382"/>
      <c r="J11" s="382"/>
      <c r="K11" s="382"/>
      <c r="L11" s="382"/>
      <c r="M11" s="382"/>
      <c r="N11" s="382"/>
      <c r="O11" s="382"/>
      <c r="P11" s="382"/>
      <c r="Q11" s="382"/>
      <c r="R11" s="382"/>
      <c r="S11" s="382"/>
      <c r="T11" s="382"/>
      <c r="U11" s="382"/>
      <c r="V11" s="382"/>
      <c r="W11" s="382"/>
      <c r="X11" s="382"/>
      <c r="Y11" s="382"/>
      <c r="Z11" s="382"/>
    </row>
    <row r="12" ht="13.5" customHeight="1">
      <c r="A12" s="382"/>
      <c r="B12" s="670" t="s">
        <v>346</v>
      </c>
      <c r="C12" s="672">
        <f>'Cash Flow '!S54/1000</f>
        <v>145.9488</v>
      </c>
      <c r="D12" s="672">
        <f>'Cash Flow '!AF54/1000</f>
        <v>235.6293534</v>
      </c>
      <c r="E12" s="672">
        <f>'Cash Flow '!AG54/1000</f>
        <v>500.7159362</v>
      </c>
      <c r="F12" s="672">
        <f>'Cash Flow '!AH54/1000</f>
        <v>1034.642146</v>
      </c>
      <c r="G12" s="672">
        <f>'Cash Flow '!AI54/1000</f>
        <v>2014.466814</v>
      </c>
      <c r="H12" s="383"/>
      <c r="I12" s="382"/>
      <c r="J12" s="382"/>
      <c r="K12" s="382"/>
      <c r="L12" s="382"/>
      <c r="M12" s="382"/>
      <c r="N12" s="382"/>
      <c r="O12" s="382"/>
      <c r="P12" s="382"/>
      <c r="Q12" s="382"/>
      <c r="R12" s="382"/>
      <c r="S12" s="382"/>
      <c r="T12" s="382"/>
      <c r="U12" s="382"/>
      <c r="V12" s="382"/>
      <c r="W12" s="382"/>
      <c r="X12" s="382"/>
      <c r="Y12" s="382"/>
      <c r="Z12" s="382"/>
    </row>
    <row r="13" ht="13.5" customHeight="1">
      <c r="A13" s="382"/>
      <c r="B13" s="674" t="s">
        <v>347</v>
      </c>
      <c r="C13" s="671">
        <f>('Cash Flow '!S16/30)/1000</f>
        <v>22.37466667</v>
      </c>
      <c r="D13" s="671">
        <f>('Cash Flow '!AF16/30)/1000</f>
        <v>34.87176</v>
      </c>
      <c r="E13" s="671">
        <f>('Cash Flow '!AG16/30)/1000</f>
        <v>55.562526</v>
      </c>
      <c r="F13" s="671">
        <f>('Cash Flow '!AH16/30)/1000</f>
        <v>88.942572</v>
      </c>
      <c r="G13" s="671">
        <f>('Cash Flow '!AI16/30)/1000</f>
        <v>143.490132</v>
      </c>
      <c r="H13" s="383"/>
      <c r="I13" s="382"/>
      <c r="J13" s="382"/>
      <c r="K13" s="382"/>
      <c r="L13" s="382"/>
      <c r="M13" s="382"/>
      <c r="N13" s="382"/>
      <c r="O13" s="382"/>
      <c r="P13" s="382"/>
      <c r="Q13" s="382"/>
      <c r="R13" s="382"/>
      <c r="S13" s="382"/>
      <c r="T13" s="382"/>
      <c r="U13" s="382"/>
      <c r="V13" s="382"/>
      <c r="W13" s="382"/>
      <c r="X13" s="382"/>
      <c r="Y13" s="382"/>
      <c r="Z13" s="382"/>
    </row>
    <row r="14" ht="13.5" customHeight="1">
      <c r="A14" s="382"/>
      <c r="B14" s="670" t="s">
        <v>348</v>
      </c>
      <c r="C14" s="671">
        <f>'Sales Projections'!T92/1000</f>
        <v>0</v>
      </c>
      <c r="D14" s="671">
        <f>'Sales Projections'!U92/1000</f>
        <v>0</v>
      </c>
      <c r="E14" s="671">
        <f>'Sales Projections'!V92/1000</f>
        <v>0</v>
      </c>
      <c r="F14" s="671">
        <f>'Sales Projections'!W92/1000</f>
        <v>0</v>
      </c>
      <c r="G14" s="671">
        <f>'Sales Projections'!X92/1000</f>
        <v>0</v>
      </c>
      <c r="H14" s="383"/>
      <c r="I14" s="382"/>
      <c r="J14" s="382"/>
      <c r="K14" s="382"/>
      <c r="L14" s="382"/>
      <c r="M14" s="382"/>
      <c r="N14" s="382"/>
      <c r="O14" s="382"/>
      <c r="P14" s="382"/>
      <c r="Q14" s="382"/>
      <c r="R14" s="382"/>
      <c r="S14" s="382"/>
      <c r="T14" s="382"/>
      <c r="U14" s="382"/>
      <c r="V14" s="382"/>
      <c r="W14" s="382"/>
      <c r="X14" s="382"/>
      <c r="Y14" s="382"/>
      <c r="Z14" s="382"/>
    </row>
    <row r="15" ht="13.5" customHeight="1">
      <c r="A15" s="382"/>
      <c r="B15" s="674" t="s">
        <v>161</v>
      </c>
      <c r="C15" s="671"/>
      <c r="D15" s="671"/>
      <c r="E15" s="671"/>
      <c r="F15" s="671"/>
      <c r="G15" s="671"/>
      <c r="H15" s="383"/>
      <c r="I15" s="382"/>
      <c r="J15" s="382"/>
      <c r="K15" s="382"/>
      <c r="L15" s="382"/>
      <c r="M15" s="382"/>
      <c r="N15" s="382"/>
      <c r="O15" s="382"/>
      <c r="P15" s="382"/>
      <c r="Q15" s="382"/>
      <c r="R15" s="382"/>
      <c r="S15" s="382"/>
      <c r="T15" s="382"/>
      <c r="U15" s="382"/>
      <c r="V15" s="382"/>
      <c r="W15" s="382"/>
      <c r="X15" s="382"/>
      <c r="Y15" s="382"/>
      <c r="Z15" s="382"/>
    </row>
    <row r="16" ht="13.5" customHeight="1">
      <c r="A16" s="382"/>
      <c r="B16" s="670" t="s">
        <v>349</v>
      </c>
      <c r="C16" s="672">
        <f t="shared" ref="C16:G16" si="3">SUM(C12:C15)</f>
        <v>168.3234667</v>
      </c>
      <c r="D16" s="672">
        <f t="shared" si="3"/>
        <v>270.5011134</v>
      </c>
      <c r="E16" s="672">
        <f t="shared" si="3"/>
        <v>556.2784622</v>
      </c>
      <c r="F16" s="672">
        <f t="shared" si="3"/>
        <v>1123.584718</v>
      </c>
      <c r="G16" s="672">
        <f t="shared" si="3"/>
        <v>2157.956946</v>
      </c>
      <c r="H16" s="383"/>
      <c r="I16" s="382"/>
      <c r="J16" s="382"/>
      <c r="K16" s="382"/>
      <c r="L16" s="382"/>
      <c r="M16" s="382"/>
      <c r="N16" s="382"/>
      <c r="O16" s="382"/>
      <c r="P16" s="382"/>
      <c r="Q16" s="382"/>
      <c r="R16" s="382"/>
      <c r="S16" s="382"/>
      <c r="T16" s="382"/>
      <c r="U16" s="382"/>
      <c r="V16" s="382"/>
      <c r="W16" s="382"/>
      <c r="X16" s="382"/>
      <c r="Y16" s="382"/>
      <c r="Z16" s="382"/>
    </row>
    <row r="17" ht="12.75" customHeight="1">
      <c r="A17" s="382"/>
      <c r="B17" s="670"/>
      <c r="C17" s="675"/>
      <c r="D17" s="675"/>
      <c r="E17" s="676"/>
      <c r="F17" s="676"/>
      <c r="G17" s="676"/>
      <c r="H17" s="383"/>
      <c r="I17" s="382"/>
      <c r="J17" s="382"/>
      <c r="K17" s="382"/>
      <c r="L17" s="382"/>
      <c r="M17" s="382"/>
      <c r="N17" s="382"/>
      <c r="O17" s="382"/>
      <c r="P17" s="382"/>
      <c r="Q17" s="382"/>
      <c r="R17" s="382"/>
      <c r="S17" s="382"/>
      <c r="T17" s="382"/>
      <c r="U17" s="382"/>
      <c r="V17" s="382"/>
      <c r="W17" s="382"/>
      <c r="X17" s="382"/>
      <c r="Y17" s="382"/>
      <c r="Z17" s="382"/>
    </row>
    <row r="18" ht="13.5" customHeight="1">
      <c r="A18" s="382"/>
      <c r="B18" s="667" t="s">
        <v>263</v>
      </c>
      <c r="C18" s="677">
        <f t="shared" ref="C18:G18" si="4">C16+C10</f>
        <v>207.7901333</v>
      </c>
      <c r="D18" s="677">
        <f t="shared" si="4"/>
        <v>337.2744467</v>
      </c>
      <c r="E18" s="677">
        <f t="shared" si="4"/>
        <v>638.4904622</v>
      </c>
      <c r="F18" s="677">
        <f t="shared" si="4"/>
        <v>1225.857318</v>
      </c>
      <c r="G18" s="677">
        <f t="shared" si="4"/>
        <v>2287.168176</v>
      </c>
      <c r="H18" s="383"/>
      <c r="I18" s="382"/>
      <c r="J18" s="382"/>
      <c r="K18" s="382"/>
      <c r="L18" s="382"/>
      <c r="M18" s="382"/>
      <c r="N18" s="382"/>
      <c r="O18" s="382"/>
      <c r="P18" s="382"/>
      <c r="Q18" s="382"/>
      <c r="R18" s="382"/>
      <c r="S18" s="382"/>
      <c r="T18" s="382"/>
      <c r="U18" s="382"/>
      <c r="V18" s="382"/>
      <c r="W18" s="382"/>
      <c r="X18" s="382"/>
      <c r="Y18" s="382"/>
      <c r="Z18" s="382"/>
    </row>
    <row r="19" ht="12.75" customHeight="1">
      <c r="A19" s="382"/>
      <c r="B19" s="667"/>
      <c r="C19" s="678"/>
      <c r="D19" s="678"/>
      <c r="E19" s="679"/>
      <c r="F19" s="679"/>
      <c r="G19" s="679"/>
      <c r="H19" s="383"/>
      <c r="I19" s="382"/>
      <c r="J19" s="382"/>
      <c r="K19" s="382"/>
      <c r="L19" s="382"/>
      <c r="M19" s="382"/>
      <c r="N19" s="382"/>
      <c r="O19" s="382"/>
      <c r="P19" s="382"/>
      <c r="Q19" s="382"/>
      <c r="R19" s="382"/>
      <c r="S19" s="382"/>
      <c r="T19" s="382"/>
      <c r="U19" s="382"/>
      <c r="V19" s="382"/>
      <c r="W19" s="382"/>
      <c r="X19" s="382"/>
      <c r="Y19" s="382"/>
      <c r="Z19" s="382"/>
    </row>
    <row r="20" ht="12.75" customHeight="1">
      <c r="A20" s="382"/>
      <c r="B20" s="667" t="s">
        <v>350</v>
      </c>
      <c r="C20" s="680"/>
      <c r="D20" s="680"/>
      <c r="E20" s="681"/>
      <c r="F20" s="681"/>
      <c r="G20" s="681"/>
      <c r="H20" s="383"/>
      <c r="I20" s="382"/>
      <c r="J20" s="382"/>
      <c r="K20" s="382"/>
      <c r="L20" s="382"/>
      <c r="M20" s="382"/>
      <c r="N20" s="382"/>
      <c r="O20" s="382"/>
      <c r="P20" s="382"/>
      <c r="Q20" s="382"/>
      <c r="R20" s="382"/>
      <c r="S20" s="382"/>
      <c r="T20" s="382"/>
      <c r="U20" s="382"/>
      <c r="V20" s="382"/>
      <c r="W20" s="382"/>
      <c r="X20" s="382"/>
      <c r="Y20" s="382"/>
      <c r="Z20" s="382"/>
    </row>
    <row r="21" ht="13.5" customHeight="1">
      <c r="A21" s="382"/>
      <c r="B21" s="670"/>
      <c r="C21" s="680"/>
      <c r="D21" s="680"/>
      <c r="E21" s="681"/>
      <c r="F21" s="681"/>
      <c r="G21" s="681"/>
      <c r="H21" s="383"/>
      <c r="I21" s="382"/>
      <c r="J21" s="382"/>
      <c r="K21" s="382"/>
      <c r="L21" s="382"/>
      <c r="M21" s="382"/>
      <c r="N21" s="382"/>
      <c r="O21" s="382"/>
      <c r="P21" s="382"/>
      <c r="Q21" s="382"/>
      <c r="R21" s="382"/>
      <c r="S21" s="382"/>
      <c r="T21" s="382"/>
      <c r="U21" s="382"/>
      <c r="V21" s="382"/>
      <c r="W21" s="382"/>
      <c r="X21" s="382"/>
      <c r="Y21" s="382"/>
      <c r="Z21" s="382"/>
    </row>
    <row r="22" ht="13.5" customHeight="1">
      <c r="A22" s="382"/>
      <c r="B22" s="670" t="s">
        <v>351</v>
      </c>
      <c r="C22" s="675"/>
      <c r="D22" s="675"/>
      <c r="E22" s="675"/>
      <c r="F22" s="675"/>
      <c r="G22" s="675"/>
      <c r="H22" s="383"/>
      <c r="I22" s="382"/>
      <c r="J22" s="382"/>
      <c r="K22" s="382"/>
      <c r="L22" s="382"/>
      <c r="M22" s="382"/>
      <c r="N22" s="382"/>
      <c r="O22" s="382"/>
      <c r="P22" s="382"/>
      <c r="Q22" s="382"/>
      <c r="R22" s="382"/>
      <c r="S22" s="382"/>
      <c r="T22" s="382"/>
      <c r="U22" s="382"/>
      <c r="V22" s="382"/>
      <c r="W22" s="382"/>
      <c r="X22" s="382"/>
      <c r="Y22" s="382"/>
      <c r="Z22" s="382"/>
    </row>
    <row r="23" ht="13.5" customHeight="1">
      <c r="A23" s="382"/>
      <c r="B23" s="674" t="s">
        <v>352</v>
      </c>
      <c r="C23" s="682"/>
      <c r="D23" s="682"/>
      <c r="E23" s="682"/>
      <c r="F23" s="682"/>
      <c r="G23" s="682"/>
      <c r="H23" s="383"/>
      <c r="I23" s="382"/>
      <c r="J23" s="382"/>
      <c r="K23" s="382"/>
      <c r="L23" s="382"/>
      <c r="M23" s="382"/>
      <c r="N23" s="382"/>
      <c r="O23" s="382"/>
      <c r="P23" s="382"/>
      <c r="Q23" s="382"/>
      <c r="R23" s="382"/>
      <c r="S23" s="382"/>
      <c r="T23" s="382"/>
      <c r="U23" s="382"/>
      <c r="V23" s="382"/>
      <c r="W23" s="382"/>
      <c r="X23" s="382"/>
      <c r="Y23" s="382"/>
      <c r="Z23" s="382"/>
    </row>
    <row r="24" ht="13.5" customHeight="1">
      <c r="A24" s="382"/>
      <c r="B24" s="3"/>
      <c r="C24" s="683">
        <f t="shared" ref="C24:G24" si="5">SUM(C22:C23)</f>
        <v>0</v>
      </c>
      <c r="D24" s="683">
        <f t="shared" si="5"/>
        <v>0</v>
      </c>
      <c r="E24" s="683">
        <f t="shared" si="5"/>
        <v>0</v>
      </c>
      <c r="F24" s="683">
        <f t="shared" si="5"/>
        <v>0</v>
      </c>
      <c r="G24" s="683">
        <f t="shared" si="5"/>
        <v>0</v>
      </c>
      <c r="H24" s="383"/>
      <c r="I24" s="382"/>
      <c r="J24" s="382"/>
      <c r="K24" s="382"/>
      <c r="L24" s="382"/>
      <c r="M24" s="382"/>
      <c r="N24" s="382"/>
      <c r="O24" s="382"/>
      <c r="P24" s="382"/>
      <c r="Q24" s="382"/>
      <c r="R24" s="382"/>
      <c r="S24" s="382"/>
      <c r="T24" s="382"/>
      <c r="U24" s="382"/>
      <c r="V24" s="382"/>
      <c r="W24" s="382"/>
      <c r="X24" s="382"/>
      <c r="Y24" s="382"/>
      <c r="Z24" s="382"/>
    </row>
    <row r="25" ht="13.5" customHeight="1">
      <c r="A25" s="382"/>
      <c r="B25" s="670"/>
      <c r="C25" s="680"/>
      <c r="D25" s="680"/>
      <c r="E25" s="681"/>
      <c r="F25" s="681"/>
      <c r="G25" s="681"/>
      <c r="H25" s="383"/>
      <c r="I25" s="382"/>
      <c r="J25" s="382"/>
      <c r="K25" s="382"/>
      <c r="L25" s="382"/>
      <c r="M25" s="382"/>
      <c r="N25" s="382"/>
      <c r="O25" s="382"/>
      <c r="P25" s="382"/>
      <c r="Q25" s="382"/>
      <c r="R25" s="382"/>
      <c r="S25" s="382"/>
      <c r="T25" s="382"/>
      <c r="U25" s="382"/>
      <c r="V25" s="382"/>
      <c r="W25" s="382"/>
      <c r="X25" s="382"/>
      <c r="Y25" s="382"/>
      <c r="Z25" s="382"/>
    </row>
    <row r="26" ht="13.5" customHeight="1">
      <c r="A26" s="382"/>
      <c r="B26" s="670" t="s">
        <v>353</v>
      </c>
      <c r="C26" s="683">
        <f>('Cash Flow '!F14-('Cash Flow '!S19*0.9))/1000</f>
        <v>0</v>
      </c>
      <c r="D26" s="683">
        <f>(C26*1000-('Cash Flow '!AF19*0.9))/1000</f>
        <v>0</v>
      </c>
      <c r="E26" s="683">
        <f>(D26*1000-('Cash Flow '!AG19*0.9))/1000</f>
        <v>0</v>
      </c>
      <c r="F26" s="683">
        <f>(E26*1000-('Cash Flow '!AH19*0.9))/1000</f>
        <v>0</v>
      </c>
      <c r="G26" s="683">
        <f>(F26*1000-('Cash Flow '!AI19*0.9))/1000</f>
        <v>0</v>
      </c>
      <c r="H26" s="383"/>
      <c r="I26" s="382"/>
      <c r="J26" s="382"/>
      <c r="K26" s="382"/>
      <c r="L26" s="382"/>
      <c r="M26" s="382"/>
      <c r="N26" s="382"/>
      <c r="O26" s="382"/>
      <c r="P26" s="382"/>
      <c r="Q26" s="382"/>
      <c r="R26" s="382"/>
      <c r="S26" s="382"/>
      <c r="T26" s="382"/>
      <c r="U26" s="382"/>
      <c r="V26" s="382"/>
      <c r="W26" s="382"/>
      <c r="X26" s="382"/>
      <c r="Y26" s="382"/>
      <c r="Z26" s="382"/>
    </row>
    <row r="27" ht="13.5" customHeight="1">
      <c r="A27" s="382"/>
      <c r="B27" s="667"/>
      <c r="C27" s="680"/>
      <c r="D27" s="680"/>
      <c r="E27" s="681"/>
      <c r="F27" s="681"/>
      <c r="G27" s="681"/>
      <c r="H27" s="383"/>
      <c r="I27" s="382"/>
      <c r="J27" s="382"/>
      <c r="K27" s="382"/>
      <c r="L27" s="382"/>
      <c r="M27" s="382"/>
      <c r="N27" s="382"/>
      <c r="O27" s="382"/>
      <c r="P27" s="382"/>
      <c r="Q27" s="382"/>
      <c r="R27" s="382"/>
      <c r="S27" s="382"/>
      <c r="T27" s="382"/>
      <c r="U27" s="382"/>
      <c r="V27" s="382"/>
      <c r="W27" s="382"/>
      <c r="X27" s="382"/>
      <c r="Y27" s="382"/>
      <c r="Z27" s="382"/>
    </row>
    <row r="28" ht="13.5" customHeight="1">
      <c r="A28" s="382"/>
      <c r="B28" s="667" t="s">
        <v>354</v>
      </c>
      <c r="C28" s="683">
        <f t="shared" ref="C28:G28" si="6">SUM(C24:C26)</f>
        <v>0</v>
      </c>
      <c r="D28" s="683">
        <f t="shared" si="6"/>
        <v>0</v>
      </c>
      <c r="E28" s="684">
        <f t="shared" si="6"/>
        <v>0</v>
      </c>
      <c r="F28" s="684">
        <f t="shared" si="6"/>
        <v>0</v>
      </c>
      <c r="G28" s="684">
        <f t="shared" si="6"/>
        <v>0</v>
      </c>
      <c r="H28" s="383"/>
      <c r="I28" s="382"/>
      <c r="J28" s="382"/>
      <c r="K28" s="382"/>
      <c r="L28" s="382"/>
      <c r="M28" s="382"/>
      <c r="N28" s="382"/>
      <c r="O28" s="382"/>
      <c r="P28" s="382"/>
      <c r="Q28" s="382"/>
      <c r="R28" s="382"/>
      <c r="S28" s="382"/>
      <c r="T28" s="382"/>
      <c r="U28" s="382"/>
      <c r="V28" s="382"/>
      <c r="W28" s="382"/>
      <c r="X28" s="382"/>
      <c r="Y28" s="382"/>
      <c r="Z28" s="382"/>
    </row>
    <row r="29" ht="12.75" customHeight="1">
      <c r="A29" s="382"/>
      <c r="B29" s="667"/>
      <c r="C29" s="680"/>
      <c r="D29" s="680"/>
      <c r="E29" s="681"/>
      <c r="F29" s="681"/>
      <c r="G29" s="681"/>
      <c r="H29" s="383"/>
      <c r="I29" s="382"/>
      <c r="J29" s="382"/>
      <c r="K29" s="382"/>
      <c r="L29" s="382"/>
      <c r="M29" s="382"/>
      <c r="N29" s="382"/>
      <c r="O29" s="382"/>
      <c r="P29" s="382"/>
      <c r="Q29" s="382"/>
      <c r="R29" s="382"/>
      <c r="S29" s="382"/>
      <c r="T29" s="382"/>
      <c r="U29" s="382"/>
      <c r="V29" s="382"/>
      <c r="W29" s="382"/>
      <c r="X29" s="382"/>
      <c r="Y29" s="382"/>
      <c r="Z29" s="382"/>
    </row>
    <row r="30" ht="12.75" customHeight="1">
      <c r="A30" s="382"/>
      <c r="B30" s="667" t="s">
        <v>355</v>
      </c>
      <c r="C30" s="680"/>
      <c r="D30" s="680"/>
      <c r="E30" s="681"/>
      <c r="F30" s="681"/>
      <c r="G30" s="681"/>
      <c r="H30" s="383"/>
      <c r="I30" s="382"/>
      <c r="J30" s="382"/>
      <c r="K30" s="382"/>
      <c r="L30" s="382"/>
      <c r="M30" s="382"/>
      <c r="N30" s="382"/>
      <c r="O30" s="382"/>
      <c r="P30" s="382"/>
      <c r="Q30" s="382"/>
      <c r="R30" s="382"/>
      <c r="S30" s="382"/>
      <c r="T30" s="382"/>
      <c r="U30" s="382"/>
      <c r="V30" s="382"/>
      <c r="W30" s="382"/>
      <c r="X30" s="382"/>
      <c r="Y30" s="382"/>
      <c r="Z30" s="382"/>
    </row>
    <row r="31" ht="12.75" customHeight="1">
      <c r="A31" s="382"/>
      <c r="B31" s="670" t="s">
        <v>356</v>
      </c>
      <c r="C31" s="671">
        <f>'Cash Flow '!S13/1000</f>
        <v>200</v>
      </c>
      <c r="D31" s="671">
        <f>C31+'Cash Flow '!AF13/1000</f>
        <v>200</v>
      </c>
      <c r="E31" s="671">
        <f>D31+'Cash Flow '!AG13/1000</f>
        <v>200</v>
      </c>
      <c r="F31" s="671">
        <f>E31+'Cash Flow '!AH13/1000</f>
        <v>200</v>
      </c>
      <c r="G31" s="671">
        <f>F31+'Cash Flow '!AI13/1000</f>
        <v>200</v>
      </c>
      <c r="H31" s="383"/>
      <c r="I31" s="382"/>
      <c r="J31" s="382"/>
      <c r="K31" s="382"/>
      <c r="L31" s="382"/>
      <c r="M31" s="382"/>
      <c r="N31" s="382"/>
      <c r="O31" s="382"/>
      <c r="P31" s="382"/>
      <c r="Q31" s="382"/>
      <c r="R31" s="382"/>
      <c r="S31" s="382"/>
      <c r="T31" s="382"/>
      <c r="U31" s="382"/>
      <c r="V31" s="382"/>
      <c r="W31" s="382"/>
      <c r="X31" s="382"/>
      <c r="Y31" s="382"/>
      <c r="Z31" s="382"/>
    </row>
    <row r="32" ht="13.5" customHeight="1">
      <c r="A32" s="382"/>
      <c r="B32" s="670" t="s">
        <v>357</v>
      </c>
      <c r="C32" s="675">
        <f>'P&amp;L'!Q71/1000-'Cash Flow '!S48/1000</f>
        <v>-31.37031111</v>
      </c>
      <c r="D32" s="675">
        <f>'P&amp;L'!AD71/1000+C32-'Cash Flow '!AG48/1000</f>
        <v>81.81092446</v>
      </c>
      <c r="E32" s="675">
        <f>'P&amp;L'!AE71/1000+D32-'Cash Flow '!AG48/1000</f>
        <v>340.3189275</v>
      </c>
      <c r="F32" s="675">
        <f>'P&amp;L'!AF71/1000+E32-'Cash Flow '!AH48/1000</f>
        <v>863.3028173</v>
      </c>
      <c r="G32" s="675">
        <f>'P&amp;L'!AG71/1000+F32-'Cash Flow '!AI48/1000</f>
        <v>1824.822598</v>
      </c>
      <c r="H32" s="383"/>
      <c r="I32" s="382"/>
      <c r="J32" s="382"/>
      <c r="K32" s="382"/>
      <c r="L32" s="382"/>
      <c r="M32" s="382"/>
      <c r="N32" s="382"/>
      <c r="O32" s="382"/>
      <c r="P32" s="382"/>
      <c r="Q32" s="382"/>
      <c r="R32" s="382"/>
      <c r="S32" s="382"/>
      <c r="T32" s="382"/>
      <c r="U32" s="382"/>
      <c r="V32" s="382"/>
      <c r="W32" s="382"/>
      <c r="X32" s="382"/>
      <c r="Y32" s="382"/>
      <c r="Z32" s="382"/>
    </row>
    <row r="33" ht="13.5" customHeight="1">
      <c r="A33" s="382"/>
      <c r="B33" s="670"/>
      <c r="C33" s="683">
        <f t="shared" ref="C33:G33" si="7">SUM(C31:C32)</f>
        <v>168.6296889</v>
      </c>
      <c r="D33" s="683">
        <f t="shared" si="7"/>
        <v>281.8109245</v>
      </c>
      <c r="E33" s="683">
        <f t="shared" si="7"/>
        <v>540.3189275</v>
      </c>
      <c r="F33" s="683">
        <f t="shared" si="7"/>
        <v>1063.302817</v>
      </c>
      <c r="G33" s="683">
        <f t="shared" si="7"/>
        <v>2024.822598</v>
      </c>
      <c r="H33" s="383"/>
      <c r="I33" s="382"/>
      <c r="J33" s="382"/>
      <c r="K33" s="382"/>
      <c r="L33" s="382"/>
      <c r="M33" s="382"/>
      <c r="N33" s="382"/>
      <c r="O33" s="382"/>
      <c r="P33" s="382"/>
      <c r="Q33" s="382"/>
      <c r="R33" s="382"/>
      <c r="S33" s="382"/>
      <c r="T33" s="382"/>
      <c r="U33" s="382"/>
      <c r="V33" s="382"/>
      <c r="W33" s="382"/>
      <c r="X33" s="382"/>
      <c r="Y33" s="382"/>
      <c r="Z33" s="382"/>
    </row>
    <row r="34" ht="12.75" customHeight="1">
      <c r="A34" s="382"/>
      <c r="B34" s="383"/>
      <c r="C34" s="680"/>
      <c r="D34" s="680"/>
      <c r="E34" s="681"/>
      <c r="F34" s="681"/>
      <c r="G34" s="681"/>
      <c r="H34" s="383"/>
      <c r="I34" s="382"/>
      <c r="J34" s="382"/>
      <c r="K34" s="382"/>
      <c r="L34" s="382"/>
      <c r="M34" s="382"/>
      <c r="N34" s="382"/>
      <c r="O34" s="382"/>
      <c r="P34" s="382"/>
      <c r="Q34" s="382"/>
      <c r="R34" s="382"/>
      <c r="S34" s="382"/>
      <c r="T34" s="382"/>
      <c r="U34" s="382"/>
      <c r="V34" s="382"/>
      <c r="W34" s="382"/>
      <c r="X34" s="382"/>
      <c r="Y34" s="382"/>
      <c r="Z34" s="382"/>
    </row>
    <row r="35" ht="17.25" customHeight="1">
      <c r="A35" s="382"/>
      <c r="B35" s="667" t="s">
        <v>358</v>
      </c>
      <c r="C35" s="677">
        <f t="shared" ref="C35:G35" si="8">C28+C33</f>
        <v>168.6296889</v>
      </c>
      <c r="D35" s="677">
        <f t="shared" si="8"/>
        <v>281.8109245</v>
      </c>
      <c r="E35" s="685">
        <f t="shared" si="8"/>
        <v>540.3189275</v>
      </c>
      <c r="F35" s="685">
        <f t="shared" si="8"/>
        <v>1063.302817</v>
      </c>
      <c r="G35" s="685">
        <f t="shared" si="8"/>
        <v>2024.822598</v>
      </c>
      <c r="H35" s="383"/>
      <c r="I35" s="382"/>
      <c r="J35" s="382"/>
      <c r="K35" s="382"/>
      <c r="L35" s="382"/>
      <c r="M35" s="382"/>
      <c r="N35" s="382"/>
      <c r="O35" s="382"/>
      <c r="P35" s="382"/>
      <c r="Q35" s="382"/>
      <c r="R35" s="382"/>
      <c r="S35" s="382"/>
      <c r="T35" s="382"/>
      <c r="U35" s="382"/>
      <c r="V35" s="382"/>
      <c r="W35" s="382"/>
      <c r="X35" s="382"/>
      <c r="Y35" s="382"/>
      <c r="Z35" s="382"/>
    </row>
    <row r="36" ht="12.75" customHeight="1">
      <c r="A36" s="382"/>
      <c r="B36" s="383"/>
      <c r="C36" s="383"/>
      <c r="D36" s="383"/>
      <c r="E36" s="383"/>
      <c r="F36" s="383"/>
      <c r="G36" s="383"/>
      <c r="H36" s="383"/>
      <c r="I36" s="382"/>
      <c r="J36" s="382"/>
      <c r="K36" s="382"/>
      <c r="L36" s="382"/>
      <c r="M36" s="382"/>
      <c r="N36" s="382"/>
      <c r="O36" s="382"/>
      <c r="P36" s="382"/>
      <c r="Q36" s="382"/>
      <c r="R36" s="382"/>
      <c r="S36" s="382"/>
      <c r="T36" s="382"/>
      <c r="U36" s="382"/>
      <c r="V36" s="382"/>
      <c r="W36" s="382"/>
      <c r="X36" s="382"/>
      <c r="Y36" s="382"/>
      <c r="Z36" s="382"/>
    </row>
    <row r="37" ht="12.75" customHeight="1">
      <c r="A37" s="382"/>
      <c r="B37" s="383"/>
      <c r="C37" s="686">
        <f t="shared" ref="C37:G37" si="9">(C35-C18)*-1</f>
        <v>39.16044444</v>
      </c>
      <c r="D37" s="686">
        <f t="shared" si="9"/>
        <v>55.46352228</v>
      </c>
      <c r="E37" s="686">
        <f t="shared" si="9"/>
        <v>98.17153473</v>
      </c>
      <c r="F37" s="686">
        <f t="shared" si="9"/>
        <v>162.5545009</v>
      </c>
      <c r="G37" s="686">
        <f t="shared" si="9"/>
        <v>262.3455779</v>
      </c>
      <c r="H37" s="383"/>
      <c r="I37" s="382"/>
      <c r="J37" s="382"/>
      <c r="K37" s="382"/>
      <c r="L37" s="382"/>
      <c r="M37" s="382"/>
      <c r="N37" s="382"/>
      <c r="O37" s="382"/>
      <c r="P37" s="382"/>
      <c r="Q37" s="382"/>
      <c r="R37" s="382"/>
      <c r="S37" s="382"/>
      <c r="T37" s="382"/>
      <c r="U37" s="382"/>
      <c r="V37" s="382"/>
      <c r="W37" s="382"/>
      <c r="X37" s="382"/>
      <c r="Y37" s="382"/>
      <c r="Z37" s="382"/>
    </row>
    <row r="38" ht="12.75" customHeight="1">
      <c r="A38" s="382"/>
      <c r="B38" s="687"/>
      <c r="C38" s="687"/>
      <c r="D38" s="687"/>
      <c r="E38" s="687"/>
      <c r="F38" s="687"/>
      <c r="G38" s="687"/>
      <c r="H38" s="687"/>
      <c r="I38" s="382"/>
      <c r="J38" s="382"/>
      <c r="K38" s="382"/>
      <c r="L38" s="382"/>
      <c r="M38" s="382"/>
      <c r="N38" s="382"/>
      <c r="O38" s="382"/>
      <c r="P38" s="382"/>
      <c r="Q38" s="382"/>
      <c r="R38" s="382"/>
      <c r="S38" s="382"/>
      <c r="T38" s="382"/>
      <c r="U38" s="382"/>
      <c r="V38" s="382"/>
      <c r="W38" s="382"/>
      <c r="X38" s="382"/>
      <c r="Y38" s="382"/>
      <c r="Z38" s="382"/>
    </row>
    <row r="39" ht="15.75" customHeight="1">
      <c r="A39" s="382"/>
      <c r="B39" s="382"/>
      <c r="C39" s="688"/>
      <c r="D39" s="688"/>
      <c r="E39" s="688"/>
      <c r="F39" s="688"/>
      <c r="G39" s="688"/>
      <c r="H39" s="382"/>
      <c r="I39" s="382"/>
      <c r="J39" s="382"/>
      <c r="K39" s="382"/>
      <c r="L39" s="382"/>
      <c r="M39" s="382"/>
      <c r="N39" s="382"/>
      <c r="O39" s="382"/>
      <c r="P39" s="382"/>
      <c r="Q39" s="382"/>
      <c r="R39" s="382"/>
      <c r="S39" s="382"/>
      <c r="T39" s="382"/>
      <c r="U39" s="382"/>
      <c r="V39" s="382"/>
      <c r="W39" s="382"/>
      <c r="X39" s="382"/>
      <c r="Y39" s="382"/>
      <c r="Z39" s="382"/>
    </row>
    <row r="40" ht="15.75" customHeight="1">
      <c r="A40" s="382"/>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row>
    <row r="41" ht="15.75" customHeight="1">
      <c r="A41" s="382"/>
      <c r="B41" s="382"/>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row>
    <row r="42" ht="15.75" customHeight="1">
      <c r="A42" s="382"/>
      <c r="B42" s="426" t="s">
        <v>359</v>
      </c>
      <c r="C42" s="688">
        <f>'Cash Flow '!S60/1.2</f>
        <v>429616</v>
      </c>
      <c r="D42" s="688">
        <f>'Cash Flow '!AF60/1.2</f>
        <v>788342.2655</v>
      </c>
      <c r="E42" s="688">
        <f>'Cash Flow '!AG60/1.2</f>
        <v>1154267.033</v>
      </c>
      <c r="F42" s="688">
        <f>'Cash Flow '!AH60/1.2</f>
        <v>1756390.149</v>
      </c>
      <c r="G42" s="688">
        <f>'Cash Flow '!AI60/1.2</f>
        <v>2734860.211</v>
      </c>
      <c r="H42" s="382"/>
      <c r="I42" s="382"/>
      <c r="J42" s="382"/>
      <c r="K42" s="382"/>
      <c r="L42" s="382"/>
      <c r="M42" s="382"/>
      <c r="N42" s="382"/>
      <c r="O42" s="382"/>
      <c r="P42" s="382"/>
      <c r="Q42" s="382"/>
      <c r="R42" s="382"/>
      <c r="S42" s="382"/>
      <c r="T42" s="382"/>
      <c r="U42" s="382"/>
      <c r="V42" s="382"/>
      <c r="W42" s="382"/>
      <c r="X42" s="382"/>
      <c r="Y42" s="382"/>
      <c r="Z42" s="382"/>
    </row>
    <row r="43" ht="15.75" customHeight="1">
      <c r="A43" s="382"/>
      <c r="B43" s="382" t="s">
        <v>227</v>
      </c>
      <c r="C43" s="688">
        <f>'P&amp;L'!Q91</f>
        <v>278359.2</v>
      </c>
      <c r="D43" s="688">
        <f>'P&amp;L'!AD91</f>
        <v>585069.4311</v>
      </c>
      <c r="E43" s="688">
        <f>'P&amp;L'!AE91</f>
        <v>928351.3137</v>
      </c>
      <c r="F43" s="688">
        <f>'P&amp;L'!AF91</f>
        <v>1481991.385</v>
      </c>
      <c r="G43" s="688">
        <f>'P&amp;L'!AG91</f>
        <v>2386902.543</v>
      </c>
      <c r="H43" s="382"/>
      <c r="I43" s="382"/>
      <c r="J43" s="382"/>
      <c r="K43" s="382"/>
      <c r="L43" s="382"/>
      <c r="M43" s="382"/>
      <c r="N43" s="382"/>
      <c r="O43" s="382"/>
      <c r="P43" s="382"/>
      <c r="Q43" s="382"/>
      <c r="R43" s="382"/>
      <c r="S43" s="382"/>
      <c r="T43" s="382"/>
      <c r="U43" s="382"/>
      <c r="V43" s="382"/>
      <c r="W43" s="382"/>
      <c r="X43" s="382"/>
      <c r="Y43" s="382"/>
      <c r="Z43" s="382"/>
    </row>
    <row r="44" ht="15.75" customHeight="1">
      <c r="A44" s="382"/>
      <c r="B44" s="382"/>
      <c r="C44" s="688">
        <f>C42-C43</f>
        <v>151256.8</v>
      </c>
      <c r="D44" s="688">
        <f t="shared" ref="D44:G44" si="10">D42-D43+C44</f>
        <v>354529.6344</v>
      </c>
      <c r="E44" s="688">
        <f t="shared" si="10"/>
        <v>580445.3536</v>
      </c>
      <c r="F44" s="688">
        <f t="shared" si="10"/>
        <v>854844.1171</v>
      </c>
      <c r="G44" s="688">
        <f t="shared" si="10"/>
        <v>1202801.785</v>
      </c>
      <c r="H44" s="382"/>
      <c r="I44" s="382"/>
      <c r="J44" s="382"/>
      <c r="K44" s="382"/>
      <c r="L44" s="382"/>
      <c r="M44" s="382"/>
      <c r="N44" s="382"/>
      <c r="O44" s="382"/>
      <c r="P44" s="382"/>
      <c r="Q44" s="382"/>
      <c r="R44" s="382"/>
      <c r="S44" s="382"/>
      <c r="T44" s="382"/>
      <c r="U44" s="382"/>
      <c r="V44" s="382"/>
      <c r="W44" s="382"/>
      <c r="X44" s="382"/>
      <c r="Y44" s="382"/>
      <c r="Z44" s="382"/>
    </row>
    <row r="45" ht="15.75" customHeight="1">
      <c r="A45" s="382"/>
      <c r="B45" s="38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2"/>
    </row>
    <row r="46" ht="15.75" customHeight="1">
      <c r="A46" s="382"/>
      <c r="B46" s="382"/>
      <c r="C46" s="688">
        <f t="shared" ref="C46:G46" si="11">C39+C44</f>
        <v>151256.8</v>
      </c>
      <c r="D46" s="688">
        <f t="shared" si="11"/>
        <v>354529.6344</v>
      </c>
      <c r="E46" s="688">
        <f t="shared" si="11"/>
        <v>580445.3536</v>
      </c>
      <c r="F46" s="688">
        <f t="shared" si="11"/>
        <v>854844.1171</v>
      </c>
      <c r="G46" s="688">
        <f t="shared" si="11"/>
        <v>1202801.785</v>
      </c>
      <c r="H46" s="382"/>
      <c r="I46" s="382"/>
      <c r="J46" s="382"/>
      <c r="K46" s="382"/>
      <c r="L46" s="382"/>
      <c r="M46" s="382"/>
      <c r="N46" s="382"/>
      <c r="O46" s="382"/>
      <c r="P46" s="382"/>
      <c r="Q46" s="382"/>
      <c r="R46" s="382"/>
      <c r="S46" s="382"/>
      <c r="T46" s="382"/>
      <c r="U46" s="382"/>
      <c r="V46" s="382"/>
      <c r="W46" s="382"/>
      <c r="X46" s="382"/>
      <c r="Y46" s="382"/>
      <c r="Z46" s="382"/>
    </row>
    <row r="47" ht="15.75" customHeight="1">
      <c r="A47" s="382"/>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2"/>
    </row>
    <row r="48" ht="15.75" customHeight="1">
      <c r="A48" s="382"/>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2"/>
    </row>
    <row r="49" ht="15.75" customHeight="1">
      <c r="A49" s="382"/>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2"/>
    </row>
    <row r="50" ht="15.7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row>
    <row r="51" ht="15.75" customHeight="1">
      <c r="A51" s="382"/>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2"/>
    </row>
    <row r="52" ht="15.75" customHeight="1">
      <c r="A52" s="382"/>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2"/>
      <c r="Z52" s="382"/>
    </row>
    <row r="53" ht="15.75" customHeight="1">
      <c r="A53" s="382"/>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2"/>
      <c r="Z53" s="382"/>
    </row>
    <row r="54" ht="15.75" customHeight="1">
      <c r="A54" s="382"/>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2"/>
    </row>
    <row r="55" ht="15.75" customHeight="1">
      <c r="A55" s="382"/>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2"/>
    </row>
    <row r="56" ht="15.75" customHeight="1">
      <c r="A56" s="382"/>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row>
    <row r="57" ht="15.75" customHeight="1">
      <c r="A57" s="382"/>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row>
    <row r="58" ht="15.75" customHeight="1">
      <c r="A58" s="382"/>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2"/>
    </row>
    <row r="59" ht="15.75" customHeight="1">
      <c r="A59" s="382"/>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row>
    <row r="60" ht="15.75" customHeight="1">
      <c r="A60" s="382"/>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2"/>
    </row>
    <row r="61" ht="15.75" customHeight="1">
      <c r="A61" s="382"/>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2"/>
      <c r="Z61" s="382"/>
    </row>
    <row r="62" ht="15.75" customHeight="1">
      <c r="A62" s="382"/>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2"/>
    </row>
    <row r="63" ht="15.75" customHeight="1">
      <c r="A63" s="382"/>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2"/>
    </row>
    <row r="64" ht="15.75" customHeight="1">
      <c r="A64" s="382"/>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2"/>
    </row>
    <row r="65" ht="15.75" customHeight="1">
      <c r="A65" s="382"/>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2"/>
    </row>
    <row r="66" ht="15.75" customHeight="1">
      <c r="A66" s="382"/>
      <c r="B66" s="382"/>
      <c r="C66" s="382"/>
      <c r="D66" s="382"/>
      <c r="E66" s="382"/>
      <c r="F66" s="382"/>
      <c r="G66" s="382"/>
      <c r="H66" s="382"/>
      <c r="I66" s="382"/>
      <c r="J66" s="382"/>
      <c r="K66" s="382"/>
      <c r="L66" s="382"/>
      <c r="M66" s="382"/>
      <c r="N66" s="382"/>
      <c r="O66" s="382"/>
      <c r="P66" s="382"/>
      <c r="Q66" s="382"/>
      <c r="R66" s="382"/>
      <c r="S66" s="382"/>
      <c r="T66" s="382"/>
      <c r="U66" s="382"/>
      <c r="V66" s="382"/>
      <c r="W66" s="382"/>
      <c r="X66" s="382"/>
      <c r="Y66" s="382"/>
      <c r="Z66" s="382"/>
    </row>
    <row r="67" ht="15.75" customHeight="1">
      <c r="A67" s="382"/>
      <c r="B67" s="382"/>
      <c r="C67" s="382"/>
      <c r="D67" s="382"/>
      <c r="E67" s="382"/>
      <c r="F67" s="382"/>
      <c r="G67" s="382"/>
      <c r="H67" s="382"/>
      <c r="I67" s="382"/>
      <c r="J67" s="382"/>
      <c r="K67" s="382"/>
      <c r="L67" s="382"/>
      <c r="M67" s="382"/>
      <c r="N67" s="382"/>
      <c r="O67" s="382"/>
      <c r="P67" s="382"/>
      <c r="Q67" s="382"/>
      <c r="R67" s="382"/>
      <c r="S67" s="382"/>
      <c r="T67" s="382"/>
      <c r="U67" s="382"/>
      <c r="V67" s="382"/>
      <c r="W67" s="382"/>
      <c r="X67" s="382"/>
      <c r="Y67" s="382"/>
      <c r="Z67" s="382"/>
    </row>
    <row r="68" ht="15.75" customHeight="1">
      <c r="A68" s="382"/>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2"/>
    </row>
    <row r="69" ht="15.75" customHeight="1">
      <c r="A69" s="382"/>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row>
    <row r="70" ht="15.75" customHeight="1">
      <c r="A70" s="382"/>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2"/>
    </row>
    <row r="71" ht="15.75" customHeight="1">
      <c r="A71" s="382"/>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row>
    <row r="72" ht="15.75" customHeight="1">
      <c r="A72" s="382"/>
      <c r="B72" s="382"/>
      <c r="C72" s="382"/>
      <c r="D72" s="382"/>
      <c r="E72" s="382"/>
      <c r="F72" s="382"/>
      <c r="G72" s="382"/>
      <c r="H72" s="382"/>
      <c r="I72" s="382"/>
      <c r="J72" s="382"/>
      <c r="K72" s="382"/>
      <c r="L72" s="382"/>
      <c r="M72" s="382"/>
      <c r="N72" s="382"/>
      <c r="O72" s="382"/>
      <c r="P72" s="382"/>
      <c r="Q72" s="382"/>
      <c r="R72" s="382"/>
      <c r="S72" s="382"/>
      <c r="T72" s="382"/>
      <c r="U72" s="382"/>
      <c r="V72" s="382"/>
      <c r="W72" s="382"/>
      <c r="X72" s="382"/>
      <c r="Y72" s="382"/>
      <c r="Z72" s="382"/>
    </row>
    <row r="73" ht="15.75" customHeight="1">
      <c r="A73" s="382"/>
      <c r="B73" s="382"/>
      <c r="C73" s="382"/>
      <c r="D73" s="382"/>
      <c r="E73" s="382"/>
      <c r="F73" s="382"/>
      <c r="G73" s="382"/>
      <c r="H73" s="382"/>
      <c r="I73" s="382"/>
      <c r="J73" s="382"/>
      <c r="K73" s="382"/>
      <c r="L73" s="382"/>
      <c r="M73" s="382"/>
      <c r="N73" s="382"/>
      <c r="O73" s="382"/>
      <c r="P73" s="382"/>
      <c r="Q73" s="382"/>
      <c r="R73" s="382"/>
      <c r="S73" s="382"/>
      <c r="T73" s="382"/>
      <c r="U73" s="382"/>
      <c r="V73" s="382"/>
      <c r="W73" s="382"/>
      <c r="X73" s="382"/>
      <c r="Y73" s="382"/>
      <c r="Z73" s="382"/>
    </row>
    <row r="74" ht="15.75" customHeight="1">
      <c r="A74" s="382"/>
      <c r="B74" s="382"/>
      <c r="C74" s="382"/>
      <c r="D74" s="382"/>
      <c r="E74" s="382"/>
      <c r="F74" s="382"/>
      <c r="G74" s="382"/>
      <c r="H74" s="382"/>
      <c r="I74" s="382"/>
      <c r="J74" s="382"/>
      <c r="K74" s="382"/>
      <c r="L74" s="382"/>
      <c r="M74" s="382"/>
      <c r="N74" s="382"/>
      <c r="O74" s="382"/>
      <c r="P74" s="382"/>
      <c r="Q74" s="382"/>
      <c r="R74" s="382"/>
      <c r="S74" s="382"/>
      <c r="T74" s="382"/>
      <c r="U74" s="382"/>
      <c r="V74" s="382"/>
      <c r="W74" s="382"/>
      <c r="X74" s="382"/>
      <c r="Y74" s="382"/>
      <c r="Z74" s="382"/>
    </row>
    <row r="75" ht="15.75" customHeight="1">
      <c r="A75" s="382"/>
      <c r="B75" s="382"/>
      <c r="C75" s="382"/>
      <c r="D75" s="382"/>
      <c r="E75" s="382"/>
      <c r="F75" s="382"/>
      <c r="G75" s="382"/>
      <c r="H75" s="382"/>
      <c r="I75" s="382"/>
      <c r="J75" s="382"/>
      <c r="K75" s="382"/>
      <c r="L75" s="382"/>
      <c r="M75" s="382"/>
      <c r="N75" s="382"/>
      <c r="O75" s="382"/>
      <c r="P75" s="382"/>
      <c r="Q75" s="382"/>
      <c r="R75" s="382"/>
      <c r="S75" s="382"/>
      <c r="T75" s="382"/>
      <c r="U75" s="382"/>
      <c r="V75" s="382"/>
      <c r="W75" s="382"/>
      <c r="X75" s="382"/>
      <c r="Y75" s="382"/>
      <c r="Z75" s="382"/>
    </row>
    <row r="76" ht="15.75" customHeight="1">
      <c r="A76" s="382"/>
      <c r="B76" s="382"/>
      <c r="C76" s="382"/>
      <c r="D76" s="382"/>
      <c r="E76" s="382"/>
      <c r="F76" s="382"/>
      <c r="G76" s="382"/>
      <c r="H76" s="382"/>
      <c r="I76" s="382"/>
      <c r="J76" s="382"/>
      <c r="K76" s="382"/>
      <c r="L76" s="382"/>
      <c r="M76" s="382"/>
      <c r="N76" s="382"/>
      <c r="O76" s="382"/>
      <c r="P76" s="382"/>
      <c r="Q76" s="382"/>
      <c r="R76" s="382"/>
      <c r="S76" s="382"/>
      <c r="T76" s="382"/>
      <c r="U76" s="382"/>
      <c r="V76" s="382"/>
      <c r="W76" s="382"/>
      <c r="X76" s="382"/>
      <c r="Y76" s="382"/>
      <c r="Z76" s="382"/>
    </row>
    <row r="77" ht="15.75" customHeight="1">
      <c r="A77" s="382"/>
      <c r="B77" s="382"/>
      <c r="C77" s="382"/>
      <c r="D77" s="382"/>
      <c r="E77" s="382"/>
      <c r="F77" s="382"/>
      <c r="G77" s="382"/>
      <c r="H77" s="382"/>
      <c r="I77" s="382"/>
      <c r="J77" s="382"/>
      <c r="K77" s="382"/>
      <c r="L77" s="382"/>
      <c r="M77" s="382"/>
      <c r="N77" s="382"/>
      <c r="O77" s="382"/>
      <c r="P77" s="382"/>
      <c r="Q77" s="382"/>
      <c r="R77" s="382"/>
      <c r="S77" s="382"/>
      <c r="T77" s="382"/>
      <c r="U77" s="382"/>
      <c r="V77" s="382"/>
      <c r="W77" s="382"/>
      <c r="X77" s="382"/>
      <c r="Y77" s="382"/>
      <c r="Z77" s="382"/>
    </row>
    <row r="78" ht="15.75" customHeight="1">
      <c r="A78" s="382"/>
      <c r="B78" s="382"/>
      <c r="C78" s="382"/>
      <c r="D78" s="382"/>
      <c r="E78" s="382"/>
      <c r="F78" s="382"/>
      <c r="G78" s="382"/>
      <c r="H78" s="382"/>
      <c r="I78" s="382"/>
      <c r="J78" s="382"/>
      <c r="K78" s="382"/>
      <c r="L78" s="382"/>
      <c r="M78" s="382"/>
      <c r="N78" s="382"/>
      <c r="O78" s="382"/>
      <c r="P78" s="382"/>
      <c r="Q78" s="382"/>
      <c r="R78" s="382"/>
      <c r="S78" s="382"/>
      <c r="T78" s="382"/>
      <c r="U78" s="382"/>
      <c r="V78" s="382"/>
      <c r="W78" s="382"/>
      <c r="X78" s="382"/>
      <c r="Y78" s="382"/>
      <c r="Z78" s="382"/>
    </row>
    <row r="79" ht="15.75" customHeight="1">
      <c r="A79" s="382"/>
      <c r="B79" s="382"/>
      <c r="C79" s="382"/>
      <c r="D79" s="382"/>
      <c r="E79" s="382"/>
      <c r="F79" s="382"/>
      <c r="G79" s="382"/>
      <c r="H79" s="382"/>
      <c r="I79" s="382"/>
      <c r="J79" s="382"/>
      <c r="K79" s="382"/>
      <c r="L79" s="382"/>
      <c r="M79" s="382"/>
      <c r="N79" s="382"/>
      <c r="O79" s="382"/>
      <c r="P79" s="382"/>
      <c r="Q79" s="382"/>
      <c r="R79" s="382"/>
      <c r="S79" s="382"/>
      <c r="T79" s="382"/>
      <c r="U79" s="382"/>
      <c r="V79" s="382"/>
      <c r="W79" s="382"/>
      <c r="X79" s="382"/>
      <c r="Y79" s="382"/>
      <c r="Z79" s="382"/>
    </row>
    <row r="80" ht="15.75" customHeight="1">
      <c r="A80" s="382"/>
      <c r="B80" s="382"/>
      <c r="C80" s="382"/>
      <c r="D80" s="382"/>
      <c r="E80" s="382"/>
      <c r="F80" s="382"/>
      <c r="G80" s="382"/>
      <c r="H80" s="382"/>
      <c r="I80" s="382"/>
      <c r="J80" s="382"/>
      <c r="K80" s="382"/>
      <c r="L80" s="382"/>
      <c r="M80" s="382"/>
      <c r="N80" s="382"/>
      <c r="O80" s="382"/>
      <c r="P80" s="382"/>
      <c r="Q80" s="382"/>
      <c r="R80" s="382"/>
      <c r="S80" s="382"/>
      <c r="T80" s="382"/>
      <c r="U80" s="382"/>
      <c r="V80" s="382"/>
      <c r="W80" s="382"/>
      <c r="X80" s="382"/>
      <c r="Y80" s="382"/>
      <c r="Z80" s="382"/>
    </row>
    <row r="81" ht="15.75" customHeight="1">
      <c r="A81" s="382"/>
      <c r="B81" s="382"/>
      <c r="C81" s="382"/>
      <c r="D81" s="382"/>
      <c r="E81" s="382"/>
      <c r="F81" s="382"/>
      <c r="G81" s="382"/>
      <c r="H81" s="382"/>
      <c r="I81" s="382"/>
      <c r="J81" s="382"/>
      <c r="K81" s="382"/>
      <c r="L81" s="382"/>
      <c r="M81" s="382"/>
      <c r="N81" s="382"/>
      <c r="O81" s="382"/>
      <c r="P81" s="382"/>
      <c r="Q81" s="382"/>
      <c r="R81" s="382"/>
      <c r="S81" s="382"/>
      <c r="T81" s="382"/>
      <c r="U81" s="382"/>
      <c r="V81" s="382"/>
      <c r="W81" s="382"/>
      <c r="X81" s="382"/>
      <c r="Y81" s="382"/>
      <c r="Z81" s="382"/>
    </row>
    <row r="82" ht="15.75" customHeight="1">
      <c r="A82" s="382"/>
      <c r="B82" s="382"/>
      <c r="C82" s="382"/>
      <c r="D82" s="382"/>
      <c r="E82" s="382"/>
      <c r="F82" s="382"/>
      <c r="G82" s="382"/>
      <c r="H82" s="382"/>
      <c r="I82" s="382"/>
      <c r="J82" s="382"/>
      <c r="K82" s="382"/>
      <c r="L82" s="382"/>
      <c r="M82" s="382"/>
      <c r="N82" s="382"/>
      <c r="O82" s="382"/>
      <c r="P82" s="382"/>
      <c r="Q82" s="382"/>
      <c r="R82" s="382"/>
      <c r="S82" s="382"/>
      <c r="T82" s="382"/>
      <c r="U82" s="382"/>
      <c r="V82" s="382"/>
      <c r="W82" s="382"/>
      <c r="X82" s="382"/>
      <c r="Y82" s="382"/>
      <c r="Z82" s="382"/>
    </row>
    <row r="83" ht="15.75" customHeight="1">
      <c r="A83" s="382"/>
      <c r="B83" s="382"/>
      <c r="C83" s="382"/>
      <c r="D83" s="382"/>
      <c r="E83" s="382"/>
      <c r="F83" s="382"/>
      <c r="G83" s="382"/>
      <c r="H83" s="382"/>
      <c r="I83" s="382"/>
      <c r="J83" s="382"/>
      <c r="K83" s="382"/>
      <c r="L83" s="382"/>
      <c r="M83" s="382"/>
      <c r="N83" s="382"/>
      <c r="O83" s="382"/>
      <c r="P83" s="382"/>
      <c r="Q83" s="382"/>
      <c r="R83" s="382"/>
      <c r="S83" s="382"/>
      <c r="T83" s="382"/>
      <c r="U83" s="382"/>
      <c r="V83" s="382"/>
      <c r="W83" s="382"/>
      <c r="X83" s="382"/>
      <c r="Y83" s="382"/>
      <c r="Z83" s="382"/>
    </row>
    <row r="84" ht="15.75" customHeight="1">
      <c r="A84" s="382"/>
      <c r="B84" s="382"/>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row>
    <row r="85" ht="15.75" customHeight="1">
      <c r="A85" s="382"/>
      <c r="B85" s="382"/>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row>
    <row r="86" ht="15.75" customHeight="1">
      <c r="A86" s="382"/>
      <c r="B86" s="382"/>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row>
    <row r="87" ht="15.75" customHeight="1">
      <c r="A87" s="382"/>
      <c r="B87" s="382"/>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row>
    <row r="88" ht="15.75" customHeight="1">
      <c r="A88" s="382"/>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2"/>
    </row>
    <row r="89" ht="15.75" customHeight="1">
      <c r="A89" s="382"/>
      <c r="B89" s="382"/>
      <c r="C89" s="382"/>
      <c r="D89" s="382"/>
      <c r="E89" s="382"/>
      <c r="F89" s="382"/>
      <c r="G89" s="382"/>
      <c r="H89" s="382"/>
      <c r="I89" s="382"/>
      <c r="J89" s="382"/>
      <c r="K89" s="382"/>
      <c r="L89" s="382"/>
      <c r="M89" s="382"/>
      <c r="N89" s="382"/>
      <c r="O89" s="382"/>
      <c r="P89" s="382"/>
      <c r="Q89" s="382"/>
      <c r="R89" s="382"/>
      <c r="S89" s="382"/>
      <c r="T89" s="382"/>
      <c r="U89" s="382"/>
      <c r="V89" s="382"/>
      <c r="W89" s="382"/>
      <c r="X89" s="382"/>
      <c r="Y89" s="382"/>
      <c r="Z89" s="382"/>
    </row>
    <row r="90" ht="15.75" customHeight="1">
      <c r="A90" s="382"/>
      <c r="B90" s="382"/>
      <c r="C90" s="382"/>
      <c r="D90" s="382"/>
      <c r="E90" s="382"/>
      <c r="F90" s="382"/>
      <c r="G90" s="382"/>
      <c r="H90" s="382"/>
      <c r="I90" s="382"/>
      <c r="J90" s="382"/>
      <c r="K90" s="382"/>
      <c r="L90" s="382"/>
      <c r="M90" s="382"/>
      <c r="N90" s="382"/>
      <c r="O90" s="382"/>
      <c r="P90" s="382"/>
      <c r="Q90" s="382"/>
      <c r="R90" s="382"/>
      <c r="S90" s="382"/>
      <c r="T90" s="382"/>
      <c r="U90" s="382"/>
      <c r="V90" s="382"/>
      <c r="W90" s="382"/>
      <c r="X90" s="382"/>
      <c r="Y90" s="382"/>
      <c r="Z90" s="382"/>
    </row>
    <row r="91" ht="15.75" customHeight="1">
      <c r="A91" s="382"/>
      <c r="B91" s="382"/>
      <c r="C91" s="382"/>
      <c r="D91" s="382"/>
      <c r="E91" s="382"/>
      <c r="F91" s="382"/>
      <c r="G91" s="382"/>
      <c r="H91" s="382"/>
      <c r="I91" s="382"/>
      <c r="J91" s="382"/>
      <c r="K91" s="382"/>
      <c r="L91" s="382"/>
      <c r="M91" s="382"/>
      <c r="N91" s="382"/>
      <c r="O91" s="382"/>
      <c r="P91" s="382"/>
      <c r="Q91" s="382"/>
      <c r="R91" s="382"/>
      <c r="S91" s="382"/>
      <c r="T91" s="382"/>
      <c r="U91" s="382"/>
      <c r="V91" s="382"/>
      <c r="W91" s="382"/>
      <c r="X91" s="382"/>
      <c r="Y91" s="382"/>
      <c r="Z91" s="382"/>
    </row>
    <row r="92" ht="15.75" customHeight="1">
      <c r="A92" s="382"/>
      <c r="B92" s="382"/>
      <c r="C92" s="382"/>
      <c r="D92" s="382"/>
      <c r="E92" s="382"/>
      <c r="F92" s="382"/>
      <c r="G92" s="382"/>
      <c r="H92" s="382"/>
      <c r="I92" s="382"/>
      <c r="J92" s="382"/>
      <c r="K92" s="382"/>
      <c r="L92" s="382"/>
      <c r="M92" s="382"/>
      <c r="N92" s="382"/>
      <c r="O92" s="382"/>
      <c r="P92" s="382"/>
      <c r="Q92" s="382"/>
      <c r="R92" s="382"/>
      <c r="S92" s="382"/>
      <c r="T92" s="382"/>
      <c r="U92" s="382"/>
      <c r="V92" s="382"/>
      <c r="W92" s="382"/>
      <c r="X92" s="382"/>
      <c r="Y92" s="382"/>
      <c r="Z92" s="382"/>
    </row>
    <row r="93" ht="15.75" customHeight="1">
      <c r="A93" s="382"/>
      <c r="B93" s="382"/>
      <c r="C93" s="382"/>
      <c r="D93" s="382"/>
      <c r="E93" s="382"/>
      <c r="F93" s="382"/>
      <c r="G93" s="382"/>
      <c r="H93" s="382"/>
      <c r="I93" s="382"/>
      <c r="J93" s="382"/>
      <c r="K93" s="382"/>
      <c r="L93" s="382"/>
      <c r="M93" s="382"/>
      <c r="N93" s="382"/>
      <c r="O93" s="382"/>
      <c r="P93" s="382"/>
      <c r="Q93" s="382"/>
      <c r="R93" s="382"/>
      <c r="S93" s="382"/>
      <c r="T93" s="382"/>
      <c r="U93" s="382"/>
      <c r="V93" s="382"/>
      <c r="W93" s="382"/>
      <c r="X93" s="382"/>
      <c r="Y93" s="382"/>
      <c r="Z93" s="382"/>
    </row>
    <row r="94" ht="15.75" customHeight="1">
      <c r="A94" s="382"/>
      <c r="B94" s="382"/>
      <c r="C94" s="382"/>
      <c r="D94" s="382"/>
      <c r="E94" s="382"/>
      <c r="F94" s="382"/>
      <c r="G94" s="382"/>
      <c r="H94" s="382"/>
      <c r="I94" s="382"/>
      <c r="J94" s="382"/>
      <c r="K94" s="382"/>
      <c r="L94" s="382"/>
      <c r="M94" s="382"/>
      <c r="N94" s="382"/>
      <c r="O94" s="382"/>
      <c r="P94" s="382"/>
      <c r="Q94" s="382"/>
      <c r="R94" s="382"/>
      <c r="S94" s="382"/>
      <c r="T94" s="382"/>
      <c r="U94" s="382"/>
      <c r="V94" s="382"/>
      <c r="W94" s="382"/>
      <c r="X94" s="382"/>
      <c r="Y94" s="382"/>
      <c r="Z94" s="382"/>
    </row>
    <row r="95" ht="15.75" customHeight="1">
      <c r="A95" s="382"/>
      <c r="B95" s="382"/>
      <c r="C95" s="382"/>
      <c r="D95" s="382"/>
      <c r="E95" s="382"/>
      <c r="F95" s="382"/>
      <c r="G95" s="382"/>
      <c r="H95" s="382"/>
      <c r="I95" s="382"/>
      <c r="J95" s="382"/>
      <c r="K95" s="382"/>
      <c r="L95" s="382"/>
      <c r="M95" s="382"/>
      <c r="N95" s="382"/>
      <c r="O95" s="382"/>
      <c r="P95" s="382"/>
      <c r="Q95" s="382"/>
      <c r="R95" s="382"/>
      <c r="S95" s="382"/>
      <c r="T95" s="382"/>
      <c r="U95" s="382"/>
      <c r="V95" s="382"/>
      <c r="W95" s="382"/>
      <c r="X95" s="382"/>
      <c r="Y95" s="382"/>
      <c r="Z95" s="382"/>
    </row>
    <row r="96" ht="15.75" customHeight="1">
      <c r="A96" s="382"/>
      <c r="B96" s="382"/>
      <c r="C96" s="382"/>
      <c r="D96" s="382"/>
      <c r="E96" s="382"/>
      <c r="F96" s="382"/>
      <c r="G96" s="382"/>
      <c r="H96" s="382"/>
      <c r="I96" s="382"/>
      <c r="J96" s="382"/>
      <c r="K96" s="382"/>
      <c r="L96" s="382"/>
      <c r="M96" s="382"/>
      <c r="N96" s="382"/>
      <c r="O96" s="382"/>
      <c r="P96" s="382"/>
      <c r="Q96" s="382"/>
      <c r="R96" s="382"/>
      <c r="S96" s="382"/>
      <c r="T96" s="382"/>
      <c r="U96" s="382"/>
      <c r="V96" s="382"/>
      <c r="W96" s="382"/>
      <c r="X96" s="382"/>
      <c r="Y96" s="382"/>
      <c r="Z96" s="382"/>
    </row>
    <row r="97" ht="15.75" customHeight="1">
      <c r="A97" s="382"/>
      <c r="B97" s="382"/>
      <c r="C97" s="382"/>
      <c r="D97" s="382"/>
      <c r="E97" s="382"/>
      <c r="F97" s="382"/>
      <c r="G97" s="382"/>
      <c r="H97" s="382"/>
      <c r="I97" s="382"/>
      <c r="J97" s="382"/>
      <c r="K97" s="382"/>
      <c r="L97" s="382"/>
      <c r="M97" s="382"/>
      <c r="N97" s="382"/>
      <c r="O97" s="382"/>
      <c r="P97" s="382"/>
      <c r="Q97" s="382"/>
      <c r="R97" s="382"/>
      <c r="S97" s="382"/>
      <c r="T97" s="382"/>
      <c r="U97" s="382"/>
      <c r="V97" s="382"/>
      <c r="W97" s="382"/>
      <c r="X97" s="382"/>
      <c r="Y97" s="382"/>
      <c r="Z97" s="382"/>
    </row>
    <row r="98" ht="15.75" customHeight="1">
      <c r="A98" s="382"/>
      <c r="B98" s="382"/>
      <c r="C98" s="382"/>
      <c r="D98" s="382"/>
      <c r="E98" s="382"/>
      <c r="F98" s="382"/>
      <c r="G98" s="382"/>
      <c r="H98" s="382"/>
      <c r="I98" s="382"/>
      <c r="J98" s="382"/>
      <c r="K98" s="382"/>
      <c r="L98" s="382"/>
      <c r="M98" s="382"/>
      <c r="N98" s="382"/>
      <c r="O98" s="382"/>
      <c r="P98" s="382"/>
      <c r="Q98" s="382"/>
      <c r="R98" s="382"/>
      <c r="S98" s="382"/>
      <c r="T98" s="382"/>
      <c r="U98" s="382"/>
      <c r="V98" s="382"/>
      <c r="W98" s="382"/>
      <c r="X98" s="382"/>
      <c r="Y98" s="382"/>
      <c r="Z98" s="382"/>
    </row>
    <row r="99" ht="15.75" customHeight="1">
      <c r="A99" s="382"/>
      <c r="B99" s="382"/>
      <c r="C99" s="382"/>
      <c r="D99" s="382"/>
      <c r="E99" s="382"/>
      <c r="F99" s="382"/>
      <c r="G99" s="382"/>
      <c r="H99" s="382"/>
      <c r="I99" s="382"/>
      <c r="J99" s="382"/>
      <c r="K99" s="382"/>
      <c r="L99" s="382"/>
      <c r="M99" s="382"/>
      <c r="N99" s="382"/>
      <c r="O99" s="382"/>
      <c r="P99" s="382"/>
      <c r="Q99" s="382"/>
      <c r="R99" s="382"/>
      <c r="S99" s="382"/>
      <c r="T99" s="382"/>
      <c r="U99" s="382"/>
      <c r="V99" s="382"/>
      <c r="W99" s="382"/>
      <c r="X99" s="382"/>
      <c r="Y99" s="382"/>
      <c r="Z99" s="382"/>
    </row>
    <row r="100" ht="15.75" customHeight="1">
      <c r="A100" s="382"/>
      <c r="B100" s="382"/>
      <c r="C100" s="382"/>
      <c r="D100" s="382"/>
      <c r="E100" s="382"/>
      <c r="F100" s="382"/>
      <c r="G100" s="382"/>
      <c r="H100" s="382"/>
      <c r="I100" s="382"/>
      <c r="J100" s="382"/>
      <c r="K100" s="382"/>
      <c r="L100" s="382"/>
      <c r="M100" s="382"/>
      <c r="N100" s="382"/>
      <c r="O100" s="382"/>
      <c r="P100" s="382"/>
      <c r="Q100" s="382"/>
      <c r="R100" s="382"/>
      <c r="S100" s="382"/>
      <c r="T100" s="382"/>
      <c r="U100" s="382"/>
      <c r="V100" s="382"/>
      <c r="W100" s="382"/>
      <c r="X100" s="382"/>
      <c r="Y100" s="382"/>
      <c r="Z100" s="382"/>
    </row>
    <row r="101" ht="15.75" customHeight="1">
      <c r="A101" s="382"/>
      <c r="B101" s="382"/>
      <c r="C101" s="382"/>
      <c r="D101" s="382"/>
      <c r="E101" s="382"/>
      <c r="F101" s="382"/>
      <c r="G101" s="382"/>
      <c r="H101" s="382"/>
      <c r="I101" s="382"/>
      <c r="J101" s="382"/>
      <c r="K101" s="382"/>
      <c r="L101" s="382"/>
      <c r="M101" s="382"/>
      <c r="N101" s="382"/>
      <c r="O101" s="382"/>
      <c r="P101" s="382"/>
      <c r="Q101" s="382"/>
      <c r="R101" s="382"/>
      <c r="S101" s="382"/>
      <c r="T101" s="382"/>
      <c r="U101" s="382"/>
      <c r="V101" s="382"/>
      <c r="W101" s="382"/>
      <c r="X101" s="382"/>
      <c r="Y101" s="382"/>
      <c r="Z101" s="382"/>
    </row>
    <row r="102" ht="15.75" customHeight="1">
      <c r="A102" s="382"/>
      <c r="B102" s="382"/>
      <c r="C102" s="382"/>
      <c r="D102" s="382"/>
      <c r="E102" s="382"/>
      <c r="F102" s="382"/>
      <c r="G102" s="382"/>
      <c r="H102" s="382"/>
      <c r="I102" s="382"/>
      <c r="J102" s="382"/>
      <c r="K102" s="382"/>
      <c r="L102" s="382"/>
      <c r="M102" s="382"/>
      <c r="N102" s="382"/>
      <c r="O102" s="382"/>
      <c r="P102" s="382"/>
      <c r="Q102" s="382"/>
      <c r="R102" s="382"/>
      <c r="S102" s="382"/>
      <c r="T102" s="382"/>
      <c r="U102" s="382"/>
      <c r="V102" s="382"/>
      <c r="W102" s="382"/>
      <c r="X102" s="382"/>
      <c r="Y102" s="382"/>
      <c r="Z102" s="382"/>
    </row>
    <row r="103" ht="15.75" customHeight="1">
      <c r="A103" s="382"/>
      <c r="B103" s="382"/>
      <c r="C103" s="382"/>
      <c r="D103" s="382"/>
      <c r="E103" s="382"/>
      <c r="F103" s="382"/>
      <c r="G103" s="382"/>
      <c r="H103" s="382"/>
      <c r="I103" s="382"/>
      <c r="J103" s="382"/>
      <c r="K103" s="382"/>
      <c r="L103" s="382"/>
      <c r="M103" s="382"/>
      <c r="N103" s="382"/>
      <c r="O103" s="382"/>
      <c r="P103" s="382"/>
      <c r="Q103" s="382"/>
      <c r="R103" s="382"/>
      <c r="S103" s="382"/>
      <c r="T103" s="382"/>
      <c r="U103" s="382"/>
      <c r="V103" s="382"/>
      <c r="W103" s="382"/>
      <c r="X103" s="382"/>
      <c r="Y103" s="382"/>
      <c r="Z103" s="382"/>
    </row>
    <row r="104" ht="15.75" customHeight="1">
      <c r="A104" s="382"/>
      <c r="B104" s="382"/>
      <c r="C104" s="382"/>
      <c r="D104" s="382"/>
      <c r="E104" s="382"/>
      <c r="F104" s="382"/>
      <c r="G104" s="382"/>
      <c r="H104" s="382"/>
      <c r="I104" s="382"/>
      <c r="J104" s="382"/>
      <c r="K104" s="382"/>
      <c r="L104" s="382"/>
      <c r="M104" s="382"/>
      <c r="N104" s="382"/>
      <c r="O104" s="382"/>
      <c r="P104" s="382"/>
      <c r="Q104" s="382"/>
      <c r="R104" s="382"/>
      <c r="S104" s="382"/>
      <c r="T104" s="382"/>
      <c r="U104" s="382"/>
      <c r="V104" s="382"/>
      <c r="W104" s="382"/>
      <c r="X104" s="382"/>
      <c r="Y104" s="382"/>
      <c r="Z104" s="382"/>
    </row>
    <row r="105" ht="15.75" customHeight="1">
      <c r="A105" s="382"/>
      <c r="B105" s="382"/>
      <c r="C105" s="382"/>
      <c r="D105" s="382"/>
      <c r="E105" s="382"/>
      <c r="F105" s="382"/>
      <c r="G105" s="382"/>
      <c r="H105" s="382"/>
      <c r="I105" s="382"/>
      <c r="J105" s="382"/>
      <c r="K105" s="382"/>
      <c r="L105" s="382"/>
      <c r="M105" s="382"/>
      <c r="N105" s="382"/>
      <c r="O105" s="382"/>
      <c r="P105" s="382"/>
      <c r="Q105" s="382"/>
      <c r="R105" s="382"/>
      <c r="S105" s="382"/>
      <c r="T105" s="382"/>
      <c r="U105" s="382"/>
      <c r="V105" s="382"/>
      <c r="W105" s="382"/>
      <c r="X105" s="382"/>
      <c r="Y105" s="382"/>
      <c r="Z105" s="382"/>
    </row>
    <row r="106" ht="15.75" customHeight="1">
      <c r="A106" s="382"/>
      <c r="B106" s="382"/>
      <c r="C106" s="382"/>
      <c r="D106" s="382"/>
      <c r="E106" s="382"/>
      <c r="F106" s="382"/>
      <c r="G106" s="382"/>
      <c r="H106" s="382"/>
      <c r="I106" s="382"/>
      <c r="J106" s="382"/>
      <c r="K106" s="382"/>
      <c r="L106" s="382"/>
      <c r="M106" s="382"/>
      <c r="N106" s="382"/>
      <c r="O106" s="382"/>
      <c r="P106" s="382"/>
      <c r="Q106" s="382"/>
      <c r="R106" s="382"/>
      <c r="S106" s="382"/>
      <c r="T106" s="382"/>
      <c r="U106" s="382"/>
      <c r="V106" s="382"/>
      <c r="W106" s="382"/>
      <c r="X106" s="382"/>
      <c r="Y106" s="382"/>
      <c r="Z106" s="382"/>
    </row>
    <row r="107" ht="15.75" customHeight="1">
      <c r="A107" s="382"/>
      <c r="B107" s="382"/>
      <c r="C107" s="382"/>
      <c r="D107" s="382"/>
      <c r="E107" s="382"/>
      <c r="F107" s="382"/>
      <c r="G107" s="382"/>
      <c r="H107" s="382"/>
      <c r="I107" s="382"/>
      <c r="J107" s="382"/>
      <c r="K107" s="382"/>
      <c r="L107" s="382"/>
      <c r="M107" s="382"/>
      <c r="N107" s="382"/>
      <c r="O107" s="382"/>
      <c r="P107" s="382"/>
      <c r="Q107" s="382"/>
      <c r="R107" s="382"/>
      <c r="S107" s="382"/>
      <c r="T107" s="382"/>
      <c r="U107" s="382"/>
      <c r="V107" s="382"/>
      <c r="W107" s="382"/>
      <c r="X107" s="382"/>
      <c r="Y107" s="382"/>
      <c r="Z107" s="382"/>
    </row>
    <row r="108" ht="15.75" customHeight="1">
      <c r="A108" s="382"/>
      <c r="B108" s="382"/>
      <c r="C108" s="382"/>
      <c r="D108" s="382"/>
      <c r="E108" s="382"/>
      <c r="F108" s="382"/>
      <c r="G108" s="382"/>
      <c r="H108" s="382"/>
      <c r="I108" s="382"/>
      <c r="J108" s="382"/>
      <c r="K108" s="382"/>
      <c r="L108" s="382"/>
      <c r="M108" s="382"/>
      <c r="N108" s="382"/>
      <c r="O108" s="382"/>
      <c r="P108" s="382"/>
      <c r="Q108" s="382"/>
      <c r="R108" s="382"/>
      <c r="S108" s="382"/>
      <c r="T108" s="382"/>
      <c r="U108" s="382"/>
      <c r="V108" s="382"/>
      <c r="W108" s="382"/>
      <c r="X108" s="382"/>
      <c r="Y108" s="382"/>
      <c r="Z108" s="382"/>
    </row>
    <row r="109" ht="15.75" customHeight="1">
      <c r="A109" s="382"/>
      <c r="B109" s="382"/>
      <c r="C109" s="382"/>
      <c r="D109" s="382"/>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2"/>
    </row>
    <row r="110" ht="15.75" customHeight="1">
      <c r="A110" s="382"/>
      <c r="B110" s="382"/>
      <c r="C110" s="382"/>
      <c r="D110" s="382"/>
      <c r="E110" s="382"/>
      <c r="F110" s="382"/>
      <c r="G110" s="382"/>
      <c r="H110" s="382"/>
      <c r="I110" s="382"/>
      <c r="J110" s="382"/>
      <c r="K110" s="382"/>
      <c r="L110" s="382"/>
      <c r="M110" s="382"/>
      <c r="N110" s="382"/>
      <c r="O110" s="382"/>
      <c r="P110" s="382"/>
      <c r="Q110" s="382"/>
      <c r="R110" s="382"/>
      <c r="S110" s="382"/>
      <c r="T110" s="382"/>
      <c r="U110" s="382"/>
      <c r="V110" s="382"/>
      <c r="W110" s="382"/>
      <c r="X110" s="382"/>
      <c r="Y110" s="382"/>
      <c r="Z110" s="382"/>
    </row>
    <row r="111" ht="15.75" customHeight="1">
      <c r="A111" s="382"/>
      <c r="B111" s="382"/>
      <c r="C111" s="382"/>
      <c r="D111" s="382"/>
      <c r="E111" s="382"/>
      <c r="F111" s="382"/>
      <c r="G111" s="382"/>
      <c r="H111" s="382"/>
      <c r="I111" s="382"/>
      <c r="J111" s="382"/>
      <c r="K111" s="382"/>
      <c r="L111" s="382"/>
      <c r="M111" s="382"/>
      <c r="N111" s="382"/>
      <c r="O111" s="382"/>
      <c r="P111" s="382"/>
      <c r="Q111" s="382"/>
      <c r="R111" s="382"/>
      <c r="S111" s="382"/>
      <c r="T111" s="382"/>
      <c r="U111" s="382"/>
      <c r="V111" s="382"/>
      <c r="W111" s="382"/>
      <c r="X111" s="382"/>
      <c r="Y111" s="382"/>
      <c r="Z111" s="382"/>
    </row>
    <row r="112" ht="15.75" customHeight="1">
      <c r="A112" s="382"/>
      <c r="B112" s="382"/>
      <c r="C112" s="382"/>
      <c r="D112" s="382"/>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2"/>
    </row>
    <row r="113" ht="15.75" customHeight="1">
      <c r="A113" s="382"/>
      <c r="B113" s="382"/>
      <c r="C113" s="382"/>
      <c r="D113" s="382"/>
      <c r="E113" s="382"/>
      <c r="F113" s="382"/>
      <c r="G113" s="382"/>
      <c r="H113" s="382"/>
      <c r="I113" s="382"/>
      <c r="J113" s="382"/>
      <c r="K113" s="382"/>
      <c r="L113" s="382"/>
      <c r="M113" s="382"/>
      <c r="N113" s="382"/>
      <c r="O113" s="382"/>
      <c r="P113" s="382"/>
      <c r="Q113" s="382"/>
      <c r="R113" s="382"/>
      <c r="S113" s="382"/>
      <c r="T113" s="382"/>
      <c r="U113" s="382"/>
      <c r="V113" s="382"/>
      <c r="W113" s="382"/>
      <c r="X113" s="382"/>
      <c r="Y113" s="382"/>
      <c r="Z113" s="382"/>
    </row>
    <row r="114" ht="15.75" customHeight="1">
      <c r="A114" s="382"/>
      <c r="B114" s="382"/>
      <c r="C114" s="382"/>
      <c r="D114" s="382"/>
      <c r="E114" s="382"/>
      <c r="F114" s="382"/>
      <c r="G114" s="382"/>
      <c r="H114" s="382"/>
      <c r="I114" s="382"/>
      <c r="J114" s="382"/>
      <c r="K114" s="382"/>
      <c r="L114" s="382"/>
      <c r="M114" s="382"/>
      <c r="N114" s="382"/>
      <c r="O114" s="382"/>
      <c r="P114" s="382"/>
      <c r="Q114" s="382"/>
      <c r="R114" s="382"/>
      <c r="S114" s="382"/>
      <c r="T114" s="382"/>
      <c r="U114" s="382"/>
      <c r="V114" s="382"/>
      <c r="W114" s="382"/>
      <c r="X114" s="382"/>
      <c r="Y114" s="382"/>
      <c r="Z114" s="382"/>
    </row>
    <row r="115" ht="15.75" customHeight="1">
      <c r="A115" s="382"/>
      <c r="B115" s="382"/>
      <c r="C115" s="382"/>
      <c r="D115" s="382"/>
      <c r="E115" s="382"/>
      <c r="F115" s="382"/>
      <c r="G115" s="382"/>
      <c r="H115" s="382"/>
      <c r="I115" s="382"/>
      <c r="J115" s="382"/>
      <c r="K115" s="382"/>
      <c r="L115" s="382"/>
      <c r="M115" s="382"/>
      <c r="N115" s="382"/>
      <c r="O115" s="382"/>
      <c r="P115" s="382"/>
      <c r="Q115" s="382"/>
      <c r="R115" s="382"/>
      <c r="S115" s="382"/>
      <c r="T115" s="382"/>
      <c r="U115" s="382"/>
      <c r="V115" s="382"/>
      <c r="W115" s="382"/>
      <c r="X115" s="382"/>
      <c r="Y115" s="382"/>
      <c r="Z115" s="382"/>
    </row>
    <row r="116" ht="15.75" customHeight="1">
      <c r="A116" s="382"/>
      <c r="B116" s="382"/>
      <c r="C116" s="382"/>
      <c r="D116" s="382"/>
      <c r="E116" s="382"/>
      <c r="F116" s="382"/>
      <c r="G116" s="382"/>
      <c r="H116" s="382"/>
      <c r="I116" s="382"/>
      <c r="J116" s="382"/>
      <c r="K116" s="382"/>
      <c r="L116" s="382"/>
      <c r="M116" s="382"/>
      <c r="N116" s="382"/>
      <c r="O116" s="382"/>
      <c r="P116" s="382"/>
      <c r="Q116" s="382"/>
      <c r="R116" s="382"/>
      <c r="S116" s="382"/>
      <c r="T116" s="382"/>
      <c r="U116" s="382"/>
      <c r="V116" s="382"/>
      <c r="W116" s="382"/>
      <c r="X116" s="382"/>
      <c r="Y116" s="382"/>
      <c r="Z116" s="382"/>
    </row>
    <row r="117" ht="15.75" customHeight="1">
      <c r="A117" s="382"/>
      <c r="B117" s="382"/>
      <c r="C117" s="382"/>
      <c r="D117" s="382"/>
      <c r="E117" s="382"/>
      <c r="F117" s="382"/>
      <c r="G117" s="382"/>
      <c r="H117" s="382"/>
      <c r="I117" s="382"/>
      <c r="J117" s="382"/>
      <c r="K117" s="382"/>
      <c r="L117" s="382"/>
      <c r="M117" s="382"/>
      <c r="N117" s="382"/>
      <c r="O117" s="382"/>
      <c r="P117" s="382"/>
      <c r="Q117" s="382"/>
      <c r="R117" s="382"/>
      <c r="S117" s="382"/>
      <c r="T117" s="382"/>
      <c r="U117" s="382"/>
      <c r="V117" s="382"/>
      <c r="W117" s="382"/>
      <c r="X117" s="382"/>
      <c r="Y117" s="382"/>
      <c r="Z117" s="382"/>
    </row>
    <row r="118" ht="15.75" customHeight="1">
      <c r="A118" s="382"/>
      <c r="B118" s="382"/>
      <c r="C118" s="382"/>
      <c r="D118" s="382"/>
      <c r="E118" s="382"/>
      <c r="F118" s="382"/>
      <c r="G118" s="382"/>
      <c r="H118" s="382"/>
      <c r="I118" s="382"/>
      <c r="J118" s="382"/>
      <c r="K118" s="382"/>
      <c r="L118" s="382"/>
      <c r="M118" s="382"/>
      <c r="N118" s="382"/>
      <c r="O118" s="382"/>
      <c r="P118" s="382"/>
      <c r="Q118" s="382"/>
      <c r="R118" s="382"/>
      <c r="S118" s="382"/>
      <c r="T118" s="382"/>
      <c r="U118" s="382"/>
      <c r="V118" s="382"/>
      <c r="W118" s="382"/>
      <c r="X118" s="382"/>
      <c r="Y118" s="382"/>
      <c r="Z118" s="382"/>
    </row>
    <row r="119" ht="15.75" customHeight="1">
      <c r="A119" s="382"/>
      <c r="B119" s="382"/>
      <c r="C119" s="382"/>
      <c r="D119" s="382"/>
      <c r="E119" s="382"/>
      <c r="F119" s="382"/>
      <c r="G119" s="382"/>
      <c r="H119" s="382"/>
      <c r="I119" s="382"/>
      <c r="J119" s="382"/>
      <c r="K119" s="382"/>
      <c r="L119" s="382"/>
      <c r="M119" s="382"/>
      <c r="N119" s="382"/>
      <c r="O119" s="382"/>
      <c r="P119" s="382"/>
      <c r="Q119" s="382"/>
      <c r="R119" s="382"/>
      <c r="S119" s="382"/>
      <c r="T119" s="382"/>
      <c r="U119" s="382"/>
      <c r="V119" s="382"/>
      <c r="W119" s="382"/>
      <c r="X119" s="382"/>
      <c r="Y119" s="382"/>
      <c r="Z119" s="382"/>
    </row>
    <row r="120" ht="15.75" customHeight="1">
      <c r="A120" s="382"/>
      <c r="B120" s="382"/>
      <c r="C120" s="382"/>
      <c r="D120" s="382"/>
      <c r="E120" s="382"/>
      <c r="F120" s="382"/>
      <c r="G120" s="382"/>
      <c r="H120" s="382"/>
      <c r="I120" s="382"/>
      <c r="J120" s="382"/>
      <c r="K120" s="382"/>
      <c r="L120" s="382"/>
      <c r="M120" s="382"/>
      <c r="N120" s="382"/>
      <c r="O120" s="382"/>
      <c r="P120" s="382"/>
      <c r="Q120" s="382"/>
      <c r="R120" s="382"/>
      <c r="S120" s="382"/>
      <c r="T120" s="382"/>
      <c r="U120" s="382"/>
      <c r="V120" s="382"/>
      <c r="W120" s="382"/>
      <c r="X120" s="382"/>
      <c r="Y120" s="382"/>
      <c r="Z120" s="382"/>
    </row>
    <row r="121" ht="15.75" customHeight="1">
      <c r="A121" s="382"/>
      <c r="B121" s="382"/>
      <c r="C121" s="382"/>
      <c r="D121" s="382"/>
      <c r="E121" s="382"/>
      <c r="F121" s="382"/>
      <c r="G121" s="382"/>
      <c r="H121" s="382"/>
      <c r="I121" s="382"/>
      <c r="J121" s="382"/>
      <c r="K121" s="382"/>
      <c r="L121" s="382"/>
      <c r="M121" s="382"/>
      <c r="N121" s="382"/>
      <c r="O121" s="382"/>
      <c r="P121" s="382"/>
      <c r="Q121" s="382"/>
      <c r="R121" s="382"/>
      <c r="S121" s="382"/>
      <c r="T121" s="382"/>
      <c r="U121" s="382"/>
      <c r="V121" s="382"/>
      <c r="W121" s="382"/>
      <c r="X121" s="382"/>
      <c r="Y121" s="382"/>
      <c r="Z121" s="382"/>
    </row>
    <row r="122" ht="15.75" customHeight="1">
      <c r="A122" s="382"/>
      <c r="B122" s="382"/>
      <c r="C122" s="382"/>
      <c r="D122" s="382"/>
      <c r="E122" s="382"/>
      <c r="F122" s="382"/>
      <c r="G122" s="382"/>
      <c r="H122" s="382"/>
      <c r="I122" s="382"/>
      <c r="J122" s="382"/>
      <c r="K122" s="382"/>
      <c r="L122" s="382"/>
      <c r="M122" s="382"/>
      <c r="N122" s="382"/>
      <c r="O122" s="382"/>
      <c r="P122" s="382"/>
      <c r="Q122" s="382"/>
      <c r="R122" s="382"/>
      <c r="S122" s="382"/>
      <c r="T122" s="382"/>
      <c r="U122" s="382"/>
      <c r="V122" s="382"/>
      <c r="W122" s="382"/>
      <c r="X122" s="382"/>
      <c r="Y122" s="382"/>
      <c r="Z122" s="382"/>
    </row>
    <row r="123" ht="15.75" customHeight="1">
      <c r="A123" s="382"/>
      <c r="B123" s="382"/>
      <c r="C123" s="382"/>
      <c r="D123" s="382"/>
      <c r="E123" s="382"/>
      <c r="F123" s="382"/>
      <c r="G123" s="382"/>
      <c r="H123" s="382"/>
      <c r="I123" s="382"/>
      <c r="J123" s="382"/>
      <c r="K123" s="382"/>
      <c r="L123" s="382"/>
      <c r="M123" s="382"/>
      <c r="N123" s="382"/>
      <c r="O123" s="382"/>
      <c r="P123" s="382"/>
      <c r="Q123" s="382"/>
      <c r="R123" s="382"/>
      <c r="S123" s="382"/>
      <c r="T123" s="382"/>
      <c r="U123" s="382"/>
      <c r="V123" s="382"/>
      <c r="W123" s="382"/>
      <c r="X123" s="382"/>
      <c r="Y123" s="382"/>
      <c r="Z123" s="382"/>
    </row>
    <row r="124" ht="15.75" customHeight="1">
      <c r="A124" s="382"/>
      <c r="B124" s="382"/>
      <c r="C124" s="382"/>
      <c r="D124" s="382"/>
      <c r="E124" s="382"/>
      <c r="F124" s="382"/>
      <c r="G124" s="382"/>
      <c r="H124" s="382"/>
      <c r="I124" s="382"/>
      <c r="J124" s="382"/>
      <c r="K124" s="382"/>
      <c r="L124" s="382"/>
      <c r="M124" s="382"/>
      <c r="N124" s="382"/>
      <c r="O124" s="382"/>
      <c r="P124" s="382"/>
      <c r="Q124" s="382"/>
      <c r="R124" s="382"/>
      <c r="S124" s="382"/>
      <c r="T124" s="382"/>
      <c r="U124" s="382"/>
      <c r="V124" s="382"/>
      <c r="W124" s="382"/>
      <c r="X124" s="382"/>
      <c r="Y124" s="382"/>
      <c r="Z124" s="382"/>
    </row>
    <row r="125" ht="15.75" customHeight="1">
      <c r="A125" s="382"/>
      <c r="B125" s="382"/>
      <c r="C125" s="382"/>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2"/>
    </row>
    <row r="126" ht="15.75" customHeight="1">
      <c r="A126" s="382"/>
      <c r="B126" s="382"/>
      <c r="C126" s="382"/>
      <c r="D126" s="382"/>
      <c r="E126" s="382"/>
      <c r="F126" s="382"/>
      <c r="G126" s="382"/>
      <c r="H126" s="382"/>
      <c r="I126" s="382"/>
      <c r="J126" s="382"/>
      <c r="K126" s="382"/>
      <c r="L126" s="382"/>
      <c r="M126" s="382"/>
      <c r="N126" s="382"/>
      <c r="O126" s="382"/>
      <c r="P126" s="382"/>
      <c r="Q126" s="382"/>
      <c r="R126" s="382"/>
      <c r="S126" s="382"/>
      <c r="T126" s="382"/>
      <c r="U126" s="382"/>
      <c r="V126" s="382"/>
      <c r="W126" s="382"/>
      <c r="X126" s="382"/>
      <c r="Y126" s="382"/>
      <c r="Z126" s="382"/>
    </row>
    <row r="127" ht="15.75" customHeight="1">
      <c r="A127" s="382"/>
      <c r="B127" s="382"/>
      <c r="C127" s="382"/>
      <c r="D127" s="382"/>
      <c r="E127" s="382"/>
      <c r="F127" s="382"/>
      <c r="G127" s="382"/>
      <c r="H127" s="382"/>
      <c r="I127" s="382"/>
      <c r="J127" s="382"/>
      <c r="K127" s="382"/>
      <c r="L127" s="382"/>
      <c r="M127" s="382"/>
      <c r="N127" s="382"/>
      <c r="O127" s="382"/>
      <c r="P127" s="382"/>
      <c r="Q127" s="382"/>
      <c r="R127" s="382"/>
      <c r="S127" s="382"/>
      <c r="T127" s="382"/>
      <c r="U127" s="382"/>
      <c r="V127" s="382"/>
      <c r="W127" s="382"/>
      <c r="X127" s="382"/>
      <c r="Y127" s="382"/>
      <c r="Z127" s="382"/>
    </row>
    <row r="128" ht="15.75" customHeight="1">
      <c r="A128" s="382"/>
      <c r="B128" s="382"/>
      <c r="C128" s="382"/>
      <c r="D128" s="382"/>
      <c r="E128" s="382"/>
      <c r="F128" s="382"/>
      <c r="G128" s="382"/>
      <c r="H128" s="382"/>
      <c r="I128" s="382"/>
      <c r="J128" s="382"/>
      <c r="K128" s="382"/>
      <c r="L128" s="382"/>
      <c r="M128" s="382"/>
      <c r="N128" s="382"/>
      <c r="O128" s="382"/>
      <c r="P128" s="382"/>
      <c r="Q128" s="382"/>
      <c r="R128" s="382"/>
      <c r="S128" s="382"/>
      <c r="T128" s="382"/>
      <c r="U128" s="382"/>
      <c r="V128" s="382"/>
      <c r="W128" s="382"/>
      <c r="X128" s="382"/>
      <c r="Y128" s="382"/>
      <c r="Z128" s="382"/>
    </row>
    <row r="129" ht="15.75" customHeight="1">
      <c r="A129" s="382"/>
      <c r="B129" s="382"/>
      <c r="C129" s="382"/>
      <c r="D129" s="382"/>
      <c r="E129" s="382"/>
      <c r="F129" s="382"/>
      <c r="G129" s="382"/>
      <c r="H129" s="382"/>
      <c r="I129" s="382"/>
      <c r="J129" s="382"/>
      <c r="K129" s="382"/>
      <c r="L129" s="382"/>
      <c r="M129" s="382"/>
      <c r="N129" s="382"/>
      <c r="O129" s="382"/>
      <c r="P129" s="382"/>
      <c r="Q129" s="382"/>
      <c r="R129" s="382"/>
      <c r="S129" s="382"/>
      <c r="T129" s="382"/>
      <c r="U129" s="382"/>
      <c r="V129" s="382"/>
      <c r="W129" s="382"/>
      <c r="X129" s="382"/>
      <c r="Y129" s="382"/>
      <c r="Z129" s="382"/>
    </row>
    <row r="130" ht="15.75" customHeight="1">
      <c r="A130" s="382"/>
      <c r="B130" s="382"/>
      <c r="C130" s="382"/>
      <c r="D130" s="382"/>
      <c r="E130" s="382"/>
      <c r="F130" s="382"/>
      <c r="G130" s="382"/>
      <c r="H130" s="382"/>
      <c r="I130" s="382"/>
      <c r="J130" s="382"/>
      <c r="K130" s="382"/>
      <c r="L130" s="382"/>
      <c r="M130" s="382"/>
      <c r="N130" s="382"/>
      <c r="O130" s="382"/>
      <c r="P130" s="382"/>
      <c r="Q130" s="382"/>
      <c r="R130" s="382"/>
      <c r="S130" s="382"/>
      <c r="T130" s="382"/>
      <c r="U130" s="382"/>
      <c r="V130" s="382"/>
      <c r="W130" s="382"/>
      <c r="X130" s="382"/>
      <c r="Y130" s="382"/>
      <c r="Z130" s="382"/>
    </row>
    <row r="131" ht="15.75" customHeight="1">
      <c r="A131" s="382"/>
      <c r="B131" s="382"/>
      <c r="C131" s="382"/>
      <c r="D131" s="382"/>
      <c r="E131" s="382"/>
      <c r="F131" s="382"/>
      <c r="G131" s="382"/>
      <c r="H131" s="382"/>
      <c r="I131" s="382"/>
      <c r="J131" s="382"/>
      <c r="K131" s="382"/>
      <c r="L131" s="382"/>
      <c r="M131" s="382"/>
      <c r="N131" s="382"/>
      <c r="O131" s="382"/>
      <c r="P131" s="382"/>
      <c r="Q131" s="382"/>
      <c r="R131" s="382"/>
      <c r="S131" s="382"/>
      <c r="T131" s="382"/>
      <c r="U131" s="382"/>
      <c r="V131" s="382"/>
      <c r="W131" s="382"/>
      <c r="X131" s="382"/>
      <c r="Y131" s="382"/>
      <c r="Z131" s="382"/>
    </row>
    <row r="132" ht="15.75" customHeight="1">
      <c r="A132" s="382"/>
      <c r="B132" s="382"/>
      <c r="C132" s="382"/>
      <c r="D132" s="382"/>
      <c r="E132" s="382"/>
      <c r="F132" s="382"/>
      <c r="G132" s="382"/>
      <c r="H132" s="382"/>
      <c r="I132" s="382"/>
      <c r="J132" s="382"/>
      <c r="K132" s="382"/>
      <c r="L132" s="382"/>
      <c r="M132" s="382"/>
      <c r="N132" s="382"/>
      <c r="O132" s="382"/>
      <c r="P132" s="382"/>
      <c r="Q132" s="382"/>
      <c r="R132" s="382"/>
      <c r="S132" s="382"/>
      <c r="T132" s="382"/>
      <c r="U132" s="382"/>
      <c r="V132" s="382"/>
      <c r="W132" s="382"/>
      <c r="X132" s="382"/>
      <c r="Y132" s="382"/>
      <c r="Z132" s="382"/>
    </row>
    <row r="133" ht="15.75" customHeight="1">
      <c r="A133" s="382"/>
      <c r="B133" s="382"/>
      <c r="C133" s="382"/>
      <c r="D133" s="382"/>
      <c r="E133" s="382"/>
      <c r="F133" s="382"/>
      <c r="G133" s="382"/>
      <c r="H133" s="382"/>
      <c r="I133" s="382"/>
      <c r="J133" s="382"/>
      <c r="K133" s="382"/>
      <c r="L133" s="382"/>
      <c r="M133" s="382"/>
      <c r="N133" s="382"/>
      <c r="O133" s="382"/>
      <c r="P133" s="382"/>
      <c r="Q133" s="382"/>
      <c r="R133" s="382"/>
      <c r="S133" s="382"/>
      <c r="T133" s="382"/>
      <c r="U133" s="382"/>
      <c r="V133" s="382"/>
      <c r="W133" s="382"/>
      <c r="X133" s="382"/>
      <c r="Y133" s="382"/>
      <c r="Z133" s="382"/>
    </row>
    <row r="134" ht="15.75" customHeight="1">
      <c r="A134" s="382"/>
      <c r="B134" s="382"/>
      <c r="C134" s="382"/>
      <c r="D134" s="382"/>
      <c r="E134" s="382"/>
      <c r="F134" s="382"/>
      <c r="G134" s="382"/>
      <c r="H134" s="382"/>
      <c r="I134" s="382"/>
      <c r="J134" s="382"/>
      <c r="K134" s="382"/>
      <c r="L134" s="382"/>
      <c r="M134" s="382"/>
      <c r="N134" s="382"/>
      <c r="O134" s="382"/>
      <c r="P134" s="382"/>
      <c r="Q134" s="382"/>
      <c r="R134" s="382"/>
      <c r="S134" s="382"/>
      <c r="T134" s="382"/>
      <c r="U134" s="382"/>
      <c r="V134" s="382"/>
      <c r="W134" s="382"/>
      <c r="X134" s="382"/>
      <c r="Y134" s="382"/>
      <c r="Z134" s="382"/>
    </row>
    <row r="135" ht="15.75" customHeight="1">
      <c r="A135" s="382"/>
      <c r="B135" s="382"/>
      <c r="C135" s="382"/>
      <c r="D135" s="382"/>
      <c r="E135" s="382"/>
      <c r="F135" s="382"/>
      <c r="G135" s="382"/>
      <c r="H135" s="382"/>
      <c r="I135" s="382"/>
      <c r="J135" s="382"/>
      <c r="K135" s="382"/>
      <c r="L135" s="382"/>
      <c r="M135" s="382"/>
      <c r="N135" s="382"/>
      <c r="O135" s="382"/>
      <c r="P135" s="382"/>
      <c r="Q135" s="382"/>
      <c r="R135" s="382"/>
      <c r="S135" s="382"/>
      <c r="T135" s="382"/>
      <c r="U135" s="382"/>
      <c r="V135" s="382"/>
      <c r="W135" s="382"/>
      <c r="X135" s="382"/>
      <c r="Y135" s="382"/>
      <c r="Z135" s="382"/>
    </row>
    <row r="136" ht="15.75" customHeight="1">
      <c r="A136" s="382"/>
      <c r="B136" s="382"/>
      <c r="C136" s="382"/>
      <c r="D136" s="382"/>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row>
    <row r="137" ht="15.75" customHeight="1">
      <c r="A137" s="382"/>
      <c r="B137" s="382"/>
      <c r="C137" s="382"/>
      <c r="D137" s="382"/>
      <c r="E137" s="382"/>
      <c r="F137" s="382"/>
      <c r="G137" s="382"/>
      <c r="H137" s="382"/>
      <c r="I137" s="382"/>
      <c r="J137" s="382"/>
      <c r="K137" s="382"/>
      <c r="L137" s="382"/>
      <c r="M137" s="382"/>
      <c r="N137" s="382"/>
      <c r="O137" s="382"/>
      <c r="P137" s="382"/>
      <c r="Q137" s="382"/>
      <c r="R137" s="382"/>
      <c r="S137" s="382"/>
      <c r="T137" s="382"/>
      <c r="U137" s="382"/>
      <c r="V137" s="382"/>
      <c r="W137" s="382"/>
      <c r="X137" s="382"/>
      <c r="Y137" s="382"/>
      <c r="Z137" s="382"/>
    </row>
    <row r="138" ht="15.75" customHeight="1">
      <c r="A138" s="382"/>
      <c r="B138" s="382"/>
      <c r="C138" s="382"/>
      <c r="D138" s="382"/>
      <c r="E138" s="382"/>
      <c r="F138" s="382"/>
      <c r="G138" s="382"/>
      <c r="H138" s="382"/>
      <c r="I138" s="382"/>
      <c r="J138" s="382"/>
      <c r="K138" s="382"/>
      <c r="L138" s="382"/>
      <c r="M138" s="382"/>
      <c r="N138" s="382"/>
      <c r="O138" s="382"/>
      <c r="P138" s="382"/>
      <c r="Q138" s="382"/>
      <c r="R138" s="382"/>
      <c r="S138" s="382"/>
      <c r="T138" s="382"/>
      <c r="U138" s="382"/>
      <c r="V138" s="382"/>
      <c r="W138" s="382"/>
      <c r="X138" s="382"/>
      <c r="Y138" s="382"/>
      <c r="Z138" s="382"/>
    </row>
    <row r="139" ht="15.75" customHeight="1">
      <c r="A139" s="382"/>
      <c r="B139" s="382"/>
      <c r="C139" s="382"/>
      <c r="D139" s="382"/>
      <c r="E139" s="382"/>
      <c r="F139" s="382"/>
      <c r="G139" s="382"/>
      <c r="H139" s="382"/>
      <c r="I139" s="382"/>
      <c r="J139" s="382"/>
      <c r="K139" s="382"/>
      <c r="L139" s="382"/>
      <c r="M139" s="382"/>
      <c r="N139" s="382"/>
      <c r="O139" s="382"/>
      <c r="P139" s="382"/>
      <c r="Q139" s="382"/>
      <c r="R139" s="382"/>
      <c r="S139" s="382"/>
      <c r="T139" s="382"/>
      <c r="U139" s="382"/>
      <c r="V139" s="382"/>
      <c r="W139" s="382"/>
      <c r="X139" s="382"/>
      <c r="Y139" s="382"/>
      <c r="Z139" s="382"/>
    </row>
    <row r="140" ht="15.75" customHeight="1">
      <c r="A140" s="382"/>
      <c r="B140" s="382"/>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row>
    <row r="141" ht="15.75" customHeight="1">
      <c r="A141" s="382"/>
      <c r="B141" s="382"/>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row>
    <row r="142" ht="15.75" customHeight="1">
      <c r="A142" s="382"/>
      <c r="B142" s="382"/>
      <c r="C142" s="382"/>
      <c r="D142" s="382"/>
      <c r="E142" s="382"/>
      <c r="F142" s="382"/>
      <c r="G142" s="382"/>
      <c r="H142" s="382"/>
      <c r="I142" s="382"/>
      <c r="J142" s="382"/>
      <c r="K142" s="382"/>
      <c r="L142" s="382"/>
      <c r="M142" s="382"/>
      <c r="N142" s="382"/>
      <c r="O142" s="382"/>
      <c r="P142" s="382"/>
      <c r="Q142" s="382"/>
      <c r="R142" s="382"/>
      <c r="S142" s="382"/>
      <c r="T142" s="382"/>
      <c r="U142" s="382"/>
      <c r="V142" s="382"/>
      <c r="W142" s="382"/>
      <c r="X142" s="382"/>
      <c r="Y142" s="382"/>
      <c r="Z142" s="382"/>
    </row>
    <row r="143" ht="15.75" customHeight="1">
      <c r="A143" s="382"/>
      <c r="B143" s="382"/>
      <c r="C143" s="382"/>
      <c r="D143" s="382"/>
      <c r="E143" s="382"/>
      <c r="F143" s="382"/>
      <c r="G143" s="382"/>
      <c r="H143" s="382"/>
      <c r="I143" s="382"/>
      <c r="J143" s="382"/>
      <c r="K143" s="382"/>
      <c r="L143" s="382"/>
      <c r="M143" s="382"/>
      <c r="N143" s="382"/>
      <c r="O143" s="382"/>
      <c r="P143" s="382"/>
      <c r="Q143" s="382"/>
      <c r="R143" s="382"/>
      <c r="S143" s="382"/>
      <c r="T143" s="382"/>
      <c r="U143" s="382"/>
      <c r="V143" s="382"/>
      <c r="W143" s="382"/>
      <c r="X143" s="382"/>
      <c r="Y143" s="382"/>
      <c r="Z143" s="382"/>
    </row>
    <row r="144" ht="15.75" customHeight="1">
      <c r="A144" s="382"/>
      <c r="B144" s="382"/>
      <c r="C144" s="382"/>
      <c r="D144" s="382"/>
      <c r="E144" s="382"/>
      <c r="F144" s="382"/>
      <c r="G144" s="382"/>
      <c r="H144" s="382"/>
      <c r="I144" s="382"/>
      <c r="J144" s="382"/>
      <c r="K144" s="382"/>
      <c r="L144" s="382"/>
      <c r="M144" s="382"/>
      <c r="N144" s="382"/>
      <c r="O144" s="382"/>
      <c r="P144" s="382"/>
      <c r="Q144" s="382"/>
      <c r="R144" s="382"/>
      <c r="S144" s="382"/>
      <c r="T144" s="382"/>
      <c r="U144" s="382"/>
      <c r="V144" s="382"/>
      <c r="W144" s="382"/>
      <c r="X144" s="382"/>
      <c r="Y144" s="382"/>
      <c r="Z144" s="382"/>
    </row>
    <row r="145" ht="15.75" customHeight="1">
      <c r="A145" s="382"/>
      <c r="B145" s="382"/>
      <c r="C145" s="382"/>
      <c r="D145" s="382"/>
      <c r="E145" s="382"/>
      <c r="F145" s="382"/>
      <c r="G145" s="382"/>
      <c r="H145" s="382"/>
      <c r="I145" s="382"/>
      <c r="J145" s="382"/>
      <c r="K145" s="382"/>
      <c r="L145" s="382"/>
      <c r="M145" s="382"/>
      <c r="N145" s="382"/>
      <c r="O145" s="382"/>
      <c r="P145" s="382"/>
      <c r="Q145" s="382"/>
      <c r="R145" s="382"/>
      <c r="S145" s="382"/>
      <c r="T145" s="382"/>
      <c r="U145" s="382"/>
      <c r="V145" s="382"/>
      <c r="W145" s="382"/>
      <c r="X145" s="382"/>
      <c r="Y145" s="382"/>
      <c r="Z145" s="382"/>
    </row>
    <row r="146" ht="15.75" customHeight="1">
      <c r="A146" s="382"/>
      <c r="B146" s="382"/>
      <c r="C146" s="382"/>
      <c r="D146" s="382"/>
      <c r="E146" s="382"/>
      <c r="F146" s="382"/>
      <c r="G146" s="382"/>
      <c r="H146" s="382"/>
      <c r="I146" s="382"/>
      <c r="J146" s="382"/>
      <c r="K146" s="382"/>
      <c r="L146" s="382"/>
      <c r="M146" s="382"/>
      <c r="N146" s="382"/>
      <c r="O146" s="382"/>
      <c r="P146" s="382"/>
      <c r="Q146" s="382"/>
      <c r="R146" s="382"/>
      <c r="S146" s="382"/>
      <c r="T146" s="382"/>
      <c r="U146" s="382"/>
      <c r="V146" s="382"/>
      <c r="W146" s="382"/>
      <c r="X146" s="382"/>
      <c r="Y146" s="382"/>
      <c r="Z146" s="382"/>
    </row>
    <row r="147" ht="15.75" customHeight="1">
      <c r="A147" s="382"/>
      <c r="B147" s="382"/>
      <c r="C147" s="382"/>
      <c r="D147" s="382"/>
      <c r="E147" s="382"/>
      <c r="F147" s="382"/>
      <c r="G147" s="382"/>
      <c r="H147" s="382"/>
      <c r="I147" s="382"/>
      <c r="J147" s="382"/>
      <c r="K147" s="382"/>
      <c r="L147" s="382"/>
      <c r="M147" s="382"/>
      <c r="N147" s="382"/>
      <c r="O147" s="382"/>
      <c r="P147" s="382"/>
      <c r="Q147" s="382"/>
      <c r="R147" s="382"/>
      <c r="S147" s="382"/>
      <c r="T147" s="382"/>
      <c r="U147" s="382"/>
      <c r="V147" s="382"/>
      <c r="W147" s="382"/>
      <c r="X147" s="382"/>
      <c r="Y147" s="382"/>
      <c r="Z147" s="382"/>
    </row>
    <row r="148" ht="15.75" customHeight="1">
      <c r="A148" s="382"/>
      <c r="B148" s="382"/>
      <c r="C148" s="382"/>
      <c r="D148" s="382"/>
      <c r="E148" s="382"/>
      <c r="F148" s="382"/>
      <c r="G148" s="382"/>
      <c r="H148" s="382"/>
      <c r="I148" s="382"/>
      <c r="J148" s="382"/>
      <c r="K148" s="382"/>
      <c r="L148" s="382"/>
      <c r="M148" s="382"/>
      <c r="N148" s="382"/>
      <c r="O148" s="382"/>
      <c r="P148" s="382"/>
      <c r="Q148" s="382"/>
      <c r="R148" s="382"/>
      <c r="S148" s="382"/>
      <c r="T148" s="382"/>
      <c r="U148" s="382"/>
      <c r="V148" s="382"/>
      <c r="W148" s="382"/>
      <c r="X148" s="382"/>
      <c r="Y148" s="382"/>
      <c r="Z148" s="382"/>
    </row>
    <row r="149" ht="15.75" customHeight="1">
      <c r="A149" s="382"/>
      <c r="B149" s="382"/>
      <c r="C149" s="382"/>
      <c r="D149" s="382"/>
      <c r="E149" s="382"/>
      <c r="F149" s="382"/>
      <c r="G149" s="382"/>
      <c r="H149" s="382"/>
      <c r="I149" s="382"/>
      <c r="J149" s="382"/>
      <c r="K149" s="382"/>
      <c r="L149" s="382"/>
      <c r="M149" s="382"/>
      <c r="N149" s="382"/>
      <c r="O149" s="382"/>
      <c r="P149" s="382"/>
      <c r="Q149" s="382"/>
      <c r="R149" s="382"/>
      <c r="S149" s="382"/>
      <c r="T149" s="382"/>
      <c r="U149" s="382"/>
      <c r="V149" s="382"/>
      <c r="W149" s="382"/>
      <c r="X149" s="382"/>
      <c r="Y149" s="382"/>
      <c r="Z149" s="382"/>
    </row>
    <row r="150" ht="15.75" customHeight="1">
      <c r="A150" s="382"/>
      <c r="B150" s="382"/>
      <c r="C150" s="382"/>
      <c r="D150" s="382"/>
      <c r="E150" s="382"/>
      <c r="F150" s="382"/>
      <c r="G150" s="382"/>
      <c r="H150" s="382"/>
      <c r="I150" s="382"/>
      <c r="J150" s="382"/>
      <c r="K150" s="382"/>
      <c r="L150" s="382"/>
      <c r="M150" s="382"/>
      <c r="N150" s="382"/>
      <c r="O150" s="382"/>
      <c r="P150" s="382"/>
      <c r="Q150" s="382"/>
      <c r="R150" s="382"/>
      <c r="S150" s="382"/>
      <c r="T150" s="382"/>
      <c r="U150" s="382"/>
      <c r="V150" s="382"/>
      <c r="W150" s="382"/>
      <c r="X150" s="382"/>
      <c r="Y150" s="382"/>
      <c r="Z150" s="382"/>
    </row>
    <row r="151" ht="15.75" customHeight="1">
      <c r="A151" s="382"/>
      <c r="B151" s="382"/>
      <c r="C151" s="382"/>
      <c r="D151" s="382"/>
      <c r="E151" s="382"/>
      <c r="F151" s="382"/>
      <c r="G151" s="382"/>
      <c r="H151" s="382"/>
      <c r="I151" s="382"/>
      <c r="J151" s="382"/>
      <c r="K151" s="382"/>
      <c r="L151" s="382"/>
      <c r="M151" s="382"/>
      <c r="N151" s="382"/>
      <c r="O151" s="382"/>
      <c r="P151" s="382"/>
      <c r="Q151" s="382"/>
      <c r="R151" s="382"/>
      <c r="S151" s="382"/>
      <c r="T151" s="382"/>
      <c r="U151" s="382"/>
      <c r="V151" s="382"/>
      <c r="W151" s="382"/>
      <c r="X151" s="382"/>
      <c r="Y151" s="382"/>
      <c r="Z151" s="382"/>
    </row>
    <row r="152" ht="15.75" customHeight="1">
      <c r="A152" s="382"/>
      <c r="B152" s="382"/>
      <c r="C152" s="382"/>
      <c r="D152" s="382"/>
      <c r="E152" s="382"/>
      <c r="F152" s="382"/>
      <c r="G152" s="382"/>
      <c r="H152" s="382"/>
      <c r="I152" s="382"/>
      <c r="J152" s="382"/>
      <c r="K152" s="382"/>
      <c r="L152" s="382"/>
      <c r="M152" s="382"/>
      <c r="N152" s="382"/>
      <c r="O152" s="382"/>
      <c r="P152" s="382"/>
      <c r="Q152" s="382"/>
      <c r="R152" s="382"/>
      <c r="S152" s="382"/>
      <c r="T152" s="382"/>
      <c r="U152" s="382"/>
      <c r="V152" s="382"/>
      <c r="W152" s="382"/>
      <c r="X152" s="382"/>
      <c r="Y152" s="382"/>
      <c r="Z152" s="382"/>
    </row>
    <row r="153" ht="15.75" customHeight="1">
      <c r="A153" s="382"/>
      <c r="B153" s="382"/>
      <c r="C153" s="382"/>
      <c r="D153" s="382"/>
      <c r="E153" s="382"/>
      <c r="F153" s="382"/>
      <c r="G153" s="382"/>
      <c r="H153" s="382"/>
      <c r="I153" s="382"/>
      <c r="J153" s="382"/>
      <c r="K153" s="382"/>
      <c r="L153" s="382"/>
      <c r="M153" s="382"/>
      <c r="N153" s="382"/>
      <c r="O153" s="382"/>
      <c r="P153" s="382"/>
      <c r="Q153" s="382"/>
      <c r="R153" s="382"/>
      <c r="S153" s="382"/>
      <c r="T153" s="382"/>
      <c r="U153" s="382"/>
      <c r="V153" s="382"/>
      <c r="W153" s="382"/>
      <c r="X153" s="382"/>
      <c r="Y153" s="382"/>
      <c r="Z153" s="382"/>
    </row>
    <row r="154" ht="15.75" customHeight="1">
      <c r="A154" s="382"/>
      <c r="B154" s="382"/>
      <c r="C154" s="382"/>
      <c r="D154" s="382"/>
      <c r="E154" s="382"/>
      <c r="F154" s="382"/>
      <c r="G154" s="382"/>
      <c r="H154" s="382"/>
      <c r="I154" s="382"/>
      <c r="J154" s="382"/>
      <c r="K154" s="382"/>
      <c r="L154" s="382"/>
      <c r="M154" s="382"/>
      <c r="N154" s="382"/>
      <c r="O154" s="382"/>
      <c r="P154" s="382"/>
      <c r="Q154" s="382"/>
      <c r="R154" s="382"/>
      <c r="S154" s="382"/>
      <c r="T154" s="382"/>
      <c r="U154" s="382"/>
      <c r="V154" s="382"/>
      <c r="W154" s="382"/>
      <c r="X154" s="382"/>
      <c r="Y154" s="382"/>
      <c r="Z154" s="382"/>
    </row>
    <row r="155" ht="15.75" customHeight="1">
      <c r="A155" s="382"/>
      <c r="B155" s="382"/>
      <c r="C155" s="382"/>
      <c r="D155" s="382"/>
      <c r="E155" s="382"/>
      <c r="F155" s="382"/>
      <c r="G155" s="382"/>
      <c r="H155" s="382"/>
      <c r="I155" s="382"/>
      <c r="J155" s="382"/>
      <c r="K155" s="382"/>
      <c r="L155" s="382"/>
      <c r="M155" s="382"/>
      <c r="N155" s="382"/>
      <c r="O155" s="382"/>
      <c r="P155" s="382"/>
      <c r="Q155" s="382"/>
      <c r="R155" s="382"/>
      <c r="S155" s="382"/>
      <c r="T155" s="382"/>
      <c r="U155" s="382"/>
      <c r="V155" s="382"/>
      <c r="W155" s="382"/>
      <c r="X155" s="382"/>
      <c r="Y155" s="382"/>
      <c r="Z155" s="382"/>
    </row>
    <row r="156" ht="15.75" customHeight="1">
      <c r="A156" s="382"/>
      <c r="B156" s="382"/>
      <c r="C156" s="382"/>
      <c r="D156" s="382"/>
      <c r="E156" s="382"/>
      <c r="F156" s="382"/>
      <c r="G156" s="382"/>
      <c r="H156" s="382"/>
      <c r="I156" s="382"/>
      <c r="J156" s="382"/>
      <c r="K156" s="382"/>
      <c r="L156" s="382"/>
      <c r="M156" s="382"/>
      <c r="N156" s="382"/>
      <c r="O156" s="382"/>
      <c r="P156" s="382"/>
      <c r="Q156" s="382"/>
      <c r="R156" s="382"/>
      <c r="S156" s="382"/>
      <c r="T156" s="382"/>
      <c r="U156" s="382"/>
      <c r="V156" s="382"/>
      <c r="W156" s="382"/>
      <c r="X156" s="382"/>
      <c r="Y156" s="382"/>
      <c r="Z156" s="382"/>
    </row>
    <row r="157" ht="15.75" customHeight="1">
      <c r="A157" s="382"/>
      <c r="B157" s="382"/>
      <c r="C157" s="382"/>
      <c r="D157" s="382"/>
      <c r="E157" s="382"/>
      <c r="F157" s="382"/>
      <c r="G157" s="382"/>
      <c r="H157" s="382"/>
      <c r="I157" s="382"/>
      <c r="J157" s="382"/>
      <c r="K157" s="382"/>
      <c r="L157" s="382"/>
      <c r="M157" s="382"/>
      <c r="N157" s="382"/>
      <c r="O157" s="382"/>
      <c r="P157" s="382"/>
      <c r="Q157" s="382"/>
      <c r="R157" s="382"/>
      <c r="S157" s="382"/>
      <c r="T157" s="382"/>
      <c r="U157" s="382"/>
      <c r="V157" s="382"/>
      <c r="W157" s="382"/>
      <c r="X157" s="382"/>
      <c r="Y157" s="382"/>
      <c r="Z157" s="382"/>
    </row>
    <row r="158" ht="15.75" customHeight="1">
      <c r="A158" s="382"/>
      <c r="B158" s="382"/>
      <c r="C158" s="382"/>
      <c r="D158" s="382"/>
      <c r="E158" s="382"/>
      <c r="F158" s="382"/>
      <c r="G158" s="382"/>
      <c r="H158" s="382"/>
      <c r="I158" s="382"/>
      <c r="J158" s="382"/>
      <c r="K158" s="382"/>
      <c r="L158" s="382"/>
      <c r="M158" s="382"/>
      <c r="N158" s="382"/>
      <c r="O158" s="382"/>
      <c r="P158" s="382"/>
      <c r="Q158" s="382"/>
      <c r="R158" s="382"/>
      <c r="S158" s="382"/>
      <c r="T158" s="382"/>
      <c r="U158" s="382"/>
      <c r="V158" s="382"/>
      <c r="W158" s="382"/>
      <c r="X158" s="382"/>
      <c r="Y158" s="382"/>
      <c r="Z158" s="382"/>
    </row>
    <row r="159" ht="15.75" customHeight="1">
      <c r="A159" s="382"/>
      <c r="B159" s="382"/>
      <c r="C159" s="382"/>
      <c r="D159" s="382"/>
      <c r="E159" s="382"/>
      <c r="F159" s="382"/>
      <c r="G159" s="382"/>
      <c r="H159" s="382"/>
      <c r="I159" s="382"/>
      <c r="J159" s="382"/>
      <c r="K159" s="382"/>
      <c r="L159" s="382"/>
      <c r="M159" s="382"/>
      <c r="N159" s="382"/>
      <c r="O159" s="382"/>
      <c r="P159" s="382"/>
      <c r="Q159" s="382"/>
      <c r="R159" s="382"/>
      <c r="S159" s="382"/>
      <c r="T159" s="382"/>
      <c r="U159" s="382"/>
      <c r="V159" s="382"/>
      <c r="W159" s="382"/>
      <c r="X159" s="382"/>
      <c r="Y159" s="382"/>
      <c r="Z159" s="382"/>
    </row>
    <row r="160" ht="15.75" customHeight="1">
      <c r="A160" s="382"/>
      <c r="B160" s="382"/>
      <c r="C160" s="382"/>
      <c r="D160" s="382"/>
      <c r="E160" s="382"/>
      <c r="F160" s="382"/>
      <c r="G160" s="382"/>
      <c r="H160" s="382"/>
      <c r="I160" s="382"/>
      <c r="J160" s="382"/>
      <c r="K160" s="382"/>
      <c r="L160" s="382"/>
      <c r="M160" s="382"/>
      <c r="N160" s="382"/>
      <c r="O160" s="382"/>
      <c r="P160" s="382"/>
      <c r="Q160" s="382"/>
      <c r="R160" s="382"/>
      <c r="S160" s="382"/>
      <c r="T160" s="382"/>
      <c r="U160" s="382"/>
      <c r="V160" s="382"/>
      <c r="W160" s="382"/>
      <c r="X160" s="382"/>
      <c r="Y160" s="382"/>
      <c r="Z160" s="382"/>
    </row>
    <row r="161" ht="15.75" customHeight="1">
      <c r="A161" s="382"/>
      <c r="B161" s="382"/>
      <c r="C161" s="382"/>
      <c r="D161" s="382"/>
      <c r="E161" s="382"/>
      <c r="F161" s="382"/>
      <c r="G161" s="382"/>
      <c r="H161" s="382"/>
      <c r="I161" s="382"/>
      <c r="J161" s="382"/>
      <c r="K161" s="382"/>
      <c r="L161" s="382"/>
      <c r="M161" s="382"/>
      <c r="N161" s="382"/>
      <c r="O161" s="382"/>
      <c r="P161" s="382"/>
      <c r="Q161" s="382"/>
      <c r="R161" s="382"/>
      <c r="S161" s="382"/>
      <c r="T161" s="382"/>
      <c r="U161" s="382"/>
      <c r="V161" s="382"/>
      <c r="W161" s="382"/>
      <c r="X161" s="382"/>
      <c r="Y161" s="382"/>
      <c r="Z161" s="382"/>
    </row>
    <row r="162" ht="15.75" customHeight="1">
      <c r="A162" s="382"/>
      <c r="B162" s="382"/>
      <c r="C162" s="382"/>
      <c r="D162" s="382"/>
      <c r="E162" s="382"/>
      <c r="F162" s="382"/>
      <c r="G162" s="382"/>
      <c r="H162" s="382"/>
      <c r="I162" s="382"/>
      <c r="J162" s="382"/>
      <c r="K162" s="382"/>
      <c r="L162" s="382"/>
      <c r="M162" s="382"/>
      <c r="N162" s="382"/>
      <c r="O162" s="382"/>
      <c r="P162" s="382"/>
      <c r="Q162" s="382"/>
      <c r="R162" s="382"/>
      <c r="S162" s="382"/>
      <c r="T162" s="382"/>
      <c r="U162" s="382"/>
      <c r="V162" s="382"/>
      <c r="W162" s="382"/>
      <c r="X162" s="382"/>
      <c r="Y162" s="382"/>
      <c r="Z162" s="382"/>
    </row>
    <row r="163" ht="15.75" customHeight="1">
      <c r="A163" s="382"/>
      <c r="B163" s="382"/>
      <c r="C163" s="382"/>
      <c r="D163" s="382"/>
      <c r="E163" s="382"/>
      <c r="F163" s="382"/>
      <c r="G163" s="382"/>
      <c r="H163" s="382"/>
      <c r="I163" s="382"/>
      <c r="J163" s="382"/>
      <c r="K163" s="382"/>
      <c r="L163" s="382"/>
      <c r="M163" s="382"/>
      <c r="N163" s="382"/>
      <c r="O163" s="382"/>
      <c r="P163" s="382"/>
      <c r="Q163" s="382"/>
      <c r="R163" s="382"/>
      <c r="S163" s="382"/>
      <c r="T163" s="382"/>
      <c r="U163" s="382"/>
      <c r="V163" s="382"/>
      <c r="W163" s="382"/>
      <c r="X163" s="382"/>
      <c r="Y163" s="382"/>
      <c r="Z163" s="382"/>
    </row>
    <row r="164" ht="15.75" customHeight="1">
      <c r="A164" s="382"/>
      <c r="B164" s="382"/>
      <c r="C164" s="382"/>
      <c r="D164" s="382"/>
      <c r="E164" s="382"/>
      <c r="F164" s="382"/>
      <c r="G164" s="382"/>
      <c r="H164" s="382"/>
      <c r="I164" s="382"/>
      <c r="J164" s="382"/>
      <c r="K164" s="382"/>
      <c r="L164" s="382"/>
      <c r="M164" s="382"/>
      <c r="N164" s="382"/>
      <c r="O164" s="382"/>
      <c r="P164" s="382"/>
      <c r="Q164" s="382"/>
      <c r="R164" s="382"/>
      <c r="S164" s="382"/>
      <c r="T164" s="382"/>
      <c r="U164" s="382"/>
      <c r="V164" s="382"/>
      <c r="W164" s="382"/>
      <c r="X164" s="382"/>
      <c r="Y164" s="382"/>
      <c r="Z164" s="382"/>
    </row>
    <row r="165" ht="15.75" customHeight="1">
      <c r="A165" s="382"/>
      <c r="B165" s="382"/>
      <c r="C165" s="382"/>
      <c r="D165" s="382"/>
      <c r="E165" s="382"/>
      <c r="F165" s="382"/>
      <c r="G165" s="382"/>
      <c r="H165" s="382"/>
      <c r="I165" s="382"/>
      <c r="J165" s="382"/>
      <c r="K165" s="382"/>
      <c r="L165" s="382"/>
      <c r="M165" s="382"/>
      <c r="N165" s="382"/>
      <c r="O165" s="382"/>
      <c r="P165" s="382"/>
      <c r="Q165" s="382"/>
      <c r="R165" s="382"/>
      <c r="S165" s="382"/>
      <c r="T165" s="382"/>
      <c r="U165" s="382"/>
      <c r="V165" s="382"/>
      <c r="W165" s="382"/>
      <c r="X165" s="382"/>
      <c r="Y165" s="382"/>
      <c r="Z165" s="382"/>
    </row>
    <row r="166" ht="15.75" customHeight="1">
      <c r="A166" s="382"/>
      <c r="B166" s="382"/>
      <c r="C166" s="382"/>
      <c r="D166" s="382"/>
      <c r="E166" s="382"/>
      <c r="F166" s="382"/>
      <c r="G166" s="382"/>
      <c r="H166" s="382"/>
      <c r="I166" s="382"/>
      <c r="J166" s="382"/>
      <c r="K166" s="382"/>
      <c r="L166" s="382"/>
      <c r="M166" s="382"/>
      <c r="N166" s="382"/>
      <c r="O166" s="382"/>
      <c r="P166" s="382"/>
      <c r="Q166" s="382"/>
      <c r="R166" s="382"/>
      <c r="S166" s="382"/>
      <c r="T166" s="382"/>
      <c r="U166" s="382"/>
      <c r="V166" s="382"/>
      <c r="W166" s="382"/>
      <c r="X166" s="382"/>
      <c r="Y166" s="382"/>
      <c r="Z166" s="382"/>
    </row>
    <row r="167" ht="15.75" customHeight="1">
      <c r="A167" s="382"/>
      <c r="B167" s="382"/>
      <c r="C167" s="382"/>
      <c r="D167" s="382"/>
      <c r="E167" s="382"/>
      <c r="F167" s="382"/>
      <c r="G167" s="382"/>
      <c r="H167" s="382"/>
      <c r="I167" s="382"/>
      <c r="J167" s="382"/>
      <c r="K167" s="382"/>
      <c r="L167" s="382"/>
      <c r="M167" s="382"/>
      <c r="N167" s="382"/>
      <c r="O167" s="382"/>
      <c r="P167" s="382"/>
      <c r="Q167" s="382"/>
      <c r="R167" s="382"/>
      <c r="S167" s="382"/>
      <c r="T167" s="382"/>
      <c r="U167" s="382"/>
      <c r="V167" s="382"/>
      <c r="W167" s="382"/>
      <c r="X167" s="382"/>
      <c r="Y167" s="382"/>
      <c r="Z167" s="382"/>
    </row>
    <row r="168" ht="15.75" customHeight="1">
      <c r="A168" s="382"/>
      <c r="B168" s="382"/>
      <c r="C168" s="382"/>
      <c r="D168" s="382"/>
      <c r="E168" s="382"/>
      <c r="F168" s="382"/>
      <c r="G168" s="382"/>
      <c r="H168" s="382"/>
      <c r="I168" s="382"/>
      <c r="J168" s="382"/>
      <c r="K168" s="382"/>
      <c r="L168" s="382"/>
      <c r="M168" s="382"/>
      <c r="N168" s="382"/>
      <c r="O168" s="382"/>
      <c r="P168" s="382"/>
      <c r="Q168" s="382"/>
      <c r="R168" s="382"/>
      <c r="S168" s="382"/>
      <c r="T168" s="382"/>
      <c r="U168" s="382"/>
      <c r="V168" s="382"/>
      <c r="W168" s="382"/>
      <c r="X168" s="382"/>
      <c r="Y168" s="382"/>
      <c r="Z168" s="382"/>
    </row>
    <row r="169" ht="15.75" customHeight="1">
      <c r="A169" s="382"/>
      <c r="B169" s="382"/>
      <c r="C169" s="382"/>
      <c r="D169" s="382"/>
      <c r="E169" s="382"/>
      <c r="F169" s="382"/>
      <c r="G169" s="382"/>
      <c r="H169" s="382"/>
      <c r="I169" s="382"/>
      <c r="J169" s="382"/>
      <c r="K169" s="382"/>
      <c r="L169" s="382"/>
      <c r="M169" s="382"/>
      <c r="N169" s="382"/>
      <c r="O169" s="382"/>
      <c r="P169" s="382"/>
      <c r="Q169" s="382"/>
      <c r="R169" s="382"/>
      <c r="S169" s="382"/>
      <c r="T169" s="382"/>
      <c r="U169" s="382"/>
      <c r="V169" s="382"/>
      <c r="W169" s="382"/>
      <c r="X169" s="382"/>
      <c r="Y169" s="382"/>
      <c r="Z169" s="382"/>
    </row>
    <row r="170" ht="15.75" customHeight="1">
      <c r="A170" s="382"/>
      <c r="B170" s="382"/>
      <c r="C170" s="382"/>
      <c r="D170" s="382"/>
      <c r="E170" s="382"/>
      <c r="F170" s="382"/>
      <c r="G170" s="382"/>
      <c r="H170" s="382"/>
      <c r="I170" s="382"/>
      <c r="J170" s="382"/>
      <c r="K170" s="382"/>
      <c r="L170" s="382"/>
      <c r="M170" s="382"/>
      <c r="N170" s="382"/>
      <c r="O170" s="382"/>
      <c r="P170" s="382"/>
      <c r="Q170" s="382"/>
      <c r="R170" s="382"/>
      <c r="S170" s="382"/>
      <c r="T170" s="382"/>
      <c r="U170" s="382"/>
      <c r="V170" s="382"/>
      <c r="W170" s="382"/>
      <c r="X170" s="382"/>
      <c r="Y170" s="382"/>
      <c r="Z170" s="382"/>
    </row>
    <row r="171" ht="15.75" customHeight="1">
      <c r="A171" s="382"/>
      <c r="B171" s="382"/>
      <c r="C171" s="382"/>
      <c r="D171" s="382"/>
      <c r="E171" s="382"/>
      <c r="F171" s="382"/>
      <c r="G171" s="382"/>
      <c r="H171" s="382"/>
      <c r="I171" s="382"/>
      <c r="J171" s="382"/>
      <c r="K171" s="382"/>
      <c r="L171" s="382"/>
      <c r="M171" s="382"/>
      <c r="N171" s="382"/>
      <c r="O171" s="382"/>
      <c r="P171" s="382"/>
      <c r="Q171" s="382"/>
      <c r="R171" s="382"/>
      <c r="S171" s="382"/>
      <c r="T171" s="382"/>
      <c r="U171" s="382"/>
      <c r="V171" s="382"/>
      <c r="W171" s="382"/>
      <c r="X171" s="382"/>
      <c r="Y171" s="382"/>
      <c r="Z171" s="382"/>
    </row>
    <row r="172" ht="15.75" customHeight="1">
      <c r="A172" s="382"/>
      <c r="B172" s="382"/>
      <c r="C172" s="382"/>
      <c r="D172" s="382"/>
      <c r="E172" s="382"/>
      <c r="F172" s="382"/>
      <c r="G172" s="382"/>
      <c r="H172" s="382"/>
      <c r="I172" s="382"/>
      <c r="J172" s="382"/>
      <c r="K172" s="382"/>
      <c r="L172" s="382"/>
      <c r="M172" s="382"/>
      <c r="N172" s="382"/>
      <c r="O172" s="382"/>
      <c r="P172" s="382"/>
      <c r="Q172" s="382"/>
      <c r="R172" s="382"/>
      <c r="S172" s="382"/>
      <c r="T172" s="382"/>
      <c r="U172" s="382"/>
      <c r="V172" s="382"/>
      <c r="W172" s="382"/>
      <c r="X172" s="382"/>
      <c r="Y172" s="382"/>
      <c r="Z172" s="382"/>
    </row>
    <row r="173" ht="15.75" customHeight="1">
      <c r="A173" s="382"/>
      <c r="B173" s="382"/>
      <c r="C173" s="382"/>
      <c r="D173" s="382"/>
      <c r="E173" s="382"/>
      <c r="F173" s="382"/>
      <c r="G173" s="382"/>
      <c r="H173" s="382"/>
      <c r="I173" s="382"/>
      <c r="J173" s="382"/>
      <c r="K173" s="382"/>
      <c r="L173" s="382"/>
      <c r="M173" s="382"/>
      <c r="N173" s="382"/>
      <c r="O173" s="382"/>
      <c r="P173" s="382"/>
      <c r="Q173" s="382"/>
      <c r="R173" s="382"/>
      <c r="S173" s="382"/>
      <c r="T173" s="382"/>
      <c r="U173" s="382"/>
      <c r="V173" s="382"/>
      <c r="W173" s="382"/>
      <c r="X173" s="382"/>
      <c r="Y173" s="382"/>
      <c r="Z173" s="382"/>
    </row>
    <row r="174" ht="15.75" customHeight="1">
      <c r="A174" s="382"/>
      <c r="B174" s="382"/>
      <c r="C174" s="382"/>
      <c r="D174" s="382"/>
      <c r="E174" s="382"/>
      <c r="F174" s="382"/>
      <c r="G174" s="382"/>
      <c r="H174" s="382"/>
      <c r="I174" s="382"/>
      <c r="J174" s="382"/>
      <c r="K174" s="382"/>
      <c r="L174" s="382"/>
      <c r="M174" s="382"/>
      <c r="N174" s="382"/>
      <c r="O174" s="382"/>
      <c r="P174" s="382"/>
      <c r="Q174" s="382"/>
      <c r="R174" s="382"/>
      <c r="S174" s="382"/>
      <c r="T174" s="382"/>
      <c r="U174" s="382"/>
      <c r="V174" s="382"/>
      <c r="W174" s="382"/>
      <c r="X174" s="382"/>
      <c r="Y174" s="382"/>
      <c r="Z174" s="382"/>
    </row>
    <row r="175" ht="15.75" customHeight="1">
      <c r="A175" s="382"/>
      <c r="B175" s="382"/>
      <c r="C175" s="382"/>
      <c r="D175" s="382"/>
      <c r="E175" s="382"/>
      <c r="F175" s="382"/>
      <c r="G175" s="382"/>
      <c r="H175" s="382"/>
      <c r="I175" s="382"/>
      <c r="J175" s="382"/>
      <c r="K175" s="382"/>
      <c r="L175" s="382"/>
      <c r="M175" s="382"/>
      <c r="N175" s="382"/>
      <c r="O175" s="382"/>
      <c r="P175" s="382"/>
      <c r="Q175" s="382"/>
      <c r="R175" s="382"/>
      <c r="S175" s="382"/>
      <c r="T175" s="382"/>
      <c r="U175" s="382"/>
      <c r="V175" s="382"/>
      <c r="W175" s="382"/>
      <c r="X175" s="382"/>
      <c r="Y175" s="382"/>
      <c r="Z175" s="382"/>
    </row>
    <row r="176" ht="15.75" customHeight="1">
      <c r="A176" s="382"/>
      <c r="B176" s="382"/>
      <c r="C176" s="382"/>
      <c r="D176" s="382"/>
      <c r="E176" s="382"/>
      <c r="F176" s="382"/>
      <c r="G176" s="382"/>
      <c r="H176" s="382"/>
      <c r="I176" s="382"/>
      <c r="J176" s="382"/>
      <c r="K176" s="382"/>
      <c r="L176" s="382"/>
      <c r="M176" s="382"/>
      <c r="N176" s="382"/>
      <c r="O176" s="382"/>
      <c r="P176" s="382"/>
      <c r="Q176" s="382"/>
      <c r="R176" s="382"/>
      <c r="S176" s="382"/>
      <c r="T176" s="382"/>
      <c r="U176" s="382"/>
      <c r="V176" s="382"/>
      <c r="W176" s="382"/>
      <c r="X176" s="382"/>
      <c r="Y176" s="382"/>
      <c r="Z176" s="382"/>
    </row>
    <row r="177" ht="15.75" customHeight="1">
      <c r="A177" s="382"/>
      <c r="B177" s="382"/>
      <c r="C177" s="382"/>
      <c r="D177" s="382"/>
      <c r="E177" s="382"/>
      <c r="F177" s="382"/>
      <c r="G177" s="382"/>
      <c r="H177" s="382"/>
      <c r="I177" s="382"/>
      <c r="J177" s="382"/>
      <c r="K177" s="382"/>
      <c r="L177" s="382"/>
      <c r="M177" s="382"/>
      <c r="N177" s="382"/>
      <c r="O177" s="382"/>
      <c r="P177" s="382"/>
      <c r="Q177" s="382"/>
      <c r="R177" s="382"/>
      <c r="S177" s="382"/>
      <c r="T177" s="382"/>
      <c r="U177" s="382"/>
      <c r="V177" s="382"/>
      <c r="W177" s="382"/>
      <c r="X177" s="382"/>
      <c r="Y177" s="382"/>
      <c r="Z177" s="382"/>
    </row>
    <row r="178" ht="15.75" customHeight="1">
      <c r="A178" s="382"/>
      <c r="B178" s="382"/>
      <c r="C178" s="382"/>
      <c r="D178" s="382"/>
      <c r="E178" s="382"/>
      <c r="F178" s="382"/>
      <c r="G178" s="382"/>
      <c r="H178" s="382"/>
      <c r="I178" s="382"/>
      <c r="J178" s="382"/>
      <c r="K178" s="382"/>
      <c r="L178" s="382"/>
      <c r="M178" s="382"/>
      <c r="N178" s="382"/>
      <c r="O178" s="382"/>
      <c r="P178" s="382"/>
      <c r="Q178" s="382"/>
      <c r="R178" s="382"/>
      <c r="S178" s="382"/>
      <c r="T178" s="382"/>
      <c r="U178" s="382"/>
      <c r="V178" s="382"/>
      <c r="W178" s="382"/>
      <c r="X178" s="382"/>
      <c r="Y178" s="382"/>
      <c r="Z178" s="382"/>
    </row>
    <row r="179" ht="15.75" customHeight="1">
      <c r="A179" s="382"/>
      <c r="B179" s="382"/>
      <c r="C179" s="382"/>
      <c r="D179" s="382"/>
      <c r="E179" s="382"/>
      <c r="F179" s="382"/>
      <c r="G179" s="382"/>
      <c r="H179" s="382"/>
      <c r="I179" s="382"/>
      <c r="J179" s="382"/>
      <c r="K179" s="382"/>
      <c r="L179" s="382"/>
      <c r="M179" s="382"/>
      <c r="N179" s="382"/>
      <c r="O179" s="382"/>
      <c r="P179" s="382"/>
      <c r="Q179" s="382"/>
      <c r="R179" s="382"/>
      <c r="S179" s="382"/>
      <c r="T179" s="382"/>
      <c r="U179" s="382"/>
      <c r="V179" s="382"/>
      <c r="W179" s="382"/>
      <c r="X179" s="382"/>
      <c r="Y179" s="382"/>
      <c r="Z179" s="382"/>
    </row>
    <row r="180" ht="15.75" customHeight="1">
      <c r="A180" s="382"/>
      <c r="B180" s="382"/>
      <c r="C180" s="382"/>
      <c r="D180" s="382"/>
      <c r="E180" s="382"/>
      <c r="F180" s="382"/>
      <c r="G180" s="382"/>
      <c r="H180" s="382"/>
      <c r="I180" s="382"/>
      <c r="J180" s="382"/>
      <c r="K180" s="382"/>
      <c r="L180" s="382"/>
      <c r="M180" s="382"/>
      <c r="N180" s="382"/>
      <c r="O180" s="382"/>
      <c r="P180" s="382"/>
      <c r="Q180" s="382"/>
      <c r="R180" s="382"/>
      <c r="S180" s="382"/>
      <c r="T180" s="382"/>
      <c r="U180" s="382"/>
      <c r="V180" s="382"/>
      <c r="W180" s="382"/>
      <c r="X180" s="382"/>
      <c r="Y180" s="382"/>
      <c r="Z180" s="382"/>
    </row>
    <row r="181" ht="15.75" customHeight="1">
      <c r="A181" s="382"/>
      <c r="B181" s="382"/>
      <c r="C181" s="382"/>
      <c r="D181" s="382"/>
      <c r="E181" s="382"/>
      <c r="F181" s="382"/>
      <c r="G181" s="382"/>
      <c r="H181" s="382"/>
      <c r="I181" s="382"/>
      <c r="J181" s="382"/>
      <c r="K181" s="382"/>
      <c r="L181" s="382"/>
      <c r="M181" s="382"/>
      <c r="N181" s="382"/>
      <c r="O181" s="382"/>
      <c r="P181" s="382"/>
      <c r="Q181" s="382"/>
      <c r="R181" s="382"/>
      <c r="S181" s="382"/>
      <c r="T181" s="382"/>
      <c r="U181" s="382"/>
      <c r="V181" s="382"/>
      <c r="W181" s="382"/>
      <c r="X181" s="382"/>
      <c r="Y181" s="382"/>
      <c r="Z181" s="382"/>
    </row>
    <row r="182" ht="15.75" customHeight="1">
      <c r="A182" s="382"/>
      <c r="B182" s="382"/>
      <c r="C182" s="382"/>
      <c r="D182" s="382"/>
      <c r="E182" s="382"/>
      <c r="F182" s="382"/>
      <c r="G182" s="382"/>
      <c r="H182" s="382"/>
      <c r="I182" s="382"/>
      <c r="J182" s="382"/>
      <c r="K182" s="382"/>
      <c r="L182" s="382"/>
      <c r="M182" s="382"/>
      <c r="N182" s="382"/>
      <c r="O182" s="382"/>
      <c r="P182" s="382"/>
      <c r="Q182" s="382"/>
      <c r="R182" s="382"/>
      <c r="S182" s="382"/>
      <c r="T182" s="382"/>
      <c r="U182" s="382"/>
      <c r="V182" s="382"/>
      <c r="W182" s="382"/>
      <c r="X182" s="382"/>
      <c r="Y182" s="382"/>
      <c r="Z182" s="382"/>
    </row>
    <row r="183" ht="15.75" customHeight="1">
      <c r="A183" s="382"/>
      <c r="B183" s="382"/>
      <c r="C183" s="382"/>
      <c r="D183" s="382"/>
      <c r="E183" s="382"/>
      <c r="F183" s="382"/>
      <c r="G183" s="382"/>
      <c r="H183" s="382"/>
      <c r="I183" s="382"/>
      <c r="J183" s="382"/>
      <c r="K183" s="382"/>
      <c r="L183" s="382"/>
      <c r="M183" s="382"/>
      <c r="N183" s="382"/>
      <c r="O183" s="382"/>
      <c r="P183" s="382"/>
      <c r="Q183" s="382"/>
      <c r="R183" s="382"/>
      <c r="S183" s="382"/>
      <c r="T183" s="382"/>
      <c r="U183" s="382"/>
      <c r="V183" s="382"/>
      <c r="W183" s="382"/>
      <c r="X183" s="382"/>
      <c r="Y183" s="382"/>
      <c r="Z183" s="382"/>
    </row>
    <row r="184" ht="15.75" customHeight="1">
      <c r="A184" s="382"/>
      <c r="B184" s="382"/>
      <c r="C184" s="382"/>
      <c r="D184" s="382"/>
      <c r="E184" s="382"/>
      <c r="F184" s="382"/>
      <c r="G184" s="382"/>
      <c r="H184" s="382"/>
      <c r="I184" s="382"/>
      <c r="J184" s="382"/>
      <c r="K184" s="382"/>
      <c r="L184" s="382"/>
      <c r="M184" s="382"/>
      <c r="N184" s="382"/>
      <c r="O184" s="382"/>
      <c r="P184" s="382"/>
      <c r="Q184" s="382"/>
      <c r="R184" s="382"/>
      <c r="S184" s="382"/>
      <c r="T184" s="382"/>
      <c r="U184" s="382"/>
      <c r="V184" s="382"/>
      <c r="W184" s="382"/>
      <c r="X184" s="382"/>
      <c r="Y184" s="382"/>
      <c r="Z184" s="382"/>
    </row>
    <row r="185" ht="15.75" customHeight="1">
      <c r="A185" s="382"/>
      <c r="B185" s="382"/>
      <c r="C185" s="382"/>
      <c r="D185" s="382"/>
      <c r="E185" s="382"/>
      <c r="F185" s="382"/>
      <c r="G185" s="382"/>
      <c r="H185" s="382"/>
      <c r="I185" s="382"/>
      <c r="J185" s="382"/>
      <c r="K185" s="382"/>
      <c r="L185" s="382"/>
      <c r="M185" s="382"/>
      <c r="N185" s="382"/>
      <c r="O185" s="382"/>
      <c r="P185" s="382"/>
      <c r="Q185" s="382"/>
      <c r="R185" s="382"/>
      <c r="S185" s="382"/>
      <c r="T185" s="382"/>
      <c r="U185" s="382"/>
      <c r="V185" s="382"/>
      <c r="W185" s="382"/>
      <c r="X185" s="382"/>
      <c r="Y185" s="382"/>
      <c r="Z185" s="382"/>
    </row>
    <row r="186" ht="15.75" customHeight="1">
      <c r="A186" s="382"/>
      <c r="B186" s="382"/>
      <c r="C186" s="382"/>
      <c r="D186" s="382"/>
      <c r="E186" s="382"/>
      <c r="F186" s="382"/>
      <c r="G186" s="382"/>
      <c r="H186" s="382"/>
      <c r="I186" s="382"/>
      <c r="J186" s="382"/>
      <c r="K186" s="382"/>
      <c r="L186" s="382"/>
      <c r="M186" s="382"/>
      <c r="N186" s="382"/>
      <c r="O186" s="382"/>
      <c r="P186" s="382"/>
      <c r="Q186" s="382"/>
      <c r="R186" s="382"/>
      <c r="S186" s="382"/>
      <c r="T186" s="382"/>
      <c r="U186" s="382"/>
      <c r="V186" s="382"/>
      <c r="W186" s="382"/>
      <c r="X186" s="382"/>
      <c r="Y186" s="382"/>
      <c r="Z186" s="382"/>
    </row>
    <row r="187" ht="15.75" customHeight="1">
      <c r="A187" s="382"/>
      <c r="B187" s="382"/>
      <c r="C187" s="382"/>
      <c r="D187" s="382"/>
      <c r="E187" s="382"/>
      <c r="F187" s="382"/>
      <c r="G187" s="382"/>
      <c r="H187" s="382"/>
      <c r="I187" s="382"/>
      <c r="J187" s="382"/>
      <c r="K187" s="382"/>
      <c r="L187" s="382"/>
      <c r="M187" s="382"/>
      <c r="N187" s="382"/>
      <c r="O187" s="382"/>
      <c r="P187" s="382"/>
      <c r="Q187" s="382"/>
      <c r="R187" s="382"/>
      <c r="S187" s="382"/>
      <c r="T187" s="382"/>
      <c r="U187" s="382"/>
      <c r="V187" s="382"/>
      <c r="W187" s="382"/>
      <c r="X187" s="382"/>
      <c r="Y187" s="382"/>
      <c r="Z187" s="382"/>
    </row>
    <row r="188" ht="15.75" customHeight="1">
      <c r="A188" s="382"/>
      <c r="B188" s="382"/>
      <c r="C188" s="382"/>
      <c r="D188" s="382"/>
      <c r="E188" s="382"/>
      <c r="F188" s="382"/>
      <c r="G188" s="382"/>
      <c r="H188" s="382"/>
      <c r="I188" s="382"/>
      <c r="J188" s="382"/>
      <c r="K188" s="382"/>
      <c r="L188" s="382"/>
      <c r="M188" s="382"/>
      <c r="N188" s="382"/>
      <c r="O188" s="382"/>
      <c r="P188" s="382"/>
      <c r="Q188" s="382"/>
      <c r="R188" s="382"/>
      <c r="S188" s="382"/>
      <c r="T188" s="382"/>
      <c r="U188" s="382"/>
      <c r="V188" s="382"/>
      <c r="W188" s="382"/>
      <c r="X188" s="382"/>
      <c r="Y188" s="382"/>
      <c r="Z188" s="382"/>
    </row>
    <row r="189" ht="15.75" customHeight="1">
      <c r="A189" s="382"/>
      <c r="B189" s="382"/>
      <c r="C189" s="382"/>
      <c r="D189" s="382"/>
      <c r="E189" s="382"/>
      <c r="F189" s="382"/>
      <c r="G189" s="382"/>
      <c r="H189" s="382"/>
      <c r="I189" s="382"/>
      <c r="J189" s="382"/>
      <c r="K189" s="382"/>
      <c r="L189" s="382"/>
      <c r="M189" s="382"/>
      <c r="N189" s="382"/>
      <c r="O189" s="382"/>
      <c r="P189" s="382"/>
      <c r="Q189" s="382"/>
      <c r="R189" s="382"/>
      <c r="S189" s="382"/>
      <c r="T189" s="382"/>
      <c r="U189" s="382"/>
      <c r="V189" s="382"/>
      <c r="W189" s="382"/>
      <c r="X189" s="382"/>
      <c r="Y189" s="382"/>
      <c r="Z189" s="382"/>
    </row>
    <row r="190" ht="15.75" customHeight="1">
      <c r="A190" s="382"/>
      <c r="B190" s="382"/>
      <c r="C190" s="382"/>
      <c r="D190" s="382"/>
      <c r="E190" s="382"/>
      <c r="F190" s="382"/>
      <c r="G190" s="382"/>
      <c r="H190" s="382"/>
      <c r="I190" s="382"/>
      <c r="J190" s="382"/>
      <c r="K190" s="382"/>
      <c r="L190" s="382"/>
      <c r="M190" s="382"/>
      <c r="N190" s="382"/>
      <c r="O190" s="382"/>
      <c r="P190" s="382"/>
      <c r="Q190" s="382"/>
      <c r="R190" s="382"/>
      <c r="S190" s="382"/>
      <c r="T190" s="382"/>
      <c r="U190" s="382"/>
      <c r="V190" s="382"/>
      <c r="W190" s="382"/>
      <c r="X190" s="382"/>
      <c r="Y190" s="382"/>
      <c r="Z190" s="382"/>
    </row>
    <row r="191" ht="15.75" customHeight="1">
      <c r="A191" s="382"/>
      <c r="B191" s="382"/>
      <c r="C191" s="382"/>
      <c r="D191" s="382"/>
      <c r="E191" s="382"/>
      <c r="F191" s="382"/>
      <c r="G191" s="382"/>
      <c r="H191" s="382"/>
      <c r="I191" s="382"/>
      <c r="J191" s="382"/>
      <c r="K191" s="382"/>
      <c r="L191" s="382"/>
      <c r="M191" s="382"/>
      <c r="N191" s="382"/>
      <c r="O191" s="382"/>
      <c r="P191" s="382"/>
      <c r="Q191" s="382"/>
      <c r="R191" s="382"/>
      <c r="S191" s="382"/>
      <c r="T191" s="382"/>
      <c r="U191" s="382"/>
      <c r="V191" s="382"/>
      <c r="W191" s="382"/>
      <c r="X191" s="382"/>
      <c r="Y191" s="382"/>
      <c r="Z191" s="382"/>
    </row>
    <row r="192" ht="15.75" customHeight="1">
      <c r="A192" s="382"/>
      <c r="B192" s="382"/>
      <c r="C192" s="382"/>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row>
    <row r="193" ht="15.75" customHeight="1">
      <c r="A193" s="382"/>
      <c r="B193" s="382"/>
      <c r="C193" s="382"/>
      <c r="D193" s="382"/>
      <c r="E193" s="382"/>
      <c r="F193" s="382"/>
      <c r="G193" s="382"/>
      <c r="H193" s="382"/>
      <c r="I193" s="382"/>
      <c r="J193" s="382"/>
      <c r="K193" s="382"/>
      <c r="L193" s="382"/>
      <c r="M193" s="382"/>
      <c r="N193" s="382"/>
      <c r="O193" s="382"/>
      <c r="P193" s="382"/>
      <c r="Q193" s="382"/>
      <c r="R193" s="382"/>
      <c r="S193" s="382"/>
      <c r="T193" s="382"/>
      <c r="U193" s="382"/>
      <c r="V193" s="382"/>
      <c r="W193" s="382"/>
      <c r="X193" s="382"/>
      <c r="Y193" s="382"/>
      <c r="Z193" s="382"/>
    </row>
    <row r="194" ht="15.75" customHeight="1">
      <c r="A194" s="382"/>
      <c r="B194" s="382"/>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row>
    <row r="195" ht="15.75" customHeight="1">
      <c r="A195" s="382"/>
      <c r="B195" s="382"/>
      <c r="C195" s="382"/>
      <c r="D195" s="382"/>
      <c r="E195" s="382"/>
      <c r="F195" s="382"/>
      <c r="G195" s="382"/>
      <c r="H195" s="382"/>
      <c r="I195" s="382"/>
      <c r="J195" s="382"/>
      <c r="K195" s="382"/>
      <c r="L195" s="382"/>
      <c r="M195" s="382"/>
      <c r="N195" s="382"/>
      <c r="O195" s="382"/>
      <c r="P195" s="382"/>
      <c r="Q195" s="382"/>
      <c r="R195" s="382"/>
      <c r="S195" s="382"/>
      <c r="T195" s="382"/>
      <c r="U195" s="382"/>
      <c r="V195" s="382"/>
      <c r="W195" s="382"/>
      <c r="X195" s="382"/>
      <c r="Y195" s="382"/>
      <c r="Z195" s="382"/>
    </row>
    <row r="196" ht="15.75" customHeight="1">
      <c r="A196" s="382"/>
      <c r="B196" s="382"/>
      <c r="C196" s="382"/>
      <c r="D196" s="382"/>
      <c r="E196" s="382"/>
      <c r="F196" s="382"/>
      <c r="G196" s="382"/>
      <c r="H196" s="382"/>
      <c r="I196" s="382"/>
      <c r="J196" s="382"/>
      <c r="K196" s="382"/>
      <c r="L196" s="382"/>
      <c r="M196" s="382"/>
      <c r="N196" s="382"/>
      <c r="O196" s="382"/>
      <c r="P196" s="382"/>
      <c r="Q196" s="382"/>
      <c r="R196" s="382"/>
      <c r="S196" s="382"/>
      <c r="T196" s="382"/>
      <c r="U196" s="382"/>
      <c r="V196" s="382"/>
      <c r="W196" s="382"/>
      <c r="X196" s="382"/>
      <c r="Y196" s="382"/>
      <c r="Z196" s="382"/>
    </row>
    <row r="197" ht="15.75" customHeight="1">
      <c r="A197" s="382"/>
      <c r="B197" s="382"/>
      <c r="C197" s="382"/>
      <c r="D197" s="382"/>
      <c r="E197" s="382"/>
      <c r="F197" s="382"/>
      <c r="G197" s="382"/>
      <c r="H197" s="382"/>
      <c r="I197" s="382"/>
      <c r="J197" s="382"/>
      <c r="K197" s="382"/>
      <c r="L197" s="382"/>
      <c r="M197" s="382"/>
      <c r="N197" s="382"/>
      <c r="O197" s="382"/>
      <c r="P197" s="382"/>
      <c r="Q197" s="382"/>
      <c r="R197" s="382"/>
      <c r="S197" s="382"/>
      <c r="T197" s="382"/>
      <c r="U197" s="382"/>
      <c r="V197" s="382"/>
      <c r="W197" s="382"/>
      <c r="X197" s="382"/>
      <c r="Y197" s="382"/>
      <c r="Z197" s="382"/>
    </row>
    <row r="198" ht="15.75" customHeight="1">
      <c r="A198" s="382"/>
      <c r="B198" s="382"/>
      <c r="C198" s="382"/>
      <c r="D198" s="382"/>
      <c r="E198" s="382"/>
      <c r="F198" s="382"/>
      <c r="G198" s="382"/>
      <c r="H198" s="382"/>
      <c r="I198" s="382"/>
      <c r="J198" s="382"/>
      <c r="K198" s="382"/>
      <c r="L198" s="382"/>
      <c r="M198" s="382"/>
      <c r="N198" s="382"/>
      <c r="O198" s="382"/>
      <c r="P198" s="382"/>
      <c r="Q198" s="382"/>
      <c r="R198" s="382"/>
      <c r="S198" s="382"/>
      <c r="T198" s="382"/>
      <c r="U198" s="382"/>
      <c r="V198" s="382"/>
      <c r="W198" s="382"/>
      <c r="X198" s="382"/>
      <c r="Y198" s="382"/>
      <c r="Z198" s="382"/>
    </row>
    <row r="199" ht="15.75" customHeight="1">
      <c r="A199" s="382"/>
      <c r="B199" s="382"/>
      <c r="C199" s="382"/>
      <c r="D199" s="382"/>
      <c r="E199" s="382"/>
      <c r="F199" s="382"/>
      <c r="G199" s="382"/>
      <c r="H199" s="382"/>
      <c r="I199" s="382"/>
      <c r="J199" s="382"/>
      <c r="K199" s="382"/>
      <c r="L199" s="382"/>
      <c r="M199" s="382"/>
      <c r="N199" s="382"/>
      <c r="O199" s="382"/>
      <c r="P199" s="382"/>
      <c r="Q199" s="382"/>
      <c r="R199" s="382"/>
      <c r="S199" s="382"/>
      <c r="T199" s="382"/>
      <c r="U199" s="382"/>
      <c r="V199" s="382"/>
      <c r="W199" s="382"/>
      <c r="X199" s="382"/>
      <c r="Y199" s="382"/>
      <c r="Z199" s="382"/>
    </row>
    <row r="200" ht="15.75" customHeight="1">
      <c r="A200" s="382"/>
      <c r="B200" s="382"/>
      <c r="C200" s="382"/>
      <c r="D200" s="382"/>
      <c r="E200" s="382"/>
      <c r="F200" s="382"/>
      <c r="G200" s="382"/>
      <c r="H200" s="382"/>
      <c r="I200" s="382"/>
      <c r="J200" s="382"/>
      <c r="K200" s="382"/>
      <c r="L200" s="382"/>
      <c r="M200" s="382"/>
      <c r="N200" s="382"/>
      <c r="O200" s="382"/>
      <c r="P200" s="382"/>
      <c r="Q200" s="382"/>
      <c r="R200" s="382"/>
      <c r="S200" s="382"/>
      <c r="T200" s="382"/>
      <c r="U200" s="382"/>
      <c r="V200" s="382"/>
      <c r="W200" s="382"/>
      <c r="X200" s="382"/>
      <c r="Y200" s="382"/>
      <c r="Z200" s="382"/>
    </row>
    <row r="201" ht="15.75" customHeight="1">
      <c r="A201" s="382"/>
      <c r="B201" s="382"/>
      <c r="C201" s="382"/>
      <c r="D201" s="382"/>
      <c r="E201" s="382"/>
      <c r="F201" s="382"/>
      <c r="G201" s="382"/>
      <c r="H201" s="382"/>
      <c r="I201" s="382"/>
      <c r="J201" s="382"/>
      <c r="K201" s="382"/>
      <c r="L201" s="382"/>
      <c r="M201" s="382"/>
      <c r="N201" s="382"/>
      <c r="O201" s="382"/>
      <c r="P201" s="382"/>
      <c r="Q201" s="382"/>
      <c r="R201" s="382"/>
      <c r="S201" s="382"/>
      <c r="T201" s="382"/>
      <c r="U201" s="382"/>
      <c r="V201" s="382"/>
      <c r="W201" s="382"/>
      <c r="X201" s="382"/>
      <c r="Y201" s="382"/>
      <c r="Z201" s="382"/>
    </row>
    <row r="202" ht="15.75" customHeight="1">
      <c r="A202" s="382"/>
      <c r="B202" s="382"/>
      <c r="C202" s="382"/>
      <c r="D202" s="382"/>
      <c r="E202" s="382"/>
      <c r="F202" s="382"/>
      <c r="G202" s="382"/>
      <c r="H202" s="382"/>
      <c r="I202" s="382"/>
      <c r="J202" s="382"/>
      <c r="K202" s="382"/>
      <c r="L202" s="382"/>
      <c r="M202" s="382"/>
      <c r="N202" s="382"/>
      <c r="O202" s="382"/>
      <c r="P202" s="382"/>
      <c r="Q202" s="382"/>
      <c r="R202" s="382"/>
      <c r="S202" s="382"/>
      <c r="T202" s="382"/>
      <c r="U202" s="382"/>
      <c r="V202" s="382"/>
      <c r="W202" s="382"/>
      <c r="X202" s="382"/>
      <c r="Y202" s="382"/>
      <c r="Z202" s="382"/>
    </row>
    <row r="203" ht="15.75" customHeight="1">
      <c r="A203" s="382"/>
      <c r="B203" s="382"/>
      <c r="C203" s="382"/>
      <c r="D203" s="382"/>
      <c r="E203" s="382"/>
      <c r="F203" s="382"/>
      <c r="G203" s="382"/>
      <c r="H203" s="382"/>
      <c r="I203" s="382"/>
      <c r="J203" s="382"/>
      <c r="K203" s="382"/>
      <c r="L203" s="382"/>
      <c r="M203" s="382"/>
      <c r="N203" s="382"/>
      <c r="O203" s="382"/>
      <c r="P203" s="382"/>
      <c r="Q203" s="382"/>
      <c r="R203" s="382"/>
      <c r="S203" s="382"/>
      <c r="T203" s="382"/>
      <c r="U203" s="382"/>
      <c r="V203" s="382"/>
      <c r="W203" s="382"/>
      <c r="X203" s="382"/>
      <c r="Y203" s="382"/>
      <c r="Z203" s="382"/>
    </row>
    <row r="204" ht="15.75" customHeight="1">
      <c r="A204" s="382"/>
      <c r="B204" s="382"/>
      <c r="C204" s="382"/>
      <c r="D204" s="382"/>
      <c r="E204" s="382"/>
      <c r="F204" s="382"/>
      <c r="G204" s="382"/>
      <c r="H204" s="382"/>
      <c r="I204" s="382"/>
      <c r="J204" s="382"/>
      <c r="K204" s="382"/>
      <c r="L204" s="382"/>
      <c r="M204" s="382"/>
      <c r="N204" s="382"/>
      <c r="O204" s="382"/>
      <c r="P204" s="382"/>
      <c r="Q204" s="382"/>
      <c r="R204" s="382"/>
      <c r="S204" s="382"/>
      <c r="T204" s="382"/>
      <c r="U204" s="382"/>
      <c r="V204" s="382"/>
      <c r="W204" s="382"/>
      <c r="X204" s="382"/>
      <c r="Y204" s="382"/>
      <c r="Z204" s="382"/>
    </row>
    <row r="205" ht="15.75" customHeight="1">
      <c r="A205" s="382"/>
      <c r="B205" s="382"/>
      <c r="C205" s="382"/>
      <c r="D205" s="382"/>
      <c r="E205" s="382"/>
      <c r="F205" s="382"/>
      <c r="G205" s="382"/>
      <c r="H205" s="382"/>
      <c r="I205" s="382"/>
      <c r="J205" s="382"/>
      <c r="K205" s="382"/>
      <c r="L205" s="382"/>
      <c r="M205" s="382"/>
      <c r="N205" s="382"/>
      <c r="O205" s="382"/>
      <c r="P205" s="382"/>
      <c r="Q205" s="382"/>
      <c r="R205" s="382"/>
      <c r="S205" s="382"/>
      <c r="T205" s="382"/>
      <c r="U205" s="382"/>
      <c r="V205" s="382"/>
      <c r="W205" s="382"/>
      <c r="X205" s="382"/>
      <c r="Y205" s="382"/>
      <c r="Z205" s="382"/>
    </row>
    <row r="206" ht="15.75" customHeight="1">
      <c r="A206" s="382"/>
      <c r="B206" s="382"/>
      <c r="C206" s="382"/>
      <c r="D206" s="382"/>
      <c r="E206" s="382"/>
      <c r="F206" s="382"/>
      <c r="G206" s="382"/>
      <c r="H206" s="382"/>
      <c r="I206" s="382"/>
      <c r="J206" s="382"/>
      <c r="K206" s="382"/>
      <c r="L206" s="382"/>
      <c r="M206" s="382"/>
      <c r="N206" s="382"/>
      <c r="O206" s="382"/>
      <c r="P206" s="382"/>
      <c r="Q206" s="382"/>
      <c r="R206" s="382"/>
      <c r="S206" s="382"/>
      <c r="T206" s="382"/>
      <c r="U206" s="382"/>
      <c r="V206" s="382"/>
      <c r="W206" s="382"/>
      <c r="X206" s="382"/>
      <c r="Y206" s="382"/>
      <c r="Z206" s="382"/>
    </row>
    <row r="207" ht="15.75" customHeight="1">
      <c r="A207" s="382"/>
      <c r="B207" s="382"/>
      <c r="C207" s="382"/>
      <c r="D207" s="382"/>
      <c r="E207" s="382"/>
      <c r="F207" s="382"/>
      <c r="G207" s="382"/>
      <c r="H207" s="382"/>
      <c r="I207" s="382"/>
      <c r="J207" s="382"/>
      <c r="K207" s="382"/>
      <c r="L207" s="382"/>
      <c r="M207" s="382"/>
      <c r="N207" s="382"/>
      <c r="O207" s="382"/>
      <c r="P207" s="382"/>
      <c r="Q207" s="382"/>
      <c r="R207" s="382"/>
      <c r="S207" s="382"/>
      <c r="T207" s="382"/>
      <c r="U207" s="382"/>
      <c r="V207" s="382"/>
      <c r="W207" s="382"/>
      <c r="X207" s="382"/>
      <c r="Y207" s="382"/>
      <c r="Z207" s="382"/>
    </row>
    <row r="208" ht="15.75" customHeight="1">
      <c r="A208" s="382"/>
      <c r="B208" s="382"/>
      <c r="C208" s="382"/>
      <c r="D208" s="382"/>
      <c r="E208" s="382"/>
      <c r="F208" s="382"/>
      <c r="G208" s="382"/>
      <c r="H208" s="382"/>
      <c r="I208" s="382"/>
      <c r="J208" s="382"/>
      <c r="K208" s="382"/>
      <c r="L208" s="382"/>
      <c r="M208" s="382"/>
      <c r="N208" s="382"/>
      <c r="O208" s="382"/>
      <c r="P208" s="382"/>
      <c r="Q208" s="382"/>
      <c r="R208" s="382"/>
      <c r="S208" s="382"/>
      <c r="T208" s="382"/>
      <c r="U208" s="382"/>
      <c r="V208" s="382"/>
      <c r="W208" s="382"/>
      <c r="X208" s="382"/>
      <c r="Y208" s="382"/>
      <c r="Z208" s="382"/>
    </row>
    <row r="209" ht="15.75" customHeight="1">
      <c r="A209" s="382"/>
      <c r="B209" s="382"/>
      <c r="C209" s="382"/>
      <c r="D209" s="382"/>
      <c r="E209" s="382"/>
      <c r="F209" s="382"/>
      <c r="G209" s="382"/>
      <c r="H209" s="382"/>
      <c r="I209" s="382"/>
      <c r="J209" s="382"/>
      <c r="K209" s="382"/>
      <c r="L209" s="382"/>
      <c r="M209" s="382"/>
      <c r="N209" s="382"/>
      <c r="O209" s="382"/>
      <c r="P209" s="382"/>
      <c r="Q209" s="382"/>
      <c r="R209" s="382"/>
      <c r="S209" s="382"/>
      <c r="T209" s="382"/>
      <c r="U209" s="382"/>
      <c r="V209" s="382"/>
      <c r="W209" s="382"/>
      <c r="X209" s="382"/>
      <c r="Y209" s="382"/>
      <c r="Z209" s="382"/>
    </row>
    <row r="210" ht="15.75" customHeight="1">
      <c r="A210" s="382"/>
      <c r="B210" s="382"/>
      <c r="C210" s="382"/>
      <c r="D210" s="382"/>
      <c r="E210" s="382"/>
      <c r="F210" s="382"/>
      <c r="G210" s="382"/>
      <c r="H210" s="382"/>
      <c r="I210" s="382"/>
      <c r="J210" s="382"/>
      <c r="K210" s="382"/>
      <c r="L210" s="382"/>
      <c r="M210" s="382"/>
      <c r="N210" s="382"/>
      <c r="O210" s="382"/>
      <c r="P210" s="382"/>
      <c r="Q210" s="382"/>
      <c r="R210" s="382"/>
      <c r="S210" s="382"/>
      <c r="T210" s="382"/>
      <c r="U210" s="382"/>
      <c r="V210" s="382"/>
      <c r="W210" s="382"/>
      <c r="X210" s="382"/>
      <c r="Y210" s="382"/>
      <c r="Z210" s="382"/>
    </row>
    <row r="211" ht="15.75" customHeight="1">
      <c r="A211" s="382"/>
      <c r="B211" s="382"/>
      <c r="C211" s="382"/>
      <c r="D211" s="382"/>
      <c r="E211" s="382"/>
      <c r="F211" s="382"/>
      <c r="G211" s="382"/>
      <c r="H211" s="382"/>
      <c r="I211" s="382"/>
      <c r="J211" s="382"/>
      <c r="K211" s="382"/>
      <c r="L211" s="382"/>
      <c r="M211" s="382"/>
      <c r="N211" s="382"/>
      <c r="O211" s="382"/>
      <c r="P211" s="382"/>
      <c r="Q211" s="382"/>
      <c r="R211" s="382"/>
      <c r="S211" s="382"/>
      <c r="T211" s="382"/>
      <c r="U211" s="382"/>
      <c r="V211" s="382"/>
      <c r="W211" s="382"/>
      <c r="X211" s="382"/>
      <c r="Y211" s="382"/>
      <c r="Z211" s="382"/>
    </row>
    <row r="212" ht="15.75" customHeight="1">
      <c r="A212" s="382"/>
      <c r="B212" s="382"/>
      <c r="C212" s="382"/>
      <c r="D212" s="382"/>
      <c r="E212" s="382"/>
      <c r="F212" s="382"/>
      <c r="G212" s="382"/>
      <c r="H212" s="382"/>
      <c r="I212" s="382"/>
      <c r="J212" s="382"/>
      <c r="K212" s="382"/>
      <c r="L212" s="382"/>
      <c r="M212" s="382"/>
      <c r="N212" s="382"/>
      <c r="O212" s="382"/>
      <c r="P212" s="382"/>
      <c r="Q212" s="382"/>
      <c r="R212" s="382"/>
      <c r="S212" s="382"/>
      <c r="T212" s="382"/>
      <c r="U212" s="382"/>
      <c r="V212" s="382"/>
      <c r="W212" s="382"/>
      <c r="X212" s="382"/>
      <c r="Y212" s="382"/>
      <c r="Z212" s="382"/>
    </row>
    <row r="213" ht="15.75" customHeight="1">
      <c r="A213" s="382"/>
      <c r="B213" s="382"/>
      <c r="C213" s="382"/>
      <c r="D213" s="382"/>
      <c r="E213" s="382"/>
      <c r="F213" s="382"/>
      <c r="G213" s="382"/>
      <c r="H213" s="382"/>
      <c r="I213" s="382"/>
      <c r="J213" s="382"/>
      <c r="K213" s="382"/>
      <c r="L213" s="382"/>
      <c r="M213" s="382"/>
      <c r="N213" s="382"/>
      <c r="O213" s="382"/>
      <c r="P213" s="382"/>
      <c r="Q213" s="382"/>
      <c r="R213" s="382"/>
      <c r="S213" s="382"/>
      <c r="T213" s="382"/>
      <c r="U213" s="382"/>
      <c r="V213" s="382"/>
      <c r="W213" s="382"/>
      <c r="X213" s="382"/>
      <c r="Y213" s="382"/>
      <c r="Z213" s="382"/>
    </row>
    <row r="214" ht="15.75" customHeight="1">
      <c r="A214" s="382"/>
      <c r="B214" s="382"/>
      <c r="C214" s="382"/>
      <c r="D214" s="382"/>
      <c r="E214" s="382"/>
      <c r="F214" s="382"/>
      <c r="G214" s="382"/>
      <c r="H214" s="382"/>
      <c r="I214" s="382"/>
      <c r="J214" s="382"/>
      <c r="K214" s="382"/>
      <c r="L214" s="382"/>
      <c r="M214" s="382"/>
      <c r="N214" s="382"/>
      <c r="O214" s="382"/>
      <c r="P214" s="382"/>
      <c r="Q214" s="382"/>
      <c r="R214" s="382"/>
      <c r="S214" s="382"/>
      <c r="T214" s="382"/>
      <c r="U214" s="382"/>
      <c r="V214" s="382"/>
      <c r="W214" s="382"/>
      <c r="X214" s="382"/>
      <c r="Y214" s="382"/>
      <c r="Z214" s="382"/>
    </row>
    <row r="215" ht="15.75" customHeight="1">
      <c r="A215" s="382"/>
      <c r="B215" s="382"/>
      <c r="C215" s="382"/>
      <c r="D215" s="382"/>
      <c r="E215" s="382"/>
      <c r="F215" s="382"/>
      <c r="G215" s="382"/>
      <c r="H215" s="382"/>
      <c r="I215" s="382"/>
      <c r="J215" s="382"/>
      <c r="K215" s="382"/>
      <c r="L215" s="382"/>
      <c r="M215" s="382"/>
      <c r="N215" s="382"/>
      <c r="O215" s="382"/>
      <c r="P215" s="382"/>
      <c r="Q215" s="382"/>
      <c r="R215" s="382"/>
      <c r="S215" s="382"/>
      <c r="T215" s="382"/>
      <c r="U215" s="382"/>
      <c r="V215" s="382"/>
      <c r="W215" s="382"/>
      <c r="X215" s="382"/>
      <c r="Y215" s="382"/>
      <c r="Z215" s="382"/>
    </row>
    <row r="216" ht="15.75" customHeight="1">
      <c r="A216" s="382"/>
      <c r="B216" s="382"/>
      <c r="C216" s="382"/>
      <c r="D216" s="382"/>
      <c r="E216" s="382"/>
      <c r="F216" s="382"/>
      <c r="G216" s="382"/>
      <c r="H216" s="382"/>
      <c r="I216" s="382"/>
      <c r="J216" s="382"/>
      <c r="K216" s="382"/>
      <c r="L216" s="382"/>
      <c r="M216" s="382"/>
      <c r="N216" s="382"/>
      <c r="O216" s="382"/>
      <c r="P216" s="382"/>
      <c r="Q216" s="382"/>
      <c r="R216" s="382"/>
      <c r="S216" s="382"/>
      <c r="T216" s="382"/>
      <c r="U216" s="382"/>
      <c r="V216" s="382"/>
      <c r="W216" s="382"/>
      <c r="X216" s="382"/>
      <c r="Y216" s="382"/>
      <c r="Z216" s="382"/>
    </row>
    <row r="217" ht="15.75" customHeight="1">
      <c r="A217" s="382"/>
      <c r="B217" s="382"/>
      <c r="C217" s="382"/>
      <c r="D217" s="382"/>
      <c r="E217" s="382"/>
      <c r="F217" s="382"/>
      <c r="G217" s="382"/>
      <c r="H217" s="382"/>
      <c r="I217" s="382"/>
      <c r="J217" s="382"/>
      <c r="K217" s="382"/>
      <c r="L217" s="382"/>
      <c r="M217" s="382"/>
      <c r="N217" s="382"/>
      <c r="O217" s="382"/>
      <c r="P217" s="382"/>
      <c r="Q217" s="382"/>
      <c r="R217" s="382"/>
      <c r="S217" s="382"/>
      <c r="T217" s="382"/>
      <c r="U217" s="382"/>
      <c r="V217" s="382"/>
      <c r="W217" s="382"/>
      <c r="X217" s="382"/>
      <c r="Y217" s="382"/>
      <c r="Z217" s="382"/>
    </row>
    <row r="218" ht="15.75" customHeight="1">
      <c r="A218" s="382"/>
      <c r="B218" s="382"/>
      <c r="C218" s="382"/>
      <c r="D218" s="382"/>
      <c r="E218" s="382"/>
      <c r="F218" s="382"/>
      <c r="G218" s="382"/>
      <c r="H218" s="382"/>
      <c r="I218" s="382"/>
      <c r="J218" s="382"/>
      <c r="K218" s="382"/>
      <c r="L218" s="382"/>
      <c r="M218" s="382"/>
      <c r="N218" s="382"/>
      <c r="O218" s="382"/>
      <c r="P218" s="382"/>
      <c r="Q218" s="382"/>
      <c r="R218" s="382"/>
      <c r="S218" s="382"/>
      <c r="T218" s="382"/>
      <c r="U218" s="382"/>
      <c r="V218" s="382"/>
      <c r="W218" s="382"/>
      <c r="X218" s="382"/>
      <c r="Y218" s="382"/>
      <c r="Z218" s="382"/>
    </row>
    <row r="219" ht="15.75" customHeight="1">
      <c r="A219" s="382"/>
      <c r="B219" s="382"/>
      <c r="C219" s="382"/>
      <c r="D219" s="382"/>
      <c r="E219" s="382"/>
      <c r="F219" s="382"/>
      <c r="G219" s="382"/>
      <c r="H219" s="382"/>
      <c r="I219" s="382"/>
      <c r="J219" s="382"/>
      <c r="K219" s="382"/>
      <c r="L219" s="382"/>
      <c r="M219" s="382"/>
      <c r="N219" s="382"/>
      <c r="O219" s="382"/>
      <c r="P219" s="382"/>
      <c r="Q219" s="382"/>
      <c r="R219" s="382"/>
      <c r="S219" s="382"/>
      <c r="T219" s="382"/>
      <c r="U219" s="382"/>
      <c r="V219" s="382"/>
      <c r="W219" s="382"/>
      <c r="X219" s="382"/>
      <c r="Y219" s="382"/>
      <c r="Z219" s="382"/>
    </row>
    <row r="220" ht="15.75" customHeight="1">
      <c r="A220" s="382"/>
      <c r="B220" s="382"/>
      <c r="C220" s="382"/>
      <c r="D220" s="382"/>
      <c r="E220" s="382"/>
      <c r="F220" s="382"/>
      <c r="G220" s="382"/>
      <c r="H220" s="382"/>
      <c r="I220" s="382"/>
      <c r="J220" s="382"/>
      <c r="K220" s="382"/>
      <c r="L220" s="382"/>
      <c r="M220" s="382"/>
      <c r="N220" s="382"/>
      <c r="O220" s="382"/>
      <c r="P220" s="382"/>
      <c r="Q220" s="382"/>
      <c r="R220" s="382"/>
      <c r="S220" s="382"/>
      <c r="T220" s="382"/>
      <c r="U220" s="382"/>
      <c r="V220" s="382"/>
      <c r="W220" s="382"/>
      <c r="X220" s="382"/>
      <c r="Y220" s="382"/>
      <c r="Z220" s="382"/>
    </row>
    <row r="221" ht="15.75" customHeight="1">
      <c r="A221" s="382"/>
      <c r="B221" s="382"/>
      <c r="C221" s="382"/>
      <c r="D221" s="382"/>
      <c r="E221" s="382"/>
      <c r="F221" s="382"/>
      <c r="G221" s="382"/>
      <c r="H221" s="382"/>
      <c r="I221" s="382"/>
      <c r="J221" s="382"/>
      <c r="K221" s="382"/>
      <c r="L221" s="382"/>
      <c r="M221" s="382"/>
      <c r="N221" s="382"/>
      <c r="O221" s="382"/>
      <c r="P221" s="382"/>
      <c r="Q221" s="382"/>
      <c r="R221" s="382"/>
      <c r="S221" s="382"/>
      <c r="T221" s="382"/>
      <c r="U221" s="382"/>
      <c r="V221" s="382"/>
      <c r="W221" s="382"/>
      <c r="X221" s="382"/>
      <c r="Y221" s="382"/>
      <c r="Z221" s="382"/>
    </row>
    <row r="222" ht="15.75" customHeight="1">
      <c r="A222" s="382"/>
      <c r="B222" s="382"/>
      <c r="C222" s="382"/>
      <c r="D222" s="382"/>
      <c r="E222" s="382"/>
      <c r="F222" s="382"/>
      <c r="G222" s="382"/>
      <c r="H222" s="382"/>
      <c r="I222" s="382"/>
      <c r="J222" s="382"/>
      <c r="K222" s="382"/>
      <c r="L222" s="382"/>
      <c r="M222" s="382"/>
      <c r="N222" s="382"/>
      <c r="O222" s="382"/>
      <c r="P222" s="382"/>
      <c r="Q222" s="382"/>
      <c r="R222" s="382"/>
      <c r="S222" s="382"/>
      <c r="T222" s="382"/>
      <c r="U222" s="382"/>
      <c r="V222" s="382"/>
      <c r="W222" s="382"/>
      <c r="X222" s="382"/>
      <c r="Y222" s="382"/>
      <c r="Z222" s="382"/>
    </row>
    <row r="223" ht="15.75" customHeight="1">
      <c r="A223" s="382"/>
      <c r="B223" s="382"/>
      <c r="C223" s="382"/>
      <c r="D223" s="382"/>
      <c r="E223" s="382"/>
      <c r="F223" s="382"/>
      <c r="G223" s="382"/>
      <c r="H223" s="382"/>
      <c r="I223" s="382"/>
      <c r="J223" s="382"/>
      <c r="K223" s="382"/>
      <c r="L223" s="382"/>
      <c r="M223" s="382"/>
      <c r="N223" s="382"/>
      <c r="O223" s="382"/>
      <c r="P223" s="382"/>
      <c r="Q223" s="382"/>
      <c r="R223" s="382"/>
      <c r="S223" s="382"/>
      <c r="T223" s="382"/>
      <c r="U223" s="382"/>
      <c r="V223" s="382"/>
      <c r="W223" s="382"/>
      <c r="X223" s="382"/>
      <c r="Y223" s="382"/>
      <c r="Z223" s="382"/>
    </row>
    <row r="224" ht="15.75" customHeight="1">
      <c r="A224" s="382"/>
      <c r="B224" s="382"/>
      <c r="C224" s="382"/>
      <c r="D224" s="382"/>
      <c r="E224" s="382"/>
      <c r="F224" s="382"/>
      <c r="G224" s="382"/>
      <c r="H224" s="382"/>
      <c r="I224" s="382"/>
      <c r="J224" s="382"/>
      <c r="K224" s="382"/>
      <c r="L224" s="382"/>
      <c r="M224" s="382"/>
      <c r="N224" s="382"/>
      <c r="O224" s="382"/>
      <c r="P224" s="382"/>
      <c r="Q224" s="382"/>
      <c r="R224" s="382"/>
      <c r="S224" s="382"/>
      <c r="T224" s="382"/>
      <c r="U224" s="382"/>
      <c r="V224" s="382"/>
      <c r="W224" s="382"/>
      <c r="X224" s="382"/>
      <c r="Y224" s="382"/>
      <c r="Z224" s="382"/>
    </row>
    <row r="225" ht="15.75" customHeight="1">
      <c r="A225" s="382"/>
      <c r="B225" s="382"/>
      <c r="C225" s="382"/>
      <c r="D225" s="382"/>
      <c r="E225" s="382"/>
      <c r="F225" s="382"/>
      <c r="G225" s="382"/>
      <c r="H225" s="382"/>
      <c r="I225" s="382"/>
      <c r="J225" s="382"/>
      <c r="K225" s="382"/>
      <c r="L225" s="382"/>
      <c r="M225" s="382"/>
      <c r="N225" s="382"/>
      <c r="O225" s="382"/>
      <c r="P225" s="382"/>
      <c r="Q225" s="382"/>
      <c r="R225" s="382"/>
      <c r="S225" s="382"/>
      <c r="T225" s="382"/>
      <c r="U225" s="382"/>
      <c r="V225" s="382"/>
      <c r="W225" s="382"/>
      <c r="X225" s="382"/>
      <c r="Y225" s="382"/>
      <c r="Z225" s="382"/>
    </row>
    <row r="226" ht="15.75" customHeight="1">
      <c r="A226" s="382"/>
      <c r="B226" s="382"/>
      <c r="C226" s="382"/>
      <c r="D226" s="382"/>
      <c r="E226" s="382"/>
      <c r="F226" s="382"/>
      <c r="G226" s="382"/>
      <c r="H226" s="382"/>
      <c r="I226" s="382"/>
      <c r="J226" s="382"/>
      <c r="K226" s="382"/>
      <c r="L226" s="382"/>
      <c r="M226" s="382"/>
      <c r="N226" s="382"/>
      <c r="O226" s="382"/>
      <c r="P226" s="382"/>
      <c r="Q226" s="382"/>
      <c r="R226" s="382"/>
      <c r="S226" s="382"/>
      <c r="T226" s="382"/>
      <c r="U226" s="382"/>
      <c r="V226" s="382"/>
      <c r="W226" s="382"/>
      <c r="X226" s="382"/>
      <c r="Y226" s="382"/>
      <c r="Z226" s="382"/>
    </row>
    <row r="227" ht="15.75" customHeight="1">
      <c r="A227" s="382"/>
      <c r="B227" s="382"/>
      <c r="C227" s="382"/>
      <c r="D227" s="382"/>
      <c r="E227" s="382"/>
      <c r="F227" s="382"/>
      <c r="G227" s="382"/>
      <c r="H227" s="382"/>
      <c r="I227" s="382"/>
      <c r="J227" s="382"/>
      <c r="K227" s="382"/>
      <c r="L227" s="382"/>
      <c r="M227" s="382"/>
      <c r="N227" s="382"/>
      <c r="O227" s="382"/>
      <c r="P227" s="382"/>
      <c r="Q227" s="382"/>
      <c r="R227" s="382"/>
      <c r="S227" s="382"/>
      <c r="T227" s="382"/>
      <c r="U227" s="382"/>
      <c r="V227" s="382"/>
      <c r="W227" s="382"/>
      <c r="X227" s="382"/>
      <c r="Y227" s="382"/>
      <c r="Z227" s="382"/>
    </row>
    <row r="228" ht="15.75" customHeight="1">
      <c r="A228" s="382"/>
      <c r="B228" s="382"/>
      <c r="C228" s="382"/>
      <c r="D228" s="382"/>
      <c r="E228" s="382"/>
      <c r="F228" s="382"/>
      <c r="G228" s="382"/>
      <c r="H228" s="382"/>
      <c r="I228" s="382"/>
      <c r="J228" s="382"/>
      <c r="K228" s="382"/>
      <c r="L228" s="382"/>
      <c r="M228" s="382"/>
      <c r="N228" s="382"/>
      <c r="O228" s="382"/>
      <c r="P228" s="382"/>
      <c r="Q228" s="382"/>
      <c r="R228" s="382"/>
      <c r="S228" s="382"/>
      <c r="T228" s="382"/>
      <c r="U228" s="382"/>
      <c r="V228" s="382"/>
      <c r="W228" s="382"/>
      <c r="X228" s="382"/>
      <c r="Y228" s="382"/>
      <c r="Z228" s="382"/>
    </row>
    <row r="229" ht="15.75" customHeight="1">
      <c r="A229" s="382"/>
      <c r="B229" s="382"/>
      <c r="C229" s="382"/>
      <c r="D229" s="382"/>
      <c r="E229" s="382"/>
      <c r="F229" s="382"/>
      <c r="G229" s="382"/>
      <c r="H229" s="382"/>
      <c r="I229" s="382"/>
      <c r="J229" s="382"/>
      <c r="K229" s="382"/>
      <c r="L229" s="382"/>
      <c r="M229" s="382"/>
      <c r="N229" s="382"/>
      <c r="O229" s="382"/>
      <c r="P229" s="382"/>
      <c r="Q229" s="382"/>
      <c r="R229" s="382"/>
      <c r="S229" s="382"/>
      <c r="T229" s="382"/>
      <c r="U229" s="382"/>
      <c r="V229" s="382"/>
      <c r="W229" s="382"/>
      <c r="X229" s="382"/>
      <c r="Y229" s="382"/>
      <c r="Z229" s="382"/>
    </row>
    <row r="230" ht="15.75" customHeight="1">
      <c r="A230" s="382"/>
      <c r="B230" s="382"/>
      <c r="C230" s="382"/>
      <c r="D230" s="382"/>
      <c r="E230" s="382"/>
      <c r="F230" s="382"/>
      <c r="G230" s="382"/>
      <c r="H230" s="382"/>
      <c r="I230" s="382"/>
      <c r="J230" s="382"/>
      <c r="K230" s="382"/>
      <c r="L230" s="382"/>
      <c r="M230" s="382"/>
      <c r="N230" s="382"/>
      <c r="O230" s="382"/>
      <c r="P230" s="382"/>
      <c r="Q230" s="382"/>
      <c r="R230" s="382"/>
      <c r="S230" s="382"/>
      <c r="T230" s="382"/>
      <c r="U230" s="382"/>
      <c r="V230" s="382"/>
      <c r="W230" s="382"/>
      <c r="X230" s="382"/>
      <c r="Y230" s="382"/>
      <c r="Z230" s="382"/>
    </row>
    <row r="231" ht="15.75" customHeight="1">
      <c r="A231" s="382"/>
      <c r="B231" s="382"/>
      <c r="C231" s="382"/>
      <c r="D231" s="382"/>
      <c r="E231" s="382"/>
      <c r="F231" s="382"/>
      <c r="G231" s="382"/>
      <c r="H231" s="382"/>
      <c r="I231" s="382"/>
      <c r="J231" s="382"/>
      <c r="K231" s="382"/>
      <c r="L231" s="382"/>
      <c r="M231" s="382"/>
      <c r="N231" s="382"/>
      <c r="O231" s="382"/>
      <c r="P231" s="382"/>
      <c r="Q231" s="382"/>
      <c r="R231" s="382"/>
      <c r="S231" s="382"/>
      <c r="T231" s="382"/>
      <c r="U231" s="382"/>
      <c r="V231" s="382"/>
      <c r="W231" s="382"/>
      <c r="X231" s="382"/>
      <c r="Y231" s="382"/>
      <c r="Z231" s="382"/>
    </row>
    <row r="232" ht="15.75" customHeight="1">
      <c r="A232" s="382"/>
      <c r="B232" s="382"/>
      <c r="C232" s="382"/>
      <c r="D232" s="382"/>
      <c r="E232" s="382"/>
      <c r="F232" s="382"/>
      <c r="G232" s="382"/>
      <c r="H232" s="382"/>
      <c r="I232" s="382"/>
      <c r="J232" s="382"/>
      <c r="K232" s="382"/>
      <c r="L232" s="382"/>
      <c r="M232" s="382"/>
      <c r="N232" s="382"/>
      <c r="O232" s="382"/>
      <c r="P232" s="382"/>
      <c r="Q232" s="382"/>
      <c r="R232" s="382"/>
      <c r="S232" s="382"/>
      <c r="T232" s="382"/>
      <c r="U232" s="382"/>
      <c r="V232" s="382"/>
      <c r="W232" s="382"/>
      <c r="X232" s="382"/>
      <c r="Y232" s="382"/>
      <c r="Z232" s="382"/>
    </row>
    <row r="233" ht="15.75" customHeight="1">
      <c r="A233" s="382"/>
      <c r="B233" s="382"/>
      <c r="C233" s="382"/>
      <c r="D233" s="382"/>
      <c r="E233" s="382"/>
      <c r="F233" s="382"/>
      <c r="G233" s="382"/>
      <c r="H233" s="382"/>
      <c r="I233" s="382"/>
      <c r="J233" s="382"/>
      <c r="K233" s="382"/>
      <c r="L233" s="382"/>
      <c r="M233" s="382"/>
      <c r="N233" s="382"/>
      <c r="O233" s="382"/>
      <c r="P233" s="382"/>
      <c r="Q233" s="382"/>
      <c r="R233" s="382"/>
      <c r="S233" s="382"/>
      <c r="T233" s="382"/>
      <c r="U233" s="382"/>
      <c r="V233" s="382"/>
      <c r="W233" s="382"/>
      <c r="X233" s="382"/>
      <c r="Y233" s="382"/>
      <c r="Z233" s="382"/>
    </row>
    <row r="234" ht="15.75" customHeight="1">
      <c r="A234" s="382"/>
      <c r="B234" s="382"/>
      <c r="C234" s="382"/>
      <c r="D234" s="382"/>
      <c r="E234" s="382"/>
      <c r="F234" s="382"/>
      <c r="G234" s="382"/>
      <c r="H234" s="382"/>
      <c r="I234" s="382"/>
      <c r="J234" s="382"/>
      <c r="K234" s="382"/>
      <c r="L234" s="382"/>
      <c r="M234" s="382"/>
      <c r="N234" s="382"/>
      <c r="O234" s="382"/>
      <c r="P234" s="382"/>
      <c r="Q234" s="382"/>
      <c r="R234" s="382"/>
      <c r="S234" s="382"/>
      <c r="T234" s="382"/>
      <c r="U234" s="382"/>
      <c r="V234" s="382"/>
      <c r="W234" s="382"/>
      <c r="X234" s="382"/>
      <c r="Y234" s="382"/>
      <c r="Z234" s="382"/>
    </row>
    <row r="235" ht="15.75" customHeight="1">
      <c r="A235" s="382"/>
      <c r="B235" s="382"/>
      <c r="C235" s="382"/>
      <c r="D235" s="382"/>
      <c r="E235" s="382"/>
      <c r="F235" s="382"/>
      <c r="G235" s="382"/>
      <c r="H235" s="382"/>
      <c r="I235" s="382"/>
      <c r="J235" s="382"/>
      <c r="K235" s="382"/>
      <c r="L235" s="382"/>
      <c r="M235" s="382"/>
      <c r="N235" s="382"/>
      <c r="O235" s="382"/>
      <c r="P235" s="382"/>
      <c r="Q235" s="382"/>
      <c r="R235" s="382"/>
      <c r="S235" s="382"/>
      <c r="T235" s="382"/>
      <c r="U235" s="382"/>
      <c r="V235" s="382"/>
      <c r="W235" s="382"/>
      <c r="X235" s="382"/>
      <c r="Y235" s="382"/>
      <c r="Z235" s="382"/>
    </row>
    <row r="236" ht="15.75" customHeight="1">
      <c r="A236" s="382"/>
      <c r="B236" s="382"/>
      <c r="C236" s="382"/>
      <c r="D236" s="382"/>
      <c r="E236" s="382"/>
      <c r="F236" s="382"/>
      <c r="G236" s="382"/>
      <c r="H236" s="382"/>
      <c r="I236" s="382"/>
      <c r="J236" s="382"/>
      <c r="K236" s="382"/>
      <c r="L236" s="382"/>
      <c r="M236" s="382"/>
      <c r="N236" s="382"/>
      <c r="O236" s="382"/>
      <c r="P236" s="382"/>
      <c r="Q236" s="382"/>
      <c r="R236" s="382"/>
      <c r="S236" s="382"/>
      <c r="T236" s="382"/>
      <c r="U236" s="382"/>
      <c r="V236" s="382"/>
      <c r="W236" s="382"/>
      <c r="X236" s="382"/>
      <c r="Y236" s="382"/>
      <c r="Z236" s="382"/>
    </row>
    <row r="237" ht="15.75" customHeight="1">
      <c r="A237" s="382"/>
      <c r="B237" s="382"/>
      <c r="C237" s="382"/>
      <c r="D237" s="382"/>
      <c r="E237" s="382"/>
      <c r="F237" s="382"/>
      <c r="G237" s="382"/>
      <c r="H237" s="382"/>
      <c r="I237" s="382"/>
      <c r="J237" s="382"/>
      <c r="K237" s="382"/>
      <c r="L237" s="382"/>
      <c r="M237" s="382"/>
      <c r="N237" s="382"/>
      <c r="O237" s="382"/>
      <c r="P237" s="382"/>
      <c r="Q237" s="382"/>
      <c r="R237" s="382"/>
      <c r="S237" s="382"/>
      <c r="T237" s="382"/>
      <c r="U237" s="382"/>
      <c r="V237" s="382"/>
      <c r="W237" s="382"/>
      <c r="X237" s="382"/>
      <c r="Y237" s="382"/>
      <c r="Z237" s="382"/>
    </row>
    <row r="238" ht="15.75" customHeight="1">
      <c r="A238" s="382"/>
      <c r="B238" s="382"/>
      <c r="C238" s="382"/>
      <c r="D238" s="382"/>
      <c r="E238" s="382"/>
      <c r="F238" s="382"/>
      <c r="G238" s="382"/>
      <c r="H238" s="382"/>
      <c r="I238" s="382"/>
      <c r="J238" s="382"/>
      <c r="K238" s="382"/>
      <c r="L238" s="382"/>
      <c r="M238" s="382"/>
      <c r="N238" s="382"/>
      <c r="O238" s="382"/>
      <c r="P238" s="382"/>
      <c r="Q238" s="382"/>
      <c r="R238" s="382"/>
      <c r="S238" s="382"/>
      <c r="T238" s="382"/>
      <c r="U238" s="382"/>
      <c r="V238" s="382"/>
      <c r="W238" s="382"/>
      <c r="X238" s="382"/>
      <c r="Y238" s="382"/>
      <c r="Z238" s="382"/>
    </row>
    <row r="239" ht="15.75" customHeight="1">
      <c r="A239" s="382"/>
      <c r="B239" s="382"/>
      <c r="C239" s="382"/>
      <c r="D239" s="382"/>
      <c r="E239" s="382"/>
      <c r="F239" s="382"/>
      <c r="G239" s="382"/>
      <c r="H239" s="382"/>
      <c r="I239" s="382"/>
      <c r="J239" s="382"/>
      <c r="K239" s="382"/>
      <c r="L239" s="382"/>
      <c r="M239" s="382"/>
      <c r="N239" s="382"/>
      <c r="O239" s="382"/>
      <c r="P239" s="382"/>
      <c r="Q239" s="382"/>
      <c r="R239" s="382"/>
      <c r="S239" s="382"/>
      <c r="T239" s="382"/>
      <c r="U239" s="382"/>
      <c r="V239" s="382"/>
      <c r="W239" s="382"/>
      <c r="X239" s="382"/>
      <c r="Y239" s="382"/>
      <c r="Z239" s="382"/>
    </row>
    <row r="240" ht="15.75" customHeight="1">
      <c r="A240" s="382"/>
      <c r="B240" s="382"/>
      <c r="C240" s="382"/>
      <c r="D240" s="382"/>
      <c r="E240" s="382"/>
      <c r="F240" s="382"/>
      <c r="G240" s="382"/>
      <c r="H240" s="382"/>
      <c r="I240" s="382"/>
      <c r="J240" s="382"/>
      <c r="K240" s="382"/>
      <c r="L240" s="382"/>
      <c r="M240" s="382"/>
      <c r="N240" s="382"/>
      <c r="O240" s="382"/>
      <c r="P240" s="382"/>
      <c r="Q240" s="382"/>
      <c r="R240" s="382"/>
      <c r="S240" s="382"/>
      <c r="T240" s="382"/>
      <c r="U240" s="382"/>
      <c r="V240" s="382"/>
      <c r="W240" s="382"/>
      <c r="X240" s="382"/>
      <c r="Y240" s="382"/>
      <c r="Z240" s="382"/>
    </row>
    <row r="241" ht="15.75" customHeight="1">
      <c r="A241" s="382"/>
      <c r="B241" s="382"/>
      <c r="C241" s="382"/>
      <c r="D241" s="382"/>
      <c r="E241" s="382"/>
      <c r="F241" s="382"/>
      <c r="G241" s="382"/>
      <c r="H241" s="382"/>
      <c r="I241" s="382"/>
      <c r="J241" s="382"/>
      <c r="K241" s="382"/>
      <c r="L241" s="382"/>
      <c r="M241" s="382"/>
      <c r="N241" s="382"/>
      <c r="O241" s="382"/>
      <c r="P241" s="382"/>
      <c r="Q241" s="382"/>
      <c r="R241" s="382"/>
      <c r="S241" s="382"/>
      <c r="T241" s="382"/>
      <c r="U241" s="382"/>
      <c r="V241" s="382"/>
      <c r="W241" s="382"/>
      <c r="X241" s="382"/>
      <c r="Y241" s="382"/>
      <c r="Z241" s="382"/>
    </row>
    <row r="242" ht="15.75" customHeight="1">
      <c r="A242" s="382"/>
      <c r="B242" s="382"/>
      <c r="C242" s="382"/>
      <c r="D242" s="382"/>
      <c r="E242" s="382"/>
      <c r="F242" s="382"/>
      <c r="G242" s="382"/>
      <c r="H242" s="382"/>
      <c r="I242" s="382"/>
      <c r="J242" s="382"/>
      <c r="K242" s="382"/>
      <c r="L242" s="382"/>
      <c r="M242" s="382"/>
      <c r="N242" s="382"/>
      <c r="O242" s="382"/>
      <c r="P242" s="382"/>
      <c r="Q242" s="382"/>
      <c r="R242" s="382"/>
      <c r="S242" s="382"/>
      <c r="T242" s="382"/>
      <c r="U242" s="382"/>
      <c r="V242" s="382"/>
      <c r="W242" s="382"/>
      <c r="X242" s="382"/>
      <c r="Y242" s="382"/>
      <c r="Z242" s="382"/>
    </row>
    <row r="243" ht="15.75" customHeight="1">
      <c r="A243" s="382"/>
      <c r="B243" s="382"/>
      <c r="C243" s="382"/>
      <c r="D243" s="382"/>
      <c r="E243" s="382"/>
      <c r="F243" s="382"/>
      <c r="G243" s="382"/>
      <c r="H243" s="382"/>
      <c r="I243" s="382"/>
      <c r="J243" s="382"/>
      <c r="K243" s="382"/>
      <c r="L243" s="382"/>
      <c r="M243" s="382"/>
      <c r="N243" s="382"/>
      <c r="O243" s="382"/>
      <c r="P243" s="382"/>
      <c r="Q243" s="382"/>
      <c r="R243" s="382"/>
      <c r="S243" s="382"/>
      <c r="T243" s="382"/>
      <c r="U243" s="382"/>
      <c r="V243" s="382"/>
      <c r="W243" s="382"/>
      <c r="X243" s="382"/>
      <c r="Y243" s="382"/>
      <c r="Z243" s="382"/>
    </row>
    <row r="244" ht="15.75" customHeight="1">
      <c r="A244" s="382"/>
      <c r="B244" s="382"/>
      <c r="C244" s="382"/>
      <c r="D244" s="382"/>
      <c r="E244" s="382"/>
      <c r="F244" s="382"/>
      <c r="G244" s="382"/>
      <c r="H244" s="382"/>
      <c r="I244" s="382"/>
      <c r="J244" s="382"/>
      <c r="K244" s="382"/>
      <c r="L244" s="382"/>
      <c r="M244" s="382"/>
      <c r="N244" s="382"/>
      <c r="O244" s="382"/>
      <c r="P244" s="382"/>
      <c r="Q244" s="382"/>
      <c r="R244" s="382"/>
      <c r="S244" s="382"/>
      <c r="T244" s="382"/>
      <c r="U244" s="382"/>
      <c r="V244" s="382"/>
      <c r="W244" s="382"/>
      <c r="X244" s="382"/>
      <c r="Y244" s="382"/>
      <c r="Z244" s="382"/>
    </row>
    <row r="245" ht="15.75" customHeight="1">
      <c r="A245" s="382"/>
      <c r="B245" s="382"/>
      <c r="C245" s="382"/>
      <c r="D245" s="382"/>
      <c r="E245" s="382"/>
      <c r="F245" s="382"/>
      <c r="G245" s="382"/>
      <c r="H245" s="382"/>
      <c r="I245" s="382"/>
      <c r="J245" s="382"/>
      <c r="K245" s="382"/>
      <c r="L245" s="382"/>
      <c r="M245" s="382"/>
      <c r="N245" s="382"/>
      <c r="O245" s="382"/>
      <c r="P245" s="382"/>
      <c r="Q245" s="382"/>
      <c r="R245" s="382"/>
      <c r="S245" s="382"/>
      <c r="T245" s="382"/>
      <c r="U245" s="382"/>
      <c r="V245" s="382"/>
      <c r="W245" s="382"/>
      <c r="X245" s="382"/>
      <c r="Y245" s="382"/>
      <c r="Z245" s="382"/>
    </row>
    <row r="246" ht="15.75" customHeight="1">
      <c r="A246" s="382"/>
      <c r="B246" s="382"/>
      <c r="C246" s="382"/>
      <c r="D246" s="382"/>
      <c r="E246" s="382"/>
      <c r="F246" s="382"/>
      <c r="G246" s="382"/>
      <c r="H246" s="382"/>
      <c r="I246" s="382"/>
      <c r="J246" s="382"/>
      <c r="K246" s="382"/>
      <c r="L246" s="382"/>
      <c r="M246" s="382"/>
      <c r="N246" s="382"/>
      <c r="O246" s="382"/>
      <c r="P246" s="382"/>
      <c r="Q246" s="382"/>
      <c r="R246" s="382"/>
      <c r="S246" s="382"/>
      <c r="T246" s="382"/>
      <c r="U246" s="382"/>
      <c r="V246" s="382"/>
      <c r="W246" s="382"/>
      <c r="X246" s="382"/>
      <c r="Y246" s="382"/>
      <c r="Z246" s="382"/>
    </row>
    <row r="247" ht="15.75" customHeight="1">
      <c r="A247" s="382"/>
      <c r="B247" s="382"/>
      <c r="C247" s="382"/>
      <c r="D247" s="382"/>
      <c r="E247" s="382"/>
      <c r="F247" s="382"/>
      <c r="G247" s="382"/>
      <c r="H247" s="382"/>
      <c r="I247" s="382"/>
      <c r="J247" s="382"/>
      <c r="K247" s="382"/>
      <c r="L247" s="382"/>
      <c r="M247" s="382"/>
      <c r="N247" s="382"/>
      <c r="O247" s="382"/>
      <c r="P247" s="382"/>
      <c r="Q247" s="382"/>
      <c r="R247" s="382"/>
      <c r="S247" s="382"/>
      <c r="T247" s="382"/>
      <c r="U247" s="382"/>
      <c r="V247" s="382"/>
      <c r="W247" s="382"/>
      <c r="X247" s="382"/>
      <c r="Y247" s="382"/>
      <c r="Z247" s="382"/>
    </row>
    <row r="248" ht="15.75" customHeight="1">
      <c r="A248" s="382"/>
      <c r="B248" s="382"/>
      <c r="C248" s="382"/>
      <c r="D248" s="382"/>
      <c r="E248" s="382"/>
      <c r="F248" s="382"/>
      <c r="G248" s="382"/>
      <c r="H248" s="382"/>
      <c r="I248" s="382"/>
      <c r="J248" s="382"/>
      <c r="K248" s="382"/>
      <c r="L248" s="382"/>
      <c r="M248" s="382"/>
      <c r="N248" s="382"/>
      <c r="O248" s="382"/>
      <c r="P248" s="382"/>
      <c r="Q248" s="382"/>
      <c r="R248" s="382"/>
      <c r="S248" s="382"/>
      <c r="T248" s="382"/>
      <c r="U248" s="382"/>
      <c r="V248" s="382"/>
      <c r="W248" s="382"/>
      <c r="X248" s="382"/>
      <c r="Y248" s="382"/>
      <c r="Z248" s="382"/>
    </row>
    <row r="249" ht="15.75" customHeight="1">
      <c r="A249" s="382"/>
      <c r="B249" s="382"/>
      <c r="C249" s="382"/>
      <c r="D249" s="382"/>
      <c r="E249" s="382"/>
      <c r="F249" s="382"/>
      <c r="G249" s="382"/>
      <c r="H249" s="382"/>
      <c r="I249" s="382"/>
      <c r="J249" s="382"/>
      <c r="K249" s="382"/>
      <c r="L249" s="382"/>
      <c r="M249" s="382"/>
      <c r="N249" s="382"/>
      <c r="O249" s="382"/>
      <c r="P249" s="382"/>
      <c r="Q249" s="382"/>
      <c r="R249" s="382"/>
      <c r="S249" s="382"/>
      <c r="T249" s="382"/>
      <c r="U249" s="382"/>
      <c r="V249" s="382"/>
      <c r="W249" s="382"/>
      <c r="X249" s="382"/>
      <c r="Y249" s="382"/>
      <c r="Z249" s="382"/>
    </row>
    <row r="250" ht="15.75" customHeight="1">
      <c r="A250" s="382"/>
      <c r="B250" s="382"/>
      <c r="C250" s="382"/>
      <c r="D250" s="382"/>
      <c r="E250" s="382"/>
      <c r="F250" s="382"/>
      <c r="G250" s="382"/>
      <c r="H250" s="382"/>
      <c r="I250" s="382"/>
      <c r="J250" s="382"/>
      <c r="K250" s="382"/>
      <c r="L250" s="382"/>
      <c r="M250" s="382"/>
      <c r="N250" s="382"/>
      <c r="O250" s="382"/>
      <c r="P250" s="382"/>
      <c r="Q250" s="382"/>
      <c r="R250" s="382"/>
      <c r="S250" s="382"/>
      <c r="T250" s="382"/>
      <c r="U250" s="382"/>
      <c r="V250" s="382"/>
      <c r="W250" s="382"/>
      <c r="X250" s="382"/>
      <c r="Y250" s="382"/>
      <c r="Z250" s="382"/>
    </row>
    <row r="251" ht="15.75" customHeight="1">
      <c r="A251" s="382"/>
      <c r="B251" s="382"/>
      <c r="C251" s="382"/>
      <c r="D251" s="382"/>
      <c r="E251" s="382"/>
      <c r="F251" s="382"/>
      <c r="G251" s="382"/>
      <c r="H251" s="382"/>
      <c r="I251" s="382"/>
      <c r="J251" s="382"/>
      <c r="K251" s="382"/>
      <c r="L251" s="382"/>
      <c r="M251" s="382"/>
      <c r="N251" s="382"/>
      <c r="O251" s="382"/>
      <c r="P251" s="382"/>
      <c r="Q251" s="382"/>
      <c r="R251" s="382"/>
      <c r="S251" s="382"/>
      <c r="T251" s="382"/>
      <c r="U251" s="382"/>
      <c r="V251" s="382"/>
      <c r="W251" s="382"/>
      <c r="X251" s="382"/>
      <c r="Y251" s="382"/>
      <c r="Z251" s="382"/>
    </row>
    <row r="252" ht="15.75" customHeight="1">
      <c r="A252" s="382"/>
      <c r="B252" s="382"/>
      <c r="C252" s="382"/>
      <c r="D252" s="382"/>
      <c r="E252" s="382"/>
      <c r="F252" s="382"/>
      <c r="G252" s="382"/>
      <c r="H252" s="382"/>
      <c r="I252" s="382"/>
      <c r="J252" s="382"/>
      <c r="K252" s="382"/>
      <c r="L252" s="382"/>
      <c r="M252" s="382"/>
      <c r="N252" s="382"/>
      <c r="O252" s="382"/>
      <c r="P252" s="382"/>
      <c r="Q252" s="382"/>
      <c r="R252" s="382"/>
      <c r="S252" s="382"/>
      <c r="T252" s="382"/>
      <c r="U252" s="382"/>
      <c r="V252" s="382"/>
      <c r="W252" s="382"/>
      <c r="X252" s="382"/>
      <c r="Y252" s="382"/>
      <c r="Z252" s="382"/>
    </row>
    <row r="253" ht="15.75" customHeight="1">
      <c r="A253" s="382"/>
      <c r="B253" s="382"/>
      <c r="C253" s="382"/>
      <c r="D253" s="382"/>
      <c r="E253" s="382"/>
      <c r="F253" s="382"/>
      <c r="G253" s="382"/>
      <c r="H253" s="382"/>
      <c r="I253" s="382"/>
      <c r="J253" s="382"/>
      <c r="K253" s="382"/>
      <c r="L253" s="382"/>
      <c r="M253" s="382"/>
      <c r="N253" s="382"/>
      <c r="O253" s="382"/>
      <c r="P253" s="382"/>
      <c r="Q253" s="382"/>
      <c r="R253" s="382"/>
      <c r="S253" s="382"/>
      <c r="T253" s="382"/>
      <c r="U253" s="382"/>
      <c r="V253" s="382"/>
      <c r="W253" s="382"/>
      <c r="X253" s="382"/>
      <c r="Y253" s="382"/>
      <c r="Z253" s="382"/>
    </row>
    <row r="254" ht="15.75" customHeight="1">
      <c r="A254" s="382"/>
      <c r="B254" s="382"/>
      <c r="C254" s="382"/>
      <c r="D254" s="382"/>
      <c r="E254" s="382"/>
      <c r="F254" s="382"/>
      <c r="G254" s="382"/>
      <c r="H254" s="382"/>
      <c r="I254" s="382"/>
      <c r="J254" s="382"/>
      <c r="K254" s="382"/>
      <c r="L254" s="382"/>
      <c r="M254" s="382"/>
      <c r="N254" s="382"/>
      <c r="O254" s="382"/>
      <c r="P254" s="382"/>
      <c r="Q254" s="382"/>
      <c r="R254" s="382"/>
      <c r="S254" s="382"/>
      <c r="T254" s="382"/>
      <c r="U254" s="382"/>
      <c r="V254" s="382"/>
      <c r="W254" s="382"/>
      <c r="X254" s="382"/>
      <c r="Y254" s="382"/>
      <c r="Z254" s="382"/>
    </row>
    <row r="255" ht="15.75" customHeight="1">
      <c r="A255" s="382"/>
      <c r="B255" s="382"/>
      <c r="C255" s="382"/>
      <c r="D255" s="382"/>
      <c r="E255" s="382"/>
      <c r="F255" s="382"/>
      <c r="G255" s="382"/>
      <c r="H255" s="382"/>
      <c r="I255" s="382"/>
      <c r="J255" s="382"/>
      <c r="K255" s="382"/>
      <c r="L255" s="382"/>
      <c r="M255" s="382"/>
      <c r="N255" s="382"/>
      <c r="O255" s="382"/>
      <c r="P255" s="382"/>
      <c r="Q255" s="382"/>
      <c r="R255" s="382"/>
      <c r="S255" s="382"/>
      <c r="T255" s="382"/>
      <c r="U255" s="382"/>
      <c r="V255" s="382"/>
      <c r="W255" s="382"/>
      <c r="X255" s="382"/>
      <c r="Y255" s="382"/>
      <c r="Z255" s="382"/>
    </row>
    <row r="256" ht="15.75" customHeight="1">
      <c r="A256" s="382"/>
      <c r="B256" s="382"/>
      <c r="C256" s="382"/>
      <c r="D256" s="382"/>
      <c r="E256" s="382"/>
      <c r="F256" s="382"/>
      <c r="G256" s="382"/>
      <c r="H256" s="382"/>
      <c r="I256" s="382"/>
      <c r="J256" s="382"/>
      <c r="K256" s="382"/>
      <c r="L256" s="382"/>
      <c r="M256" s="382"/>
      <c r="N256" s="382"/>
      <c r="O256" s="382"/>
      <c r="P256" s="382"/>
      <c r="Q256" s="382"/>
      <c r="R256" s="382"/>
      <c r="S256" s="382"/>
      <c r="T256" s="382"/>
      <c r="U256" s="382"/>
      <c r="V256" s="382"/>
      <c r="W256" s="382"/>
      <c r="X256" s="382"/>
      <c r="Y256" s="382"/>
      <c r="Z256" s="382"/>
    </row>
    <row r="257" ht="15.75" customHeight="1">
      <c r="A257" s="382"/>
      <c r="B257" s="382"/>
      <c r="C257" s="382"/>
      <c r="D257" s="382"/>
      <c r="E257" s="382"/>
      <c r="F257" s="382"/>
      <c r="G257" s="382"/>
      <c r="H257" s="382"/>
      <c r="I257" s="382"/>
      <c r="J257" s="382"/>
      <c r="K257" s="382"/>
      <c r="L257" s="382"/>
      <c r="M257" s="382"/>
      <c r="N257" s="382"/>
      <c r="O257" s="382"/>
      <c r="P257" s="382"/>
      <c r="Q257" s="382"/>
      <c r="R257" s="382"/>
      <c r="S257" s="382"/>
      <c r="T257" s="382"/>
      <c r="U257" s="382"/>
      <c r="V257" s="382"/>
      <c r="W257" s="382"/>
      <c r="X257" s="382"/>
      <c r="Y257" s="382"/>
      <c r="Z257" s="382"/>
    </row>
    <row r="258" ht="15.75" customHeight="1">
      <c r="A258" s="382"/>
      <c r="B258" s="382"/>
      <c r="C258" s="382"/>
      <c r="D258" s="382"/>
      <c r="E258" s="382"/>
      <c r="F258" s="382"/>
      <c r="G258" s="382"/>
      <c r="H258" s="382"/>
      <c r="I258" s="382"/>
      <c r="J258" s="382"/>
      <c r="K258" s="382"/>
      <c r="L258" s="382"/>
      <c r="M258" s="382"/>
      <c r="N258" s="382"/>
      <c r="O258" s="382"/>
      <c r="P258" s="382"/>
      <c r="Q258" s="382"/>
      <c r="R258" s="382"/>
      <c r="S258" s="382"/>
      <c r="T258" s="382"/>
      <c r="U258" s="382"/>
      <c r="V258" s="382"/>
      <c r="W258" s="382"/>
      <c r="X258" s="382"/>
      <c r="Y258" s="382"/>
      <c r="Z258" s="382"/>
    </row>
    <row r="259" ht="15.75" customHeight="1">
      <c r="A259" s="382"/>
      <c r="B259" s="382"/>
      <c r="C259" s="382"/>
      <c r="D259" s="382"/>
      <c r="E259" s="382"/>
      <c r="F259" s="382"/>
      <c r="G259" s="382"/>
      <c r="H259" s="382"/>
      <c r="I259" s="382"/>
      <c r="J259" s="382"/>
      <c r="K259" s="382"/>
      <c r="L259" s="382"/>
      <c r="M259" s="382"/>
      <c r="N259" s="382"/>
      <c r="O259" s="382"/>
      <c r="P259" s="382"/>
      <c r="Q259" s="382"/>
      <c r="R259" s="382"/>
      <c r="S259" s="382"/>
      <c r="T259" s="382"/>
      <c r="U259" s="382"/>
      <c r="V259" s="382"/>
      <c r="W259" s="382"/>
      <c r="X259" s="382"/>
      <c r="Y259" s="382"/>
      <c r="Z259" s="382"/>
    </row>
    <row r="260" ht="15.75" customHeight="1">
      <c r="A260" s="382"/>
      <c r="B260" s="382"/>
      <c r="C260" s="382"/>
      <c r="D260" s="382"/>
      <c r="E260" s="382"/>
      <c r="F260" s="382"/>
      <c r="G260" s="382"/>
      <c r="H260" s="382"/>
      <c r="I260" s="382"/>
      <c r="J260" s="382"/>
      <c r="K260" s="382"/>
      <c r="L260" s="382"/>
      <c r="M260" s="382"/>
      <c r="N260" s="382"/>
      <c r="O260" s="382"/>
      <c r="P260" s="382"/>
      <c r="Q260" s="382"/>
      <c r="R260" s="382"/>
      <c r="S260" s="382"/>
      <c r="T260" s="382"/>
      <c r="U260" s="382"/>
      <c r="V260" s="382"/>
      <c r="W260" s="382"/>
      <c r="X260" s="382"/>
      <c r="Y260" s="382"/>
      <c r="Z260" s="382"/>
    </row>
    <row r="261" ht="15.75" customHeight="1">
      <c r="A261" s="382"/>
      <c r="B261" s="382"/>
      <c r="C261" s="382"/>
      <c r="D261" s="382"/>
      <c r="E261" s="382"/>
      <c r="F261" s="382"/>
      <c r="G261" s="382"/>
      <c r="H261" s="382"/>
      <c r="I261" s="382"/>
      <c r="J261" s="382"/>
      <c r="K261" s="382"/>
      <c r="L261" s="382"/>
      <c r="M261" s="382"/>
      <c r="N261" s="382"/>
      <c r="O261" s="382"/>
      <c r="P261" s="382"/>
      <c r="Q261" s="382"/>
      <c r="R261" s="382"/>
      <c r="S261" s="382"/>
      <c r="T261" s="382"/>
      <c r="U261" s="382"/>
      <c r="V261" s="382"/>
      <c r="W261" s="382"/>
      <c r="X261" s="382"/>
      <c r="Y261" s="382"/>
      <c r="Z261" s="382"/>
    </row>
    <row r="262" ht="15.75" customHeight="1">
      <c r="A262" s="382"/>
      <c r="B262" s="382"/>
      <c r="C262" s="382"/>
      <c r="D262" s="382"/>
      <c r="E262" s="382"/>
      <c r="F262" s="382"/>
      <c r="G262" s="382"/>
      <c r="H262" s="382"/>
      <c r="I262" s="382"/>
      <c r="J262" s="382"/>
      <c r="K262" s="382"/>
      <c r="L262" s="382"/>
      <c r="M262" s="382"/>
      <c r="N262" s="382"/>
      <c r="O262" s="382"/>
      <c r="P262" s="382"/>
      <c r="Q262" s="382"/>
      <c r="R262" s="382"/>
      <c r="S262" s="382"/>
      <c r="T262" s="382"/>
      <c r="U262" s="382"/>
      <c r="V262" s="382"/>
      <c r="W262" s="382"/>
      <c r="X262" s="382"/>
      <c r="Y262" s="382"/>
      <c r="Z262" s="382"/>
    </row>
    <row r="263" ht="15.75" customHeight="1">
      <c r="A263" s="382"/>
      <c r="B263" s="382"/>
      <c r="C263" s="382"/>
      <c r="D263" s="382"/>
      <c r="E263" s="382"/>
      <c r="F263" s="382"/>
      <c r="G263" s="382"/>
      <c r="H263" s="382"/>
      <c r="I263" s="382"/>
      <c r="J263" s="382"/>
      <c r="K263" s="382"/>
      <c r="L263" s="382"/>
      <c r="M263" s="382"/>
      <c r="N263" s="382"/>
      <c r="O263" s="382"/>
      <c r="P263" s="382"/>
      <c r="Q263" s="382"/>
      <c r="R263" s="382"/>
      <c r="S263" s="382"/>
      <c r="T263" s="382"/>
      <c r="U263" s="382"/>
      <c r="V263" s="382"/>
      <c r="W263" s="382"/>
      <c r="X263" s="382"/>
      <c r="Y263" s="382"/>
      <c r="Z263" s="382"/>
    </row>
    <row r="264" ht="15.75" customHeight="1">
      <c r="A264" s="382"/>
      <c r="B264" s="382"/>
      <c r="C264" s="382"/>
      <c r="D264" s="382"/>
      <c r="E264" s="382"/>
      <c r="F264" s="382"/>
      <c r="G264" s="382"/>
      <c r="H264" s="382"/>
      <c r="I264" s="382"/>
      <c r="J264" s="382"/>
      <c r="K264" s="382"/>
      <c r="L264" s="382"/>
      <c r="M264" s="382"/>
      <c r="N264" s="382"/>
      <c r="O264" s="382"/>
      <c r="P264" s="382"/>
      <c r="Q264" s="382"/>
      <c r="R264" s="382"/>
      <c r="S264" s="382"/>
      <c r="T264" s="382"/>
      <c r="U264" s="382"/>
      <c r="V264" s="382"/>
      <c r="W264" s="382"/>
      <c r="X264" s="382"/>
      <c r="Y264" s="382"/>
      <c r="Z264" s="382"/>
    </row>
    <row r="265" ht="15.75" customHeight="1">
      <c r="A265" s="382"/>
      <c r="B265" s="382"/>
      <c r="C265" s="382"/>
      <c r="D265" s="382"/>
      <c r="E265" s="382"/>
      <c r="F265" s="382"/>
      <c r="G265" s="382"/>
      <c r="H265" s="382"/>
      <c r="I265" s="382"/>
      <c r="J265" s="382"/>
      <c r="K265" s="382"/>
      <c r="L265" s="382"/>
      <c r="M265" s="382"/>
      <c r="N265" s="382"/>
      <c r="O265" s="382"/>
      <c r="P265" s="382"/>
      <c r="Q265" s="382"/>
      <c r="R265" s="382"/>
      <c r="S265" s="382"/>
      <c r="T265" s="382"/>
      <c r="U265" s="382"/>
      <c r="V265" s="382"/>
      <c r="W265" s="382"/>
      <c r="X265" s="382"/>
      <c r="Y265" s="382"/>
      <c r="Z265" s="382"/>
    </row>
    <row r="266" ht="15.75" customHeight="1">
      <c r="A266" s="382"/>
      <c r="B266" s="382"/>
      <c r="C266" s="382"/>
      <c r="D266" s="382"/>
      <c r="E266" s="382"/>
      <c r="F266" s="382"/>
      <c r="G266" s="382"/>
      <c r="H266" s="382"/>
      <c r="I266" s="382"/>
      <c r="J266" s="382"/>
      <c r="K266" s="382"/>
      <c r="L266" s="382"/>
      <c r="M266" s="382"/>
      <c r="N266" s="382"/>
      <c r="O266" s="382"/>
      <c r="P266" s="382"/>
      <c r="Q266" s="382"/>
      <c r="R266" s="382"/>
      <c r="S266" s="382"/>
      <c r="T266" s="382"/>
      <c r="U266" s="382"/>
      <c r="V266" s="382"/>
      <c r="W266" s="382"/>
      <c r="X266" s="382"/>
      <c r="Y266" s="382"/>
      <c r="Z266" s="382"/>
    </row>
    <row r="267" ht="15.75" customHeight="1">
      <c r="A267" s="382"/>
      <c r="B267" s="382"/>
      <c r="C267" s="382"/>
      <c r="D267" s="382"/>
      <c r="E267" s="382"/>
      <c r="F267" s="382"/>
      <c r="G267" s="382"/>
      <c r="H267" s="382"/>
      <c r="I267" s="382"/>
      <c r="J267" s="382"/>
      <c r="K267" s="382"/>
      <c r="L267" s="382"/>
      <c r="M267" s="382"/>
      <c r="N267" s="382"/>
      <c r="O267" s="382"/>
      <c r="P267" s="382"/>
      <c r="Q267" s="382"/>
      <c r="R267" s="382"/>
      <c r="S267" s="382"/>
      <c r="T267" s="382"/>
      <c r="U267" s="382"/>
      <c r="V267" s="382"/>
      <c r="W267" s="382"/>
      <c r="X267" s="382"/>
      <c r="Y267" s="382"/>
      <c r="Z267" s="382"/>
    </row>
    <row r="268" ht="15.75" customHeight="1">
      <c r="A268" s="382"/>
      <c r="B268" s="382"/>
      <c r="C268" s="382"/>
      <c r="D268" s="382"/>
      <c r="E268" s="382"/>
      <c r="F268" s="382"/>
      <c r="G268" s="382"/>
      <c r="H268" s="382"/>
      <c r="I268" s="382"/>
      <c r="J268" s="382"/>
      <c r="K268" s="382"/>
      <c r="L268" s="382"/>
      <c r="M268" s="382"/>
      <c r="N268" s="382"/>
      <c r="O268" s="382"/>
      <c r="P268" s="382"/>
      <c r="Q268" s="382"/>
      <c r="R268" s="382"/>
      <c r="S268" s="382"/>
      <c r="T268" s="382"/>
      <c r="U268" s="382"/>
      <c r="V268" s="382"/>
      <c r="W268" s="382"/>
      <c r="X268" s="382"/>
      <c r="Y268" s="382"/>
      <c r="Z268" s="382"/>
    </row>
    <row r="269" ht="15.75" customHeight="1">
      <c r="A269" s="382"/>
      <c r="B269" s="382"/>
      <c r="C269" s="382"/>
      <c r="D269" s="382"/>
      <c r="E269" s="382"/>
      <c r="F269" s="382"/>
      <c r="G269" s="382"/>
      <c r="H269" s="382"/>
      <c r="I269" s="382"/>
      <c r="J269" s="382"/>
      <c r="K269" s="382"/>
      <c r="L269" s="382"/>
      <c r="M269" s="382"/>
      <c r="N269" s="382"/>
      <c r="O269" s="382"/>
      <c r="P269" s="382"/>
      <c r="Q269" s="382"/>
      <c r="R269" s="382"/>
      <c r="S269" s="382"/>
      <c r="T269" s="382"/>
      <c r="U269" s="382"/>
      <c r="V269" s="382"/>
      <c r="W269" s="382"/>
      <c r="X269" s="382"/>
      <c r="Y269" s="382"/>
      <c r="Z269" s="382"/>
    </row>
    <row r="270" ht="15.75" customHeight="1">
      <c r="A270" s="382"/>
      <c r="B270" s="382"/>
      <c r="C270" s="382"/>
      <c r="D270" s="382"/>
      <c r="E270" s="382"/>
      <c r="F270" s="382"/>
      <c r="G270" s="382"/>
      <c r="H270" s="382"/>
      <c r="I270" s="382"/>
      <c r="J270" s="382"/>
      <c r="K270" s="382"/>
      <c r="L270" s="382"/>
      <c r="M270" s="382"/>
      <c r="N270" s="382"/>
      <c r="O270" s="382"/>
      <c r="P270" s="382"/>
      <c r="Q270" s="382"/>
      <c r="R270" s="382"/>
      <c r="S270" s="382"/>
      <c r="T270" s="382"/>
      <c r="U270" s="382"/>
      <c r="V270" s="382"/>
      <c r="W270" s="382"/>
      <c r="X270" s="382"/>
      <c r="Y270" s="382"/>
      <c r="Z270" s="382"/>
    </row>
    <row r="271" ht="15.75" customHeight="1">
      <c r="A271" s="382"/>
      <c r="B271" s="382"/>
      <c r="C271" s="382"/>
      <c r="D271" s="382"/>
      <c r="E271" s="382"/>
      <c r="F271" s="382"/>
      <c r="G271" s="382"/>
      <c r="H271" s="382"/>
      <c r="I271" s="382"/>
      <c r="J271" s="382"/>
      <c r="K271" s="382"/>
      <c r="L271" s="382"/>
      <c r="M271" s="382"/>
      <c r="N271" s="382"/>
      <c r="O271" s="382"/>
      <c r="P271" s="382"/>
      <c r="Q271" s="382"/>
      <c r="R271" s="382"/>
      <c r="S271" s="382"/>
      <c r="T271" s="382"/>
      <c r="U271" s="382"/>
      <c r="V271" s="382"/>
      <c r="W271" s="382"/>
      <c r="X271" s="382"/>
      <c r="Y271" s="382"/>
      <c r="Z271" s="382"/>
    </row>
    <row r="272" ht="15.75" customHeight="1">
      <c r="A272" s="382"/>
      <c r="B272" s="382"/>
      <c r="C272" s="382"/>
      <c r="D272" s="382"/>
      <c r="E272" s="382"/>
      <c r="F272" s="382"/>
      <c r="G272" s="382"/>
      <c r="H272" s="382"/>
      <c r="I272" s="382"/>
      <c r="J272" s="382"/>
      <c r="K272" s="382"/>
      <c r="L272" s="382"/>
      <c r="M272" s="382"/>
      <c r="N272" s="382"/>
      <c r="O272" s="382"/>
      <c r="P272" s="382"/>
      <c r="Q272" s="382"/>
      <c r="R272" s="382"/>
      <c r="S272" s="382"/>
      <c r="T272" s="382"/>
      <c r="U272" s="382"/>
      <c r="V272" s="382"/>
      <c r="W272" s="382"/>
      <c r="X272" s="382"/>
      <c r="Y272" s="382"/>
      <c r="Z272" s="382"/>
    </row>
    <row r="273" ht="15.75" customHeight="1">
      <c r="A273" s="382"/>
      <c r="B273" s="382"/>
      <c r="C273" s="382"/>
      <c r="D273" s="382"/>
      <c r="E273" s="382"/>
      <c r="F273" s="382"/>
      <c r="G273" s="382"/>
      <c r="H273" s="382"/>
      <c r="I273" s="382"/>
      <c r="J273" s="382"/>
      <c r="K273" s="382"/>
      <c r="L273" s="382"/>
      <c r="M273" s="382"/>
      <c r="N273" s="382"/>
      <c r="O273" s="382"/>
      <c r="P273" s="382"/>
      <c r="Q273" s="382"/>
      <c r="R273" s="382"/>
      <c r="S273" s="382"/>
      <c r="T273" s="382"/>
      <c r="U273" s="382"/>
      <c r="V273" s="382"/>
      <c r="W273" s="382"/>
      <c r="X273" s="382"/>
      <c r="Y273" s="382"/>
      <c r="Z273" s="382"/>
    </row>
    <row r="274" ht="15.75" customHeight="1">
      <c r="A274" s="382"/>
      <c r="B274" s="382"/>
      <c r="C274" s="382"/>
      <c r="D274" s="382"/>
      <c r="E274" s="382"/>
      <c r="F274" s="382"/>
      <c r="G274" s="382"/>
      <c r="H274" s="382"/>
      <c r="I274" s="382"/>
      <c r="J274" s="382"/>
      <c r="K274" s="382"/>
      <c r="L274" s="382"/>
      <c r="M274" s="382"/>
      <c r="N274" s="382"/>
      <c r="O274" s="382"/>
      <c r="P274" s="382"/>
      <c r="Q274" s="382"/>
      <c r="R274" s="382"/>
      <c r="S274" s="382"/>
      <c r="T274" s="382"/>
      <c r="U274" s="382"/>
      <c r="V274" s="382"/>
      <c r="W274" s="382"/>
      <c r="X274" s="382"/>
      <c r="Y274" s="382"/>
      <c r="Z274" s="382"/>
    </row>
    <row r="275" ht="15.75" customHeight="1">
      <c r="A275" s="382"/>
      <c r="B275" s="382"/>
      <c r="C275" s="382"/>
      <c r="D275" s="382"/>
      <c r="E275" s="382"/>
      <c r="F275" s="382"/>
      <c r="G275" s="382"/>
      <c r="H275" s="382"/>
      <c r="I275" s="382"/>
      <c r="J275" s="382"/>
      <c r="K275" s="382"/>
      <c r="L275" s="382"/>
      <c r="M275" s="382"/>
      <c r="N275" s="382"/>
      <c r="O275" s="382"/>
      <c r="P275" s="382"/>
      <c r="Q275" s="382"/>
      <c r="R275" s="382"/>
      <c r="S275" s="382"/>
      <c r="T275" s="382"/>
      <c r="U275" s="382"/>
      <c r="V275" s="382"/>
      <c r="W275" s="382"/>
      <c r="X275" s="382"/>
      <c r="Y275" s="382"/>
      <c r="Z275" s="382"/>
    </row>
    <row r="276" ht="15.75" customHeight="1">
      <c r="A276" s="382"/>
      <c r="B276" s="382"/>
      <c r="C276" s="382"/>
      <c r="D276" s="382"/>
      <c r="E276" s="382"/>
      <c r="F276" s="382"/>
      <c r="G276" s="382"/>
      <c r="H276" s="382"/>
      <c r="I276" s="382"/>
      <c r="J276" s="382"/>
      <c r="K276" s="382"/>
      <c r="L276" s="382"/>
      <c r="M276" s="382"/>
      <c r="N276" s="382"/>
      <c r="O276" s="382"/>
      <c r="P276" s="382"/>
      <c r="Q276" s="382"/>
      <c r="R276" s="382"/>
      <c r="S276" s="382"/>
      <c r="T276" s="382"/>
      <c r="U276" s="382"/>
      <c r="V276" s="382"/>
      <c r="W276" s="382"/>
      <c r="X276" s="382"/>
      <c r="Y276" s="382"/>
      <c r="Z276" s="382"/>
    </row>
    <row r="277" ht="15.75" customHeight="1">
      <c r="A277" s="382"/>
      <c r="B277" s="382"/>
      <c r="C277" s="382"/>
      <c r="D277" s="382"/>
      <c r="E277" s="382"/>
      <c r="F277" s="382"/>
      <c r="G277" s="382"/>
      <c r="H277" s="382"/>
      <c r="I277" s="382"/>
      <c r="J277" s="382"/>
      <c r="K277" s="382"/>
      <c r="L277" s="382"/>
      <c r="M277" s="382"/>
      <c r="N277" s="382"/>
      <c r="O277" s="382"/>
      <c r="P277" s="382"/>
      <c r="Q277" s="382"/>
      <c r="R277" s="382"/>
      <c r="S277" s="382"/>
      <c r="T277" s="382"/>
      <c r="U277" s="382"/>
      <c r="V277" s="382"/>
      <c r="W277" s="382"/>
      <c r="X277" s="382"/>
      <c r="Y277" s="382"/>
      <c r="Z277" s="382"/>
    </row>
    <row r="278" ht="15.75" customHeight="1">
      <c r="A278" s="382"/>
      <c r="B278" s="382"/>
      <c r="C278" s="382"/>
      <c r="D278" s="382"/>
      <c r="E278" s="382"/>
      <c r="F278" s="382"/>
      <c r="G278" s="382"/>
      <c r="H278" s="382"/>
      <c r="I278" s="382"/>
      <c r="J278" s="382"/>
      <c r="K278" s="382"/>
      <c r="L278" s="382"/>
      <c r="M278" s="382"/>
      <c r="N278" s="382"/>
      <c r="O278" s="382"/>
      <c r="P278" s="382"/>
      <c r="Q278" s="382"/>
      <c r="R278" s="382"/>
      <c r="S278" s="382"/>
      <c r="T278" s="382"/>
      <c r="U278" s="382"/>
      <c r="V278" s="382"/>
      <c r="W278" s="382"/>
      <c r="X278" s="382"/>
      <c r="Y278" s="382"/>
      <c r="Z278" s="382"/>
    </row>
    <row r="279" ht="15.75" customHeight="1">
      <c r="A279" s="382"/>
      <c r="B279" s="382"/>
      <c r="C279" s="382"/>
      <c r="D279" s="382"/>
      <c r="E279" s="382"/>
      <c r="F279" s="382"/>
      <c r="G279" s="382"/>
      <c r="H279" s="382"/>
      <c r="I279" s="382"/>
      <c r="J279" s="382"/>
      <c r="K279" s="382"/>
      <c r="L279" s="382"/>
      <c r="M279" s="382"/>
      <c r="N279" s="382"/>
      <c r="O279" s="382"/>
      <c r="P279" s="382"/>
      <c r="Q279" s="382"/>
      <c r="R279" s="382"/>
      <c r="S279" s="382"/>
      <c r="T279" s="382"/>
      <c r="U279" s="382"/>
      <c r="V279" s="382"/>
      <c r="W279" s="382"/>
      <c r="X279" s="382"/>
      <c r="Y279" s="382"/>
      <c r="Z279" s="382"/>
    </row>
    <row r="280" ht="15.75" customHeight="1">
      <c r="A280" s="382"/>
      <c r="B280" s="382"/>
      <c r="C280" s="382"/>
      <c r="D280" s="382"/>
      <c r="E280" s="382"/>
      <c r="F280" s="382"/>
      <c r="G280" s="382"/>
      <c r="H280" s="382"/>
      <c r="I280" s="382"/>
      <c r="J280" s="382"/>
      <c r="K280" s="382"/>
      <c r="L280" s="382"/>
      <c r="M280" s="382"/>
      <c r="N280" s="382"/>
      <c r="O280" s="382"/>
      <c r="P280" s="382"/>
      <c r="Q280" s="382"/>
      <c r="R280" s="382"/>
      <c r="S280" s="382"/>
      <c r="T280" s="382"/>
      <c r="U280" s="382"/>
      <c r="V280" s="382"/>
      <c r="W280" s="382"/>
      <c r="X280" s="382"/>
      <c r="Y280" s="382"/>
      <c r="Z280" s="382"/>
    </row>
    <row r="281" ht="15.75" customHeight="1">
      <c r="A281" s="382"/>
      <c r="B281" s="382"/>
      <c r="C281" s="382"/>
      <c r="D281" s="382"/>
      <c r="E281" s="382"/>
      <c r="F281" s="382"/>
      <c r="G281" s="382"/>
      <c r="H281" s="382"/>
      <c r="I281" s="382"/>
      <c r="J281" s="382"/>
      <c r="K281" s="382"/>
      <c r="L281" s="382"/>
      <c r="M281" s="382"/>
      <c r="N281" s="382"/>
      <c r="O281" s="382"/>
      <c r="P281" s="382"/>
      <c r="Q281" s="382"/>
      <c r="R281" s="382"/>
      <c r="S281" s="382"/>
      <c r="T281" s="382"/>
      <c r="U281" s="382"/>
      <c r="V281" s="382"/>
      <c r="W281" s="382"/>
      <c r="X281" s="382"/>
      <c r="Y281" s="382"/>
      <c r="Z281" s="382"/>
    </row>
    <row r="282" ht="15.75" customHeight="1">
      <c r="A282" s="382"/>
      <c r="B282" s="382"/>
      <c r="C282" s="382"/>
      <c r="D282" s="382"/>
      <c r="E282" s="382"/>
      <c r="F282" s="382"/>
      <c r="G282" s="382"/>
      <c r="H282" s="382"/>
      <c r="I282" s="382"/>
      <c r="J282" s="382"/>
      <c r="K282" s="382"/>
      <c r="L282" s="382"/>
      <c r="M282" s="382"/>
      <c r="N282" s="382"/>
      <c r="O282" s="382"/>
      <c r="P282" s="382"/>
      <c r="Q282" s="382"/>
      <c r="R282" s="382"/>
      <c r="S282" s="382"/>
      <c r="T282" s="382"/>
      <c r="U282" s="382"/>
      <c r="V282" s="382"/>
      <c r="W282" s="382"/>
      <c r="X282" s="382"/>
      <c r="Y282" s="382"/>
      <c r="Z282" s="382"/>
    </row>
    <row r="283" ht="15.75" customHeight="1">
      <c r="A283" s="382"/>
      <c r="B283" s="382"/>
      <c r="C283" s="382"/>
      <c r="D283" s="382"/>
      <c r="E283" s="382"/>
      <c r="F283" s="382"/>
      <c r="G283" s="382"/>
      <c r="H283" s="382"/>
      <c r="I283" s="382"/>
      <c r="J283" s="382"/>
      <c r="K283" s="382"/>
      <c r="L283" s="382"/>
      <c r="M283" s="382"/>
      <c r="N283" s="382"/>
      <c r="O283" s="382"/>
      <c r="P283" s="382"/>
      <c r="Q283" s="382"/>
      <c r="R283" s="382"/>
      <c r="S283" s="382"/>
      <c r="T283" s="382"/>
      <c r="U283" s="382"/>
      <c r="V283" s="382"/>
      <c r="W283" s="382"/>
      <c r="X283" s="382"/>
      <c r="Y283" s="382"/>
      <c r="Z283" s="382"/>
    </row>
    <row r="284" ht="15.75" customHeight="1">
      <c r="A284" s="382"/>
      <c r="B284" s="382"/>
      <c r="C284" s="382"/>
      <c r="D284" s="382"/>
      <c r="E284" s="382"/>
      <c r="F284" s="382"/>
      <c r="G284" s="382"/>
      <c r="H284" s="382"/>
      <c r="I284" s="382"/>
      <c r="J284" s="382"/>
      <c r="K284" s="382"/>
      <c r="L284" s="382"/>
      <c r="M284" s="382"/>
      <c r="N284" s="382"/>
      <c r="O284" s="382"/>
      <c r="P284" s="382"/>
      <c r="Q284" s="382"/>
      <c r="R284" s="382"/>
      <c r="S284" s="382"/>
      <c r="T284" s="382"/>
      <c r="U284" s="382"/>
      <c r="V284" s="382"/>
      <c r="W284" s="382"/>
      <c r="X284" s="382"/>
      <c r="Y284" s="382"/>
      <c r="Z284" s="382"/>
    </row>
    <row r="285" ht="15.75" customHeight="1">
      <c r="A285" s="382"/>
      <c r="B285" s="382"/>
      <c r="C285" s="382"/>
      <c r="D285" s="382"/>
      <c r="E285" s="382"/>
      <c r="F285" s="382"/>
      <c r="G285" s="382"/>
      <c r="H285" s="382"/>
      <c r="I285" s="382"/>
      <c r="J285" s="382"/>
      <c r="K285" s="382"/>
      <c r="L285" s="382"/>
      <c r="M285" s="382"/>
      <c r="N285" s="382"/>
      <c r="O285" s="382"/>
      <c r="P285" s="382"/>
      <c r="Q285" s="382"/>
      <c r="R285" s="382"/>
      <c r="S285" s="382"/>
      <c r="T285" s="382"/>
      <c r="U285" s="382"/>
      <c r="V285" s="382"/>
      <c r="W285" s="382"/>
      <c r="X285" s="382"/>
      <c r="Y285" s="382"/>
      <c r="Z285" s="382"/>
    </row>
    <row r="286" ht="15.75" customHeight="1">
      <c r="A286" s="382"/>
      <c r="B286" s="382"/>
      <c r="C286" s="382"/>
      <c r="D286" s="382"/>
      <c r="E286" s="382"/>
      <c r="F286" s="382"/>
      <c r="G286" s="382"/>
      <c r="H286" s="382"/>
      <c r="I286" s="382"/>
      <c r="J286" s="382"/>
      <c r="K286" s="382"/>
      <c r="L286" s="382"/>
      <c r="M286" s="382"/>
      <c r="N286" s="382"/>
      <c r="O286" s="382"/>
      <c r="P286" s="382"/>
      <c r="Q286" s="382"/>
      <c r="R286" s="382"/>
      <c r="S286" s="382"/>
      <c r="T286" s="382"/>
      <c r="U286" s="382"/>
      <c r="V286" s="382"/>
      <c r="W286" s="382"/>
      <c r="X286" s="382"/>
      <c r="Y286" s="382"/>
      <c r="Z286" s="382"/>
    </row>
    <row r="287" ht="15.75" customHeight="1">
      <c r="A287" s="382"/>
      <c r="B287" s="382"/>
      <c r="C287" s="382"/>
      <c r="D287" s="382"/>
      <c r="E287" s="382"/>
      <c r="F287" s="382"/>
      <c r="G287" s="382"/>
      <c r="H287" s="382"/>
      <c r="I287" s="382"/>
      <c r="J287" s="382"/>
      <c r="K287" s="382"/>
      <c r="L287" s="382"/>
      <c r="M287" s="382"/>
      <c r="N287" s="382"/>
      <c r="O287" s="382"/>
      <c r="P287" s="382"/>
      <c r="Q287" s="382"/>
      <c r="R287" s="382"/>
      <c r="S287" s="382"/>
      <c r="T287" s="382"/>
      <c r="U287" s="382"/>
      <c r="V287" s="382"/>
      <c r="W287" s="382"/>
      <c r="X287" s="382"/>
      <c r="Y287" s="382"/>
      <c r="Z287" s="382"/>
    </row>
    <row r="288" ht="15.75" customHeight="1">
      <c r="A288" s="382"/>
      <c r="B288" s="382"/>
      <c r="C288" s="382"/>
      <c r="D288" s="382"/>
      <c r="E288" s="382"/>
      <c r="F288" s="382"/>
      <c r="G288" s="382"/>
      <c r="H288" s="382"/>
      <c r="I288" s="382"/>
      <c r="J288" s="382"/>
      <c r="K288" s="382"/>
      <c r="L288" s="382"/>
      <c r="M288" s="382"/>
      <c r="N288" s="382"/>
      <c r="O288" s="382"/>
      <c r="P288" s="382"/>
      <c r="Q288" s="382"/>
      <c r="R288" s="382"/>
      <c r="S288" s="382"/>
      <c r="T288" s="382"/>
      <c r="U288" s="382"/>
      <c r="V288" s="382"/>
      <c r="W288" s="382"/>
      <c r="X288" s="382"/>
      <c r="Y288" s="382"/>
      <c r="Z288" s="382"/>
    </row>
    <row r="289" ht="15.75" customHeight="1">
      <c r="A289" s="382"/>
      <c r="B289" s="382"/>
      <c r="C289" s="382"/>
      <c r="D289" s="382"/>
      <c r="E289" s="382"/>
      <c r="F289" s="382"/>
      <c r="G289" s="382"/>
      <c r="H289" s="382"/>
      <c r="I289" s="382"/>
      <c r="J289" s="382"/>
      <c r="K289" s="382"/>
      <c r="L289" s="382"/>
      <c r="M289" s="382"/>
      <c r="N289" s="382"/>
      <c r="O289" s="382"/>
      <c r="P289" s="382"/>
      <c r="Q289" s="382"/>
      <c r="R289" s="382"/>
      <c r="S289" s="382"/>
      <c r="T289" s="382"/>
      <c r="U289" s="382"/>
      <c r="V289" s="382"/>
      <c r="W289" s="382"/>
      <c r="X289" s="382"/>
      <c r="Y289" s="382"/>
      <c r="Z289" s="382"/>
    </row>
    <row r="290" ht="15.75" customHeight="1">
      <c r="A290" s="382"/>
      <c r="B290" s="382"/>
      <c r="C290" s="382"/>
      <c r="D290" s="382"/>
      <c r="E290" s="382"/>
      <c r="F290" s="382"/>
      <c r="G290" s="382"/>
      <c r="H290" s="382"/>
      <c r="I290" s="382"/>
      <c r="J290" s="382"/>
      <c r="K290" s="382"/>
      <c r="L290" s="382"/>
      <c r="M290" s="382"/>
      <c r="N290" s="382"/>
      <c r="O290" s="382"/>
      <c r="P290" s="382"/>
      <c r="Q290" s="382"/>
      <c r="R290" s="382"/>
      <c r="S290" s="382"/>
      <c r="T290" s="382"/>
      <c r="U290" s="382"/>
      <c r="V290" s="382"/>
      <c r="W290" s="382"/>
      <c r="X290" s="382"/>
      <c r="Y290" s="382"/>
      <c r="Z290" s="382"/>
    </row>
    <row r="291" ht="15.75" customHeight="1">
      <c r="A291" s="382"/>
      <c r="B291" s="382"/>
      <c r="C291" s="382"/>
      <c r="D291" s="382"/>
      <c r="E291" s="382"/>
      <c r="F291" s="382"/>
      <c r="G291" s="382"/>
      <c r="H291" s="382"/>
      <c r="I291" s="382"/>
      <c r="J291" s="382"/>
      <c r="K291" s="382"/>
      <c r="L291" s="382"/>
      <c r="M291" s="382"/>
      <c r="N291" s="382"/>
      <c r="O291" s="382"/>
      <c r="P291" s="382"/>
      <c r="Q291" s="382"/>
      <c r="R291" s="382"/>
      <c r="S291" s="382"/>
      <c r="T291" s="382"/>
      <c r="U291" s="382"/>
      <c r="V291" s="382"/>
      <c r="W291" s="382"/>
      <c r="X291" s="382"/>
      <c r="Y291" s="382"/>
      <c r="Z291" s="382"/>
    </row>
    <row r="292" ht="15.75" customHeight="1">
      <c r="A292" s="382"/>
      <c r="B292" s="382"/>
      <c r="C292" s="382"/>
      <c r="D292" s="382"/>
      <c r="E292" s="382"/>
      <c r="F292" s="382"/>
      <c r="G292" s="382"/>
      <c r="H292" s="382"/>
      <c r="I292" s="382"/>
      <c r="J292" s="382"/>
      <c r="K292" s="382"/>
      <c r="L292" s="382"/>
      <c r="M292" s="382"/>
      <c r="N292" s="382"/>
      <c r="O292" s="382"/>
      <c r="P292" s="382"/>
      <c r="Q292" s="382"/>
      <c r="R292" s="382"/>
      <c r="S292" s="382"/>
      <c r="T292" s="382"/>
      <c r="U292" s="382"/>
      <c r="V292" s="382"/>
      <c r="W292" s="382"/>
      <c r="X292" s="382"/>
      <c r="Y292" s="382"/>
      <c r="Z292" s="382"/>
    </row>
    <row r="293" ht="15.75" customHeight="1">
      <c r="A293" s="382"/>
      <c r="B293" s="382"/>
      <c r="C293" s="382"/>
      <c r="D293" s="382"/>
      <c r="E293" s="382"/>
      <c r="F293" s="382"/>
      <c r="G293" s="382"/>
      <c r="H293" s="382"/>
      <c r="I293" s="382"/>
      <c r="J293" s="382"/>
      <c r="K293" s="382"/>
      <c r="L293" s="382"/>
      <c r="M293" s="382"/>
      <c r="N293" s="382"/>
      <c r="O293" s="382"/>
      <c r="P293" s="382"/>
      <c r="Q293" s="382"/>
      <c r="R293" s="382"/>
      <c r="S293" s="382"/>
      <c r="T293" s="382"/>
      <c r="U293" s="382"/>
      <c r="V293" s="382"/>
      <c r="W293" s="382"/>
      <c r="X293" s="382"/>
      <c r="Y293" s="382"/>
      <c r="Z293" s="382"/>
    </row>
    <row r="294" ht="15.75" customHeight="1">
      <c r="A294" s="382"/>
      <c r="B294" s="382"/>
      <c r="C294" s="382"/>
      <c r="D294" s="382"/>
      <c r="E294" s="382"/>
      <c r="F294" s="382"/>
      <c r="G294" s="382"/>
      <c r="H294" s="382"/>
      <c r="I294" s="382"/>
      <c r="J294" s="382"/>
      <c r="K294" s="382"/>
      <c r="L294" s="382"/>
      <c r="M294" s="382"/>
      <c r="N294" s="382"/>
      <c r="O294" s="382"/>
      <c r="P294" s="382"/>
      <c r="Q294" s="382"/>
      <c r="R294" s="382"/>
      <c r="S294" s="382"/>
      <c r="T294" s="382"/>
      <c r="U294" s="382"/>
      <c r="V294" s="382"/>
      <c r="W294" s="382"/>
      <c r="X294" s="382"/>
      <c r="Y294" s="382"/>
      <c r="Z294" s="382"/>
    </row>
    <row r="295" ht="15.75" customHeight="1">
      <c r="A295" s="382"/>
      <c r="B295" s="382"/>
      <c r="C295" s="382"/>
      <c r="D295" s="382"/>
      <c r="E295" s="382"/>
      <c r="F295" s="382"/>
      <c r="G295" s="382"/>
      <c r="H295" s="382"/>
      <c r="I295" s="382"/>
      <c r="J295" s="382"/>
      <c r="K295" s="382"/>
      <c r="L295" s="382"/>
      <c r="M295" s="382"/>
      <c r="N295" s="382"/>
      <c r="O295" s="382"/>
      <c r="P295" s="382"/>
      <c r="Q295" s="382"/>
      <c r="R295" s="382"/>
      <c r="S295" s="382"/>
      <c r="T295" s="382"/>
      <c r="U295" s="382"/>
      <c r="V295" s="382"/>
      <c r="W295" s="382"/>
      <c r="X295" s="382"/>
      <c r="Y295" s="382"/>
      <c r="Z295" s="382"/>
    </row>
    <row r="296" ht="15.75" customHeight="1">
      <c r="A296" s="382"/>
      <c r="B296" s="382"/>
      <c r="C296" s="382"/>
      <c r="D296" s="382"/>
      <c r="E296" s="382"/>
      <c r="F296" s="382"/>
      <c r="G296" s="382"/>
      <c r="H296" s="382"/>
      <c r="I296" s="382"/>
      <c r="J296" s="382"/>
      <c r="K296" s="382"/>
      <c r="L296" s="382"/>
      <c r="M296" s="382"/>
      <c r="N296" s="382"/>
      <c r="O296" s="382"/>
      <c r="P296" s="382"/>
      <c r="Q296" s="382"/>
      <c r="R296" s="382"/>
      <c r="S296" s="382"/>
      <c r="T296" s="382"/>
      <c r="U296" s="382"/>
      <c r="V296" s="382"/>
      <c r="W296" s="382"/>
      <c r="X296" s="382"/>
      <c r="Y296" s="382"/>
      <c r="Z296" s="382"/>
    </row>
    <row r="297" ht="15.75" customHeight="1">
      <c r="A297" s="382"/>
      <c r="B297" s="382"/>
      <c r="C297" s="382"/>
      <c r="D297" s="382"/>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row>
    <row r="298" ht="15.75" customHeight="1">
      <c r="A298" s="382"/>
      <c r="B298" s="382"/>
      <c r="C298" s="382"/>
      <c r="D298" s="382"/>
      <c r="E298" s="382"/>
      <c r="F298" s="382"/>
      <c r="G298" s="382"/>
      <c r="H298" s="382"/>
      <c r="I298" s="382"/>
      <c r="J298" s="382"/>
      <c r="K298" s="382"/>
      <c r="L298" s="382"/>
      <c r="M298" s="382"/>
      <c r="N298" s="382"/>
      <c r="O298" s="382"/>
      <c r="P298" s="382"/>
      <c r="Q298" s="382"/>
      <c r="R298" s="382"/>
      <c r="S298" s="382"/>
      <c r="T298" s="382"/>
      <c r="U298" s="382"/>
      <c r="V298" s="382"/>
      <c r="W298" s="382"/>
      <c r="X298" s="382"/>
      <c r="Y298" s="382"/>
      <c r="Z298" s="382"/>
    </row>
    <row r="299" ht="15.75" customHeight="1">
      <c r="A299" s="382"/>
      <c r="B299" s="382"/>
      <c r="C299" s="382"/>
      <c r="D299" s="382"/>
      <c r="E299" s="382"/>
      <c r="F299" s="382"/>
      <c r="G299" s="382"/>
      <c r="H299" s="382"/>
      <c r="I299" s="382"/>
      <c r="J299" s="382"/>
      <c r="K299" s="382"/>
      <c r="L299" s="382"/>
      <c r="M299" s="382"/>
      <c r="N299" s="382"/>
      <c r="O299" s="382"/>
      <c r="P299" s="382"/>
      <c r="Q299" s="382"/>
      <c r="R299" s="382"/>
      <c r="S299" s="382"/>
      <c r="T299" s="382"/>
      <c r="U299" s="382"/>
      <c r="V299" s="382"/>
      <c r="W299" s="382"/>
      <c r="X299" s="382"/>
      <c r="Y299" s="382"/>
      <c r="Z299" s="382"/>
    </row>
    <row r="300" ht="15.75" customHeight="1">
      <c r="A300" s="382"/>
      <c r="B300" s="382"/>
      <c r="C300" s="382"/>
      <c r="D300" s="382"/>
      <c r="E300" s="382"/>
      <c r="F300" s="382"/>
      <c r="G300" s="382"/>
      <c r="H300" s="382"/>
      <c r="I300" s="382"/>
      <c r="J300" s="382"/>
      <c r="K300" s="382"/>
      <c r="L300" s="382"/>
      <c r="M300" s="382"/>
      <c r="N300" s="382"/>
      <c r="O300" s="382"/>
      <c r="P300" s="382"/>
      <c r="Q300" s="382"/>
      <c r="R300" s="382"/>
      <c r="S300" s="382"/>
      <c r="T300" s="382"/>
      <c r="U300" s="382"/>
      <c r="V300" s="382"/>
      <c r="W300" s="382"/>
      <c r="X300" s="382"/>
      <c r="Y300" s="382"/>
      <c r="Z300" s="382"/>
    </row>
    <row r="301" ht="15.75" customHeight="1">
      <c r="A301" s="382"/>
      <c r="B301" s="382"/>
      <c r="C301" s="382"/>
      <c r="D301" s="382"/>
      <c r="E301" s="382"/>
      <c r="F301" s="382"/>
      <c r="G301" s="382"/>
      <c r="H301" s="382"/>
      <c r="I301" s="382"/>
      <c r="J301" s="382"/>
      <c r="K301" s="382"/>
      <c r="L301" s="382"/>
      <c r="M301" s="382"/>
      <c r="N301" s="382"/>
      <c r="O301" s="382"/>
      <c r="P301" s="382"/>
      <c r="Q301" s="382"/>
      <c r="R301" s="382"/>
      <c r="S301" s="382"/>
      <c r="T301" s="382"/>
      <c r="U301" s="382"/>
      <c r="V301" s="382"/>
      <c r="W301" s="382"/>
      <c r="X301" s="382"/>
      <c r="Y301" s="382"/>
      <c r="Z301" s="382"/>
    </row>
    <row r="302" ht="15.75" customHeight="1">
      <c r="A302" s="382"/>
      <c r="B302" s="382"/>
      <c r="C302" s="382"/>
      <c r="D302" s="382"/>
      <c r="E302" s="382"/>
      <c r="F302" s="382"/>
      <c r="G302" s="382"/>
      <c r="H302" s="382"/>
      <c r="I302" s="382"/>
      <c r="J302" s="382"/>
      <c r="K302" s="382"/>
      <c r="L302" s="382"/>
      <c r="M302" s="382"/>
      <c r="N302" s="382"/>
      <c r="O302" s="382"/>
      <c r="P302" s="382"/>
      <c r="Q302" s="382"/>
      <c r="R302" s="382"/>
      <c r="S302" s="382"/>
      <c r="T302" s="382"/>
      <c r="U302" s="382"/>
      <c r="V302" s="382"/>
      <c r="W302" s="382"/>
      <c r="X302" s="382"/>
      <c r="Y302" s="382"/>
      <c r="Z302" s="382"/>
    </row>
    <row r="303" ht="15.75" customHeight="1">
      <c r="A303" s="382"/>
      <c r="B303" s="382"/>
      <c r="C303" s="382"/>
      <c r="D303" s="382"/>
      <c r="E303" s="382"/>
      <c r="F303" s="382"/>
      <c r="G303" s="382"/>
      <c r="H303" s="382"/>
      <c r="I303" s="382"/>
      <c r="J303" s="382"/>
      <c r="K303" s="382"/>
      <c r="L303" s="382"/>
      <c r="M303" s="382"/>
      <c r="N303" s="382"/>
      <c r="O303" s="382"/>
      <c r="P303" s="382"/>
      <c r="Q303" s="382"/>
      <c r="R303" s="382"/>
      <c r="S303" s="382"/>
      <c r="T303" s="382"/>
      <c r="U303" s="382"/>
      <c r="V303" s="382"/>
      <c r="W303" s="382"/>
      <c r="X303" s="382"/>
      <c r="Y303" s="382"/>
      <c r="Z303" s="382"/>
    </row>
    <row r="304" ht="15.75" customHeight="1">
      <c r="A304" s="382"/>
      <c r="B304" s="382"/>
      <c r="C304" s="382"/>
      <c r="D304" s="382"/>
      <c r="E304" s="382"/>
      <c r="F304" s="382"/>
      <c r="G304" s="382"/>
      <c r="H304" s="382"/>
      <c r="I304" s="382"/>
      <c r="J304" s="382"/>
      <c r="K304" s="382"/>
      <c r="L304" s="382"/>
      <c r="M304" s="382"/>
      <c r="N304" s="382"/>
      <c r="O304" s="382"/>
      <c r="P304" s="382"/>
      <c r="Q304" s="382"/>
      <c r="R304" s="382"/>
      <c r="S304" s="382"/>
      <c r="T304" s="382"/>
      <c r="U304" s="382"/>
      <c r="V304" s="382"/>
      <c r="W304" s="382"/>
      <c r="X304" s="382"/>
      <c r="Y304" s="382"/>
      <c r="Z304" s="382"/>
    </row>
    <row r="305" ht="15.75" customHeight="1">
      <c r="A305" s="382"/>
      <c r="B305" s="382"/>
      <c r="C305" s="382"/>
      <c r="D305" s="382"/>
      <c r="E305" s="382"/>
      <c r="F305" s="382"/>
      <c r="G305" s="382"/>
      <c r="H305" s="382"/>
      <c r="I305" s="382"/>
      <c r="J305" s="382"/>
      <c r="K305" s="382"/>
      <c r="L305" s="382"/>
      <c r="M305" s="382"/>
      <c r="N305" s="382"/>
      <c r="O305" s="382"/>
      <c r="P305" s="382"/>
      <c r="Q305" s="382"/>
      <c r="R305" s="382"/>
      <c r="S305" s="382"/>
      <c r="T305" s="382"/>
      <c r="U305" s="382"/>
      <c r="V305" s="382"/>
      <c r="W305" s="382"/>
      <c r="X305" s="382"/>
      <c r="Y305" s="382"/>
      <c r="Z305" s="382"/>
    </row>
    <row r="306" ht="15.75" customHeight="1">
      <c r="A306" s="382"/>
      <c r="B306" s="382"/>
      <c r="C306" s="382"/>
      <c r="D306" s="382"/>
      <c r="E306" s="382"/>
      <c r="F306" s="382"/>
      <c r="G306" s="382"/>
      <c r="H306" s="382"/>
      <c r="I306" s="382"/>
      <c r="J306" s="382"/>
      <c r="K306" s="382"/>
      <c r="L306" s="382"/>
      <c r="M306" s="382"/>
      <c r="N306" s="382"/>
      <c r="O306" s="382"/>
      <c r="P306" s="382"/>
      <c r="Q306" s="382"/>
      <c r="R306" s="382"/>
      <c r="S306" s="382"/>
      <c r="T306" s="382"/>
      <c r="U306" s="382"/>
      <c r="V306" s="382"/>
      <c r="W306" s="382"/>
      <c r="X306" s="382"/>
      <c r="Y306" s="382"/>
      <c r="Z306" s="382"/>
    </row>
    <row r="307" ht="15.75" customHeight="1">
      <c r="A307" s="382"/>
      <c r="B307" s="382"/>
      <c r="C307" s="382"/>
      <c r="D307" s="382"/>
      <c r="E307" s="382"/>
      <c r="F307" s="382"/>
      <c r="G307" s="382"/>
      <c r="H307" s="382"/>
      <c r="I307" s="382"/>
      <c r="J307" s="382"/>
      <c r="K307" s="382"/>
      <c r="L307" s="382"/>
      <c r="M307" s="382"/>
      <c r="N307" s="382"/>
      <c r="O307" s="382"/>
      <c r="P307" s="382"/>
      <c r="Q307" s="382"/>
      <c r="R307" s="382"/>
      <c r="S307" s="382"/>
      <c r="T307" s="382"/>
      <c r="U307" s="382"/>
      <c r="V307" s="382"/>
      <c r="W307" s="382"/>
      <c r="X307" s="382"/>
      <c r="Y307" s="382"/>
      <c r="Z307" s="382"/>
    </row>
    <row r="308" ht="15.75" customHeight="1">
      <c r="A308" s="382"/>
      <c r="B308" s="382"/>
      <c r="C308" s="382"/>
      <c r="D308" s="382"/>
      <c r="E308" s="382"/>
      <c r="F308" s="382"/>
      <c r="G308" s="382"/>
      <c r="H308" s="382"/>
      <c r="I308" s="382"/>
      <c r="J308" s="382"/>
      <c r="K308" s="382"/>
      <c r="L308" s="382"/>
      <c r="M308" s="382"/>
      <c r="N308" s="382"/>
      <c r="O308" s="382"/>
      <c r="P308" s="382"/>
      <c r="Q308" s="382"/>
      <c r="R308" s="382"/>
      <c r="S308" s="382"/>
      <c r="T308" s="382"/>
      <c r="U308" s="382"/>
      <c r="V308" s="382"/>
      <c r="W308" s="382"/>
      <c r="X308" s="382"/>
      <c r="Y308" s="382"/>
      <c r="Z308" s="382"/>
    </row>
    <row r="309" ht="15.75" customHeight="1">
      <c r="A309" s="382"/>
      <c r="B309" s="382"/>
      <c r="C309" s="382"/>
      <c r="D309" s="382"/>
      <c r="E309" s="382"/>
      <c r="F309" s="382"/>
      <c r="G309" s="382"/>
      <c r="H309" s="382"/>
      <c r="I309" s="382"/>
      <c r="J309" s="382"/>
      <c r="K309" s="382"/>
      <c r="L309" s="382"/>
      <c r="M309" s="382"/>
      <c r="N309" s="382"/>
      <c r="O309" s="382"/>
      <c r="P309" s="382"/>
      <c r="Q309" s="382"/>
      <c r="R309" s="382"/>
      <c r="S309" s="382"/>
      <c r="T309" s="382"/>
      <c r="U309" s="382"/>
      <c r="V309" s="382"/>
      <c r="W309" s="382"/>
      <c r="X309" s="382"/>
      <c r="Y309" s="382"/>
      <c r="Z309" s="382"/>
    </row>
    <row r="310" ht="15.75" customHeight="1">
      <c r="A310" s="382"/>
      <c r="B310" s="382"/>
      <c r="C310" s="382"/>
      <c r="D310" s="382"/>
      <c r="E310" s="382"/>
      <c r="F310" s="382"/>
      <c r="G310" s="382"/>
      <c r="H310" s="382"/>
      <c r="I310" s="382"/>
      <c r="J310" s="382"/>
      <c r="K310" s="382"/>
      <c r="L310" s="382"/>
      <c r="M310" s="382"/>
      <c r="N310" s="382"/>
      <c r="O310" s="382"/>
      <c r="P310" s="382"/>
      <c r="Q310" s="382"/>
      <c r="R310" s="382"/>
      <c r="S310" s="382"/>
      <c r="T310" s="382"/>
      <c r="U310" s="382"/>
      <c r="V310" s="382"/>
      <c r="W310" s="382"/>
      <c r="X310" s="382"/>
      <c r="Y310" s="382"/>
      <c r="Z310" s="382"/>
    </row>
    <row r="311" ht="15.75" customHeight="1">
      <c r="A311" s="382"/>
      <c r="B311" s="382"/>
      <c r="C311" s="382"/>
      <c r="D311" s="382"/>
      <c r="E311" s="382"/>
      <c r="F311" s="382"/>
      <c r="G311" s="382"/>
      <c r="H311" s="382"/>
      <c r="I311" s="382"/>
      <c r="J311" s="382"/>
      <c r="K311" s="382"/>
      <c r="L311" s="382"/>
      <c r="M311" s="382"/>
      <c r="N311" s="382"/>
      <c r="O311" s="382"/>
      <c r="P311" s="382"/>
      <c r="Q311" s="382"/>
      <c r="R311" s="382"/>
      <c r="S311" s="382"/>
      <c r="T311" s="382"/>
      <c r="U311" s="382"/>
      <c r="V311" s="382"/>
      <c r="W311" s="382"/>
      <c r="X311" s="382"/>
      <c r="Y311" s="382"/>
      <c r="Z311" s="382"/>
    </row>
    <row r="312" ht="15.75" customHeight="1">
      <c r="A312" s="382"/>
      <c r="B312" s="382"/>
      <c r="C312" s="382"/>
      <c r="D312" s="382"/>
      <c r="E312" s="382"/>
      <c r="F312" s="382"/>
      <c r="G312" s="382"/>
      <c r="H312" s="382"/>
      <c r="I312" s="382"/>
      <c r="J312" s="382"/>
      <c r="K312" s="382"/>
      <c r="L312" s="382"/>
      <c r="M312" s="382"/>
      <c r="N312" s="382"/>
      <c r="O312" s="382"/>
      <c r="P312" s="382"/>
      <c r="Q312" s="382"/>
      <c r="R312" s="382"/>
      <c r="S312" s="382"/>
      <c r="T312" s="382"/>
      <c r="U312" s="382"/>
      <c r="V312" s="382"/>
      <c r="W312" s="382"/>
      <c r="X312" s="382"/>
      <c r="Y312" s="382"/>
      <c r="Z312" s="382"/>
    </row>
    <row r="313" ht="15.75" customHeight="1">
      <c r="A313" s="382"/>
      <c r="B313" s="382"/>
      <c r="C313" s="382"/>
      <c r="D313" s="382"/>
      <c r="E313" s="382"/>
      <c r="F313" s="382"/>
      <c r="G313" s="382"/>
      <c r="H313" s="382"/>
      <c r="I313" s="382"/>
      <c r="J313" s="382"/>
      <c r="K313" s="382"/>
      <c r="L313" s="382"/>
      <c r="M313" s="382"/>
      <c r="N313" s="382"/>
      <c r="O313" s="382"/>
      <c r="P313" s="382"/>
      <c r="Q313" s="382"/>
      <c r="R313" s="382"/>
      <c r="S313" s="382"/>
      <c r="T313" s="382"/>
      <c r="U313" s="382"/>
      <c r="V313" s="382"/>
      <c r="W313" s="382"/>
      <c r="X313" s="382"/>
      <c r="Y313" s="382"/>
      <c r="Z313" s="382"/>
    </row>
    <row r="314" ht="15.75" customHeight="1">
      <c r="A314" s="382"/>
      <c r="B314" s="382"/>
      <c r="C314" s="382"/>
      <c r="D314" s="382"/>
      <c r="E314" s="382"/>
      <c r="F314" s="382"/>
      <c r="G314" s="382"/>
      <c r="H314" s="382"/>
      <c r="I314" s="382"/>
      <c r="J314" s="382"/>
      <c r="K314" s="382"/>
      <c r="L314" s="382"/>
      <c r="M314" s="382"/>
      <c r="N314" s="382"/>
      <c r="O314" s="382"/>
      <c r="P314" s="382"/>
      <c r="Q314" s="382"/>
      <c r="R314" s="382"/>
      <c r="S314" s="382"/>
      <c r="T314" s="382"/>
      <c r="U314" s="382"/>
      <c r="V314" s="382"/>
      <c r="W314" s="382"/>
      <c r="X314" s="382"/>
      <c r="Y314" s="382"/>
      <c r="Z314" s="382"/>
    </row>
    <row r="315" ht="15.75" customHeight="1">
      <c r="A315" s="382"/>
      <c r="B315" s="382"/>
      <c r="C315" s="382"/>
      <c r="D315" s="382"/>
      <c r="E315" s="382"/>
      <c r="F315" s="382"/>
      <c r="G315" s="382"/>
      <c r="H315" s="382"/>
      <c r="I315" s="382"/>
      <c r="J315" s="382"/>
      <c r="K315" s="382"/>
      <c r="L315" s="382"/>
      <c r="M315" s="382"/>
      <c r="N315" s="382"/>
      <c r="O315" s="382"/>
      <c r="P315" s="382"/>
      <c r="Q315" s="382"/>
      <c r="R315" s="382"/>
      <c r="S315" s="382"/>
      <c r="T315" s="382"/>
      <c r="U315" s="382"/>
      <c r="V315" s="382"/>
      <c r="W315" s="382"/>
      <c r="X315" s="382"/>
      <c r="Y315" s="382"/>
      <c r="Z315" s="382"/>
    </row>
    <row r="316" ht="15.75" customHeight="1">
      <c r="A316" s="382"/>
      <c r="B316" s="382"/>
      <c r="C316" s="382"/>
      <c r="D316" s="382"/>
      <c r="E316" s="382"/>
      <c r="F316" s="382"/>
      <c r="G316" s="382"/>
      <c r="H316" s="382"/>
      <c r="I316" s="382"/>
      <c r="J316" s="382"/>
      <c r="K316" s="382"/>
      <c r="L316" s="382"/>
      <c r="M316" s="382"/>
      <c r="N316" s="382"/>
      <c r="O316" s="382"/>
      <c r="P316" s="382"/>
      <c r="Q316" s="382"/>
      <c r="R316" s="382"/>
      <c r="S316" s="382"/>
      <c r="T316" s="382"/>
      <c r="U316" s="382"/>
      <c r="V316" s="382"/>
      <c r="W316" s="382"/>
      <c r="X316" s="382"/>
      <c r="Y316" s="382"/>
      <c r="Z316" s="382"/>
    </row>
    <row r="317" ht="15.75" customHeight="1">
      <c r="A317" s="382"/>
      <c r="B317" s="382"/>
      <c r="C317" s="382"/>
      <c r="D317" s="382"/>
      <c r="E317" s="382"/>
      <c r="F317" s="382"/>
      <c r="G317" s="382"/>
      <c r="H317" s="382"/>
      <c r="I317" s="382"/>
      <c r="J317" s="382"/>
      <c r="K317" s="382"/>
      <c r="L317" s="382"/>
      <c r="M317" s="382"/>
      <c r="N317" s="382"/>
      <c r="O317" s="382"/>
      <c r="P317" s="382"/>
      <c r="Q317" s="382"/>
      <c r="R317" s="382"/>
      <c r="S317" s="382"/>
      <c r="T317" s="382"/>
      <c r="U317" s="382"/>
      <c r="V317" s="382"/>
      <c r="W317" s="382"/>
      <c r="X317" s="382"/>
      <c r="Y317" s="382"/>
      <c r="Z317" s="382"/>
    </row>
    <row r="318" ht="15.75" customHeight="1">
      <c r="A318" s="382"/>
      <c r="B318" s="382"/>
      <c r="C318" s="382"/>
      <c r="D318" s="382"/>
      <c r="E318" s="382"/>
      <c r="F318" s="382"/>
      <c r="G318" s="382"/>
      <c r="H318" s="382"/>
      <c r="I318" s="382"/>
      <c r="J318" s="382"/>
      <c r="K318" s="382"/>
      <c r="L318" s="382"/>
      <c r="M318" s="382"/>
      <c r="N318" s="382"/>
      <c r="O318" s="382"/>
      <c r="P318" s="382"/>
      <c r="Q318" s="382"/>
      <c r="R318" s="382"/>
      <c r="S318" s="382"/>
      <c r="T318" s="382"/>
      <c r="U318" s="382"/>
      <c r="V318" s="382"/>
      <c r="W318" s="382"/>
      <c r="X318" s="382"/>
      <c r="Y318" s="382"/>
      <c r="Z318" s="382"/>
    </row>
    <row r="319" ht="15.75" customHeight="1">
      <c r="A319" s="382"/>
      <c r="B319" s="382"/>
      <c r="C319" s="382"/>
      <c r="D319" s="382"/>
      <c r="E319" s="382"/>
      <c r="F319" s="382"/>
      <c r="G319" s="382"/>
      <c r="H319" s="382"/>
      <c r="I319" s="382"/>
      <c r="J319" s="382"/>
      <c r="K319" s="382"/>
      <c r="L319" s="382"/>
      <c r="M319" s="382"/>
      <c r="N319" s="382"/>
      <c r="O319" s="382"/>
      <c r="P319" s="382"/>
      <c r="Q319" s="382"/>
      <c r="R319" s="382"/>
      <c r="S319" s="382"/>
      <c r="T319" s="382"/>
      <c r="U319" s="382"/>
      <c r="V319" s="382"/>
      <c r="W319" s="382"/>
      <c r="X319" s="382"/>
      <c r="Y319" s="382"/>
      <c r="Z319" s="382"/>
    </row>
    <row r="320" ht="15.75" customHeight="1">
      <c r="A320" s="382"/>
      <c r="B320" s="382"/>
      <c r="C320" s="382"/>
      <c r="D320" s="382"/>
      <c r="E320" s="382"/>
      <c r="F320" s="382"/>
      <c r="G320" s="382"/>
      <c r="H320" s="382"/>
      <c r="I320" s="382"/>
      <c r="J320" s="382"/>
      <c r="K320" s="382"/>
      <c r="L320" s="382"/>
      <c r="M320" s="382"/>
      <c r="N320" s="382"/>
      <c r="O320" s="382"/>
      <c r="P320" s="382"/>
      <c r="Q320" s="382"/>
      <c r="R320" s="382"/>
      <c r="S320" s="382"/>
      <c r="T320" s="382"/>
      <c r="U320" s="382"/>
      <c r="V320" s="382"/>
      <c r="W320" s="382"/>
      <c r="X320" s="382"/>
      <c r="Y320" s="382"/>
      <c r="Z320" s="382"/>
    </row>
    <row r="321" ht="15.75" customHeight="1">
      <c r="A321" s="382"/>
      <c r="B321" s="382"/>
      <c r="C321" s="382"/>
      <c r="D321" s="382"/>
      <c r="E321" s="382"/>
      <c r="F321" s="382"/>
      <c r="G321" s="382"/>
      <c r="H321" s="382"/>
      <c r="I321" s="382"/>
      <c r="J321" s="382"/>
      <c r="K321" s="382"/>
      <c r="L321" s="382"/>
      <c r="M321" s="382"/>
      <c r="N321" s="382"/>
      <c r="O321" s="382"/>
      <c r="P321" s="382"/>
      <c r="Q321" s="382"/>
      <c r="R321" s="382"/>
      <c r="S321" s="382"/>
      <c r="T321" s="382"/>
      <c r="U321" s="382"/>
      <c r="V321" s="382"/>
      <c r="W321" s="382"/>
      <c r="X321" s="382"/>
      <c r="Y321" s="382"/>
      <c r="Z321" s="382"/>
    </row>
    <row r="322" ht="15.75" customHeight="1">
      <c r="A322" s="382"/>
      <c r="B322" s="382"/>
      <c r="C322" s="382"/>
      <c r="D322" s="382"/>
      <c r="E322" s="382"/>
      <c r="F322" s="382"/>
      <c r="G322" s="382"/>
      <c r="H322" s="382"/>
      <c r="I322" s="382"/>
      <c r="J322" s="382"/>
      <c r="K322" s="382"/>
      <c r="L322" s="382"/>
      <c r="M322" s="382"/>
      <c r="N322" s="382"/>
      <c r="O322" s="382"/>
      <c r="P322" s="382"/>
      <c r="Q322" s="382"/>
      <c r="R322" s="382"/>
      <c r="S322" s="382"/>
      <c r="T322" s="382"/>
      <c r="U322" s="382"/>
      <c r="V322" s="382"/>
      <c r="W322" s="382"/>
      <c r="X322" s="382"/>
      <c r="Y322" s="382"/>
      <c r="Z322" s="382"/>
    </row>
    <row r="323" ht="15.75" customHeight="1">
      <c r="A323" s="382"/>
      <c r="B323" s="382"/>
      <c r="C323" s="382"/>
      <c r="D323" s="382"/>
      <c r="E323" s="382"/>
      <c r="F323" s="382"/>
      <c r="G323" s="382"/>
      <c r="H323" s="382"/>
      <c r="I323" s="382"/>
      <c r="J323" s="382"/>
      <c r="K323" s="382"/>
      <c r="L323" s="382"/>
      <c r="M323" s="382"/>
      <c r="N323" s="382"/>
      <c r="O323" s="382"/>
      <c r="P323" s="382"/>
      <c r="Q323" s="382"/>
      <c r="R323" s="382"/>
      <c r="S323" s="382"/>
      <c r="T323" s="382"/>
      <c r="U323" s="382"/>
      <c r="V323" s="382"/>
      <c r="W323" s="382"/>
      <c r="X323" s="382"/>
      <c r="Y323" s="382"/>
      <c r="Z323" s="382"/>
    </row>
    <row r="324" ht="15.75" customHeight="1">
      <c r="A324" s="382"/>
      <c r="B324" s="382"/>
      <c r="C324" s="382"/>
      <c r="D324" s="382"/>
      <c r="E324" s="382"/>
      <c r="F324" s="382"/>
      <c r="G324" s="382"/>
      <c r="H324" s="382"/>
      <c r="I324" s="382"/>
      <c r="J324" s="382"/>
      <c r="K324" s="382"/>
      <c r="L324" s="382"/>
      <c r="M324" s="382"/>
      <c r="N324" s="382"/>
      <c r="O324" s="382"/>
      <c r="P324" s="382"/>
      <c r="Q324" s="382"/>
      <c r="R324" s="382"/>
      <c r="S324" s="382"/>
      <c r="T324" s="382"/>
      <c r="U324" s="382"/>
      <c r="V324" s="382"/>
      <c r="W324" s="382"/>
      <c r="X324" s="382"/>
      <c r="Y324" s="382"/>
      <c r="Z324" s="382"/>
    </row>
    <row r="325" ht="15.75" customHeight="1">
      <c r="A325" s="382"/>
      <c r="B325" s="382"/>
      <c r="C325" s="382"/>
      <c r="D325" s="382"/>
      <c r="E325" s="382"/>
      <c r="F325" s="382"/>
      <c r="G325" s="382"/>
      <c r="H325" s="382"/>
      <c r="I325" s="382"/>
      <c r="J325" s="382"/>
      <c r="K325" s="382"/>
      <c r="L325" s="382"/>
      <c r="M325" s="382"/>
      <c r="N325" s="382"/>
      <c r="O325" s="382"/>
      <c r="P325" s="382"/>
      <c r="Q325" s="382"/>
      <c r="R325" s="382"/>
      <c r="S325" s="382"/>
      <c r="T325" s="382"/>
      <c r="U325" s="382"/>
      <c r="V325" s="382"/>
      <c r="W325" s="382"/>
      <c r="X325" s="382"/>
      <c r="Y325" s="382"/>
      <c r="Z325" s="382"/>
    </row>
    <row r="326" ht="15.75" customHeight="1">
      <c r="A326" s="382"/>
      <c r="B326" s="382"/>
      <c r="C326" s="382"/>
      <c r="D326" s="382"/>
      <c r="E326" s="382"/>
      <c r="F326" s="382"/>
      <c r="G326" s="382"/>
      <c r="H326" s="382"/>
      <c r="I326" s="382"/>
      <c r="J326" s="382"/>
      <c r="K326" s="382"/>
      <c r="L326" s="382"/>
      <c r="M326" s="382"/>
      <c r="N326" s="382"/>
      <c r="O326" s="382"/>
      <c r="P326" s="382"/>
      <c r="Q326" s="382"/>
      <c r="R326" s="382"/>
      <c r="S326" s="382"/>
      <c r="T326" s="382"/>
      <c r="U326" s="382"/>
      <c r="V326" s="382"/>
      <c r="W326" s="382"/>
      <c r="X326" s="382"/>
      <c r="Y326" s="382"/>
      <c r="Z326" s="382"/>
    </row>
    <row r="327" ht="15.75" customHeight="1">
      <c r="A327" s="382"/>
      <c r="B327" s="382"/>
      <c r="C327" s="382"/>
      <c r="D327" s="382"/>
      <c r="E327" s="382"/>
      <c r="F327" s="382"/>
      <c r="G327" s="382"/>
      <c r="H327" s="382"/>
      <c r="I327" s="382"/>
      <c r="J327" s="382"/>
      <c r="K327" s="382"/>
      <c r="L327" s="382"/>
      <c r="M327" s="382"/>
      <c r="N327" s="382"/>
      <c r="O327" s="382"/>
      <c r="P327" s="382"/>
      <c r="Q327" s="382"/>
      <c r="R327" s="382"/>
      <c r="S327" s="382"/>
      <c r="T327" s="382"/>
      <c r="U327" s="382"/>
      <c r="V327" s="382"/>
      <c r="W327" s="382"/>
      <c r="X327" s="382"/>
      <c r="Y327" s="382"/>
      <c r="Z327" s="382"/>
    </row>
    <row r="328" ht="15.75" customHeight="1">
      <c r="A328" s="382"/>
      <c r="B328" s="382"/>
      <c r="C328" s="382"/>
      <c r="D328" s="382"/>
      <c r="E328" s="382"/>
      <c r="F328" s="382"/>
      <c r="G328" s="382"/>
      <c r="H328" s="382"/>
      <c r="I328" s="382"/>
      <c r="J328" s="382"/>
      <c r="K328" s="382"/>
      <c r="L328" s="382"/>
      <c r="M328" s="382"/>
      <c r="N328" s="382"/>
      <c r="O328" s="382"/>
      <c r="P328" s="382"/>
      <c r="Q328" s="382"/>
      <c r="R328" s="382"/>
      <c r="S328" s="382"/>
      <c r="T328" s="382"/>
      <c r="U328" s="382"/>
      <c r="V328" s="382"/>
      <c r="W328" s="382"/>
      <c r="X328" s="382"/>
      <c r="Y328" s="382"/>
      <c r="Z328" s="382"/>
    </row>
    <row r="329" ht="15.75" customHeight="1">
      <c r="A329" s="382"/>
      <c r="B329" s="382"/>
      <c r="C329" s="382"/>
      <c r="D329" s="382"/>
      <c r="E329" s="382"/>
      <c r="F329" s="382"/>
      <c r="G329" s="382"/>
      <c r="H329" s="382"/>
      <c r="I329" s="382"/>
      <c r="J329" s="382"/>
      <c r="K329" s="382"/>
      <c r="L329" s="382"/>
      <c r="M329" s="382"/>
      <c r="N329" s="382"/>
      <c r="O329" s="382"/>
      <c r="P329" s="382"/>
      <c r="Q329" s="382"/>
      <c r="R329" s="382"/>
      <c r="S329" s="382"/>
      <c r="T329" s="382"/>
      <c r="U329" s="382"/>
      <c r="V329" s="382"/>
      <c r="W329" s="382"/>
      <c r="X329" s="382"/>
      <c r="Y329" s="382"/>
      <c r="Z329" s="382"/>
    </row>
    <row r="330" ht="15.75" customHeight="1">
      <c r="A330" s="382"/>
      <c r="B330" s="382"/>
      <c r="C330" s="382"/>
      <c r="D330" s="382"/>
      <c r="E330" s="382"/>
      <c r="F330" s="382"/>
      <c r="G330" s="382"/>
      <c r="H330" s="382"/>
      <c r="I330" s="382"/>
      <c r="J330" s="382"/>
      <c r="K330" s="382"/>
      <c r="L330" s="382"/>
      <c r="M330" s="382"/>
      <c r="N330" s="382"/>
      <c r="O330" s="382"/>
      <c r="P330" s="382"/>
      <c r="Q330" s="382"/>
      <c r="R330" s="382"/>
      <c r="S330" s="382"/>
      <c r="T330" s="382"/>
      <c r="U330" s="382"/>
      <c r="V330" s="382"/>
      <c r="W330" s="382"/>
      <c r="X330" s="382"/>
      <c r="Y330" s="382"/>
      <c r="Z330" s="382"/>
    </row>
    <row r="331" ht="15.75" customHeight="1">
      <c r="A331" s="382"/>
      <c r="B331" s="382"/>
      <c r="C331" s="382"/>
      <c r="D331" s="382"/>
      <c r="E331" s="382"/>
      <c r="F331" s="382"/>
      <c r="G331" s="382"/>
      <c r="H331" s="382"/>
      <c r="I331" s="382"/>
      <c r="J331" s="382"/>
      <c r="K331" s="382"/>
      <c r="L331" s="382"/>
      <c r="M331" s="382"/>
      <c r="N331" s="382"/>
      <c r="O331" s="382"/>
      <c r="P331" s="382"/>
      <c r="Q331" s="382"/>
      <c r="R331" s="382"/>
      <c r="S331" s="382"/>
      <c r="T331" s="382"/>
      <c r="U331" s="382"/>
      <c r="V331" s="382"/>
      <c r="W331" s="382"/>
      <c r="X331" s="382"/>
      <c r="Y331" s="382"/>
      <c r="Z331" s="382"/>
    </row>
    <row r="332" ht="15.75" customHeight="1">
      <c r="A332" s="382"/>
      <c r="B332" s="382"/>
      <c r="C332" s="382"/>
      <c r="D332" s="382"/>
      <c r="E332" s="382"/>
      <c r="F332" s="382"/>
      <c r="G332" s="382"/>
      <c r="H332" s="382"/>
      <c r="I332" s="382"/>
      <c r="J332" s="382"/>
      <c r="K332" s="382"/>
      <c r="L332" s="382"/>
      <c r="M332" s="382"/>
      <c r="N332" s="382"/>
      <c r="O332" s="382"/>
      <c r="P332" s="382"/>
      <c r="Q332" s="382"/>
      <c r="R332" s="382"/>
      <c r="S332" s="382"/>
      <c r="T332" s="382"/>
      <c r="U332" s="382"/>
      <c r="V332" s="382"/>
      <c r="W332" s="382"/>
      <c r="X332" s="382"/>
      <c r="Y332" s="382"/>
      <c r="Z332" s="382"/>
    </row>
    <row r="333" ht="15.75" customHeight="1">
      <c r="A333" s="382"/>
      <c r="B333" s="382"/>
      <c r="C333" s="382"/>
      <c r="D333" s="382"/>
      <c r="E333" s="382"/>
      <c r="F333" s="382"/>
      <c r="G333" s="382"/>
      <c r="H333" s="382"/>
      <c r="I333" s="382"/>
      <c r="J333" s="382"/>
      <c r="K333" s="382"/>
      <c r="L333" s="382"/>
      <c r="M333" s="382"/>
      <c r="N333" s="382"/>
      <c r="O333" s="382"/>
      <c r="P333" s="382"/>
      <c r="Q333" s="382"/>
      <c r="R333" s="382"/>
      <c r="S333" s="382"/>
      <c r="T333" s="382"/>
      <c r="U333" s="382"/>
      <c r="V333" s="382"/>
      <c r="W333" s="382"/>
      <c r="X333" s="382"/>
      <c r="Y333" s="382"/>
      <c r="Z333" s="382"/>
    </row>
    <row r="334" ht="15.75" customHeight="1">
      <c r="A334" s="382"/>
      <c r="B334" s="382"/>
      <c r="C334" s="382"/>
      <c r="D334" s="382"/>
      <c r="E334" s="382"/>
      <c r="F334" s="382"/>
      <c r="G334" s="382"/>
      <c r="H334" s="382"/>
      <c r="I334" s="382"/>
      <c r="J334" s="382"/>
      <c r="K334" s="382"/>
      <c r="L334" s="382"/>
      <c r="M334" s="382"/>
      <c r="N334" s="382"/>
      <c r="O334" s="382"/>
      <c r="P334" s="382"/>
      <c r="Q334" s="382"/>
      <c r="R334" s="382"/>
      <c r="S334" s="382"/>
      <c r="T334" s="382"/>
      <c r="U334" s="382"/>
      <c r="V334" s="382"/>
      <c r="W334" s="382"/>
      <c r="X334" s="382"/>
      <c r="Y334" s="382"/>
      <c r="Z334" s="382"/>
    </row>
    <row r="335" ht="15.75" customHeight="1">
      <c r="A335" s="382"/>
      <c r="B335" s="382"/>
      <c r="C335" s="382"/>
      <c r="D335" s="382"/>
      <c r="E335" s="382"/>
      <c r="F335" s="382"/>
      <c r="G335" s="382"/>
      <c r="H335" s="382"/>
      <c r="I335" s="382"/>
      <c r="J335" s="382"/>
      <c r="K335" s="382"/>
      <c r="L335" s="382"/>
      <c r="M335" s="382"/>
      <c r="N335" s="382"/>
      <c r="O335" s="382"/>
      <c r="P335" s="382"/>
      <c r="Q335" s="382"/>
      <c r="R335" s="382"/>
      <c r="S335" s="382"/>
      <c r="T335" s="382"/>
      <c r="U335" s="382"/>
      <c r="V335" s="382"/>
      <c r="W335" s="382"/>
      <c r="X335" s="382"/>
      <c r="Y335" s="382"/>
      <c r="Z335" s="382"/>
    </row>
    <row r="336" ht="15.75" customHeight="1">
      <c r="A336" s="382"/>
      <c r="B336" s="382"/>
      <c r="C336" s="382"/>
      <c r="D336" s="382"/>
      <c r="E336" s="382"/>
      <c r="F336" s="382"/>
      <c r="G336" s="382"/>
      <c r="H336" s="382"/>
      <c r="I336" s="382"/>
      <c r="J336" s="382"/>
      <c r="K336" s="382"/>
      <c r="L336" s="382"/>
      <c r="M336" s="382"/>
      <c r="N336" s="382"/>
      <c r="O336" s="382"/>
      <c r="P336" s="382"/>
      <c r="Q336" s="382"/>
      <c r="R336" s="382"/>
      <c r="S336" s="382"/>
      <c r="T336" s="382"/>
      <c r="U336" s="382"/>
      <c r="V336" s="382"/>
      <c r="W336" s="382"/>
      <c r="X336" s="382"/>
      <c r="Y336" s="382"/>
      <c r="Z336" s="382"/>
    </row>
    <row r="337" ht="15.75" customHeight="1">
      <c r="A337" s="382"/>
      <c r="B337" s="382"/>
      <c r="C337" s="382"/>
      <c r="D337" s="382"/>
      <c r="E337" s="382"/>
      <c r="F337" s="382"/>
      <c r="G337" s="382"/>
      <c r="H337" s="382"/>
      <c r="I337" s="382"/>
      <c r="J337" s="382"/>
      <c r="K337" s="382"/>
      <c r="L337" s="382"/>
      <c r="M337" s="382"/>
      <c r="N337" s="382"/>
      <c r="O337" s="382"/>
      <c r="P337" s="382"/>
      <c r="Q337" s="382"/>
      <c r="R337" s="382"/>
      <c r="S337" s="382"/>
      <c r="T337" s="382"/>
      <c r="U337" s="382"/>
      <c r="V337" s="382"/>
      <c r="W337" s="382"/>
      <c r="X337" s="382"/>
      <c r="Y337" s="382"/>
      <c r="Z337" s="382"/>
    </row>
    <row r="338" ht="15.75" customHeight="1">
      <c r="A338" s="382"/>
      <c r="B338" s="382"/>
      <c r="C338" s="382"/>
      <c r="D338" s="382"/>
      <c r="E338" s="382"/>
      <c r="F338" s="382"/>
      <c r="G338" s="382"/>
      <c r="H338" s="382"/>
      <c r="I338" s="382"/>
      <c r="J338" s="382"/>
      <c r="K338" s="382"/>
      <c r="L338" s="382"/>
      <c r="M338" s="382"/>
      <c r="N338" s="382"/>
      <c r="O338" s="382"/>
      <c r="P338" s="382"/>
      <c r="Q338" s="382"/>
      <c r="R338" s="382"/>
      <c r="S338" s="382"/>
      <c r="T338" s="382"/>
      <c r="U338" s="382"/>
      <c r="V338" s="382"/>
      <c r="W338" s="382"/>
      <c r="X338" s="382"/>
      <c r="Y338" s="382"/>
      <c r="Z338" s="382"/>
    </row>
    <row r="339" ht="15.75" customHeight="1">
      <c r="A339" s="382"/>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c r="X339" s="382"/>
      <c r="Y339" s="382"/>
      <c r="Z339" s="382"/>
    </row>
    <row r="340" ht="15.75" customHeight="1">
      <c r="A340" s="382"/>
      <c r="B340" s="382"/>
      <c r="C340" s="382"/>
      <c r="D340" s="382"/>
      <c r="E340" s="382"/>
      <c r="F340" s="382"/>
      <c r="G340" s="382"/>
      <c r="H340" s="382"/>
      <c r="I340" s="382"/>
      <c r="J340" s="382"/>
      <c r="K340" s="382"/>
      <c r="L340" s="382"/>
      <c r="M340" s="382"/>
      <c r="N340" s="382"/>
      <c r="O340" s="382"/>
      <c r="P340" s="382"/>
      <c r="Q340" s="382"/>
      <c r="R340" s="382"/>
      <c r="S340" s="382"/>
      <c r="T340" s="382"/>
      <c r="U340" s="382"/>
      <c r="V340" s="382"/>
      <c r="W340" s="382"/>
      <c r="X340" s="382"/>
      <c r="Y340" s="382"/>
      <c r="Z340" s="382"/>
    </row>
    <row r="341" ht="15.75" customHeight="1">
      <c r="A341" s="382"/>
      <c r="B341" s="382"/>
      <c r="C341" s="382"/>
      <c r="D341" s="382"/>
      <c r="E341" s="382"/>
      <c r="F341" s="382"/>
      <c r="G341" s="382"/>
      <c r="H341" s="382"/>
      <c r="I341" s="382"/>
      <c r="J341" s="382"/>
      <c r="K341" s="382"/>
      <c r="L341" s="382"/>
      <c r="M341" s="382"/>
      <c r="N341" s="382"/>
      <c r="O341" s="382"/>
      <c r="P341" s="382"/>
      <c r="Q341" s="382"/>
      <c r="R341" s="382"/>
      <c r="S341" s="382"/>
      <c r="T341" s="382"/>
      <c r="U341" s="382"/>
      <c r="V341" s="382"/>
      <c r="W341" s="382"/>
      <c r="X341" s="382"/>
      <c r="Y341" s="382"/>
      <c r="Z341" s="382"/>
    </row>
    <row r="342" ht="15.75" customHeight="1">
      <c r="A342" s="382"/>
      <c r="B342" s="382"/>
      <c r="C342" s="382"/>
      <c r="D342" s="382"/>
      <c r="E342" s="382"/>
      <c r="F342" s="382"/>
      <c r="G342" s="382"/>
      <c r="H342" s="382"/>
      <c r="I342" s="382"/>
      <c r="J342" s="382"/>
      <c r="K342" s="382"/>
      <c r="L342" s="382"/>
      <c r="M342" s="382"/>
      <c r="N342" s="382"/>
      <c r="O342" s="382"/>
      <c r="P342" s="382"/>
      <c r="Q342" s="382"/>
      <c r="R342" s="382"/>
      <c r="S342" s="382"/>
      <c r="T342" s="382"/>
      <c r="U342" s="382"/>
      <c r="V342" s="382"/>
      <c r="W342" s="382"/>
      <c r="X342" s="382"/>
      <c r="Y342" s="382"/>
      <c r="Z342" s="382"/>
    </row>
    <row r="343" ht="15.75" customHeight="1">
      <c r="A343" s="382"/>
      <c r="B343" s="382"/>
      <c r="C343" s="382"/>
      <c r="D343" s="382"/>
      <c r="E343" s="382"/>
      <c r="F343" s="382"/>
      <c r="G343" s="382"/>
      <c r="H343" s="382"/>
      <c r="I343" s="382"/>
      <c r="J343" s="382"/>
      <c r="K343" s="382"/>
      <c r="L343" s="382"/>
      <c r="M343" s="382"/>
      <c r="N343" s="382"/>
      <c r="O343" s="382"/>
      <c r="P343" s="382"/>
      <c r="Q343" s="382"/>
      <c r="R343" s="382"/>
      <c r="S343" s="382"/>
      <c r="T343" s="382"/>
      <c r="U343" s="382"/>
      <c r="V343" s="382"/>
      <c r="W343" s="382"/>
      <c r="X343" s="382"/>
      <c r="Y343" s="382"/>
      <c r="Z343" s="382"/>
    </row>
    <row r="344" ht="15.75" customHeight="1">
      <c r="A344" s="382"/>
      <c r="B344" s="382"/>
      <c r="C344" s="382"/>
      <c r="D344" s="382"/>
      <c r="E344" s="382"/>
      <c r="F344" s="382"/>
      <c r="G344" s="382"/>
      <c r="H344" s="382"/>
      <c r="I344" s="382"/>
      <c r="J344" s="382"/>
      <c r="K344" s="382"/>
      <c r="L344" s="382"/>
      <c r="M344" s="382"/>
      <c r="N344" s="382"/>
      <c r="O344" s="382"/>
      <c r="P344" s="382"/>
      <c r="Q344" s="382"/>
      <c r="R344" s="382"/>
      <c r="S344" s="382"/>
      <c r="T344" s="382"/>
      <c r="U344" s="382"/>
      <c r="V344" s="382"/>
      <c r="W344" s="382"/>
      <c r="X344" s="382"/>
      <c r="Y344" s="382"/>
      <c r="Z344" s="382"/>
    </row>
    <row r="345" ht="15.75" customHeight="1">
      <c r="A345" s="382"/>
      <c r="B345" s="382"/>
      <c r="C345" s="382"/>
      <c r="D345" s="382"/>
      <c r="E345" s="382"/>
      <c r="F345" s="382"/>
      <c r="G345" s="382"/>
      <c r="H345" s="382"/>
      <c r="I345" s="382"/>
      <c r="J345" s="382"/>
      <c r="K345" s="382"/>
      <c r="L345" s="382"/>
      <c r="M345" s="382"/>
      <c r="N345" s="382"/>
      <c r="O345" s="382"/>
      <c r="P345" s="382"/>
      <c r="Q345" s="382"/>
      <c r="R345" s="382"/>
      <c r="S345" s="382"/>
      <c r="T345" s="382"/>
      <c r="U345" s="382"/>
      <c r="V345" s="382"/>
      <c r="W345" s="382"/>
      <c r="X345" s="382"/>
      <c r="Y345" s="382"/>
      <c r="Z345" s="382"/>
    </row>
    <row r="346" ht="15.75" customHeight="1">
      <c r="A346" s="382"/>
      <c r="B346" s="382"/>
      <c r="C346" s="382"/>
      <c r="D346" s="382"/>
      <c r="E346" s="382"/>
      <c r="F346" s="382"/>
      <c r="G346" s="382"/>
      <c r="H346" s="382"/>
      <c r="I346" s="382"/>
      <c r="J346" s="382"/>
      <c r="K346" s="382"/>
      <c r="L346" s="382"/>
      <c r="M346" s="382"/>
      <c r="N346" s="382"/>
      <c r="O346" s="382"/>
      <c r="P346" s="382"/>
      <c r="Q346" s="382"/>
      <c r="R346" s="382"/>
      <c r="S346" s="382"/>
      <c r="T346" s="382"/>
      <c r="U346" s="382"/>
      <c r="V346" s="382"/>
      <c r="W346" s="382"/>
      <c r="X346" s="382"/>
      <c r="Y346" s="382"/>
      <c r="Z346" s="382"/>
    </row>
    <row r="347" ht="15.75" customHeight="1">
      <c r="A347" s="382"/>
      <c r="B347" s="382"/>
      <c r="C347" s="382"/>
      <c r="D347" s="382"/>
      <c r="E347" s="382"/>
      <c r="F347" s="382"/>
      <c r="G347" s="382"/>
      <c r="H347" s="382"/>
      <c r="I347" s="382"/>
      <c r="J347" s="382"/>
      <c r="K347" s="382"/>
      <c r="L347" s="382"/>
      <c r="M347" s="382"/>
      <c r="N347" s="382"/>
      <c r="O347" s="382"/>
      <c r="P347" s="382"/>
      <c r="Q347" s="382"/>
      <c r="R347" s="382"/>
      <c r="S347" s="382"/>
      <c r="T347" s="382"/>
      <c r="U347" s="382"/>
      <c r="V347" s="382"/>
      <c r="W347" s="382"/>
      <c r="X347" s="382"/>
      <c r="Y347" s="382"/>
      <c r="Z347" s="382"/>
    </row>
    <row r="348" ht="15.75" customHeight="1">
      <c r="A348" s="382"/>
      <c r="B348" s="382"/>
      <c r="C348" s="382"/>
      <c r="D348" s="382"/>
      <c r="E348" s="382"/>
      <c r="F348" s="382"/>
      <c r="G348" s="382"/>
      <c r="H348" s="382"/>
      <c r="I348" s="382"/>
      <c r="J348" s="382"/>
      <c r="K348" s="382"/>
      <c r="L348" s="382"/>
      <c r="M348" s="382"/>
      <c r="N348" s="382"/>
      <c r="O348" s="382"/>
      <c r="P348" s="382"/>
      <c r="Q348" s="382"/>
      <c r="R348" s="382"/>
      <c r="S348" s="382"/>
      <c r="T348" s="382"/>
      <c r="U348" s="382"/>
      <c r="V348" s="382"/>
      <c r="W348" s="382"/>
      <c r="X348" s="382"/>
      <c r="Y348" s="382"/>
      <c r="Z348" s="382"/>
    </row>
    <row r="349" ht="15.75" customHeight="1">
      <c r="A349" s="382"/>
      <c r="B349" s="382"/>
      <c r="C349" s="382"/>
      <c r="D349" s="382"/>
      <c r="E349" s="382"/>
      <c r="F349" s="382"/>
      <c r="G349" s="382"/>
      <c r="H349" s="382"/>
      <c r="I349" s="382"/>
      <c r="J349" s="382"/>
      <c r="K349" s="382"/>
      <c r="L349" s="382"/>
      <c r="M349" s="382"/>
      <c r="N349" s="382"/>
      <c r="O349" s="382"/>
      <c r="P349" s="382"/>
      <c r="Q349" s="382"/>
      <c r="R349" s="382"/>
      <c r="S349" s="382"/>
      <c r="T349" s="382"/>
      <c r="U349" s="382"/>
      <c r="V349" s="382"/>
      <c r="W349" s="382"/>
      <c r="X349" s="382"/>
      <c r="Y349" s="382"/>
      <c r="Z349" s="382"/>
    </row>
    <row r="350" ht="15.75" customHeight="1">
      <c r="A350" s="382"/>
      <c r="B350" s="382"/>
      <c r="C350" s="382"/>
      <c r="D350" s="382"/>
      <c r="E350" s="382"/>
      <c r="F350" s="382"/>
      <c r="G350" s="382"/>
      <c r="H350" s="382"/>
      <c r="I350" s="382"/>
      <c r="J350" s="382"/>
      <c r="K350" s="382"/>
      <c r="L350" s="382"/>
      <c r="M350" s="382"/>
      <c r="N350" s="382"/>
      <c r="O350" s="382"/>
      <c r="P350" s="382"/>
      <c r="Q350" s="382"/>
      <c r="R350" s="382"/>
      <c r="S350" s="382"/>
      <c r="T350" s="382"/>
      <c r="U350" s="382"/>
      <c r="V350" s="382"/>
      <c r="W350" s="382"/>
      <c r="X350" s="382"/>
      <c r="Y350" s="382"/>
      <c r="Z350" s="382"/>
    </row>
    <row r="351" ht="15.75" customHeight="1">
      <c r="A351" s="382"/>
      <c r="B351" s="382"/>
      <c r="C351" s="382"/>
      <c r="D351" s="382"/>
      <c r="E351" s="382"/>
      <c r="F351" s="382"/>
      <c r="G351" s="382"/>
      <c r="H351" s="382"/>
      <c r="I351" s="382"/>
      <c r="J351" s="382"/>
      <c r="K351" s="382"/>
      <c r="L351" s="382"/>
      <c r="M351" s="382"/>
      <c r="N351" s="382"/>
      <c r="O351" s="382"/>
      <c r="P351" s="382"/>
      <c r="Q351" s="382"/>
      <c r="R351" s="382"/>
      <c r="S351" s="382"/>
      <c r="T351" s="382"/>
      <c r="U351" s="382"/>
      <c r="V351" s="382"/>
      <c r="W351" s="382"/>
      <c r="X351" s="382"/>
      <c r="Y351" s="382"/>
      <c r="Z351" s="382"/>
    </row>
    <row r="352" ht="15.75" customHeight="1">
      <c r="A352" s="382"/>
      <c r="B352" s="382"/>
      <c r="C352" s="382"/>
      <c r="D352" s="382"/>
      <c r="E352" s="382"/>
      <c r="F352" s="382"/>
      <c r="G352" s="382"/>
      <c r="H352" s="382"/>
      <c r="I352" s="382"/>
      <c r="J352" s="382"/>
      <c r="K352" s="382"/>
      <c r="L352" s="382"/>
      <c r="M352" s="382"/>
      <c r="N352" s="382"/>
      <c r="O352" s="382"/>
      <c r="P352" s="382"/>
      <c r="Q352" s="382"/>
      <c r="R352" s="382"/>
      <c r="S352" s="382"/>
      <c r="T352" s="382"/>
      <c r="U352" s="382"/>
      <c r="V352" s="382"/>
      <c r="W352" s="382"/>
      <c r="X352" s="382"/>
      <c r="Y352" s="382"/>
      <c r="Z352" s="382"/>
    </row>
    <row r="353" ht="15.75" customHeight="1">
      <c r="A353" s="382"/>
      <c r="B353" s="382"/>
      <c r="C353" s="382"/>
      <c r="D353" s="382"/>
      <c r="E353" s="382"/>
      <c r="F353" s="382"/>
      <c r="G353" s="382"/>
      <c r="H353" s="382"/>
      <c r="I353" s="382"/>
      <c r="J353" s="382"/>
      <c r="K353" s="382"/>
      <c r="L353" s="382"/>
      <c r="M353" s="382"/>
      <c r="N353" s="382"/>
      <c r="O353" s="382"/>
      <c r="P353" s="382"/>
      <c r="Q353" s="382"/>
      <c r="R353" s="382"/>
      <c r="S353" s="382"/>
      <c r="T353" s="382"/>
      <c r="U353" s="382"/>
      <c r="V353" s="382"/>
      <c r="W353" s="382"/>
      <c r="X353" s="382"/>
      <c r="Y353" s="382"/>
      <c r="Z353" s="382"/>
    </row>
    <row r="354" ht="15.75" customHeight="1">
      <c r="A354" s="382"/>
      <c r="B354" s="382"/>
      <c r="C354" s="382"/>
      <c r="D354" s="382"/>
      <c r="E354" s="382"/>
      <c r="F354" s="382"/>
      <c r="G354" s="382"/>
      <c r="H354" s="382"/>
      <c r="I354" s="382"/>
      <c r="J354" s="382"/>
      <c r="K354" s="382"/>
      <c r="L354" s="382"/>
      <c r="M354" s="382"/>
      <c r="N354" s="382"/>
      <c r="O354" s="382"/>
      <c r="P354" s="382"/>
      <c r="Q354" s="382"/>
      <c r="R354" s="382"/>
      <c r="S354" s="382"/>
      <c r="T354" s="382"/>
      <c r="U354" s="382"/>
      <c r="V354" s="382"/>
      <c r="W354" s="382"/>
      <c r="X354" s="382"/>
      <c r="Y354" s="382"/>
      <c r="Z354" s="382"/>
    </row>
    <row r="355" ht="15.75" customHeight="1">
      <c r="A355" s="382"/>
      <c r="B355" s="382"/>
      <c r="C355" s="382"/>
      <c r="D355" s="382"/>
      <c r="E355" s="382"/>
      <c r="F355" s="382"/>
      <c r="G355" s="382"/>
      <c r="H355" s="382"/>
      <c r="I355" s="382"/>
      <c r="J355" s="382"/>
      <c r="K355" s="382"/>
      <c r="L355" s="382"/>
      <c r="M355" s="382"/>
      <c r="N355" s="382"/>
      <c r="O355" s="382"/>
      <c r="P355" s="382"/>
      <c r="Q355" s="382"/>
      <c r="R355" s="382"/>
      <c r="S355" s="382"/>
      <c r="T355" s="382"/>
      <c r="U355" s="382"/>
      <c r="V355" s="382"/>
      <c r="W355" s="382"/>
      <c r="X355" s="382"/>
      <c r="Y355" s="382"/>
      <c r="Z355" s="382"/>
    </row>
    <row r="356" ht="15.75" customHeight="1">
      <c r="A356" s="382"/>
      <c r="B356" s="382"/>
      <c r="C356" s="382"/>
      <c r="D356" s="382"/>
      <c r="E356" s="382"/>
      <c r="F356" s="382"/>
      <c r="G356" s="382"/>
      <c r="H356" s="382"/>
      <c r="I356" s="382"/>
      <c r="J356" s="382"/>
      <c r="K356" s="382"/>
      <c r="L356" s="382"/>
      <c r="M356" s="382"/>
      <c r="N356" s="382"/>
      <c r="O356" s="382"/>
      <c r="P356" s="382"/>
      <c r="Q356" s="382"/>
      <c r="R356" s="382"/>
      <c r="S356" s="382"/>
      <c r="T356" s="382"/>
      <c r="U356" s="382"/>
      <c r="V356" s="382"/>
      <c r="W356" s="382"/>
      <c r="X356" s="382"/>
      <c r="Y356" s="382"/>
      <c r="Z356" s="382"/>
    </row>
    <row r="357" ht="15.75" customHeight="1">
      <c r="A357" s="382"/>
      <c r="B357" s="382"/>
      <c r="C357" s="382"/>
      <c r="D357" s="382"/>
      <c r="E357" s="382"/>
      <c r="F357" s="382"/>
      <c r="G357" s="382"/>
      <c r="H357" s="382"/>
      <c r="I357" s="382"/>
      <c r="J357" s="382"/>
      <c r="K357" s="382"/>
      <c r="L357" s="382"/>
      <c r="M357" s="382"/>
      <c r="N357" s="382"/>
      <c r="O357" s="382"/>
      <c r="P357" s="382"/>
      <c r="Q357" s="382"/>
      <c r="R357" s="382"/>
      <c r="S357" s="382"/>
      <c r="T357" s="382"/>
      <c r="U357" s="382"/>
      <c r="V357" s="382"/>
      <c r="W357" s="382"/>
      <c r="X357" s="382"/>
      <c r="Y357" s="382"/>
      <c r="Z357" s="382"/>
    </row>
    <row r="358" ht="15.75" customHeight="1">
      <c r="A358" s="382"/>
      <c r="B358" s="382"/>
      <c r="C358" s="382"/>
      <c r="D358" s="382"/>
      <c r="E358" s="382"/>
      <c r="F358" s="382"/>
      <c r="G358" s="382"/>
      <c r="H358" s="382"/>
      <c r="I358" s="382"/>
      <c r="J358" s="382"/>
      <c r="K358" s="382"/>
      <c r="L358" s="382"/>
      <c r="M358" s="382"/>
      <c r="N358" s="382"/>
      <c r="O358" s="382"/>
      <c r="P358" s="382"/>
      <c r="Q358" s="382"/>
      <c r="R358" s="382"/>
      <c r="S358" s="382"/>
      <c r="T358" s="382"/>
      <c r="U358" s="382"/>
      <c r="V358" s="382"/>
      <c r="W358" s="382"/>
      <c r="X358" s="382"/>
      <c r="Y358" s="382"/>
      <c r="Z358" s="382"/>
    </row>
    <row r="359" ht="15.75" customHeight="1">
      <c r="A359" s="382"/>
      <c r="B359" s="382"/>
      <c r="C359" s="382"/>
      <c r="D359" s="382"/>
      <c r="E359" s="382"/>
      <c r="F359" s="382"/>
      <c r="G359" s="382"/>
      <c r="H359" s="382"/>
      <c r="I359" s="382"/>
      <c r="J359" s="382"/>
      <c r="K359" s="382"/>
      <c r="L359" s="382"/>
      <c r="M359" s="382"/>
      <c r="N359" s="382"/>
      <c r="O359" s="382"/>
      <c r="P359" s="382"/>
      <c r="Q359" s="382"/>
      <c r="R359" s="382"/>
      <c r="S359" s="382"/>
      <c r="T359" s="382"/>
      <c r="U359" s="382"/>
      <c r="V359" s="382"/>
      <c r="W359" s="382"/>
      <c r="X359" s="382"/>
      <c r="Y359" s="382"/>
      <c r="Z359" s="382"/>
    </row>
    <row r="360" ht="15.75" customHeight="1">
      <c r="A360" s="382"/>
      <c r="B360" s="382"/>
      <c r="C360" s="382"/>
      <c r="D360" s="382"/>
      <c r="E360" s="382"/>
      <c r="F360" s="382"/>
      <c r="G360" s="382"/>
      <c r="H360" s="382"/>
      <c r="I360" s="382"/>
      <c r="J360" s="382"/>
      <c r="K360" s="382"/>
      <c r="L360" s="382"/>
      <c r="M360" s="382"/>
      <c r="N360" s="382"/>
      <c r="O360" s="382"/>
      <c r="P360" s="382"/>
      <c r="Q360" s="382"/>
      <c r="R360" s="382"/>
      <c r="S360" s="382"/>
      <c r="T360" s="382"/>
      <c r="U360" s="382"/>
      <c r="V360" s="382"/>
      <c r="W360" s="382"/>
      <c r="X360" s="382"/>
      <c r="Y360" s="382"/>
      <c r="Z360" s="382"/>
    </row>
    <row r="361" ht="15.75" customHeight="1">
      <c r="A361" s="382"/>
      <c r="B361" s="382"/>
      <c r="C361" s="382"/>
      <c r="D361" s="382"/>
      <c r="E361" s="382"/>
      <c r="F361" s="382"/>
      <c r="G361" s="382"/>
      <c r="H361" s="382"/>
      <c r="I361" s="382"/>
      <c r="J361" s="382"/>
      <c r="K361" s="382"/>
      <c r="L361" s="382"/>
      <c r="M361" s="382"/>
      <c r="N361" s="382"/>
      <c r="O361" s="382"/>
      <c r="P361" s="382"/>
      <c r="Q361" s="382"/>
      <c r="R361" s="382"/>
      <c r="S361" s="382"/>
      <c r="T361" s="382"/>
      <c r="U361" s="382"/>
      <c r="V361" s="382"/>
      <c r="W361" s="382"/>
      <c r="X361" s="382"/>
      <c r="Y361" s="382"/>
      <c r="Z361" s="382"/>
    </row>
    <row r="362" ht="15.75" customHeight="1">
      <c r="A362" s="382"/>
      <c r="B362" s="382"/>
      <c r="C362" s="382"/>
      <c r="D362" s="382"/>
      <c r="E362" s="382"/>
      <c r="F362" s="382"/>
      <c r="G362" s="382"/>
      <c r="H362" s="382"/>
      <c r="I362" s="382"/>
      <c r="J362" s="382"/>
      <c r="K362" s="382"/>
      <c r="L362" s="382"/>
      <c r="M362" s="382"/>
      <c r="N362" s="382"/>
      <c r="O362" s="382"/>
      <c r="P362" s="382"/>
      <c r="Q362" s="382"/>
      <c r="R362" s="382"/>
      <c r="S362" s="382"/>
      <c r="T362" s="382"/>
      <c r="U362" s="382"/>
      <c r="V362" s="382"/>
      <c r="W362" s="382"/>
      <c r="X362" s="382"/>
      <c r="Y362" s="382"/>
      <c r="Z362" s="382"/>
    </row>
    <row r="363" ht="15.75" customHeight="1">
      <c r="A363" s="382"/>
      <c r="B363" s="382"/>
      <c r="C363" s="382"/>
      <c r="D363" s="382"/>
      <c r="E363" s="382"/>
      <c r="F363" s="382"/>
      <c r="G363" s="382"/>
      <c r="H363" s="382"/>
      <c r="I363" s="382"/>
      <c r="J363" s="382"/>
      <c r="K363" s="382"/>
      <c r="L363" s="382"/>
      <c r="M363" s="382"/>
      <c r="N363" s="382"/>
      <c r="O363" s="382"/>
      <c r="P363" s="382"/>
      <c r="Q363" s="382"/>
      <c r="R363" s="382"/>
      <c r="S363" s="382"/>
      <c r="T363" s="382"/>
      <c r="U363" s="382"/>
      <c r="V363" s="382"/>
      <c r="W363" s="382"/>
      <c r="X363" s="382"/>
      <c r="Y363" s="382"/>
      <c r="Z363" s="382"/>
    </row>
    <row r="364" ht="15.75" customHeight="1">
      <c r="A364" s="382"/>
      <c r="B364" s="382"/>
      <c r="C364" s="382"/>
      <c r="D364" s="382"/>
      <c r="E364" s="382"/>
      <c r="F364" s="382"/>
      <c r="G364" s="382"/>
      <c r="H364" s="382"/>
      <c r="I364" s="382"/>
      <c r="J364" s="382"/>
      <c r="K364" s="382"/>
      <c r="L364" s="382"/>
      <c r="M364" s="382"/>
      <c r="N364" s="382"/>
      <c r="O364" s="382"/>
      <c r="P364" s="382"/>
      <c r="Q364" s="382"/>
      <c r="R364" s="382"/>
      <c r="S364" s="382"/>
      <c r="T364" s="382"/>
      <c r="U364" s="382"/>
      <c r="V364" s="382"/>
      <c r="W364" s="382"/>
      <c r="X364" s="382"/>
      <c r="Y364" s="382"/>
      <c r="Z364" s="382"/>
    </row>
    <row r="365" ht="15.75" customHeight="1">
      <c r="A365" s="382"/>
      <c r="B365" s="382"/>
      <c r="C365" s="382"/>
      <c r="D365" s="382"/>
      <c r="E365" s="382"/>
      <c r="F365" s="382"/>
      <c r="G365" s="382"/>
      <c r="H365" s="382"/>
      <c r="I365" s="382"/>
      <c r="J365" s="382"/>
      <c r="K365" s="382"/>
      <c r="L365" s="382"/>
      <c r="M365" s="382"/>
      <c r="N365" s="382"/>
      <c r="O365" s="382"/>
      <c r="P365" s="382"/>
      <c r="Q365" s="382"/>
      <c r="R365" s="382"/>
      <c r="S365" s="382"/>
      <c r="T365" s="382"/>
      <c r="U365" s="382"/>
      <c r="V365" s="382"/>
      <c r="W365" s="382"/>
      <c r="X365" s="382"/>
      <c r="Y365" s="382"/>
      <c r="Z365" s="382"/>
    </row>
    <row r="366" ht="15.75" customHeight="1">
      <c r="A366" s="382"/>
      <c r="B366" s="382"/>
      <c r="C366" s="382"/>
      <c r="D366" s="382"/>
      <c r="E366" s="382"/>
      <c r="F366" s="382"/>
      <c r="G366" s="382"/>
      <c r="H366" s="382"/>
      <c r="I366" s="382"/>
      <c r="J366" s="382"/>
      <c r="K366" s="382"/>
      <c r="L366" s="382"/>
      <c r="M366" s="382"/>
      <c r="N366" s="382"/>
      <c r="O366" s="382"/>
      <c r="P366" s="382"/>
      <c r="Q366" s="382"/>
      <c r="R366" s="382"/>
      <c r="S366" s="382"/>
      <c r="T366" s="382"/>
      <c r="U366" s="382"/>
      <c r="V366" s="382"/>
      <c r="W366" s="382"/>
      <c r="X366" s="382"/>
      <c r="Y366" s="382"/>
      <c r="Z366" s="382"/>
    </row>
    <row r="367" ht="15.75" customHeight="1">
      <c r="A367" s="382"/>
      <c r="B367" s="382"/>
      <c r="C367" s="382"/>
      <c r="D367" s="382"/>
      <c r="E367" s="382"/>
      <c r="F367" s="382"/>
      <c r="G367" s="382"/>
      <c r="H367" s="382"/>
      <c r="I367" s="382"/>
      <c r="J367" s="382"/>
      <c r="K367" s="382"/>
      <c r="L367" s="382"/>
      <c r="M367" s="382"/>
      <c r="N367" s="382"/>
      <c r="O367" s="382"/>
      <c r="P367" s="382"/>
      <c r="Q367" s="382"/>
      <c r="R367" s="382"/>
      <c r="S367" s="382"/>
      <c r="T367" s="382"/>
      <c r="U367" s="382"/>
      <c r="V367" s="382"/>
      <c r="W367" s="382"/>
      <c r="X367" s="382"/>
      <c r="Y367" s="382"/>
      <c r="Z367" s="382"/>
    </row>
    <row r="368" ht="15.75" customHeight="1">
      <c r="A368" s="382"/>
      <c r="B368" s="382"/>
      <c r="C368" s="382"/>
      <c r="D368" s="382"/>
      <c r="E368" s="382"/>
      <c r="F368" s="382"/>
      <c r="G368" s="382"/>
      <c r="H368" s="382"/>
      <c r="I368" s="382"/>
      <c r="J368" s="382"/>
      <c r="K368" s="382"/>
      <c r="L368" s="382"/>
      <c r="M368" s="382"/>
      <c r="N368" s="382"/>
      <c r="O368" s="382"/>
      <c r="P368" s="382"/>
      <c r="Q368" s="382"/>
      <c r="R368" s="382"/>
      <c r="S368" s="382"/>
      <c r="T368" s="382"/>
      <c r="U368" s="382"/>
      <c r="V368" s="382"/>
      <c r="W368" s="382"/>
      <c r="X368" s="382"/>
      <c r="Y368" s="382"/>
      <c r="Z368" s="382"/>
    </row>
    <row r="369" ht="15.75" customHeight="1">
      <c r="A369" s="382"/>
      <c r="B369" s="382"/>
      <c r="C369" s="382"/>
      <c r="D369" s="382"/>
      <c r="E369" s="382"/>
      <c r="F369" s="382"/>
      <c r="G369" s="382"/>
      <c r="H369" s="382"/>
      <c r="I369" s="382"/>
      <c r="J369" s="382"/>
      <c r="K369" s="382"/>
      <c r="L369" s="382"/>
      <c r="M369" s="382"/>
      <c r="N369" s="382"/>
      <c r="O369" s="382"/>
      <c r="P369" s="382"/>
      <c r="Q369" s="382"/>
      <c r="R369" s="382"/>
      <c r="S369" s="382"/>
      <c r="T369" s="382"/>
      <c r="U369" s="382"/>
      <c r="V369" s="382"/>
      <c r="W369" s="382"/>
      <c r="X369" s="382"/>
      <c r="Y369" s="382"/>
      <c r="Z369" s="382"/>
    </row>
    <row r="370" ht="15.75" customHeight="1">
      <c r="A370" s="382"/>
      <c r="B370" s="382"/>
      <c r="C370" s="382"/>
      <c r="D370" s="382"/>
      <c r="E370" s="382"/>
      <c r="F370" s="382"/>
      <c r="G370" s="382"/>
      <c r="H370" s="382"/>
      <c r="I370" s="382"/>
      <c r="J370" s="382"/>
      <c r="K370" s="382"/>
      <c r="L370" s="382"/>
      <c r="M370" s="382"/>
      <c r="N370" s="382"/>
      <c r="O370" s="382"/>
      <c r="P370" s="382"/>
      <c r="Q370" s="382"/>
      <c r="R370" s="382"/>
      <c r="S370" s="382"/>
      <c r="T370" s="382"/>
      <c r="U370" s="382"/>
      <c r="V370" s="382"/>
      <c r="W370" s="382"/>
      <c r="X370" s="382"/>
      <c r="Y370" s="382"/>
      <c r="Z370" s="382"/>
    </row>
    <row r="371" ht="15.75" customHeight="1">
      <c r="A371" s="382"/>
      <c r="B371" s="382"/>
      <c r="C371" s="382"/>
      <c r="D371" s="382"/>
      <c r="E371" s="382"/>
      <c r="F371" s="382"/>
      <c r="G371" s="382"/>
      <c r="H371" s="382"/>
      <c r="I371" s="382"/>
      <c r="J371" s="382"/>
      <c r="K371" s="382"/>
      <c r="L371" s="382"/>
      <c r="M371" s="382"/>
      <c r="N371" s="382"/>
      <c r="O371" s="382"/>
      <c r="P371" s="382"/>
      <c r="Q371" s="382"/>
      <c r="R371" s="382"/>
      <c r="S371" s="382"/>
      <c r="T371" s="382"/>
      <c r="U371" s="382"/>
      <c r="V371" s="382"/>
      <c r="W371" s="382"/>
      <c r="X371" s="382"/>
      <c r="Y371" s="382"/>
      <c r="Z371" s="382"/>
    </row>
    <row r="372" ht="15.75" customHeight="1">
      <c r="A372" s="382"/>
      <c r="B372" s="382"/>
      <c r="C372" s="382"/>
      <c r="D372" s="382"/>
      <c r="E372" s="382"/>
      <c r="F372" s="382"/>
      <c r="G372" s="382"/>
      <c r="H372" s="382"/>
      <c r="I372" s="382"/>
      <c r="J372" s="382"/>
      <c r="K372" s="382"/>
      <c r="L372" s="382"/>
      <c r="M372" s="382"/>
      <c r="N372" s="382"/>
      <c r="O372" s="382"/>
      <c r="P372" s="382"/>
      <c r="Q372" s="382"/>
      <c r="R372" s="382"/>
      <c r="S372" s="382"/>
      <c r="T372" s="382"/>
      <c r="U372" s="382"/>
      <c r="V372" s="382"/>
      <c r="W372" s="382"/>
      <c r="X372" s="382"/>
      <c r="Y372" s="382"/>
      <c r="Z372" s="382"/>
    </row>
    <row r="373" ht="15.75" customHeight="1">
      <c r="A373" s="382"/>
      <c r="B373" s="382"/>
      <c r="C373" s="382"/>
      <c r="D373" s="382"/>
      <c r="E373" s="382"/>
      <c r="F373" s="382"/>
      <c r="G373" s="382"/>
      <c r="H373" s="382"/>
      <c r="I373" s="382"/>
      <c r="J373" s="382"/>
      <c r="K373" s="382"/>
      <c r="L373" s="382"/>
      <c r="M373" s="382"/>
      <c r="N373" s="382"/>
      <c r="O373" s="382"/>
      <c r="P373" s="382"/>
      <c r="Q373" s="382"/>
      <c r="R373" s="382"/>
      <c r="S373" s="382"/>
      <c r="T373" s="382"/>
      <c r="U373" s="382"/>
      <c r="V373" s="382"/>
      <c r="W373" s="382"/>
      <c r="X373" s="382"/>
      <c r="Y373" s="382"/>
      <c r="Z373" s="382"/>
    </row>
    <row r="374" ht="15.75" customHeight="1">
      <c r="A374" s="382"/>
      <c r="B374" s="382"/>
      <c r="C374" s="382"/>
      <c r="D374" s="382"/>
      <c r="E374" s="382"/>
      <c r="F374" s="382"/>
      <c r="G374" s="382"/>
      <c r="H374" s="382"/>
      <c r="I374" s="382"/>
      <c r="J374" s="382"/>
      <c r="K374" s="382"/>
      <c r="L374" s="382"/>
      <c r="M374" s="382"/>
      <c r="N374" s="382"/>
      <c r="O374" s="382"/>
      <c r="P374" s="382"/>
      <c r="Q374" s="382"/>
      <c r="R374" s="382"/>
      <c r="S374" s="382"/>
      <c r="T374" s="382"/>
      <c r="U374" s="382"/>
      <c r="V374" s="382"/>
      <c r="W374" s="382"/>
      <c r="X374" s="382"/>
      <c r="Y374" s="382"/>
      <c r="Z374" s="382"/>
    </row>
    <row r="375" ht="15.75" customHeight="1">
      <c r="A375" s="382"/>
      <c r="B375" s="382"/>
      <c r="C375" s="382"/>
      <c r="D375" s="382"/>
      <c r="E375" s="382"/>
      <c r="F375" s="382"/>
      <c r="G375" s="382"/>
      <c r="H375" s="382"/>
      <c r="I375" s="382"/>
      <c r="J375" s="382"/>
      <c r="K375" s="382"/>
      <c r="L375" s="382"/>
      <c r="M375" s="382"/>
      <c r="N375" s="382"/>
      <c r="O375" s="382"/>
      <c r="P375" s="382"/>
      <c r="Q375" s="382"/>
      <c r="R375" s="382"/>
      <c r="S375" s="382"/>
      <c r="T375" s="382"/>
      <c r="U375" s="382"/>
      <c r="V375" s="382"/>
      <c r="W375" s="382"/>
      <c r="X375" s="382"/>
      <c r="Y375" s="382"/>
      <c r="Z375" s="382"/>
    </row>
    <row r="376" ht="15.75" customHeight="1">
      <c r="A376" s="382"/>
      <c r="B376" s="382"/>
      <c r="C376" s="382"/>
      <c r="D376" s="382"/>
      <c r="E376" s="382"/>
      <c r="F376" s="382"/>
      <c r="G376" s="382"/>
      <c r="H376" s="382"/>
      <c r="I376" s="382"/>
      <c r="J376" s="382"/>
      <c r="K376" s="382"/>
      <c r="L376" s="382"/>
      <c r="M376" s="382"/>
      <c r="N376" s="382"/>
      <c r="O376" s="382"/>
      <c r="P376" s="382"/>
      <c r="Q376" s="382"/>
      <c r="R376" s="382"/>
      <c r="S376" s="382"/>
      <c r="T376" s="382"/>
      <c r="U376" s="382"/>
      <c r="V376" s="382"/>
      <c r="W376" s="382"/>
      <c r="X376" s="382"/>
      <c r="Y376" s="382"/>
      <c r="Z376" s="382"/>
    </row>
    <row r="377" ht="15.75" customHeight="1">
      <c r="A377" s="382"/>
      <c r="B377" s="382"/>
      <c r="C377" s="382"/>
      <c r="D377" s="382"/>
      <c r="E377" s="382"/>
      <c r="F377" s="382"/>
      <c r="G377" s="382"/>
      <c r="H377" s="382"/>
      <c r="I377" s="382"/>
      <c r="J377" s="382"/>
      <c r="K377" s="382"/>
      <c r="L377" s="382"/>
      <c r="M377" s="382"/>
      <c r="N377" s="382"/>
      <c r="O377" s="382"/>
      <c r="P377" s="382"/>
      <c r="Q377" s="382"/>
      <c r="R377" s="382"/>
      <c r="S377" s="382"/>
      <c r="T377" s="382"/>
      <c r="U377" s="382"/>
      <c r="V377" s="382"/>
      <c r="W377" s="382"/>
      <c r="X377" s="382"/>
      <c r="Y377" s="382"/>
      <c r="Z377" s="382"/>
    </row>
    <row r="378" ht="15.75" customHeight="1">
      <c r="A378" s="382"/>
      <c r="B378" s="382"/>
      <c r="C378" s="382"/>
      <c r="D378" s="382"/>
      <c r="E378" s="382"/>
      <c r="F378" s="382"/>
      <c r="G378" s="382"/>
      <c r="H378" s="382"/>
      <c r="I378" s="382"/>
      <c r="J378" s="382"/>
      <c r="K378" s="382"/>
      <c r="L378" s="382"/>
      <c r="M378" s="382"/>
      <c r="N378" s="382"/>
      <c r="O378" s="382"/>
      <c r="P378" s="382"/>
      <c r="Q378" s="382"/>
      <c r="R378" s="382"/>
      <c r="S378" s="382"/>
      <c r="T378" s="382"/>
      <c r="U378" s="382"/>
      <c r="V378" s="382"/>
      <c r="W378" s="382"/>
      <c r="X378" s="382"/>
      <c r="Y378" s="382"/>
      <c r="Z378" s="382"/>
    </row>
    <row r="379" ht="15.75" customHeight="1">
      <c r="A379" s="382"/>
      <c r="B379" s="382"/>
      <c r="C379" s="382"/>
      <c r="D379" s="382"/>
      <c r="E379" s="382"/>
      <c r="F379" s="382"/>
      <c r="G379" s="382"/>
      <c r="H379" s="382"/>
      <c r="I379" s="382"/>
      <c r="J379" s="382"/>
      <c r="K379" s="382"/>
      <c r="L379" s="382"/>
      <c r="M379" s="382"/>
      <c r="N379" s="382"/>
      <c r="O379" s="382"/>
      <c r="P379" s="382"/>
      <c r="Q379" s="382"/>
      <c r="R379" s="382"/>
      <c r="S379" s="382"/>
      <c r="T379" s="382"/>
      <c r="U379" s="382"/>
      <c r="V379" s="382"/>
      <c r="W379" s="382"/>
      <c r="X379" s="382"/>
      <c r="Y379" s="382"/>
      <c r="Z379" s="382"/>
    </row>
    <row r="380" ht="15.75" customHeight="1">
      <c r="A380" s="382"/>
      <c r="B380" s="382"/>
      <c r="C380" s="382"/>
      <c r="D380" s="382"/>
      <c r="E380" s="382"/>
      <c r="F380" s="382"/>
      <c r="G380" s="382"/>
      <c r="H380" s="382"/>
      <c r="I380" s="382"/>
      <c r="J380" s="382"/>
      <c r="K380" s="382"/>
      <c r="L380" s="382"/>
      <c r="M380" s="382"/>
      <c r="N380" s="382"/>
      <c r="O380" s="382"/>
      <c r="P380" s="382"/>
      <c r="Q380" s="382"/>
      <c r="R380" s="382"/>
      <c r="S380" s="382"/>
      <c r="T380" s="382"/>
      <c r="U380" s="382"/>
      <c r="V380" s="382"/>
      <c r="W380" s="382"/>
      <c r="X380" s="382"/>
      <c r="Y380" s="382"/>
      <c r="Z380" s="382"/>
    </row>
    <row r="381" ht="15.75" customHeight="1">
      <c r="A381" s="382"/>
      <c r="B381" s="382"/>
      <c r="C381" s="382"/>
      <c r="D381" s="382"/>
      <c r="E381" s="382"/>
      <c r="F381" s="382"/>
      <c r="G381" s="382"/>
      <c r="H381" s="382"/>
      <c r="I381" s="382"/>
      <c r="J381" s="382"/>
      <c r="K381" s="382"/>
      <c r="L381" s="382"/>
      <c r="M381" s="382"/>
      <c r="N381" s="382"/>
      <c r="O381" s="382"/>
      <c r="P381" s="382"/>
      <c r="Q381" s="382"/>
      <c r="R381" s="382"/>
      <c r="S381" s="382"/>
      <c r="T381" s="382"/>
      <c r="U381" s="382"/>
      <c r="V381" s="382"/>
      <c r="W381" s="382"/>
      <c r="X381" s="382"/>
      <c r="Y381" s="382"/>
      <c r="Z381" s="382"/>
    </row>
    <row r="382" ht="15.75" customHeight="1">
      <c r="A382" s="382"/>
      <c r="B382" s="382"/>
      <c r="C382" s="382"/>
      <c r="D382" s="382"/>
      <c r="E382" s="382"/>
      <c r="F382" s="382"/>
      <c r="G382" s="382"/>
      <c r="H382" s="382"/>
      <c r="I382" s="382"/>
      <c r="J382" s="382"/>
      <c r="K382" s="382"/>
      <c r="L382" s="382"/>
      <c r="M382" s="382"/>
      <c r="N382" s="382"/>
      <c r="O382" s="382"/>
      <c r="P382" s="382"/>
      <c r="Q382" s="382"/>
      <c r="R382" s="382"/>
      <c r="S382" s="382"/>
      <c r="T382" s="382"/>
      <c r="U382" s="382"/>
      <c r="V382" s="382"/>
      <c r="W382" s="382"/>
      <c r="X382" s="382"/>
      <c r="Y382" s="382"/>
      <c r="Z382" s="382"/>
    </row>
    <row r="383" ht="15.75" customHeight="1">
      <c r="A383" s="382"/>
      <c r="B383" s="382"/>
      <c r="C383" s="382"/>
      <c r="D383" s="382"/>
      <c r="E383" s="382"/>
      <c r="F383" s="382"/>
      <c r="G383" s="382"/>
      <c r="H383" s="382"/>
      <c r="I383" s="382"/>
      <c r="J383" s="382"/>
      <c r="K383" s="382"/>
      <c r="L383" s="382"/>
      <c r="M383" s="382"/>
      <c r="N383" s="382"/>
      <c r="O383" s="382"/>
      <c r="P383" s="382"/>
      <c r="Q383" s="382"/>
      <c r="R383" s="382"/>
      <c r="S383" s="382"/>
      <c r="T383" s="382"/>
      <c r="U383" s="382"/>
      <c r="V383" s="382"/>
      <c r="W383" s="382"/>
      <c r="X383" s="382"/>
      <c r="Y383" s="382"/>
      <c r="Z383" s="382"/>
    </row>
    <row r="384" ht="15.75" customHeight="1">
      <c r="A384" s="382"/>
      <c r="B384" s="382"/>
      <c r="C384" s="382"/>
      <c r="D384" s="382"/>
      <c r="E384" s="382"/>
      <c r="F384" s="382"/>
      <c r="G384" s="382"/>
      <c r="H384" s="382"/>
      <c r="I384" s="382"/>
      <c r="J384" s="382"/>
      <c r="K384" s="382"/>
      <c r="L384" s="382"/>
      <c r="M384" s="382"/>
      <c r="N384" s="382"/>
      <c r="O384" s="382"/>
      <c r="P384" s="382"/>
      <c r="Q384" s="382"/>
      <c r="R384" s="382"/>
      <c r="S384" s="382"/>
      <c r="T384" s="382"/>
      <c r="U384" s="382"/>
      <c r="V384" s="382"/>
      <c r="W384" s="382"/>
      <c r="X384" s="382"/>
      <c r="Y384" s="382"/>
      <c r="Z384" s="382"/>
    </row>
    <row r="385" ht="15.75" customHeight="1">
      <c r="A385" s="382"/>
      <c r="B385" s="382"/>
      <c r="C385" s="382"/>
      <c r="D385" s="382"/>
      <c r="E385" s="382"/>
      <c r="F385" s="382"/>
      <c r="G385" s="382"/>
      <c r="H385" s="382"/>
      <c r="I385" s="382"/>
      <c r="J385" s="382"/>
      <c r="K385" s="382"/>
      <c r="L385" s="382"/>
      <c r="M385" s="382"/>
      <c r="N385" s="382"/>
      <c r="O385" s="382"/>
      <c r="P385" s="382"/>
      <c r="Q385" s="382"/>
      <c r="R385" s="382"/>
      <c r="S385" s="382"/>
      <c r="T385" s="382"/>
      <c r="U385" s="382"/>
      <c r="V385" s="382"/>
      <c r="W385" s="382"/>
      <c r="X385" s="382"/>
      <c r="Y385" s="382"/>
      <c r="Z385" s="382"/>
    </row>
    <row r="386" ht="15.75" customHeight="1">
      <c r="A386" s="382"/>
      <c r="B386" s="382"/>
      <c r="C386" s="382"/>
      <c r="D386" s="382"/>
      <c r="E386" s="382"/>
      <c r="F386" s="382"/>
      <c r="G386" s="382"/>
      <c r="H386" s="382"/>
      <c r="I386" s="382"/>
      <c r="J386" s="382"/>
      <c r="K386" s="382"/>
      <c r="L386" s="382"/>
      <c r="M386" s="382"/>
      <c r="N386" s="382"/>
      <c r="O386" s="382"/>
      <c r="P386" s="382"/>
      <c r="Q386" s="382"/>
      <c r="R386" s="382"/>
      <c r="S386" s="382"/>
      <c r="T386" s="382"/>
      <c r="U386" s="382"/>
      <c r="V386" s="382"/>
      <c r="W386" s="382"/>
      <c r="X386" s="382"/>
      <c r="Y386" s="382"/>
      <c r="Z386" s="382"/>
    </row>
    <row r="387" ht="15.75" customHeight="1">
      <c r="A387" s="382"/>
      <c r="B387" s="382"/>
      <c r="C387" s="382"/>
      <c r="D387" s="382"/>
      <c r="E387" s="382"/>
      <c r="F387" s="382"/>
      <c r="G387" s="382"/>
      <c r="H387" s="382"/>
      <c r="I387" s="382"/>
      <c r="J387" s="382"/>
      <c r="K387" s="382"/>
      <c r="L387" s="382"/>
      <c r="M387" s="382"/>
      <c r="N387" s="382"/>
      <c r="O387" s="382"/>
      <c r="P387" s="382"/>
      <c r="Q387" s="382"/>
      <c r="R387" s="382"/>
      <c r="S387" s="382"/>
      <c r="T387" s="382"/>
      <c r="U387" s="382"/>
      <c r="V387" s="382"/>
      <c r="W387" s="382"/>
      <c r="X387" s="382"/>
      <c r="Y387" s="382"/>
      <c r="Z387" s="382"/>
    </row>
    <row r="388" ht="15.75" customHeight="1">
      <c r="A388" s="382"/>
      <c r="B388" s="382"/>
      <c r="C388" s="382"/>
      <c r="D388" s="382"/>
      <c r="E388" s="382"/>
      <c r="F388" s="382"/>
      <c r="G388" s="382"/>
      <c r="H388" s="382"/>
      <c r="I388" s="382"/>
      <c r="J388" s="382"/>
      <c r="K388" s="382"/>
      <c r="L388" s="382"/>
      <c r="M388" s="382"/>
      <c r="N388" s="382"/>
      <c r="O388" s="382"/>
      <c r="P388" s="382"/>
      <c r="Q388" s="382"/>
      <c r="R388" s="382"/>
      <c r="S388" s="382"/>
      <c r="T388" s="382"/>
      <c r="U388" s="382"/>
      <c r="V388" s="382"/>
      <c r="W388" s="382"/>
      <c r="X388" s="382"/>
      <c r="Y388" s="382"/>
      <c r="Z388" s="382"/>
    </row>
    <row r="389" ht="15.75" customHeight="1">
      <c r="A389" s="382"/>
      <c r="B389" s="382"/>
      <c r="C389" s="382"/>
      <c r="D389" s="382"/>
      <c r="E389" s="382"/>
      <c r="F389" s="382"/>
      <c r="G389" s="382"/>
      <c r="H389" s="382"/>
      <c r="I389" s="382"/>
      <c r="J389" s="382"/>
      <c r="K389" s="382"/>
      <c r="L389" s="382"/>
      <c r="M389" s="382"/>
      <c r="N389" s="382"/>
      <c r="O389" s="382"/>
      <c r="P389" s="382"/>
      <c r="Q389" s="382"/>
      <c r="R389" s="382"/>
      <c r="S389" s="382"/>
      <c r="T389" s="382"/>
      <c r="U389" s="382"/>
      <c r="V389" s="382"/>
      <c r="W389" s="382"/>
      <c r="X389" s="382"/>
      <c r="Y389" s="382"/>
      <c r="Z389" s="382"/>
    </row>
    <row r="390" ht="15.75" customHeight="1">
      <c r="A390" s="382"/>
      <c r="B390" s="382"/>
      <c r="C390" s="382"/>
      <c r="D390" s="382"/>
      <c r="E390" s="382"/>
      <c r="F390" s="382"/>
      <c r="G390" s="382"/>
      <c r="H390" s="382"/>
      <c r="I390" s="382"/>
      <c r="J390" s="382"/>
      <c r="K390" s="382"/>
      <c r="L390" s="382"/>
      <c r="M390" s="382"/>
      <c r="N390" s="382"/>
      <c r="O390" s="382"/>
      <c r="P390" s="382"/>
      <c r="Q390" s="382"/>
      <c r="R390" s="382"/>
      <c r="S390" s="382"/>
      <c r="T390" s="382"/>
      <c r="U390" s="382"/>
      <c r="V390" s="382"/>
      <c r="W390" s="382"/>
      <c r="X390" s="382"/>
      <c r="Y390" s="382"/>
      <c r="Z390" s="382"/>
    </row>
    <row r="391" ht="15.75" customHeight="1">
      <c r="A391" s="382"/>
      <c r="B391" s="382"/>
      <c r="C391" s="382"/>
      <c r="D391" s="382"/>
      <c r="E391" s="382"/>
      <c r="F391" s="382"/>
      <c r="G391" s="382"/>
      <c r="H391" s="382"/>
      <c r="I391" s="382"/>
      <c r="J391" s="382"/>
      <c r="K391" s="382"/>
      <c r="L391" s="382"/>
      <c r="M391" s="382"/>
      <c r="N391" s="382"/>
      <c r="O391" s="382"/>
      <c r="P391" s="382"/>
      <c r="Q391" s="382"/>
      <c r="R391" s="382"/>
      <c r="S391" s="382"/>
      <c r="T391" s="382"/>
      <c r="U391" s="382"/>
      <c r="V391" s="382"/>
      <c r="W391" s="382"/>
      <c r="X391" s="382"/>
      <c r="Y391" s="382"/>
      <c r="Z391" s="382"/>
    </row>
    <row r="392" ht="15.75" customHeight="1">
      <c r="A392" s="382"/>
      <c r="B392" s="382"/>
      <c r="C392" s="382"/>
      <c r="D392" s="382"/>
      <c r="E392" s="382"/>
      <c r="F392" s="382"/>
      <c r="G392" s="382"/>
      <c r="H392" s="382"/>
      <c r="I392" s="382"/>
      <c r="J392" s="382"/>
      <c r="K392" s="382"/>
      <c r="L392" s="382"/>
      <c r="M392" s="382"/>
      <c r="N392" s="382"/>
      <c r="O392" s="382"/>
      <c r="P392" s="382"/>
      <c r="Q392" s="382"/>
      <c r="R392" s="382"/>
      <c r="S392" s="382"/>
      <c r="T392" s="382"/>
      <c r="U392" s="382"/>
      <c r="V392" s="382"/>
      <c r="W392" s="382"/>
      <c r="X392" s="382"/>
      <c r="Y392" s="382"/>
      <c r="Z392" s="382"/>
    </row>
    <row r="393" ht="15.75" customHeight="1">
      <c r="A393" s="382"/>
      <c r="B393" s="382"/>
      <c r="C393" s="382"/>
      <c r="D393" s="382"/>
      <c r="E393" s="382"/>
      <c r="F393" s="382"/>
      <c r="G393" s="382"/>
      <c r="H393" s="382"/>
      <c r="I393" s="382"/>
      <c r="J393" s="382"/>
      <c r="K393" s="382"/>
      <c r="L393" s="382"/>
      <c r="M393" s="382"/>
      <c r="N393" s="382"/>
      <c r="O393" s="382"/>
      <c r="P393" s="382"/>
      <c r="Q393" s="382"/>
      <c r="R393" s="382"/>
      <c r="S393" s="382"/>
      <c r="T393" s="382"/>
      <c r="U393" s="382"/>
      <c r="V393" s="382"/>
      <c r="W393" s="382"/>
      <c r="X393" s="382"/>
      <c r="Y393" s="382"/>
      <c r="Z393" s="382"/>
    </row>
    <row r="394" ht="15.75" customHeight="1">
      <c r="A394" s="382"/>
      <c r="B394" s="382"/>
      <c r="C394" s="382"/>
      <c r="D394" s="382"/>
      <c r="E394" s="382"/>
      <c r="F394" s="382"/>
      <c r="G394" s="382"/>
      <c r="H394" s="382"/>
      <c r="I394" s="382"/>
      <c r="J394" s="382"/>
      <c r="K394" s="382"/>
      <c r="L394" s="382"/>
      <c r="M394" s="382"/>
      <c r="N394" s="382"/>
      <c r="O394" s="382"/>
      <c r="P394" s="382"/>
      <c r="Q394" s="382"/>
      <c r="R394" s="382"/>
      <c r="S394" s="382"/>
      <c r="T394" s="382"/>
      <c r="U394" s="382"/>
      <c r="V394" s="382"/>
      <c r="W394" s="382"/>
      <c r="X394" s="382"/>
      <c r="Y394" s="382"/>
      <c r="Z394" s="382"/>
    </row>
    <row r="395" ht="15.75" customHeight="1">
      <c r="A395" s="382"/>
      <c r="B395" s="382"/>
      <c r="C395" s="382"/>
      <c r="D395" s="382"/>
      <c r="E395" s="382"/>
      <c r="F395" s="382"/>
      <c r="G395" s="382"/>
      <c r="H395" s="382"/>
      <c r="I395" s="382"/>
      <c r="J395" s="382"/>
      <c r="K395" s="382"/>
      <c r="L395" s="382"/>
      <c r="M395" s="382"/>
      <c r="N395" s="382"/>
      <c r="O395" s="382"/>
      <c r="P395" s="382"/>
      <c r="Q395" s="382"/>
      <c r="R395" s="382"/>
      <c r="S395" s="382"/>
      <c r="T395" s="382"/>
      <c r="U395" s="382"/>
      <c r="V395" s="382"/>
      <c r="W395" s="382"/>
      <c r="X395" s="382"/>
      <c r="Y395" s="382"/>
      <c r="Z395" s="382"/>
    </row>
    <row r="396" ht="15.75" customHeight="1">
      <c r="A396" s="382"/>
      <c r="B396" s="382"/>
      <c r="C396" s="382"/>
      <c r="D396" s="382"/>
      <c r="E396" s="382"/>
      <c r="F396" s="382"/>
      <c r="G396" s="382"/>
      <c r="H396" s="382"/>
      <c r="I396" s="382"/>
      <c r="J396" s="382"/>
      <c r="K396" s="382"/>
      <c r="L396" s="382"/>
      <c r="M396" s="382"/>
      <c r="N396" s="382"/>
      <c r="O396" s="382"/>
      <c r="P396" s="382"/>
      <c r="Q396" s="382"/>
      <c r="R396" s="382"/>
      <c r="S396" s="382"/>
      <c r="T396" s="382"/>
      <c r="U396" s="382"/>
      <c r="V396" s="382"/>
      <c r="W396" s="382"/>
      <c r="X396" s="382"/>
      <c r="Y396" s="382"/>
      <c r="Z396" s="382"/>
    </row>
    <row r="397" ht="15.75" customHeight="1">
      <c r="A397" s="382"/>
      <c r="B397" s="382"/>
      <c r="C397" s="382"/>
      <c r="D397" s="382"/>
      <c r="E397" s="382"/>
      <c r="F397" s="382"/>
      <c r="G397" s="382"/>
      <c r="H397" s="382"/>
      <c r="I397" s="382"/>
      <c r="J397" s="382"/>
      <c r="K397" s="382"/>
      <c r="L397" s="382"/>
      <c r="M397" s="382"/>
      <c r="N397" s="382"/>
      <c r="O397" s="382"/>
      <c r="P397" s="382"/>
      <c r="Q397" s="382"/>
      <c r="R397" s="382"/>
      <c r="S397" s="382"/>
      <c r="T397" s="382"/>
      <c r="U397" s="382"/>
      <c r="V397" s="382"/>
      <c r="W397" s="382"/>
      <c r="X397" s="382"/>
      <c r="Y397" s="382"/>
      <c r="Z397" s="382"/>
    </row>
    <row r="398" ht="15.75" customHeight="1">
      <c r="A398" s="382"/>
      <c r="B398" s="382"/>
      <c r="C398" s="382"/>
      <c r="D398" s="382"/>
      <c r="E398" s="382"/>
      <c r="F398" s="382"/>
      <c r="G398" s="382"/>
      <c r="H398" s="382"/>
      <c r="I398" s="382"/>
      <c r="J398" s="382"/>
      <c r="K398" s="382"/>
      <c r="L398" s="382"/>
      <c r="M398" s="382"/>
      <c r="N398" s="382"/>
      <c r="O398" s="382"/>
      <c r="P398" s="382"/>
      <c r="Q398" s="382"/>
      <c r="R398" s="382"/>
      <c r="S398" s="382"/>
      <c r="T398" s="382"/>
      <c r="U398" s="382"/>
      <c r="V398" s="382"/>
      <c r="W398" s="382"/>
      <c r="X398" s="382"/>
      <c r="Y398" s="382"/>
      <c r="Z398" s="382"/>
    </row>
    <row r="399" ht="15.75" customHeight="1">
      <c r="A399" s="382"/>
      <c r="B399" s="382"/>
      <c r="C399" s="382"/>
      <c r="D399" s="382"/>
      <c r="E399" s="382"/>
      <c r="F399" s="382"/>
      <c r="G399" s="382"/>
      <c r="H399" s="382"/>
      <c r="I399" s="382"/>
      <c r="J399" s="382"/>
      <c r="K399" s="382"/>
      <c r="L399" s="382"/>
      <c r="M399" s="382"/>
      <c r="N399" s="382"/>
      <c r="O399" s="382"/>
      <c r="P399" s="382"/>
      <c r="Q399" s="382"/>
      <c r="R399" s="382"/>
      <c r="S399" s="382"/>
      <c r="T399" s="382"/>
      <c r="U399" s="382"/>
      <c r="V399" s="382"/>
      <c r="W399" s="382"/>
      <c r="X399" s="382"/>
      <c r="Y399" s="382"/>
      <c r="Z399" s="382"/>
    </row>
    <row r="400" ht="15.75" customHeight="1">
      <c r="A400" s="382"/>
      <c r="B400" s="382"/>
      <c r="C400" s="382"/>
      <c r="D400" s="382"/>
      <c r="E400" s="382"/>
      <c r="F400" s="382"/>
      <c r="G400" s="382"/>
      <c r="H400" s="382"/>
      <c r="I400" s="382"/>
      <c r="J400" s="382"/>
      <c r="K400" s="382"/>
      <c r="L400" s="382"/>
      <c r="M400" s="382"/>
      <c r="N400" s="382"/>
      <c r="O400" s="382"/>
      <c r="P400" s="382"/>
      <c r="Q400" s="382"/>
      <c r="R400" s="382"/>
      <c r="S400" s="382"/>
      <c r="T400" s="382"/>
      <c r="U400" s="382"/>
      <c r="V400" s="382"/>
      <c r="W400" s="382"/>
      <c r="X400" s="382"/>
      <c r="Y400" s="382"/>
      <c r="Z400" s="382"/>
    </row>
    <row r="401" ht="15.75" customHeight="1">
      <c r="A401" s="382"/>
      <c r="B401" s="382"/>
      <c r="C401" s="382"/>
      <c r="D401" s="382"/>
      <c r="E401" s="382"/>
      <c r="F401" s="382"/>
      <c r="G401" s="382"/>
      <c r="H401" s="382"/>
      <c r="I401" s="382"/>
      <c r="J401" s="382"/>
      <c r="K401" s="382"/>
      <c r="L401" s="382"/>
      <c r="M401" s="382"/>
      <c r="N401" s="382"/>
      <c r="O401" s="382"/>
      <c r="P401" s="382"/>
      <c r="Q401" s="382"/>
      <c r="R401" s="382"/>
      <c r="S401" s="382"/>
      <c r="T401" s="382"/>
      <c r="U401" s="382"/>
      <c r="V401" s="382"/>
      <c r="W401" s="382"/>
      <c r="X401" s="382"/>
      <c r="Y401" s="382"/>
      <c r="Z401" s="382"/>
    </row>
    <row r="402" ht="15.75" customHeight="1">
      <c r="A402" s="382"/>
      <c r="B402" s="382"/>
      <c r="C402" s="382"/>
      <c r="D402" s="382"/>
      <c r="E402" s="382"/>
      <c r="F402" s="382"/>
      <c r="G402" s="382"/>
      <c r="H402" s="382"/>
      <c r="I402" s="382"/>
      <c r="J402" s="382"/>
      <c r="K402" s="382"/>
      <c r="L402" s="382"/>
      <c r="M402" s="382"/>
      <c r="N402" s="382"/>
      <c r="O402" s="382"/>
      <c r="P402" s="382"/>
      <c r="Q402" s="382"/>
      <c r="R402" s="382"/>
      <c r="S402" s="382"/>
      <c r="T402" s="382"/>
      <c r="U402" s="382"/>
      <c r="V402" s="382"/>
      <c r="W402" s="382"/>
      <c r="X402" s="382"/>
      <c r="Y402" s="382"/>
      <c r="Z402" s="382"/>
    </row>
    <row r="403" ht="15.75" customHeight="1">
      <c r="A403" s="382"/>
      <c r="B403" s="382"/>
      <c r="C403" s="382"/>
      <c r="D403" s="382"/>
      <c r="E403" s="382"/>
      <c r="F403" s="382"/>
      <c r="G403" s="382"/>
      <c r="H403" s="382"/>
      <c r="I403" s="382"/>
      <c r="J403" s="382"/>
      <c r="K403" s="382"/>
      <c r="L403" s="382"/>
      <c r="M403" s="382"/>
      <c r="N403" s="382"/>
      <c r="O403" s="382"/>
      <c r="P403" s="382"/>
      <c r="Q403" s="382"/>
      <c r="R403" s="382"/>
      <c r="S403" s="382"/>
      <c r="T403" s="382"/>
      <c r="U403" s="382"/>
      <c r="V403" s="382"/>
      <c r="W403" s="382"/>
      <c r="X403" s="382"/>
      <c r="Y403" s="382"/>
      <c r="Z403" s="382"/>
    </row>
    <row r="404" ht="15.75" customHeight="1">
      <c r="A404" s="382"/>
      <c r="B404" s="382"/>
      <c r="C404" s="382"/>
      <c r="D404" s="382"/>
      <c r="E404" s="382"/>
      <c r="F404" s="382"/>
      <c r="G404" s="382"/>
      <c r="H404" s="382"/>
      <c r="I404" s="382"/>
      <c r="J404" s="382"/>
      <c r="K404" s="382"/>
      <c r="L404" s="382"/>
      <c r="M404" s="382"/>
      <c r="N404" s="382"/>
      <c r="O404" s="382"/>
      <c r="P404" s="382"/>
      <c r="Q404" s="382"/>
      <c r="R404" s="382"/>
      <c r="S404" s="382"/>
      <c r="T404" s="382"/>
      <c r="U404" s="382"/>
      <c r="V404" s="382"/>
      <c r="W404" s="382"/>
      <c r="X404" s="382"/>
      <c r="Y404" s="382"/>
      <c r="Z404" s="382"/>
    </row>
    <row r="405" ht="15.75" customHeight="1">
      <c r="A405" s="382"/>
      <c r="B405" s="382"/>
      <c r="C405" s="382"/>
      <c r="D405" s="382"/>
      <c r="E405" s="382"/>
      <c r="F405" s="382"/>
      <c r="G405" s="382"/>
      <c r="H405" s="382"/>
      <c r="I405" s="382"/>
      <c r="J405" s="382"/>
      <c r="K405" s="382"/>
      <c r="L405" s="382"/>
      <c r="M405" s="382"/>
      <c r="N405" s="382"/>
      <c r="O405" s="382"/>
      <c r="P405" s="382"/>
      <c r="Q405" s="382"/>
      <c r="R405" s="382"/>
      <c r="S405" s="382"/>
      <c r="T405" s="382"/>
      <c r="U405" s="382"/>
      <c r="V405" s="382"/>
      <c r="W405" s="382"/>
      <c r="X405" s="382"/>
      <c r="Y405" s="382"/>
      <c r="Z405" s="382"/>
    </row>
    <row r="406" ht="15.75" customHeight="1">
      <c r="A406" s="382"/>
      <c r="B406" s="382"/>
      <c r="C406" s="382"/>
      <c r="D406" s="382"/>
      <c r="E406" s="382"/>
      <c r="F406" s="382"/>
      <c r="G406" s="382"/>
      <c r="H406" s="382"/>
      <c r="I406" s="382"/>
      <c r="J406" s="382"/>
      <c r="K406" s="382"/>
      <c r="L406" s="382"/>
      <c r="M406" s="382"/>
      <c r="N406" s="382"/>
      <c r="O406" s="382"/>
      <c r="P406" s="382"/>
      <c r="Q406" s="382"/>
      <c r="R406" s="382"/>
      <c r="S406" s="382"/>
      <c r="T406" s="382"/>
      <c r="U406" s="382"/>
      <c r="V406" s="382"/>
      <c r="W406" s="382"/>
      <c r="X406" s="382"/>
      <c r="Y406" s="382"/>
      <c r="Z406" s="382"/>
    </row>
    <row r="407" ht="15.75" customHeight="1">
      <c r="A407" s="382"/>
      <c r="B407" s="382"/>
      <c r="C407" s="382"/>
      <c r="D407" s="382"/>
      <c r="E407" s="382"/>
      <c r="F407" s="382"/>
      <c r="G407" s="382"/>
      <c r="H407" s="382"/>
      <c r="I407" s="382"/>
      <c r="J407" s="382"/>
      <c r="K407" s="382"/>
      <c r="L407" s="382"/>
      <c r="M407" s="382"/>
      <c r="N407" s="382"/>
      <c r="O407" s="382"/>
      <c r="P407" s="382"/>
      <c r="Q407" s="382"/>
      <c r="R407" s="382"/>
      <c r="S407" s="382"/>
      <c r="T407" s="382"/>
      <c r="U407" s="382"/>
      <c r="V407" s="382"/>
      <c r="W407" s="382"/>
      <c r="X407" s="382"/>
      <c r="Y407" s="382"/>
      <c r="Z407" s="382"/>
    </row>
    <row r="408" ht="15.75" customHeight="1">
      <c r="A408" s="382"/>
      <c r="B408" s="382"/>
      <c r="C408" s="382"/>
      <c r="D408" s="382"/>
      <c r="E408" s="382"/>
      <c r="F408" s="382"/>
      <c r="G408" s="382"/>
      <c r="H408" s="382"/>
      <c r="I408" s="382"/>
      <c r="J408" s="382"/>
      <c r="K408" s="382"/>
      <c r="L408" s="382"/>
      <c r="M408" s="382"/>
      <c r="N408" s="382"/>
      <c r="O408" s="382"/>
      <c r="P408" s="382"/>
      <c r="Q408" s="382"/>
      <c r="R408" s="382"/>
      <c r="S408" s="382"/>
      <c r="T408" s="382"/>
      <c r="U408" s="382"/>
      <c r="V408" s="382"/>
      <c r="W408" s="382"/>
      <c r="X408" s="382"/>
      <c r="Y408" s="382"/>
      <c r="Z408" s="382"/>
    </row>
    <row r="409" ht="15.75" customHeight="1">
      <c r="A409" s="382"/>
      <c r="B409" s="382"/>
      <c r="C409" s="382"/>
      <c r="D409" s="382"/>
      <c r="E409" s="382"/>
      <c r="F409" s="382"/>
      <c r="G409" s="382"/>
      <c r="H409" s="382"/>
      <c r="I409" s="382"/>
      <c r="J409" s="382"/>
      <c r="K409" s="382"/>
      <c r="L409" s="382"/>
      <c r="M409" s="382"/>
      <c r="N409" s="382"/>
      <c r="O409" s="382"/>
      <c r="P409" s="382"/>
      <c r="Q409" s="382"/>
      <c r="R409" s="382"/>
      <c r="S409" s="382"/>
      <c r="T409" s="382"/>
      <c r="U409" s="382"/>
      <c r="V409" s="382"/>
      <c r="W409" s="382"/>
      <c r="X409" s="382"/>
      <c r="Y409" s="382"/>
      <c r="Z409" s="382"/>
    </row>
    <row r="410" ht="15.75" customHeight="1">
      <c r="A410" s="382"/>
      <c r="B410" s="382"/>
      <c r="C410" s="382"/>
      <c r="D410" s="382"/>
      <c r="E410" s="382"/>
      <c r="F410" s="382"/>
      <c r="G410" s="382"/>
      <c r="H410" s="382"/>
      <c r="I410" s="382"/>
      <c r="J410" s="382"/>
      <c r="K410" s="382"/>
      <c r="L410" s="382"/>
      <c r="M410" s="382"/>
      <c r="N410" s="382"/>
      <c r="O410" s="382"/>
      <c r="P410" s="382"/>
      <c r="Q410" s="382"/>
      <c r="R410" s="382"/>
      <c r="S410" s="382"/>
      <c r="T410" s="382"/>
      <c r="U410" s="382"/>
      <c r="V410" s="382"/>
      <c r="W410" s="382"/>
      <c r="X410" s="382"/>
      <c r="Y410" s="382"/>
      <c r="Z410" s="382"/>
    </row>
    <row r="411" ht="15.75" customHeight="1">
      <c r="A411" s="382"/>
      <c r="B411" s="382"/>
      <c r="C411" s="382"/>
      <c r="D411" s="382"/>
      <c r="E411" s="382"/>
      <c r="F411" s="382"/>
      <c r="G411" s="382"/>
      <c r="H411" s="382"/>
      <c r="I411" s="382"/>
      <c r="J411" s="382"/>
      <c r="K411" s="382"/>
      <c r="L411" s="382"/>
      <c r="M411" s="382"/>
      <c r="N411" s="382"/>
      <c r="O411" s="382"/>
      <c r="P411" s="382"/>
      <c r="Q411" s="382"/>
      <c r="R411" s="382"/>
      <c r="S411" s="382"/>
      <c r="T411" s="382"/>
      <c r="U411" s="382"/>
      <c r="V411" s="382"/>
      <c r="W411" s="382"/>
      <c r="X411" s="382"/>
      <c r="Y411" s="382"/>
      <c r="Z411" s="382"/>
    </row>
    <row r="412" ht="15.75" customHeight="1">
      <c r="A412" s="382"/>
      <c r="B412" s="382"/>
      <c r="C412" s="382"/>
      <c r="D412" s="382"/>
      <c r="E412" s="382"/>
      <c r="F412" s="382"/>
      <c r="G412" s="382"/>
      <c r="H412" s="382"/>
      <c r="I412" s="382"/>
      <c r="J412" s="382"/>
      <c r="K412" s="382"/>
      <c r="L412" s="382"/>
      <c r="M412" s="382"/>
      <c r="N412" s="382"/>
      <c r="O412" s="382"/>
      <c r="P412" s="382"/>
      <c r="Q412" s="382"/>
      <c r="R412" s="382"/>
      <c r="S412" s="382"/>
      <c r="T412" s="382"/>
      <c r="U412" s="382"/>
      <c r="V412" s="382"/>
      <c r="W412" s="382"/>
      <c r="X412" s="382"/>
      <c r="Y412" s="382"/>
      <c r="Z412" s="382"/>
    </row>
    <row r="413" ht="15.75" customHeight="1">
      <c r="A413" s="382"/>
      <c r="B413" s="382"/>
      <c r="C413" s="382"/>
      <c r="D413" s="382"/>
      <c r="E413" s="382"/>
      <c r="F413" s="382"/>
      <c r="G413" s="382"/>
      <c r="H413" s="382"/>
      <c r="I413" s="382"/>
      <c r="J413" s="382"/>
      <c r="K413" s="382"/>
      <c r="L413" s="382"/>
      <c r="M413" s="382"/>
      <c r="N413" s="382"/>
      <c r="O413" s="382"/>
      <c r="P413" s="382"/>
      <c r="Q413" s="382"/>
      <c r="R413" s="382"/>
      <c r="S413" s="382"/>
      <c r="T413" s="382"/>
      <c r="U413" s="382"/>
      <c r="V413" s="382"/>
      <c r="W413" s="382"/>
      <c r="X413" s="382"/>
      <c r="Y413" s="382"/>
      <c r="Z413" s="382"/>
    </row>
    <row r="414" ht="15.75" customHeight="1">
      <c r="A414" s="382"/>
      <c r="B414" s="382"/>
      <c r="C414" s="382"/>
      <c r="D414" s="382"/>
      <c r="E414" s="382"/>
      <c r="F414" s="382"/>
      <c r="G414" s="382"/>
      <c r="H414" s="382"/>
      <c r="I414" s="382"/>
      <c r="J414" s="382"/>
      <c r="K414" s="382"/>
      <c r="L414" s="382"/>
      <c r="M414" s="382"/>
      <c r="N414" s="382"/>
      <c r="O414" s="382"/>
      <c r="P414" s="382"/>
      <c r="Q414" s="382"/>
      <c r="R414" s="382"/>
      <c r="S414" s="382"/>
      <c r="T414" s="382"/>
      <c r="U414" s="382"/>
      <c r="V414" s="382"/>
      <c r="W414" s="382"/>
      <c r="X414" s="382"/>
      <c r="Y414" s="382"/>
      <c r="Z414" s="382"/>
    </row>
    <row r="415" ht="15.75" customHeight="1">
      <c r="A415" s="382"/>
      <c r="B415" s="382"/>
      <c r="C415" s="382"/>
      <c r="D415" s="382"/>
      <c r="E415" s="382"/>
      <c r="F415" s="382"/>
      <c r="G415" s="382"/>
      <c r="H415" s="382"/>
      <c r="I415" s="382"/>
      <c r="J415" s="382"/>
      <c r="K415" s="382"/>
      <c r="L415" s="382"/>
      <c r="M415" s="382"/>
      <c r="N415" s="382"/>
      <c r="O415" s="382"/>
      <c r="P415" s="382"/>
      <c r="Q415" s="382"/>
      <c r="R415" s="382"/>
      <c r="S415" s="382"/>
      <c r="T415" s="382"/>
      <c r="U415" s="382"/>
      <c r="V415" s="382"/>
      <c r="W415" s="382"/>
      <c r="X415" s="382"/>
      <c r="Y415" s="382"/>
      <c r="Z415" s="382"/>
    </row>
    <row r="416" ht="15.75" customHeight="1">
      <c r="A416" s="382"/>
      <c r="B416" s="382"/>
      <c r="C416" s="382"/>
      <c r="D416" s="382"/>
      <c r="E416" s="382"/>
      <c r="F416" s="382"/>
      <c r="G416" s="382"/>
      <c r="H416" s="382"/>
      <c r="I416" s="382"/>
      <c r="J416" s="382"/>
      <c r="K416" s="382"/>
      <c r="L416" s="382"/>
      <c r="M416" s="382"/>
      <c r="N416" s="382"/>
      <c r="O416" s="382"/>
      <c r="P416" s="382"/>
      <c r="Q416" s="382"/>
      <c r="R416" s="382"/>
      <c r="S416" s="382"/>
      <c r="T416" s="382"/>
      <c r="U416" s="382"/>
      <c r="V416" s="382"/>
      <c r="W416" s="382"/>
      <c r="X416" s="382"/>
      <c r="Y416" s="382"/>
      <c r="Z416" s="382"/>
    </row>
    <row r="417" ht="15.75" customHeight="1">
      <c r="A417" s="382"/>
      <c r="B417" s="382"/>
      <c r="C417" s="382"/>
      <c r="D417" s="382"/>
      <c r="E417" s="382"/>
      <c r="F417" s="382"/>
      <c r="G417" s="382"/>
      <c r="H417" s="382"/>
      <c r="I417" s="382"/>
      <c r="J417" s="382"/>
      <c r="K417" s="382"/>
      <c r="L417" s="382"/>
      <c r="M417" s="382"/>
      <c r="N417" s="382"/>
      <c r="O417" s="382"/>
      <c r="P417" s="382"/>
      <c r="Q417" s="382"/>
      <c r="R417" s="382"/>
      <c r="S417" s="382"/>
      <c r="T417" s="382"/>
      <c r="U417" s="382"/>
      <c r="V417" s="382"/>
      <c r="W417" s="382"/>
      <c r="X417" s="382"/>
      <c r="Y417" s="382"/>
      <c r="Z417" s="382"/>
    </row>
    <row r="418" ht="15.75" customHeight="1">
      <c r="A418" s="382"/>
      <c r="B418" s="382"/>
      <c r="C418" s="382"/>
      <c r="D418" s="382"/>
      <c r="E418" s="382"/>
      <c r="F418" s="382"/>
      <c r="G418" s="382"/>
      <c r="H418" s="382"/>
      <c r="I418" s="382"/>
      <c r="J418" s="382"/>
      <c r="K418" s="382"/>
      <c r="L418" s="382"/>
      <c r="M418" s="382"/>
      <c r="N418" s="382"/>
      <c r="O418" s="382"/>
      <c r="P418" s="382"/>
      <c r="Q418" s="382"/>
      <c r="R418" s="382"/>
      <c r="S418" s="382"/>
      <c r="T418" s="382"/>
      <c r="U418" s="382"/>
      <c r="V418" s="382"/>
      <c r="W418" s="382"/>
      <c r="X418" s="382"/>
      <c r="Y418" s="382"/>
      <c r="Z418" s="382"/>
    </row>
    <row r="419" ht="15.75" customHeight="1">
      <c r="A419" s="382"/>
      <c r="B419" s="382"/>
      <c r="C419" s="382"/>
      <c r="D419" s="382"/>
      <c r="E419" s="382"/>
      <c r="F419" s="382"/>
      <c r="G419" s="382"/>
      <c r="H419" s="382"/>
      <c r="I419" s="382"/>
      <c r="J419" s="382"/>
      <c r="K419" s="382"/>
      <c r="L419" s="382"/>
      <c r="M419" s="382"/>
      <c r="N419" s="382"/>
      <c r="O419" s="382"/>
      <c r="P419" s="382"/>
      <c r="Q419" s="382"/>
      <c r="R419" s="382"/>
      <c r="S419" s="382"/>
      <c r="T419" s="382"/>
      <c r="U419" s="382"/>
      <c r="V419" s="382"/>
      <c r="W419" s="382"/>
      <c r="X419" s="382"/>
      <c r="Y419" s="382"/>
      <c r="Z419" s="382"/>
    </row>
    <row r="420" ht="15.75" customHeight="1">
      <c r="A420" s="382"/>
      <c r="B420" s="382"/>
      <c r="C420" s="382"/>
      <c r="D420" s="382"/>
      <c r="E420" s="382"/>
      <c r="F420" s="382"/>
      <c r="G420" s="382"/>
      <c r="H420" s="382"/>
      <c r="I420" s="382"/>
      <c r="J420" s="382"/>
      <c r="K420" s="382"/>
      <c r="L420" s="382"/>
      <c r="M420" s="382"/>
      <c r="N420" s="382"/>
      <c r="O420" s="382"/>
      <c r="P420" s="382"/>
      <c r="Q420" s="382"/>
      <c r="R420" s="382"/>
      <c r="S420" s="382"/>
      <c r="T420" s="382"/>
      <c r="U420" s="382"/>
      <c r="V420" s="382"/>
      <c r="W420" s="382"/>
      <c r="X420" s="382"/>
      <c r="Y420" s="382"/>
      <c r="Z420" s="382"/>
    </row>
    <row r="421" ht="15.75" customHeight="1">
      <c r="A421" s="382"/>
      <c r="B421" s="382"/>
      <c r="C421" s="382"/>
      <c r="D421" s="382"/>
      <c r="E421" s="382"/>
      <c r="F421" s="382"/>
      <c r="G421" s="382"/>
      <c r="H421" s="382"/>
      <c r="I421" s="382"/>
      <c r="J421" s="382"/>
      <c r="K421" s="382"/>
      <c r="L421" s="382"/>
      <c r="M421" s="382"/>
      <c r="N421" s="382"/>
      <c r="O421" s="382"/>
      <c r="P421" s="382"/>
      <c r="Q421" s="382"/>
      <c r="R421" s="382"/>
      <c r="S421" s="382"/>
      <c r="T421" s="382"/>
      <c r="U421" s="382"/>
      <c r="V421" s="382"/>
      <c r="W421" s="382"/>
      <c r="X421" s="382"/>
      <c r="Y421" s="382"/>
      <c r="Z421" s="382"/>
    </row>
    <row r="422" ht="15.75" customHeight="1">
      <c r="A422" s="382"/>
      <c r="B422" s="382"/>
      <c r="C422" s="382"/>
      <c r="D422" s="382"/>
      <c r="E422" s="382"/>
      <c r="F422" s="382"/>
      <c r="G422" s="382"/>
      <c r="H422" s="382"/>
      <c r="I422" s="382"/>
      <c r="J422" s="382"/>
      <c r="K422" s="382"/>
      <c r="L422" s="382"/>
      <c r="M422" s="382"/>
      <c r="N422" s="382"/>
      <c r="O422" s="382"/>
      <c r="P422" s="382"/>
      <c r="Q422" s="382"/>
      <c r="R422" s="382"/>
      <c r="S422" s="382"/>
      <c r="T422" s="382"/>
      <c r="U422" s="382"/>
      <c r="V422" s="382"/>
      <c r="W422" s="382"/>
      <c r="X422" s="382"/>
      <c r="Y422" s="382"/>
      <c r="Z422" s="382"/>
    </row>
    <row r="423" ht="15.75" customHeight="1">
      <c r="A423" s="382"/>
      <c r="B423" s="382"/>
      <c r="C423" s="382"/>
      <c r="D423" s="382"/>
      <c r="E423" s="382"/>
      <c r="F423" s="382"/>
      <c r="G423" s="382"/>
      <c r="H423" s="382"/>
      <c r="I423" s="382"/>
      <c r="J423" s="382"/>
      <c r="K423" s="382"/>
      <c r="L423" s="382"/>
      <c r="M423" s="382"/>
      <c r="N423" s="382"/>
      <c r="O423" s="382"/>
      <c r="P423" s="382"/>
      <c r="Q423" s="382"/>
      <c r="R423" s="382"/>
      <c r="S423" s="382"/>
      <c r="T423" s="382"/>
      <c r="U423" s="382"/>
      <c r="V423" s="382"/>
      <c r="W423" s="382"/>
      <c r="X423" s="382"/>
      <c r="Y423" s="382"/>
      <c r="Z423" s="382"/>
    </row>
    <row r="424" ht="15.75" customHeight="1">
      <c r="A424" s="382"/>
      <c r="B424" s="382"/>
      <c r="C424" s="382"/>
      <c r="D424" s="382"/>
      <c r="E424" s="382"/>
      <c r="F424" s="382"/>
      <c r="G424" s="382"/>
      <c r="H424" s="382"/>
      <c r="I424" s="382"/>
      <c r="J424" s="382"/>
      <c r="K424" s="382"/>
      <c r="L424" s="382"/>
      <c r="M424" s="382"/>
      <c r="N424" s="382"/>
      <c r="O424" s="382"/>
      <c r="P424" s="382"/>
      <c r="Q424" s="382"/>
      <c r="R424" s="382"/>
      <c r="S424" s="382"/>
      <c r="T424" s="382"/>
      <c r="U424" s="382"/>
      <c r="V424" s="382"/>
      <c r="W424" s="382"/>
      <c r="X424" s="382"/>
      <c r="Y424" s="382"/>
      <c r="Z424" s="382"/>
    </row>
    <row r="425" ht="15.75" customHeight="1">
      <c r="A425" s="382"/>
      <c r="B425" s="382"/>
      <c r="C425" s="382"/>
      <c r="D425" s="382"/>
      <c r="E425" s="382"/>
      <c r="F425" s="382"/>
      <c r="G425" s="382"/>
      <c r="H425" s="382"/>
      <c r="I425" s="382"/>
      <c r="J425" s="382"/>
      <c r="K425" s="382"/>
      <c r="L425" s="382"/>
      <c r="M425" s="382"/>
      <c r="N425" s="382"/>
      <c r="O425" s="382"/>
      <c r="P425" s="382"/>
      <c r="Q425" s="382"/>
      <c r="R425" s="382"/>
      <c r="S425" s="382"/>
      <c r="T425" s="382"/>
      <c r="U425" s="382"/>
      <c r="V425" s="382"/>
      <c r="W425" s="382"/>
      <c r="X425" s="382"/>
      <c r="Y425" s="382"/>
      <c r="Z425" s="382"/>
    </row>
    <row r="426" ht="15.75" customHeight="1">
      <c r="A426" s="382"/>
      <c r="B426" s="382"/>
      <c r="C426" s="382"/>
      <c r="D426" s="382"/>
      <c r="E426" s="382"/>
      <c r="F426" s="382"/>
      <c r="G426" s="382"/>
      <c r="H426" s="382"/>
      <c r="I426" s="382"/>
      <c r="J426" s="382"/>
      <c r="K426" s="382"/>
      <c r="L426" s="382"/>
      <c r="M426" s="382"/>
      <c r="N426" s="382"/>
      <c r="O426" s="382"/>
      <c r="P426" s="382"/>
      <c r="Q426" s="382"/>
      <c r="R426" s="382"/>
      <c r="S426" s="382"/>
      <c r="T426" s="382"/>
      <c r="U426" s="382"/>
      <c r="V426" s="382"/>
      <c r="W426" s="382"/>
      <c r="X426" s="382"/>
      <c r="Y426" s="382"/>
      <c r="Z426" s="382"/>
    </row>
    <row r="427" ht="15.75" customHeight="1">
      <c r="A427" s="382"/>
      <c r="B427" s="382"/>
      <c r="C427" s="382"/>
      <c r="D427" s="382"/>
      <c r="E427" s="382"/>
      <c r="F427" s="382"/>
      <c r="G427" s="382"/>
      <c r="H427" s="382"/>
      <c r="I427" s="382"/>
      <c r="J427" s="382"/>
      <c r="K427" s="382"/>
      <c r="L427" s="382"/>
      <c r="M427" s="382"/>
      <c r="N427" s="382"/>
      <c r="O427" s="382"/>
      <c r="P427" s="382"/>
      <c r="Q427" s="382"/>
      <c r="R427" s="382"/>
      <c r="S427" s="382"/>
      <c r="T427" s="382"/>
      <c r="U427" s="382"/>
      <c r="V427" s="382"/>
      <c r="W427" s="382"/>
      <c r="X427" s="382"/>
      <c r="Y427" s="382"/>
      <c r="Z427" s="382"/>
    </row>
    <row r="428" ht="15.75" customHeight="1">
      <c r="A428" s="382"/>
      <c r="B428" s="382"/>
      <c r="C428" s="382"/>
      <c r="D428" s="382"/>
      <c r="E428" s="382"/>
      <c r="F428" s="382"/>
      <c r="G428" s="382"/>
      <c r="H428" s="382"/>
      <c r="I428" s="382"/>
      <c r="J428" s="382"/>
      <c r="K428" s="382"/>
      <c r="L428" s="382"/>
      <c r="M428" s="382"/>
      <c r="N428" s="382"/>
      <c r="O428" s="382"/>
      <c r="P428" s="382"/>
      <c r="Q428" s="382"/>
      <c r="R428" s="382"/>
      <c r="S428" s="382"/>
      <c r="T428" s="382"/>
      <c r="U428" s="382"/>
      <c r="V428" s="382"/>
      <c r="W428" s="382"/>
      <c r="X428" s="382"/>
      <c r="Y428" s="382"/>
      <c r="Z428" s="382"/>
    </row>
    <row r="429" ht="15.75" customHeight="1">
      <c r="A429" s="382"/>
      <c r="B429" s="382"/>
      <c r="C429" s="382"/>
      <c r="D429" s="382"/>
      <c r="E429" s="382"/>
      <c r="F429" s="382"/>
      <c r="G429" s="382"/>
      <c r="H429" s="382"/>
      <c r="I429" s="382"/>
      <c r="J429" s="382"/>
      <c r="K429" s="382"/>
      <c r="L429" s="382"/>
      <c r="M429" s="382"/>
      <c r="N429" s="382"/>
      <c r="O429" s="382"/>
      <c r="P429" s="382"/>
      <c r="Q429" s="382"/>
      <c r="R429" s="382"/>
      <c r="S429" s="382"/>
      <c r="T429" s="382"/>
      <c r="U429" s="382"/>
      <c r="V429" s="382"/>
      <c r="W429" s="382"/>
      <c r="X429" s="382"/>
      <c r="Y429" s="382"/>
      <c r="Z429" s="382"/>
    </row>
    <row r="430" ht="15.75" customHeight="1">
      <c r="A430" s="382"/>
      <c r="B430" s="382"/>
      <c r="C430" s="382"/>
      <c r="D430" s="382"/>
      <c r="E430" s="382"/>
      <c r="F430" s="382"/>
      <c r="G430" s="382"/>
      <c r="H430" s="382"/>
      <c r="I430" s="382"/>
      <c r="J430" s="382"/>
      <c r="K430" s="382"/>
      <c r="L430" s="382"/>
      <c r="M430" s="382"/>
      <c r="N430" s="382"/>
      <c r="O430" s="382"/>
      <c r="P430" s="382"/>
      <c r="Q430" s="382"/>
      <c r="R430" s="382"/>
      <c r="S430" s="382"/>
      <c r="T430" s="382"/>
      <c r="U430" s="382"/>
      <c r="V430" s="382"/>
      <c r="W430" s="382"/>
      <c r="X430" s="382"/>
      <c r="Y430" s="382"/>
      <c r="Z430" s="382"/>
    </row>
    <row r="431" ht="15.75" customHeight="1">
      <c r="A431" s="382"/>
      <c r="B431" s="382"/>
      <c r="C431" s="382"/>
      <c r="D431" s="382"/>
      <c r="E431" s="382"/>
      <c r="F431" s="382"/>
      <c r="G431" s="382"/>
      <c r="H431" s="382"/>
      <c r="I431" s="382"/>
      <c r="J431" s="382"/>
      <c r="K431" s="382"/>
      <c r="L431" s="382"/>
      <c r="M431" s="382"/>
      <c r="N431" s="382"/>
      <c r="O431" s="382"/>
      <c r="P431" s="382"/>
      <c r="Q431" s="382"/>
      <c r="R431" s="382"/>
      <c r="S431" s="382"/>
      <c r="T431" s="382"/>
      <c r="U431" s="382"/>
      <c r="V431" s="382"/>
      <c r="W431" s="382"/>
      <c r="X431" s="382"/>
      <c r="Y431" s="382"/>
      <c r="Z431" s="382"/>
    </row>
    <row r="432" ht="15.75" customHeight="1">
      <c r="A432" s="382"/>
      <c r="B432" s="382"/>
      <c r="C432" s="382"/>
      <c r="D432" s="382"/>
      <c r="E432" s="382"/>
      <c r="F432" s="382"/>
      <c r="G432" s="382"/>
      <c r="H432" s="382"/>
      <c r="I432" s="382"/>
      <c r="J432" s="382"/>
      <c r="K432" s="382"/>
      <c r="L432" s="382"/>
      <c r="M432" s="382"/>
      <c r="N432" s="382"/>
      <c r="O432" s="382"/>
      <c r="P432" s="382"/>
      <c r="Q432" s="382"/>
      <c r="R432" s="382"/>
      <c r="S432" s="382"/>
      <c r="T432" s="382"/>
      <c r="U432" s="382"/>
      <c r="V432" s="382"/>
      <c r="W432" s="382"/>
      <c r="X432" s="382"/>
      <c r="Y432" s="382"/>
      <c r="Z432" s="382"/>
    </row>
    <row r="433" ht="15.75" customHeight="1">
      <c r="A433" s="382"/>
      <c r="B433" s="382"/>
      <c r="C433" s="382"/>
      <c r="D433" s="382"/>
      <c r="E433" s="382"/>
      <c r="F433" s="382"/>
      <c r="G433" s="382"/>
      <c r="H433" s="382"/>
      <c r="I433" s="382"/>
      <c r="J433" s="382"/>
      <c r="K433" s="382"/>
      <c r="L433" s="382"/>
      <c r="M433" s="382"/>
      <c r="N433" s="382"/>
      <c r="O433" s="382"/>
      <c r="P433" s="382"/>
      <c r="Q433" s="382"/>
      <c r="R433" s="382"/>
      <c r="S433" s="382"/>
      <c r="T433" s="382"/>
      <c r="U433" s="382"/>
      <c r="V433" s="382"/>
      <c r="W433" s="382"/>
      <c r="X433" s="382"/>
      <c r="Y433" s="382"/>
      <c r="Z433" s="382"/>
    </row>
    <row r="434" ht="15.75" customHeight="1">
      <c r="A434" s="382"/>
      <c r="B434" s="382"/>
      <c r="C434" s="382"/>
      <c r="D434" s="382"/>
      <c r="E434" s="382"/>
      <c r="F434" s="382"/>
      <c r="G434" s="382"/>
      <c r="H434" s="382"/>
      <c r="I434" s="382"/>
      <c r="J434" s="382"/>
      <c r="K434" s="382"/>
      <c r="L434" s="382"/>
      <c r="M434" s="382"/>
      <c r="N434" s="382"/>
      <c r="O434" s="382"/>
      <c r="P434" s="382"/>
      <c r="Q434" s="382"/>
      <c r="R434" s="382"/>
      <c r="S434" s="382"/>
      <c r="T434" s="382"/>
      <c r="U434" s="382"/>
      <c r="V434" s="382"/>
      <c r="W434" s="382"/>
      <c r="X434" s="382"/>
      <c r="Y434" s="382"/>
      <c r="Z434" s="382"/>
    </row>
    <row r="435" ht="15.75" customHeight="1">
      <c r="A435" s="382"/>
      <c r="B435" s="382"/>
      <c r="C435" s="382"/>
      <c r="D435" s="382"/>
      <c r="E435" s="382"/>
      <c r="F435" s="382"/>
      <c r="G435" s="382"/>
      <c r="H435" s="382"/>
      <c r="I435" s="382"/>
      <c r="J435" s="382"/>
      <c r="K435" s="382"/>
      <c r="L435" s="382"/>
      <c r="M435" s="382"/>
      <c r="N435" s="382"/>
      <c r="O435" s="382"/>
      <c r="P435" s="382"/>
      <c r="Q435" s="382"/>
      <c r="R435" s="382"/>
      <c r="S435" s="382"/>
      <c r="T435" s="382"/>
      <c r="U435" s="382"/>
      <c r="V435" s="382"/>
      <c r="W435" s="382"/>
      <c r="X435" s="382"/>
      <c r="Y435" s="382"/>
      <c r="Z435" s="382"/>
    </row>
    <row r="436" ht="15.75" customHeight="1">
      <c r="A436" s="382"/>
      <c r="B436" s="382"/>
      <c r="C436" s="382"/>
      <c r="D436" s="382"/>
      <c r="E436" s="382"/>
      <c r="F436" s="382"/>
      <c r="G436" s="382"/>
      <c r="H436" s="382"/>
      <c r="I436" s="382"/>
      <c r="J436" s="382"/>
      <c r="K436" s="382"/>
      <c r="L436" s="382"/>
      <c r="M436" s="382"/>
      <c r="N436" s="382"/>
      <c r="O436" s="382"/>
      <c r="P436" s="382"/>
      <c r="Q436" s="382"/>
      <c r="R436" s="382"/>
      <c r="S436" s="382"/>
      <c r="T436" s="382"/>
      <c r="U436" s="382"/>
      <c r="V436" s="382"/>
      <c r="W436" s="382"/>
      <c r="X436" s="382"/>
      <c r="Y436" s="382"/>
      <c r="Z436" s="382"/>
    </row>
    <row r="437" ht="15.75" customHeight="1">
      <c r="A437" s="382"/>
      <c r="B437" s="382"/>
      <c r="C437" s="382"/>
      <c r="D437" s="382"/>
      <c r="E437" s="382"/>
      <c r="F437" s="382"/>
      <c r="G437" s="382"/>
      <c r="H437" s="382"/>
      <c r="I437" s="382"/>
      <c r="J437" s="382"/>
      <c r="K437" s="382"/>
      <c r="L437" s="382"/>
      <c r="M437" s="382"/>
      <c r="N437" s="382"/>
      <c r="O437" s="382"/>
      <c r="P437" s="382"/>
      <c r="Q437" s="382"/>
      <c r="R437" s="382"/>
      <c r="S437" s="382"/>
      <c r="T437" s="382"/>
      <c r="U437" s="382"/>
      <c r="V437" s="382"/>
      <c r="W437" s="382"/>
      <c r="X437" s="382"/>
      <c r="Y437" s="382"/>
      <c r="Z437" s="382"/>
    </row>
    <row r="438" ht="15.75" customHeight="1">
      <c r="A438" s="382"/>
      <c r="B438" s="382"/>
      <c r="C438" s="382"/>
      <c r="D438" s="382"/>
      <c r="E438" s="382"/>
      <c r="F438" s="382"/>
      <c r="G438" s="382"/>
      <c r="H438" s="382"/>
      <c r="I438" s="382"/>
      <c r="J438" s="382"/>
      <c r="K438" s="382"/>
      <c r="L438" s="382"/>
      <c r="M438" s="382"/>
      <c r="N438" s="382"/>
      <c r="O438" s="382"/>
      <c r="P438" s="382"/>
      <c r="Q438" s="382"/>
      <c r="R438" s="382"/>
      <c r="S438" s="382"/>
      <c r="T438" s="382"/>
      <c r="U438" s="382"/>
      <c r="V438" s="382"/>
      <c r="W438" s="382"/>
      <c r="X438" s="382"/>
      <c r="Y438" s="382"/>
      <c r="Z438" s="382"/>
    </row>
    <row r="439" ht="15.75" customHeight="1">
      <c r="A439" s="382"/>
      <c r="B439" s="382"/>
      <c r="C439" s="382"/>
      <c r="D439" s="382"/>
      <c r="E439" s="382"/>
      <c r="F439" s="382"/>
      <c r="G439" s="382"/>
      <c r="H439" s="382"/>
      <c r="I439" s="382"/>
      <c r="J439" s="382"/>
      <c r="K439" s="382"/>
      <c r="L439" s="382"/>
      <c r="M439" s="382"/>
      <c r="N439" s="382"/>
      <c r="O439" s="382"/>
      <c r="P439" s="382"/>
      <c r="Q439" s="382"/>
      <c r="R439" s="382"/>
      <c r="S439" s="382"/>
      <c r="T439" s="382"/>
      <c r="U439" s="382"/>
      <c r="V439" s="382"/>
      <c r="W439" s="382"/>
      <c r="X439" s="382"/>
      <c r="Y439" s="382"/>
      <c r="Z439" s="382"/>
    </row>
    <row r="440" ht="15.75" customHeight="1">
      <c r="A440" s="382"/>
      <c r="B440" s="382"/>
      <c r="C440" s="382"/>
      <c r="D440" s="382"/>
      <c r="E440" s="382"/>
      <c r="F440" s="382"/>
      <c r="G440" s="382"/>
      <c r="H440" s="382"/>
      <c r="I440" s="382"/>
      <c r="J440" s="382"/>
      <c r="K440" s="382"/>
      <c r="L440" s="382"/>
      <c r="M440" s="382"/>
      <c r="N440" s="382"/>
      <c r="O440" s="382"/>
      <c r="P440" s="382"/>
      <c r="Q440" s="382"/>
      <c r="R440" s="382"/>
      <c r="S440" s="382"/>
      <c r="T440" s="382"/>
      <c r="U440" s="382"/>
      <c r="V440" s="382"/>
      <c r="W440" s="382"/>
      <c r="X440" s="382"/>
      <c r="Y440" s="382"/>
      <c r="Z440" s="382"/>
    </row>
    <row r="441" ht="15.75" customHeight="1">
      <c r="A441" s="382"/>
      <c r="B441" s="382"/>
      <c r="C441" s="382"/>
      <c r="D441" s="382"/>
      <c r="E441" s="382"/>
      <c r="F441" s="382"/>
      <c r="G441" s="382"/>
      <c r="H441" s="382"/>
      <c r="I441" s="382"/>
      <c r="J441" s="382"/>
      <c r="K441" s="382"/>
      <c r="L441" s="382"/>
      <c r="M441" s="382"/>
      <c r="N441" s="382"/>
      <c r="O441" s="382"/>
      <c r="P441" s="382"/>
      <c r="Q441" s="382"/>
      <c r="R441" s="382"/>
      <c r="S441" s="382"/>
      <c r="T441" s="382"/>
      <c r="U441" s="382"/>
      <c r="V441" s="382"/>
      <c r="W441" s="382"/>
      <c r="X441" s="382"/>
      <c r="Y441" s="382"/>
      <c r="Z441" s="382"/>
    </row>
    <row r="442" ht="15.75" customHeight="1">
      <c r="A442" s="382"/>
      <c r="B442" s="382"/>
      <c r="C442" s="382"/>
      <c r="D442" s="382"/>
      <c r="E442" s="382"/>
      <c r="F442" s="382"/>
      <c r="G442" s="382"/>
      <c r="H442" s="382"/>
      <c r="I442" s="382"/>
      <c r="J442" s="382"/>
      <c r="K442" s="382"/>
      <c r="L442" s="382"/>
      <c r="M442" s="382"/>
      <c r="N442" s="382"/>
      <c r="O442" s="382"/>
      <c r="P442" s="382"/>
      <c r="Q442" s="382"/>
      <c r="R442" s="382"/>
      <c r="S442" s="382"/>
      <c r="T442" s="382"/>
      <c r="U442" s="382"/>
      <c r="V442" s="382"/>
      <c r="W442" s="382"/>
      <c r="X442" s="382"/>
      <c r="Y442" s="382"/>
      <c r="Z442" s="382"/>
    </row>
    <row r="443" ht="15.75" customHeight="1">
      <c r="A443" s="382"/>
      <c r="B443" s="382"/>
      <c r="C443" s="382"/>
      <c r="D443" s="382"/>
      <c r="E443" s="382"/>
      <c r="F443" s="382"/>
      <c r="G443" s="382"/>
      <c r="H443" s="382"/>
      <c r="I443" s="382"/>
      <c r="J443" s="382"/>
      <c r="K443" s="382"/>
      <c r="L443" s="382"/>
      <c r="M443" s="382"/>
      <c r="N443" s="382"/>
      <c r="O443" s="382"/>
      <c r="P443" s="382"/>
      <c r="Q443" s="382"/>
      <c r="R443" s="382"/>
      <c r="S443" s="382"/>
      <c r="T443" s="382"/>
      <c r="U443" s="382"/>
      <c r="V443" s="382"/>
      <c r="W443" s="382"/>
      <c r="X443" s="382"/>
      <c r="Y443" s="382"/>
      <c r="Z443" s="382"/>
    </row>
    <row r="444" ht="15.75" customHeight="1">
      <c r="A444" s="382"/>
      <c r="B444" s="382"/>
      <c r="C444" s="382"/>
      <c r="D444" s="382"/>
      <c r="E444" s="382"/>
      <c r="F444" s="382"/>
      <c r="G444" s="382"/>
      <c r="H444" s="382"/>
      <c r="I444" s="382"/>
      <c r="J444" s="382"/>
      <c r="K444" s="382"/>
      <c r="L444" s="382"/>
      <c r="M444" s="382"/>
      <c r="N444" s="382"/>
      <c r="O444" s="382"/>
      <c r="P444" s="382"/>
      <c r="Q444" s="382"/>
      <c r="R444" s="382"/>
      <c r="S444" s="382"/>
      <c r="T444" s="382"/>
      <c r="U444" s="382"/>
      <c r="V444" s="382"/>
      <c r="W444" s="382"/>
      <c r="X444" s="382"/>
      <c r="Y444" s="382"/>
      <c r="Z444" s="382"/>
    </row>
    <row r="445" ht="15.75" customHeight="1">
      <c r="A445" s="382"/>
      <c r="B445" s="382"/>
      <c r="C445" s="382"/>
      <c r="D445" s="382"/>
      <c r="E445" s="382"/>
      <c r="F445" s="382"/>
      <c r="G445" s="382"/>
      <c r="H445" s="382"/>
      <c r="I445" s="382"/>
      <c r="J445" s="382"/>
      <c r="K445" s="382"/>
      <c r="L445" s="382"/>
      <c r="M445" s="382"/>
      <c r="N445" s="382"/>
      <c r="O445" s="382"/>
      <c r="P445" s="382"/>
      <c r="Q445" s="382"/>
      <c r="R445" s="382"/>
      <c r="S445" s="382"/>
      <c r="T445" s="382"/>
      <c r="U445" s="382"/>
      <c r="V445" s="382"/>
      <c r="W445" s="382"/>
      <c r="X445" s="382"/>
      <c r="Y445" s="382"/>
      <c r="Z445" s="382"/>
    </row>
    <row r="446" ht="15.75" customHeight="1">
      <c r="A446" s="382"/>
      <c r="B446" s="382"/>
      <c r="C446" s="382"/>
      <c r="D446" s="382"/>
      <c r="E446" s="382"/>
      <c r="F446" s="382"/>
      <c r="G446" s="382"/>
      <c r="H446" s="382"/>
      <c r="I446" s="382"/>
      <c r="J446" s="382"/>
      <c r="K446" s="382"/>
      <c r="L446" s="382"/>
      <c r="M446" s="382"/>
      <c r="N446" s="382"/>
      <c r="O446" s="382"/>
      <c r="P446" s="382"/>
      <c r="Q446" s="382"/>
      <c r="R446" s="382"/>
      <c r="S446" s="382"/>
      <c r="T446" s="382"/>
      <c r="U446" s="382"/>
      <c r="V446" s="382"/>
      <c r="W446" s="382"/>
      <c r="X446" s="382"/>
      <c r="Y446" s="382"/>
      <c r="Z446" s="382"/>
    </row>
    <row r="447" ht="15.75" customHeight="1">
      <c r="A447" s="382"/>
      <c r="B447" s="382"/>
      <c r="C447" s="382"/>
      <c r="D447" s="382"/>
      <c r="E447" s="382"/>
      <c r="F447" s="382"/>
      <c r="G447" s="382"/>
      <c r="H447" s="382"/>
      <c r="I447" s="382"/>
      <c r="J447" s="382"/>
      <c r="K447" s="382"/>
      <c r="L447" s="382"/>
      <c r="M447" s="382"/>
      <c r="N447" s="382"/>
      <c r="O447" s="382"/>
      <c r="P447" s="382"/>
      <c r="Q447" s="382"/>
      <c r="R447" s="382"/>
      <c r="S447" s="382"/>
      <c r="T447" s="382"/>
      <c r="U447" s="382"/>
      <c r="V447" s="382"/>
      <c r="W447" s="382"/>
      <c r="X447" s="382"/>
      <c r="Y447" s="382"/>
      <c r="Z447" s="382"/>
    </row>
    <row r="448" ht="15.75" customHeight="1">
      <c r="A448" s="382"/>
      <c r="B448" s="382"/>
      <c r="C448" s="382"/>
      <c r="D448" s="382"/>
      <c r="E448" s="382"/>
      <c r="F448" s="382"/>
      <c r="G448" s="382"/>
      <c r="H448" s="382"/>
      <c r="I448" s="382"/>
      <c r="J448" s="382"/>
      <c r="K448" s="382"/>
      <c r="L448" s="382"/>
      <c r="M448" s="382"/>
      <c r="N448" s="382"/>
      <c r="O448" s="382"/>
      <c r="P448" s="382"/>
      <c r="Q448" s="382"/>
      <c r="R448" s="382"/>
      <c r="S448" s="382"/>
      <c r="T448" s="382"/>
      <c r="U448" s="382"/>
      <c r="V448" s="382"/>
      <c r="W448" s="382"/>
      <c r="X448" s="382"/>
      <c r="Y448" s="382"/>
      <c r="Z448" s="382"/>
    </row>
    <row r="449" ht="15.75" customHeight="1">
      <c r="A449" s="382"/>
      <c r="B449" s="382"/>
      <c r="C449" s="382"/>
      <c r="D449" s="382"/>
      <c r="E449" s="382"/>
      <c r="F449" s="382"/>
      <c r="G449" s="382"/>
      <c r="H449" s="382"/>
      <c r="I449" s="382"/>
      <c r="J449" s="382"/>
      <c r="K449" s="382"/>
      <c r="L449" s="382"/>
      <c r="M449" s="382"/>
      <c r="N449" s="382"/>
      <c r="O449" s="382"/>
      <c r="P449" s="382"/>
      <c r="Q449" s="382"/>
      <c r="R449" s="382"/>
      <c r="S449" s="382"/>
      <c r="T449" s="382"/>
      <c r="U449" s="382"/>
      <c r="V449" s="382"/>
      <c r="W449" s="382"/>
      <c r="X449" s="382"/>
      <c r="Y449" s="382"/>
      <c r="Z449" s="382"/>
    </row>
    <row r="450" ht="15.75" customHeight="1">
      <c r="A450" s="382"/>
      <c r="B450" s="382"/>
      <c r="C450" s="382"/>
      <c r="D450" s="382"/>
      <c r="E450" s="382"/>
      <c r="F450" s="382"/>
      <c r="G450" s="382"/>
      <c r="H450" s="382"/>
      <c r="I450" s="382"/>
      <c r="J450" s="382"/>
      <c r="K450" s="382"/>
      <c r="L450" s="382"/>
      <c r="M450" s="382"/>
      <c r="N450" s="382"/>
      <c r="O450" s="382"/>
      <c r="P450" s="382"/>
      <c r="Q450" s="382"/>
      <c r="R450" s="382"/>
      <c r="S450" s="382"/>
      <c r="T450" s="382"/>
      <c r="U450" s="382"/>
      <c r="V450" s="382"/>
      <c r="W450" s="382"/>
      <c r="X450" s="382"/>
      <c r="Y450" s="382"/>
      <c r="Z450" s="382"/>
    </row>
    <row r="451" ht="15.75" customHeight="1">
      <c r="A451" s="382"/>
      <c r="B451" s="382"/>
      <c r="C451" s="382"/>
      <c r="D451" s="382"/>
      <c r="E451" s="382"/>
      <c r="F451" s="382"/>
      <c r="G451" s="382"/>
      <c r="H451" s="382"/>
      <c r="I451" s="382"/>
      <c r="J451" s="382"/>
      <c r="K451" s="382"/>
      <c r="L451" s="382"/>
      <c r="M451" s="382"/>
      <c r="N451" s="382"/>
      <c r="O451" s="382"/>
      <c r="P451" s="382"/>
      <c r="Q451" s="382"/>
      <c r="R451" s="382"/>
      <c r="S451" s="382"/>
      <c r="T451" s="382"/>
      <c r="U451" s="382"/>
      <c r="V451" s="382"/>
      <c r="W451" s="382"/>
      <c r="X451" s="382"/>
      <c r="Y451" s="382"/>
      <c r="Z451" s="382"/>
    </row>
    <row r="452" ht="15.75" customHeight="1">
      <c r="A452" s="382"/>
      <c r="B452" s="382"/>
      <c r="C452" s="382"/>
      <c r="D452" s="382"/>
      <c r="E452" s="382"/>
      <c r="F452" s="382"/>
      <c r="G452" s="382"/>
      <c r="H452" s="382"/>
      <c r="I452" s="382"/>
      <c r="J452" s="382"/>
      <c r="K452" s="382"/>
      <c r="L452" s="382"/>
      <c r="M452" s="382"/>
      <c r="N452" s="382"/>
      <c r="O452" s="382"/>
      <c r="P452" s="382"/>
      <c r="Q452" s="382"/>
      <c r="R452" s="382"/>
      <c r="S452" s="382"/>
      <c r="T452" s="382"/>
      <c r="U452" s="382"/>
      <c r="V452" s="382"/>
      <c r="W452" s="382"/>
      <c r="X452" s="382"/>
      <c r="Y452" s="382"/>
      <c r="Z452" s="382"/>
    </row>
    <row r="453" ht="15.75" customHeight="1">
      <c r="A453" s="382"/>
      <c r="B453" s="382"/>
      <c r="C453" s="382"/>
      <c r="D453" s="382"/>
      <c r="E453" s="382"/>
      <c r="F453" s="382"/>
      <c r="G453" s="382"/>
      <c r="H453" s="382"/>
      <c r="I453" s="382"/>
      <c r="J453" s="382"/>
      <c r="K453" s="382"/>
      <c r="L453" s="382"/>
      <c r="M453" s="382"/>
      <c r="N453" s="382"/>
      <c r="O453" s="382"/>
      <c r="P453" s="382"/>
      <c r="Q453" s="382"/>
      <c r="R453" s="382"/>
      <c r="S453" s="382"/>
      <c r="T453" s="382"/>
      <c r="U453" s="382"/>
      <c r="V453" s="382"/>
      <c r="W453" s="382"/>
      <c r="X453" s="382"/>
      <c r="Y453" s="382"/>
      <c r="Z453" s="382"/>
    </row>
    <row r="454" ht="15.75" customHeight="1">
      <c r="A454" s="382"/>
      <c r="B454" s="382"/>
      <c r="C454" s="382"/>
      <c r="D454" s="382"/>
      <c r="E454" s="382"/>
      <c r="F454" s="382"/>
      <c r="G454" s="382"/>
      <c r="H454" s="382"/>
      <c r="I454" s="382"/>
      <c r="J454" s="382"/>
      <c r="K454" s="382"/>
      <c r="L454" s="382"/>
      <c r="M454" s="382"/>
      <c r="N454" s="382"/>
      <c r="O454" s="382"/>
      <c r="P454" s="382"/>
      <c r="Q454" s="382"/>
      <c r="R454" s="382"/>
      <c r="S454" s="382"/>
      <c r="T454" s="382"/>
      <c r="U454" s="382"/>
      <c r="V454" s="382"/>
      <c r="W454" s="382"/>
      <c r="X454" s="382"/>
      <c r="Y454" s="382"/>
      <c r="Z454" s="382"/>
    </row>
    <row r="455" ht="15.75" customHeight="1">
      <c r="A455" s="382"/>
      <c r="B455" s="382"/>
      <c r="C455" s="382"/>
      <c r="D455" s="382"/>
      <c r="E455" s="382"/>
      <c r="F455" s="382"/>
      <c r="G455" s="382"/>
      <c r="H455" s="382"/>
      <c r="I455" s="382"/>
      <c r="J455" s="382"/>
      <c r="K455" s="382"/>
      <c r="L455" s="382"/>
      <c r="M455" s="382"/>
      <c r="N455" s="382"/>
      <c r="O455" s="382"/>
      <c r="P455" s="382"/>
      <c r="Q455" s="382"/>
      <c r="R455" s="382"/>
      <c r="S455" s="382"/>
      <c r="T455" s="382"/>
      <c r="U455" s="382"/>
      <c r="V455" s="382"/>
      <c r="W455" s="382"/>
      <c r="X455" s="382"/>
      <c r="Y455" s="382"/>
      <c r="Z455" s="382"/>
    </row>
    <row r="456" ht="15.75" customHeight="1">
      <c r="A456" s="382"/>
      <c r="B456" s="382"/>
      <c r="C456" s="382"/>
      <c r="D456" s="382"/>
      <c r="E456" s="382"/>
      <c r="F456" s="382"/>
      <c r="G456" s="382"/>
      <c r="H456" s="382"/>
      <c r="I456" s="382"/>
      <c r="J456" s="382"/>
      <c r="K456" s="382"/>
      <c r="L456" s="382"/>
      <c r="M456" s="382"/>
      <c r="N456" s="382"/>
      <c r="O456" s="382"/>
      <c r="P456" s="382"/>
      <c r="Q456" s="382"/>
      <c r="R456" s="382"/>
      <c r="S456" s="382"/>
      <c r="T456" s="382"/>
      <c r="U456" s="382"/>
      <c r="V456" s="382"/>
      <c r="W456" s="382"/>
      <c r="X456" s="382"/>
      <c r="Y456" s="382"/>
      <c r="Z456" s="382"/>
    </row>
    <row r="457" ht="15.75" customHeight="1">
      <c r="A457" s="382"/>
      <c r="B457" s="382"/>
      <c r="C457" s="382"/>
      <c r="D457" s="382"/>
      <c r="E457" s="382"/>
      <c r="F457" s="382"/>
      <c r="G457" s="382"/>
      <c r="H457" s="382"/>
      <c r="I457" s="382"/>
      <c r="J457" s="382"/>
      <c r="K457" s="382"/>
      <c r="L457" s="382"/>
      <c r="M457" s="382"/>
      <c r="N457" s="382"/>
      <c r="O457" s="382"/>
      <c r="P457" s="382"/>
      <c r="Q457" s="382"/>
      <c r="R457" s="382"/>
      <c r="S457" s="382"/>
      <c r="T457" s="382"/>
      <c r="U457" s="382"/>
      <c r="V457" s="382"/>
      <c r="W457" s="382"/>
      <c r="X457" s="382"/>
      <c r="Y457" s="382"/>
      <c r="Z457" s="382"/>
    </row>
    <row r="458" ht="15.75" customHeight="1">
      <c r="A458" s="382"/>
      <c r="B458" s="382"/>
      <c r="C458" s="382"/>
      <c r="D458" s="382"/>
      <c r="E458" s="382"/>
      <c r="F458" s="382"/>
      <c r="G458" s="382"/>
      <c r="H458" s="382"/>
      <c r="I458" s="382"/>
      <c r="J458" s="382"/>
      <c r="K458" s="382"/>
      <c r="L458" s="382"/>
      <c r="M458" s="382"/>
      <c r="N458" s="382"/>
      <c r="O458" s="382"/>
      <c r="P458" s="382"/>
      <c r="Q458" s="382"/>
      <c r="R458" s="382"/>
      <c r="S458" s="382"/>
      <c r="T458" s="382"/>
      <c r="U458" s="382"/>
      <c r="V458" s="382"/>
      <c r="W458" s="382"/>
      <c r="X458" s="382"/>
      <c r="Y458" s="382"/>
      <c r="Z458" s="382"/>
    </row>
    <row r="459" ht="15.75" customHeight="1">
      <c r="A459" s="382"/>
      <c r="B459" s="382"/>
      <c r="C459" s="382"/>
      <c r="D459" s="382"/>
      <c r="E459" s="382"/>
      <c r="F459" s="382"/>
      <c r="G459" s="382"/>
      <c r="H459" s="382"/>
      <c r="I459" s="382"/>
      <c r="J459" s="382"/>
      <c r="K459" s="382"/>
      <c r="L459" s="382"/>
      <c r="M459" s="382"/>
      <c r="N459" s="382"/>
      <c r="O459" s="382"/>
      <c r="P459" s="382"/>
      <c r="Q459" s="382"/>
      <c r="R459" s="382"/>
      <c r="S459" s="382"/>
      <c r="T459" s="382"/>
      <c r="U459" s="382"/>
      <c r="V459" s="382"/>
      <c r="W459" s="382"/>
      <c r="X459" s="382"/>
      <c r="Y459" s="382"/>
      <c r="Z459" s="382"/>
    </row>
    <row r="460" ht="15.75" customHeight="1">
      <c r="A460" s="382"/>
      <c r="B460" s="382"/>
      <c r="C460" s="382"/>
      <c r="D460" s="382"/>
      <c r="E460" s="382"/>
      <c r="F460" s="382"/>
      <c r="G460" s="382"/>
      <c r="H460" s="382"/>
      <c r="I460" s="382"/>
      <c r="J460" s="382"/>
      <c r="K460" s="382"/>
      <c r="L460" s="382"/>
      <c r="M460" s="382"/>
      <c r="N460" s="382"/>
      <c r="O460" s="382"/>
      <c r="P460" s="382"/>
      <c r="Q460" s="382"/>
      <c r="R460" s="382"/>
      <c r="S460" s="382"/>
      <c r="T460" s="382"/>
      <c r="U460" s="382"/>
      <c r="V460" s="382"/>
      <c r="W460" s="382"/>
      <c r="X460" s="382"/>
      <c r="Y460" s="382"/>
      <c r="Z460" s="382"/>
    </row>
    <row r="461" ht="15.75" customHeight="1">
      <c r="A461" s="382"/>
      <c r="B461" s="382"/>
      <c r="C461" s="382"/>
      <c r="D461" s="382"/>
      <c r="E461" s="382"/>
      <c r="F461" s="382"/>
      <c r="G461" s="382"/>
      <c r="H461" s="382"/>
      <c r="I461" s="382"/>
      <c r="J461" s="382"/>
      <c r="K461" s="382"/>
      <c r="L461" s="382"/>
      <c r="M461" s="382"/>
      <c r="N461" s="382"/>
      <c r="O461" s="382"/>
      <c r="P461" s="382"/>
      <c r="Q461" s="382"/>
      <c r="R461" s="382"/>
      <c r="S461" s="382"/>
      <c r="T461" s="382"/>
      <c r="U461" s="382"/>
      <c r="V461" s="382"/>
      <c r="W461" s="382"/>
      <c r="X461" s="382"/>
      <c r="Y461" s="382"/>
      <c r="Z461" s="382"/>
    </row>
    <row r="462" ht="15.75" customHeight="1">
      <c r="A462" s="382"/>
      <c r="B462" s="382"/>
      <c r="C462" s="382"/>
      <c r="D462" s="382"/>
      <c r="E462" s="382"/>
      <c r="F462" s="382"/>
      <c r="G462" s="382"/>
      <c r="H462" s="382"/>
      <c r="I462" s="382"/>
      <c r="J462" s="382"/>
      <c r="K462" s="382"/>
      <c r="L462" s="382"/>
      <c r="M462" s="382"/>
      <c r="N462" s="382"/>
      <c r="O462" s="382"/>
      <c r="P462" s="382"/>
      <c r="Q462" s="382"/>
      <c r="R462" s="382"/>
      <c r="S462" s="382"/>
      <c r="T462" s="382"/>
      <c r="U462" s="382"/>
      <c r="V462" s="382"/>
      <c r="W462" s="382"/>
      <c r="X462" s="382"/>
      <c r="Y462" s="382"/>
      <c r="Z462" s="382"/>
    </row>
    <row r="463" ht="15.75" customHeight="1">
      <c r="A463" s="382"/>
      <c r="B463" s="382"/>
      <c r="C463" s="382"/>
      <c r="D463" s="382"/>
      <c r="E463" s="382"/>
      <c r="F463" s="382"/>
      <c r="G463" s="382"/>
      <c r="H463" s="382"/>
      <c r="I463" s="382"/>
      <c r="J463" s="382"/>
      <c r="K463" s="382"/>
      <c r="L463" s="382"/>
      <c r="M463" s="382"/>
      <c r="N463" s="382"/>
      <c r="O463" s="382"/>
      <c r="P463" s="382"/>
      <c r="Q463" s="382"/>
      <c r="R463" s="382"/>
      <c r="S463" s="382"/>
      <c r="T463" s="382"/>
      <c r="U463" s="382"/>
      <c r="V463" s="382"/>
      <c r="W463" s="382"/>
      <c r="X463" s="382"/>
      <c r="Y463" s="382"/>
      <c r="Z463" s="382"/>
    </row>
    <row r="464" ht="15.75" customHeight="1">
      <c r="A464" s="382"/>
      <c r="B464" s="382"/>
      <c r="C464" s="382"/>
      <c r="D464" s="382"/>
      <c r="E464" s="382"/>
      <c r="F464" s="382"/>
      <c r="G464" s="382"/>
      <c r="H464" s="382"/>
      <c r="I464" s="382"/>
      <c r="J464" s="382"/>
      <c r="K464" s="382"/>
      <c r="L464" s="382"/>
      <c r="M464" s="382"/>
      <c r="N464" s="382"/>
      <c r="O464" s="382"/>
      <c r="P464" s="382"/>
      <c r="Q464" s="382"/>
      <c r="R464" s="382"/>
      <c r="S464" s="382"/>
      <c r="T464" s="382"/>
      <c r="U464" s="382"/>
      <c r="V464" s="382"/>
      <c r="W464" s="382"/>
      <c r="X464" s="382"/>
      <c r="Y464" s="382"/>
      <c r="Z464" s="382"/>
    </row>
    <row r="465" ht="15.75" customHeight="1">
      <c r="A465" s="382"/>
      <c r="B465" s="382"/>
      <c r="C465" s="382"/>
      <c r="D465" s="382"/>
      <c r="E465" s="382"/>
      <c r="F465" s="382"/>
      <c r="G465" s="382"/>
      <c r="H465" s="382"/>
      <c r="I465" s="382"/>
      <c r="J465" s="382"/>
      <c r="K465" s="382"/>
      <c r="L465" s="382"/>
      <c r="M465" s="382"/>
      <c r="N465" s="382"/>
      <c r="O465" s="382"/>
      <c r="P465" s="382"/>
      <c r="Q465" s="382"/>
      <c r="R465" s="382"/>
      <c r="S465" s="382"/>
      <c r="T465" s="382"/>
      <c r="U465" s="382"/>
      <c r="V465" s="382"/>
      <c r="W465" s="382"/>
      <c r="X465" s="382"/>
      <c r="Y465" s="382"/>
      <c r="Z465" s="382"/>
    </row>
    <row r="466" ht="15.75" customHeight="1">
      <c r="A466" s="382"/>
      <c r="B466" s="382"/>
      <c r="C466" s="382"/>
      <c r="D466" s="382"/>
      <c r="E466" s="382"/>
      <c r="F466" s="382"/>
      <c r="G466" s="382"/>
      <c r="H466" s="382"/>
      <c r="I466" s="382"/>
      <c r="J466" s="382"/>
      <c r="K466" s="382"/>
      <c r="L466" s="382"/>
      <c r="M466" s="382"/>
      <c r="N466" s="382"/>
      <c r="O466" s="382"/>
      <c r="P466" s="382"/>
      <c r="Q466" s="382"/>
      <c r="R466" s="382"/>
      <c r="S466" s="382"/>
      <c r="T466" s="382"/>
      <c r="U466" s="382"/>
      <c r="V466" s="382"/>
      <c r="W466" s="382"/>
      <c r="X466" s="382"/>
      <c r="Y466" s="382"/>
      <c r="Z466" s="382"/>
    </row>
    <row r="467" ht="15.75" customHeight="1">
      <c r="A467" s="382"/>
      <c r="B467" s="382"/>
      <c r="C467" s="382"/>
      <c r="D467" s="382"/>
      <c r="E467" s="382"/>
      <c r="F467" s="382"/>
      <c r="G467" s="382"/>
      <c r="H467" s="382"/>
      <c r="I467" s="382"/>
      <c r="J467" s="382"/>
      <c r="K467" s="382"/>
      <c r="L467" s="382"/>
      <c r="M467" s="382"/>
      <c r="N467" s="382"/>
      <c r="O467" s="382"/>
      <c r="P467" s="382"/>
      <c r="Q467" s="382"/>
      <c r="R467" s="382"/>
      <c r="S467" s="382"/>
      <c r="T467" s="382"/>
      <c r="U467" s="382"/>
      <c r="V467" s="382"/>
      <c r="W467" s="382"/>
      <c r="X467" s="382"/>
      <c r="Y467" s="382"/>
      <c r="Z467" s="382"/>
    </row>
    <row r="468" ht="15.75" customHeight="1">
      <c r="A468" s="382"/>
      <c r="B468" s="382"/>
      <c r="C468" s="382"/>
      <c r="D468" s="382"/>
      <c r="E468" s="382"/>
      <c r="F468" s="382"/>
      <c r="G468" s="382"/>
      <c r="H468" s="382"/>
      <c r="I468" s="382"/>
      <c r="J468" s="382"/>
      <c r="K468" s="382"/>
      <c r="L468" s="382"/>
      <c r="M468" s="382"/>
      <c r="N468" s="382"/>
      <c r="O468" s="382"/>
      <c r="P468" s="382"/>
      <c r="Q468" s="382"/>
      <c r="R468" s="382"/>
      <c r="S468" s="382"/>
      <c r="T468" s="382"/>
      <c r="U468" s="382"/>
      <c r="V468" s="382"/>
      <c r="W468" s="382"/>
      <c r="X468" s="382"/>
      <c r="Y468" s="382"/>
      <c r="Z468" s="382"/>
    </row>
    <row r="469" ht="15.75" customHeight="1">
      <c r="A469" s="382"/>
      <c r="B469" s="382"/>
      <c r="C469" s="382"/>
      <c r="D469" s="382"/>
      <c r="E469" s="382"/>
      <c r="F469" s="382"/>
      <c r="G469" s="382"/>
      <c r="H469" s="382"/>
      <c r="I469" s="382"/>
      <c r="J469" s="382"/>
      <c r="K469" s="382"/>
      <c r="L469" s="382"/>
      <c r="M469" s="382"/>
      <c r="N469" s="382"/>
      <c r="O469" s="382"/>
      <c r="P469" s="382"/>
      <c r="Q469" s="382"/>
      <c r="R469" s="382"/>
      <c r="S469" s="382"/>
      <c r="T469" s="382"/>
      <c r="U469" s="382"/>
      <c r="V469" s="382"/>
      <c r="W469" s="382"/>
      <c r="X469" s="382"/>
      <c r="Y469" s="382"/>
      <c r="Z469" s="382"/>
    </row>
    <row r="470" ht="15.75" customHeight="1">
      <c r="A470" s="382"/>
      <c r="B470" s="382"/>
      <c r="C470" s="382"/>
      <c r="D470" s="382"/>
      <c r="E470" s="382"/>
      <c r="F470" s="382"/>
      <c r="G470" s="382"/>
      <c r="H470" s="382"/>
      <c r="I470" s="382"/>
      <c r="J470" s="382"/>
      <c r="K470" s="382"/>
      <c r="L470" s="382"/>
      <c r="M470" s="382"/>
      <c r="N470" s="382"/>
      <c r="O470" s="382"/>
      <c r="P470" s="382"/>
      <c r="Q470" s="382"/>
      <c r="R470" s="382"/>
      <c r="S470" s="382"/>
      <c r="T470" s="382"/>
      <c r="U470" s="382"/>
      <c r="V470" s="382"/>
      <c r="W470" s="382"/>
      <c r="X470" s="382"/>
      <c r="Y470" s="382"/>
      <c r="Z470" s="382"/>
    </row>
    <row r="471" ht="15.75" customHeight="1">
      <c r="A471" s="382"/>
      <c r="B471" s="382"/>
      <c r="C471" s="382"/>
      <c r="D471" s="382"/>
      <c r="E471" s="382"/>
      <c r="F471" s="382"/>
      <c r="G471" s="382"/>
      <c r="H471" s="382"/>
      <c r="I471" s="382"/>
      <c r="J471" s="382"/>
      <c r="K471" s="382"/>
      <c r="L471" s="382"/>
      <c r="M471" s="382"/>
      <c r="N471" s="382"/>
      <c r="O471" s="382"/>
      <c r="P471" s="382"/>
      <c r="Q471" s="382"/>
      <c r="R471" s="382"/>
      <c r="S471" s="382"/>
      <c r="T471" s="382"/>
      <c r="U471" s="382"/>
      <c r="V471" s="382"/>
      <c r="W471" s="382"/>
      <c r="X471" s="382"/>
      <c r="Y471" s="382"/>
      <c r="Z471" s="382"/>
    </row>
    <row r="472" ht="15.75" customHeight="1">
      <c r="A472" s="382"/>
      <c r="B472" s="382"/>
      <c r="C472" s="382"/>
      <c r="D472" s="382"/>
      <c r="E472" s="382"/>
      <c r="F472" s="382"/>
      <c r="G472" s="382"/>
      <c r="H472" s="382"/>
      <c r="I472" s="382"/>
      <c r="J472" s="382"/>
      <c r="K472" s="382"/>
      <c r="L472" s="382"/>
      <c r="M472" s="382"/>
      <c r="N472" s="382"/>
      <c r="O472" s="382"/>
      <c r="P472" s="382"/>
      <c r="Q472" s="382"/>
      <c r="R472" s="382"/>
      <c r="S472" s="382"/>
      <c r="T472" s="382"/>
      <c r="U472" s="382"/>
      <c r="V472" s="382"/>
      <c r="W472" s="382"/>
      <c r="X472" s="382"/>
      <c r="Y472" s="382"/>
      <c r="Z472" s="382"/>
    </row>
    <row r="473" ht="15.75" customHeight="1">
      <c r="A473" s="382"/>
      <c r="B473" s="382"/>
      <c r="C473" s="382"/>
      <c r="D473" s="382"/>
      <c r="E473" s="382"/>
      <c r="F473" s="382"/>
      <c r="G473" s="382"/>
      <c r="H473" s="382"/>
      <c r="I473" s="382"/>
      <c r="J473" s="382"/>
      <c r="K473" s="382"/>
      <c r="L473" s="382"/>
      <c r="M473" s="382"/>
      <c r="N473" s="382"/>
      <c r="O473" s="382"/>
      <c r="P473" s="382"/>
      <c r="Q473" s="382"/>
      <c r="R473" s="382"/>
      <c r="S473" s="382"/>
      <c r="T473" s="382"/>
      <c r="U473" s="382"/>
      <c r="V473" s="382"/>
      <c r="W473" s="382"/>
      <c r="X473" s="382"/>
      <c r="Y473" s="382"/>
      <c r="Z473" s="382"/>
    </row>
    <row r="474" ht="15.75" customHeight="1">
      <c r="A474" s="382"/>
      <c r="B474" s="382"/>
      <c r="C474" s="382"/>
      <c r="D474" s="382"/>
      <c r="E474" s="382"/>
      <c r="F474" s="382"/>
      <c r="G474" s="382"/>
      <c r="H474" s="382"/>
      <c r="I474" s="382"/>
      <c r="J474" s="382"/>
      <c r="K474" s="382"/>
      <c r="L474" s="382"/>
      <c r="M474" s="382"/>
      <c r="N474" s="382"/>
      <c r="O474" s="382"/>
      <c r="P474" s="382"/>
      <c r="Q474" s="382"/>
      <c r="R474" s="382"/>
      <c r="S474" s="382"/>
      <c r="T474" s="382"/>
      <c r="U474" s="382"/>
      <c r="V474" s="382"/>
      <c r="W474" s="382"/>
      <c r="X474" s="382"/>
      <c r="Y474" s="382"/>
      <c r="Z474" s="382"/>
    </row>
    <row r="475" ht="15.75" customHeight="1">
      <c r="A475" s="382"/>
      <c r="B475" s="382"/>
      <c r="C475" s="382"/>
      <c r="D475" s="382"/>
      <c r="E475" s="382"/>
      <c r="F475" s="382"/>
      <c r="G475" s="382"/>
      <c r="H475" s="382"/>
      <c r="I475" s="382"/>
      <c r="J475" s="382"/>
      <c r="K475" s="382"/>
      <c r="L475" s="382"/>
      <c r="M475" s="382"/>
      <c r="N475" s="382"/>
      <c r="O475" s="382"/>
      <c r="P475" s="382"/>
      <c r="Q475" s="382"/>
      <c r="R475" s="382"/>
      <c r="S475" s="382"/>
      <c r="T475" s="382"/>
      <c r="U475" s="382"/>
      <c r="V475" s="382"/>
      <c r="W475" s="382"/>
      <c r="X475" s="382"/>
      <c r="Y475" s="382"/>
      <c r="Z475" s="382"/>
    </row>
    <row r="476" ht="15.75" customHeight="1">
      <c r="A476" s="382"/>
      <c r="B476" s="382"/>
      <c r="C476" s="382"/>
      <c r="D476" s="382"/>
      <c r="E476" s="382"/>
      <c r="F476" s="382"/>
      <c r="G476" s="382"/>
      <c r="H476" s="382"/>
      <c r="I476" s="382"/>
      <c r="J476" s="382"/>
      <c r="K476" s="382"/>
      <c r="L476" s="382"/>
      <c r="M476" s="382"/>
      <c r="N476" s="382"/>
      <c r="O476" s="382"/>
      <c r="P476" s="382"/>
      <c r="Q476" s="382"/>
      <c r="R476" s="382"/>
      <c r="S476" s="382"/>
      <c r="T476" s="382"/>
      <c r="U476" s="382"/>
      <c r="V476" s="382"/>
      <c r="W476" s="382"/>
      <c r="X476" s="382"/>
      <c r="Y476" s="382"/>
      <c r="Z476" s="382"/>
    </row>
    <row r="477" ht="15.75" customHeight="1">
      <c r="A477" s="382"/>
      <c r="B477" s="382"/>
      <c r="C477" s="382"/>
      <c r="D477" s="382"/>
      <c r="E477" s="382"/>
      <c r="F477" s="382"/>
      <c r="G477" s="382"/>
      <c r="H477" s="382"/>
      <c r="I477" s="382"/>
      <c r="J477" s="382"/>
      <c r="K477" s="382"/>
      <c r="L477" s="382"/>
      <c r="M477" s="382"/>
      <c r="N477" s="382"/>
      <c r="O477" s="382"/>
      <c r="P477" s="382"/>
      <c r="Q477" s="382"/>
      <c r="R477" s="382"/>
      <c r="S477" s="382"/>
      <c r="T477" s="382"/>
      <c r="U477" s="382"/>
      <c r="V477" s="382"/>
      <c r="W477" s="382"/>
      <c r="X477" s="382"/>
      <c r="Y477" s="382"/>
      <c r="Z477" s="382"/>
    </row>
    <row r="478" ht="15.75" customHeight="1">
      <c r="A478" s="382"/>
      <c r="B478" s="382"/>
      <c r="C478" s="382"/>
      <c r="D478" s="382"/>
      <c r="E478" s="382"/>
      <c r="F478" s="382"/>
      <c r="G478" s="382"/>
      <c r="H478" s="382"/>
      <c r="I478" s="382"/>
      <c r="J478" s="382"/>
      <c r="K478" s="382"/>
      <c r="L478" s="382"/>
      <c r="M478" s="382"/>
      <c r="N478" s="382"/>
      <c r="O478" s="382"/>
      <c r="P478" s="382"/>
      <c r="Q478" s="382"/>
      <c r="R478" s="382"/>
      <c r="S478" s="382"/>
      <c r="T478" s="382"/>
      <c r="U478" s="382"/>
      <c r="V478" s="382"/>
      <c r="W478" s="382"/>
      <c r="X478" s="382"/>
      <c r="Y478" s="382"/>
      <c r="Z478" s="382"/>
    </row>
    <row r="479" ht="15.75" customHeight="1">
      <c r="A479" s="382"/>
      <c r="B479" s="382"/>
      <c r="C479" s="382"/>
      <c r="D479" s="382"/>
      <c r="E479" s="382"/>
      <c r="F479" s="382"/>
      <c r="G479" s="382"/>
      <c r="H479" s="382"/>
      <c r="I479" s="382"/>
      <c r="J479" s="382"/>
      <c r="K479" s="382"/>
      <c r="L479" s="382"/>
      <c r="M479" s="382"/>
      <c r="N479" s="382"/>
      <c r="O479" s="382"/>
      <c r="P479" s="382"/>
      <c r="Q479" s="382"/>
      <c r="R479" s="382"/>
      <c r="S479" s="382"/>
      <c r="T479" s="382"/>
      <c r="U479" s="382"/>
      <c r="V479" s="382"/>
      <c r="W479" s="382"/>
      <c r="X479" s="382"/>
      <c r="Y479" s="382"/>
      <c r="Z479" s="382"/>
    </row>
    <row r="480" ht="15.75" customHeight="1">
      <c r="A480" s="382"/>
      <c r="B480" s="382"/>
      <c r="C480" s="382"/>
      <c r="D480" s="382"/>
      <c r="E480" s="382"/>
      <c r="F480" s="382"/>
      <c r="G480" s="382"/>
      <c r="H480" s="382"/>
      <c r="I480" s="382"/>
      <c r="J480" s="382"/>
      <c r="K480" s="382"/>
      <c r="L480" s="382"/>
      <c r="M480" s="382"/>
      <c r="N480" s="382"/>
      <c r="O480" s="382"/>
      <c r="P480" s="382"/>
      <c r="Q480" s="382"/>
      <c r="R480" s="382"/>
      <c r="S480" s="382"/>
      <c r="T480" s="382"/>
      <c r="U480" s="382"/>
      <c r="V480" s="382"/>
      <c r="W480" s="382"/>
      <c r="X480" s="382"/>
      <c r="Y480" s="382"/>
      <c r="Z480" s="382"/>
    </row>
    <row r="481" ht="15.75" customHeight="1">
      <c r="A481" s="382"/>
      <c r="B481" s="382"/>
      <c r="C481" s="382"/>
      <c r="D481" s="382"/>
      <c r="E481" s="382"/>
      <c r="F481" s="382"/>
      <c r="G481" s="382"/>
      <c r="H481" s="382"/>
      <c r="I481" s="382"/>
      <c r="J481" s="382"/>
      <c r="K481" s="382"/>
      <c r="L481" s="382"/>
      <c r="M481" s="382"/>
      <c r="N481" s="382"/>
      <c r="O481" s="382"/>
      <c r="P481" s="382"/>
      <c r="Q481" s="382"/>
      <c r="R481" s="382"/>
      <c r="S481" s="382"/>
      <c r="T481" s="382"/>
      <c r="U481" s="382"/>
      <c r="V481" s="382"/>
      <c r="W481" s="382"/>
      <c r="X481" s="382"/>
      <c r="Y481" s="382"/>
      <c r="Z481" s="382"/>
    </row>
    <row r="482" ht="15.75" customHeight="1">
      <c r="A482" s="382"/>
      <c r="B482" s="382"/>
      <c r="C482" s="382"/>
      <c r="D482" s="382"/>
      <c r="E482" s="382"/>
      <c r="F482" s="382"/>
      <c r="G482" s="382"/>
      <c r="H482" s="382"/>
      <c r="I482" s="382"/>
      <c r="J482" s="382"/>
      <c r="K482" s="382"/>
      <c r="L482" s="382"/>
      <c r="M482" s="382"/>
      <c r="N482" s="382"/>
      <c r="O482" s="382"/>
      <c r="P482" s="382"/>
      <c r="Q482" s="382"/>
      <c r="R482" s="382"/>
      <c r="S482" s="382"/>
      <c r="T482" s="382"/>
      <c r="U482" s="382"/>
      <c r="V482" s="382"/>
      <c r="W482" s="382"/>
      <c r="X482" s="382"/>
      <c r="Y482" s="382"/>
      <c r="Z482" s="382"/>
    </row>
    <row r="483" ht="15.75" customHeight="1">
      <c r="A483" s="382"/>
      <c r="B483" s="382"/>
      <c r="C483" s="382"/>
      <c r="D483" s="382"/>
      <c r="E483" s="382"/>
      <c r="F483" s="382"/>
      <c r="G483" s="382"/>
      <c r="H483" s="382"/>
      <c r="I483" s="382"/>
      <c r="J483" s="382"/>
      <c r="K483" s="382"/>
      <c r="L483" s="382"/>
      <c r="M483" s="382"/>
      <c r="N483" s="382"/>
      <c r="O483" s="382"/>
      <c r="P483" s="382"/>
      <c r="Q483" s="382"/>
      <c r="R483" s="382"/>
      <c r="S483" s="382"/>
      <c r="T483" s="382"/>
      <c r="U483" s="382"/>
      <c r="V483" s="382"/>
      <c r="W483" s="382"/>
      <c r="X483" s="382"/>
      <c r="Y483" s="382"/>
      <c r="Z483" s="382"/>
    </row>
    <row r="484" ht="15.75" customHeight="1">
      <c r="A484" s="382"/>
      <c r="B484" s="382"/>
      <c r="C484" s="382"/>
      <c r="D484" s="382"/>
      <c r="E484" s="382"/>
      <c r="F484" s="382"/>
      <c r="G484" s="382"/>
      <c r="H484" s="382"/>
      <c r="I484" s="382"/>
      <c r="J484" s="382"/>
      <c r="K484" s="382"/>
      <c r="L484" s="382"/>
      <c r="M484" s="382"/>
      <c r="N484" s="382"/>
      <c r="O484" s="382"/>
      <c r="P484" s="382"/>
      <c r="Q484" s="382"/>
      <c r="R484" s="382"/>
      <c r="S484" s="382"/>
      <c r="T484" s="382"/>
      <c r="U484" s="382"/>
      <c r="V484" s="382"/>
      <c r="W484" s="382"/>
      <c r="X484" s="382"/>
      <c r="Y484" s="382"/>
      <c r="Z484" s="382"/>
    </row>
    <row r="485" ht="15.75" customHeight="1">
      <c r="A485" s="382"/>
      <c r="B485" s="382"/>
      <c r="C485" s="382"/>
      <c r="D485" s="382"/>
      <c r="E485" s="382"/>
      <c r="F485" s="382"/>
      <c r="G485" s="382"/>
      <c r="H485" s="382"/>
      <c r="I485" s="382"/>
      <c r="J485" s="382"/>
      <c r="K485" s="382"/>
      <c r="L485" s="382"/>
      <c r="M485" s="382"/>
      <c r="N485" s="382"/>
      <c r="O485" s="382"/>
      <c r="P485" s="382"/>
      <c r="Q485" s="382"/>
      <c r="R485" s="382"/>
      <c r="S485" s="382"/>
      <c r="T485" s="382"/>
      <c r="U485" s="382"/>
      <c r="V485" s="382"/>
      <c r="W485" s="382"/>
      <c r="X485" s="382"/>
      <c r="Y485" s="382"/>
      <c r="Z485" s="382"/>
    </row>
    <row r="486" ht="15.75" customHeight="1">
      <c r="A486" s="382"/>
      <c r="B486" s="382"/>
      <c r="C486" s="382"/>
      <c r="D486" s="382"/>
      <c r="E486" s="382"/>
      <c r="F486" s="382"/>
      <c r="G486" s="382"/>
      <c r="H486" s="382"/>
      <c r="I486" s="382"/>
      <c r="J486" s="382"/>
      <c r="K486" s="382"/>
      <c r="L486" s="382"/>
      <c r="M486" s="382"/>
      <c r="N486" s="382"/>
      <c r="O486" s="382"/>
      <c r="P486" s="382"/>
      <c r="Q486" s="382"/>
      <c r="R486" s="382"/>
      <c r="S486" s="382"/>
      <c r="T486" s="382"/>
      <c r="U486" s="382"/>
      <c r="V486" s="382"/>
      <c r="W486" s="382"/>
      <c r="X486" s="382"/>
      <c r="Y486" s="382"/>
      <c r="Z486" s="382"/>
    </row>
    <row r="487" ht="15.75" customHeight="1">
      <c r="A487" s="382"/>
      <c r="B487" s="382"/>
      <c r="C487" s="382"/>
      <c r="D487" s="382"/>
      <c r="E487" s="382"/>
      <c r="F487" s="382"/>
      <c r="G487" s="382"/>
      <c r="H487" s="382"/>
      <c r="I487" s="382"/>
      <c r="J487" s="382"/>
      <c r="K487" s="382"/>
      <c r="L487" s="382"/>
      <c r="M487" s="382"/>
      <c r="N487" s="382"/>
      <c r="O487" s="382"/>
      <c r="P487" s="382"/>
      <c r="Q487" s="382"/>
      <c r="R487" s="382"/>
      <c r="S487" s="382"/>
      <c r="T487" s="382"/>
      <c r="U487" s="382"/>
      <c r="V487" s="382"/>
      <c r="W487" s="382"/>
      <c r="X487" s="382"/>
      <c r="Y487" s="382"/>
      <c r="Z487" s="382"/>
    </row>
    <row r="488" ht="15.75" customHeight="1">
      <c r="A488" s="382"/>
      <c r="B488" s="382"/>
      <c r="C488" s="382"/>
      <c r="D488" s="382"/>
      <c r="E488" s="382"/>
      <c r="F488" s="382"/>
      <c r="G488" s="382"/>
      <c r="H488" s="382"/>
      <c r="I488" s="382"/>
      <c r="J488" s="382"/>
      <c r="K488" s="382"/>
      <c r="L488" s="382"/>
      <c r="M488" s="382"/>
      <c r="N488" s="382"/>
      <c r="O488" s="382"/>
      <c r="P488" s="382"/>
      <c r="Q488" s="382"/>
      <c r="R488" s="382"/>
      <c r="S488" s="382"/>
      <c r="T488" s="382"/>
      <c r="U488" s="382"/>
      <c r="V488" s="382"/>
      <c r="W488" s="382"/>
      <c r="X488" s="382"/>
      <c r="Y488" s="382"/>
      <c r="Z488" s="382"/>
    </row>
    <row r="489" ht="15.75" customHeight="1">
      <c r="A489" s="382"/>
      <c r="B489" s="382"/>
      <c r="C489" s="382"/>
      <c r="D489" s="382"/>
      <c r="E489" s="382"/>
      <c r="F489" s="382"/>
      <c r="G489" s="382"/>
      <c r="H489" s="382"/>
      <c r="I489" s="382"/>
      <c r="J489" s="382"/>
      <c r="K489" s="382"/>
      <c r="L489" s="382"/>
      <c r="M489" s="382"/>
      <c r="N489" s="382"/>
      <c r="O489" s="382"/>
      <c r="P489" s="382"/>
      <c r="Q489" s="382"/>
      <c r="R489" s="382"/>
      <c r="S489" s="382"/>
      <c r="T489" s="382"/>
      <c r="U489" s="382"/>
      <c r="V489" s="382"/>
      <c r="W489" s="382"/>
      <c r="X489" s="382"/>
      <c r="Y489" s="382"/>
      <c r="Z489" s="382"/>
    </row>
    <row r="490" ht="15.75" customHeight="1">
      <c r="A490" s="382"/>
      <c r="B490" s="382"/>
      <c r="C490" s="382"/>
      <c r="D490" s="382"/>
      <c r="E490" s="382"/>
      <c r="F490" s="382"/>
      <c r="G490" s="382"/>
      <c r="H490" s="382"/>
      <c r="I490" s="382"/>
      <c r="J490" s="382"/>
      <c r="K490" s="382"/>
      <c r="L490" s="382"/>
      <c r="M490" s="382"/>
      <c r="N490" s="382"/>
      <c r="O490" s="382"/>
      <c r="P490" s="382"/>
      <c r="Q490" s="382"/>
      <c r="R490" s="382"/>
      <c r="S490" s="382"/>
      <c r="T490" s="382"/>
      <c r="U490" s="382"/>
      <c r="V490" s="382"/>
      <c r="W490" s="382"/>
      <c r="X490" s="382"/>
      <c r="Y490" s="382"/>
      <c r="Z490" s="382"/>
    </row>
    <row r="491" ht="15.75" customHeight="1">
      <c r="A491" s="382"/>
      <c r="B491" s="382"/>
      <c r="C491" s="382"/>
      <c r="D491" s="382"/>
      <c r="E491" s="382"/>
      <c r="F491" s="382"/>
      <c r="G491" s="382"/>
      <c r="H491" s="382"/>
      <c r="I491" s="382"/>
      <c r="J491" s="382"/>
      <c r="K491" s="382"/>
      <c r="L491" s="382"/>
      <c r="M491" s="382"/>
      <c r="N491" s="382"/>
      <c r="O491" s="382"/>
      <c r="P491" s="382"/>
      <c r="Q491" s="382"/>
      <c r="R491" s="382"/>
      <c r="S491" s="382"/>
      <c r="T491" s="382"/>
      <c r="U491" s="382"/>
      <c r="V491" s="382"/>
      <c r="W491" s="382"/>
      <c r="X491" s="382"/>
      <c r="Y491" s="382"/>
      <c r="Z491" s="382"/>
    </row>
    <row r="492" ht="15.75" customHeight="1">
      <c r="A492" s="382"/>
      <c r="B492" s="382"/>
      <c r="C492" s="382"/>
      <c r="D492" s="382"/>
      <c r="E492" s="382"/>
      <c r="F492" s="382"/>
      <c r="G492" s="382"/>
      <c r="H492" s="382"/>
      <c r="I492" s="382"/>
      <c r="J492" s="382"/>
      <c r="K492" s="382"/>
      <c r="L492" s="382"/>
      <c r="M492" s="382"/>
      <c r="N492" s="382"/>
      <c r="O492" s="382"/>
      <c r="P492" s="382"/>
      <c r="Q492" s="382"/>
      <c r="R492" s="382"/>
      <c r="S492" s="382"/>
      <c r="T492" s="382"/>
      <c r="U492" s="382"/>
      <c r="V492" s="382"/>
      <c r="W492" s="382"/>
      <c r="X492" s="382"/>
      <c r="Y492" s="382"/>
      <c r="Z492" s="382"/>
    </row>
    <row r="493" ht="15.75" customHeight="1">
      <c r="A493" s="382"/>
      <c r="B493" s="382"/>
      <c r="C493" s="382"/>
      <c r="D493" s="382"/>
      <c r="E493" s="382"/>
      <c r="F493" s="382"/>
      <c r="G493" s="382"/>
      <c r="H493" s="382"/>
      <c r="I493" s="382"/>
      <c r="J493" s="382"/>
      <c r="K493" s="382"/>
      <c r="L493" s="382"/>
      <c r="M493" s="382"/>
      <c r="N493" s="382"/>
      <c r="O493" s="382"/>
      <c r="P493" s="382"/>
      <c r="Q493" s="382"/>
      <c r="R493" s="382"/>
      <c r="S493" s="382"/>
      <c r="T493" s="382"/>
      <c r="U493" s="382"/>
      <c r="V493" s="382"/>
      <c r="W493" s="382"/>
      <c r="X493" s="382"/>
      <c r="Y493" s="382"/>
      <c r="Z493" s="382"/>
    </row>
    <row r="494" ht="15.75" customHeight="1">
      <c r="A494" s="382"/>
      <c r="B494" s="382"/>
      <c r="C494" s="382"/>
      <c r="D494" s="382"/>
      <c r="E494" s="382"/>
      <c r="F494" s="382"/>
      <c r="G494" s="382"/>
      <c r="H494" s="382"/>
      <c r="I494" s="382"/>
      <c r="J494" s="382"/>
      <c r="K494" s="382"/>
      <c r="L494" s="382"/>
      <c r="M494" s="382"/>
      <c r="N494" s="382"/>
      <c r="O494" s="382"/>
      <c r="P494" s="382"/>
      <c r="Q494" s="382"/>
      <c r="R494" s="382"/>
      <c r="S494" s="382"/>
      <c r="T494" s="382"/>
      <c r="U494" s="382"/>
      <c r="V494" s="382"/>
      <c r="W494" s="382"/>
      <c r="X494" s="382"/>
      <c r="Y494" s="382"/>
      <c r="Z494" s="382"/>
    </row>
    <row r="495" ht="15.75" customHeight="1">
      <c r="A495" s="382"/>
      <c r="B495" s="382"/>
      <c r="C495" s="382"/>
      <c r="D495" s="382"/>
      <c r="E495" s="382"/>
      <c r="F495" s="382"/>
      <c r="G495" s="382"/>
      <c r="H495" s="382"/>
      <c r="I495" s="382"/>
      <c r="J495" s="382"/>
      <c r="K495" s="382"/>
      <c r="L495" s="382"/>
      <c r="M495" s="382"/>
      <c r="N495" s="382"/>
      <c r="O495" s="382"/>
      <c r="P495" s="382"/>
      <c r="Q495" s="382"/>
      <c r="R495" s="382"/>
      <c r="S495" s="382"/>
      <c r="T495" s="382"/>
      <c r="U495" s="382"/>
      <c r="V495" s="382"/>
      <c r="W495" s="382"/>
      <c r="X495" s="382"/>
      <c r="Y495" s="382"/>
      <c r="Z495" s="382"/>
    </row>
    <row r="496" ht="15.75" customHeight="1">
      <c r="A496" s="382"/>
      <c r="B496" s="382"/>
      <c r="C496" s="382"/>
      <c r="D496" s="382"/>
      <c r="E496" s="382"/>
      <c r="F496" s="382"/>
      <c r="G496" s="382"/>
      <c r="H496" s="382"/>
      <c r="I496" s="382"/>
      <c r="J496" s="382"/>
      <c r="K496" s="382"/>
      <c r="L496" s="382"/>
      <c r="M496" s="382"/>
      <c r="N496" s="382"/>
      <c r="O496" s="382"/>
      <c r="P496" s="382"/>
      <c r="Q496" s="382"/>
      <c r="R496" s="382"/>
      <c r="S496" s="382"/>
      <c r="T496" s="382"/>
      <c r="U496" s="382"/>
      <c r="V496" s="382"/>
      <c r="W496" s="382"/>
      <c r="X496" s="382"/>
      <c r="Y496" s="382"/>
      <c r="Z496" s="382"/>
    </row>
    <row r="497" ht="15.75" customHeight="1">
      <c r="A497" s="382"/>
      <c r="B497" s="382"/>
      <c r="C497" s="382"/>
      <c r="D497" s="382"/>
      <c r="E497" s="382"/>
      <c r="F497" s="382"/>
      <c r="G497" s="382"/>
      <c r="H497" s="382"/>
      <c r="I497" s="382"/>
      <c r="J497" s="382"/>
      <c r="K497" s="382"/>
      <c r="L497" s="382"/>
      <c r="M497" s="382"/>
      <c r="N497" s="382"/>
      <c r="O497" s="382"/>
      <c r="P497" s="382"/>
      <c r="Q497" s="382"/>
      <c r="R497" s="382"/>
      <c r="S497" s="382"/>
      <c r="T497" s="382"/>
      <c r="U497" s="382"/>
      <c r="V497" s="382"/>
      <c r="W497" s="382"/>
      <c r="X497" s="382"/>
      <c r="Y497" s="382"/>
      <c r="Z497" s="382"/>
    </row>
    <row r="498" ht="15.75" customHeight="1">
      <c r="A498" s="382"/>
      <c r="B498" s="382"/>
      <c r="C498" s="382"/>
      <c r="D498" s="382"/>
      <c r="E498" s="382"/>
      <c r="F498" s="382"/>
      <c r="G498" s="382"/>
      <c r="H498" s="382"/>
      <c r="I498" s="382"/>
      <c r="J498" s="382"/>
      <c r="K498" s="382"/>
      <c r="L498" s="382"/>
      <c r="M498" s="382"/>
      <c r="N498" s="382"/>
      <c r="O498" s="382"/>
      <c r="P498" s="382"/>
      <c r="Q498" s="382"/>
      <c r="R498" s="382"/>
      <c r="S498" s="382"/>
      <c r="T498" s="382"/>
      <c r="U498" s="382"/>
      <c r="V498" s="382"/>
      <c r="W498" s="382"/>
      <c r="X498" s="382"/>
      <c r="Y498" s="382"/>
      <c r="Z498" s="382"/>
    </row>
    <row r="499" ht="15.75" customHeight="1">
      <c r="A499" s="382"/>
      <c r="B499" s="382"/>
      <c r="C499" s="382"/>
      <c r="D499" s="382"/>
      <c r="E499" s="382"/>
      <c r="F499" s="382"/>
      <c r="G499" s="382"/>
      <c r="H499" s="382"/>
      <c r="I499" s="382"/>
      <c r="J499" s="382"/>
      <c r="K499" s="382"/>
      <c r="L499" s="382"/>
      <c r="M499" s="382"/>
      <c r="N499" s="382"/>
      <c r="O499" s="382"/>
      <c r="P499" s="382"/>
      <c r="Q499" s="382"/>
      <c r="R499" s="382"/>
      <c r="S499" s="382"/>
      <c r="T499" s="382"/>
      <c r="U499" s="382"/>
      <c r="V499" s="382"/>
      <c r="W499" s="382"/>
      <c r="X499" s="382"/>
      <c r="Y499" s="382"/>
      <c r="Z499" s="382"/>
    </row>
    <row r="500" ht="15.75" customHeight="1">
      <c r="A500" s="382"/>
      <c r="B500" s="382"/>
      <c r="C500" s="382"/>
      <c r="D500" s="382"/>
      <c r="E500" s="382"/>
      <c r="F500" s="382"/>
      <c r="G500" s="382"/>
      <c r="H500" s="382"/>
      <c r="I500" s="382"/>
      <c r="J500" s="382"/>
      <c r="K500" s="382"/>
      <c r="L500" s="382"/>
      <c r="M500" s="382"/>
      <c r="N500" s="382"/>
      <c r="O500" s="382"/>
      <c r="P500" s="382"/>
      <c r="Q500" s="382"/>
      <c r="R500" s="382"/>
      <c r="S500" s="382"/>
      <c r="T500" s="382"/>
      <c r="U500" s="382"/>
      <c r="V500" s="382"/>
      <c r="W500" s="382"/>
      <c r="X500" s="382"/>
      <c r="Y500" s="382"/>
      <c r="Z500" s="382"/>
    </row>
    <row r="501" ht="15.75" customHeight="1">
      <c r="A501" s="382"/>
      <c r="B501" s="382"/>
      <c r="C501" s="382"/>
      <c r="D501" s="382"/>
      <c r="E501" s="382"/>
      <c r="F501" s="382"/>
      <c r="G501" s="382"/>
      <c r="H501" s="382"/>
      <c r="I501" s="382"/>
      <c r="J501" s="382"/>
      <c r="K501" s="382"/>
      <c r="L501" s="382"/>
      <c r="M501" s="382"/>
      <c r="N501" s="382"/>
      <c r="O501" s="382"/>
      <c r="P501" s="382"/>
      <c r="Q501" s="382"/>
      <c r="R501" s="382"/>
      <c r="S501" s="382"/>
      <c r="T501" s="382"/>
      <c r="U501" s="382"/>
      <c r="V501" s="382"/>
      <c r="W501" s="382"/>
      <c r="X501" s="382"/>
      <c r="Y501" s="382"/>
      <c r="Z501" s="382"/>
    </row>
    <row r="502" ht="15.75" customHeight="1">
      <c r="A502" s="382"/>
      <c r="B502" s="382"/>
      <c r="C502" s="382"/>
      <c r="D502" s="382"/>
      <c r="E502" s="382"/>
      <c r="F502" s="382"/>
      <c r="G502" s="382"/>
      <c r="H502" s="382"/>
      <c r="I502" s="382"/>
      <c r="J502" s="382"/>
      <c r="K502" s="382"/>
      <c r="L502" s="382"/>
      <c r="M502" s="382"/>
      <c r="N502" s="382"/>
      <c r="O502" s="382"/>
      <c r="P502" s="382"/>
      <c r="Q502" s="382"/>
      <c r="R502" s="382"/>
      <c r="S502" s="382"/>
      <c r="T502" s="382"/>
      <c r="U502" s="382"/>
      <c r="V502" s="382"/>
      <c r="W502" s="382"/>
      <c r="X502" s="382"/>
      <c r="Y502" s="382"/>
      <c r="Z502" s="382"/>
    </row>
    <row r="503" ht="15.75" customHeight="1">
      <c r="A503" s="382"/>
      <c r="B503" s="382"/>
      <c r="C503" s="382"/>
      <c r="D503" s="382"/>
      <c r="E503" s="382"/>
      <c r="F503" s="382"/>
      <c r="G503" s="382"/>
      <c r="H503" s="382"/>
      <c r="I503" s="382"/>
      <c r="J503" s="382"/>
      <c r="K503" s="382"/>
      <c r="L503" s="382"/>
      <c r="M503" s="382"/>
      <c r="N503" s="382"/>
      <c r="O503" s="382"/>
      <c r="P503" s="382"/>
      <c r="Q503" s="382"/>
      <c r="R503" s="382"/>
      <c r="S503" s="382"/>
      <c r="T503" s="382"/>
      <c r="U503" s="382"/>
      <c r="V503" s="382"/>
      <c r="W503" s="382"/>
      <c r="X503" s="382"/>
      <c r="Y503" s="382"/>
      <c r="Z503" s="382"/>
    </row>
    <row r="504" ht="15.75" customHeight="1">
      <c r="A504" s="382"/>
      <c r="B504" s="382"/>
      <c r="C504" s="382"/>
      <c r="D504" s="382"/>
      <c r="E504" s="382"/>
      <c r="F504" s="382"/>
      <c r="G504" s="382"/>
      <c r="H504" s="382"/>
      <c r="I504" s="382"/>
      <c r="J504" s="382"/>
      <c r="K504" s="382"/>
      <c r="L504" s="382"/>
      <c r="M504" s="382"/>
      <c r="N504" s="382"/>
      <c r="O504" s="382"/>
      <c r="P504" s="382"/>
      <c r="Q504" s="382"/>
      <c r="R504" s="382"/>
      <c r="S504" s="382"/>
      <c r="T504" s="382"/>
      <c r="U504" s="382"/>
      <c r="V504" s="382"/>
      <c r="W504" s="382"/>
      <c r="X504" s="382"/>
      <c r="Y504" s="382"/>
      <c r="Z504" s="382"/>
    </row>
    <row r="505" ht="15.75" customHeight="1">
      <c r="A505" s="382"/>
      <c r="B505" s="382"/>
      <c r="C505" s="382"/>
      <c r="D505" s="382"/>
      <c r="E505" s="382"/>
      <c r="F505" s="382"/>
      <c r="G505" s="382"/>
      <c r="H505" s="382"/>
      <c r="I505" s="382"/>
      <c r="J505" s="382"/>
      <c r="K505" s="382"/>
      <c r="L505" s="382"/>
      <c r="M505" s="382"/>
      <c r="N505" s="382"/>
      <c r="O505" s="382"/>
      <c r="P505" s="382"/>
      <c r="Q505" s="382"/>
      <c r="R505" s="382"/>
      <c r="S505" s="382"/>
      <c r="T505" s="382"/>
      <c r="U505" s="382"/>
      <c r="V505" s="382"/>
      <c r="W505" s="382"/>
      <c r="X505" s="382"/>
      <c r="Y505" s="382"/>
      <c r="Z505" s="382"/>
    </row>
    <row r="506" ht="15.75" customHeight="1">
      <c r="A506" s="382"/>
      <c r="B506" s="382"/>
      <c r="C506" s="382"/>
      <c r="D506" s="382"/>
      <c r="E506" s="382"/>
      <c r="F506" s="382"/>
      <c r="G506" s="382"/>
      <c r="H506" s="382"/>
      <c r="I506" s="382"/>
      <c r="J506" s="382"/>
      <c r="K506" s="382"/>
      <c r="L506" s="382"/>
      <c r="M506" s="382"/>
      <c r="N506" s="382"/>
      <c r="O506" s="382"/>
      <c r="P506" s="382"/>
      <c r="Q506" s="382"/>
      <c r="R506" s="382"/>
      <c r="S506" s="382"/>
      <c r="T506" s="382"/>
      <c r="U506" s="382"/>
      <c r="V506" s="382"/>
      <c r="W506" s="382"/>
      <c r="X506" s="382"/>
      <c r="Y506" s="382"/>
      <c r="Z506" s="382"/>
    </row>
    <row r="507" ht="15.75" customHeight="1">
      <c r="A507" s="382"/>
      <c r="B507" s="382"/>
      <c r="C507" s="382"/>
      <c r="D507" s="382"/>
      <c r="E507" s="382"/>
      <c r="F507" s="382"/>
      <c r="G507" s="382"/>
      <c r="H507" s="382"/>
      <c r="I507" s="382"/>
      <c r="J507" s="382"/>
      <c r="K507" s="382"/>
      <c r="L507" s="382"/>
      <c r="M507" s="382"/>
      <c r="N507" s="382"/>
      <c r="O507" s="382"/>
      <c r="P507" s="382"/>
      <c r="Q507" s="382"/>
      <c r="R507" s="382"/>
      <c r="S507" s="382"/>
      <c r="T507" s="382"/>
      <c r="U507" s="382"/>
      <c r="V507" s="382"/>
      <c r="W507" s="382"/>
      <c r="X507" s="382"/>
      <c r="Y507" s="382"/>
      <c r="Z507" s="382"/>
    </row>
    <row r="508" ht="15.75" customHeight="1">
      <c r="A508" s="382"/>
      <c r="B508" s="382"/>
      <c r="C508" s="382"/>
      <c r="D508" s="382"/>
      <c r="E508" s="382"/>
      <c r="F508" s="382"/>
      <c r="G508" s="382"/>
      <c r="H508" s="382"/>
      <c r="I508" s="382"/>
      <c r="J508" s="382"/>
      <c r="K508" s="382"/>
      <c r="L508" s="382"/>
      <c r="M508" s="382"/>
      <c r="N508" s="382"/>
      <c r="O508" s="382"/>
      <c r="P508" s="382"/>
      <c r="Q508" s="382"/>
      <c r="R508" s="382"/>
      <c r="S508" s="382"/>
      <c r="T508" s="382"/>
      <c r="U508" s="382"/>
      <c r="V508" s="382"/>
      <c r="W508" s="382"/>
      <c r="X508" s="382"/>
      <c r="Y508" s="382"/>
      <c r="Z508" s="382"/>
    </row>
    <row r="509" ht="15.75" customHeight="1">
      <c r="A509" s="382"/>
      <c r="B509" s="382"/>
      <c r="C509" s="382"/>
      <c r="D509" s="382"/>
      <c r="E509" s="382"/>
      <c r="F509" s="382"/>
      <c r="G509" s="382"/>
      <c r="H509" s="382"/>
      <c r="I509" s="382"/>
      <c r="J509" s="382"/>
      <c r="K509" s="382"/>
      <c r="L509" s="382"/>
      <c r="M509" s="382"/>
      <c r="N509" s="382"/>
      <c r="O509" s="382"/>
      <c r="P509" s="382"/>
      <c r="Q509" s="382"/>
      <c r="R509" s="382"/>
      <c r="S509" s="382"/>
      <c r="T509" s="382"/>
      <c r="U509" s="382"/>
      <c r="V509" s="382"/>
      <c r="W509" s="382"/>
      <c r="X509" s="382"/>
      <c r="Y509" s="382"/>
      <c r="Z509" s="382"/>
    </row>
    <row r="510" ht="15.75" customHeight="1">
      <c r="A510" s="382"/>
      <c r="B510" s="382"/>
      <c r="C510" s="382"/>
      <c r="D510" s="382"/>
      <c r="E510" s="382"/>
      <c r="F510" s="382"/>
      <c r="G510" s="382"/>
      <c r="H510" s="382"/>
      <c r="I510" s="382"/>
      <c r="J510" s="382"/>
      <c r="K510" s="382"/>
      <c r="L510" s="382"/>
      <c r="M510" s="382"/>
      <c r="N510" s="382"/>
      <c r="O510" s="382"/>
      <c r="P510" s="382"/>
      <c r="Q510" s="382"/>
      <c r="R510" s="382"/>
      <c r="S510" s="382"/>
      <c r="T510" s="382"/>
      <c r="U510" s="382"/>
      <c r="V510" s="382"/>
      <c r="W510" s="382"/>
      <c r="X510" s="382"/>
      <c r="Y510" s="382"/>
      <c r="Z510" s="382"/>
    </row>
    <row r="511" ht="15.75" customHeight="1">
      <c r="A511" s="382"/>
      <c r="B511" s="382"/>
      <c r="C511" s="382"/>
      <c r="D511" s="382"/>
      <c r="E511" s="382"/>
      <c r="F511" s="382"/>
      <c r="G511" s="382"/>
      <c r="H511" s="382"/>
      <c r="I511" s="382"/>
      <c r="J511" s="382"/>
      <c r="K511" s="382"/>
      <c r="L511" s="382"/>
      <c r="M511" s="382"/>
      <c r="N511" s="382"/>
      <c r="O511" s="382"/>
      <c r="P511" s="382"/>
      <c r="Q511" s="382"/>
      <c r="R511" s="382"/>
      <c r="S511" s="382"/>
      <c r="T511" s="382"/>
      <c r="U511" s="382"/>
      <c r="V511" s="382"/>
      <c r="W511" s="382"/>
      <c r="X511" s="382"/>
      <c r="Y511" s="382"/>
      <c r="Z511" s="382"/>
    </row>
    <row r="512" ht="15.75" customHeight="1">
      <c r="A512" s="382"/>
      <c r="B512" s="382"/>
      <c r="C512" s="382"/>
      <c r="D512" s="382"/>
      <c r="E512" s="382"/>
      <c r="F512" s="382"/>
      <c r="G512" s="382"/>
      <c r="H512" s="382"/>
      <c r="I512" s="382"/>
      <c r="J512" s="382"/>
      <c r="K512" s="382"/>
      <c r="L512" s="382"/>
      <c r="M512" s="382"/>
      <c r="N512" s="382"/>
      <c r="O512" s="382"/>
      <c r="P512" s="382"/>
      <c r="Q512" s="382"/>
      <c r="R512" s="382"/>
      <c r="S512" s="382"/>
      <c r="T512" s="382"/>
      <c r="U512" s="382"/>
      <c r="V512" s="382"/>
      <c r="W512" s="382"/>
      <c r="X512" s="382"/>
      <c r="Y512" s="382"/>
      <c r="Z512" s="382"/>
    </row>
    <row r="513" ht="15.75" customHeight="1">
      <c r="A513" s="382"/>
      <c r="B513" s="382"/>
      <c r="C513" s="382"/>
      <c r="D513" s="382"/>
      <c r="E513" s="382"/>
      <c r="F513" s="382"/>
      <c r="G513" s="382"/>
      <c r="H513" s="382"/>
      <c r="I513" s="382"/>
      <c r="J513" s="382"/>
      <c r="K513" s="382"/>
      <c r="L513" s="382"/>
      <c r="M513" s="382"/>
      <c r="N513" s="382"/>
      <c r="O513" s="382"/>
      <c r="P513" s="382"/>
      <c r="Q513" s="382"/>
      <c r="R513" s="382"/>
      <c r="S513" s="382"/>
      <c r="T513" s="382"/>
      <c r="U513" s="382"/>
      <c r="V513" s="382"/>
      <c r="W513" s="382"/>
      <c r="X513" s="382"/>
      <c r="Y513" s="382"/>
      <c r="Z513" s="382"/>
    </row>
    <row r="514" ht="15.75" customHeight="1">
      <c r="A514" s="382"/>
      <c r="B514" s="382"/>
      <c r="C514" s="382"/>
      <c r="D514" s="382"/>
      <c r="E514" s="382"/>
      <c r="F514" s="382"/>
      <c r="G514" s="382"/>
      <c r="H514" s="382"/>
      <c r="I514" s="382"/>
      <c r="J514" s="382"/>
      <c r="K514" s="382"/>
      <c r="L514" s="382"/>
      <c r="M514" s="382"/>
      <c r="N514" s="382"/>
      <c r="O514" s="382"/>
      <c r="P514" s="382"/>
      <c r="Q514" s="382"/>
      <c r="R514" s="382"/>
      <c r="S514" s="382"/>
      <c r="T514" s="382"/>
      <c r="U514" s="382"/>
      <c r="V514" s="382"/>
      <c r="W514" s="382"/>
      <c r="X514" s="382"/>
      <c r="Y514" s="382"/>
      <c r="Z514" s="382"/>
    </row>
    <row r="515" ht="15.75" customHeight="1">
      <c r="A515" s="382"/>
      <c r="B515" s="382"/>
      <c r="C515" s="382"/>
      <c r="D515" s="382"/>
      <c r="E515" s="382"/>
      <c r="F515" s="382"/>
      <c r="G515" s="382"/>
      <c r="H515" s="382"/>
      <c r="I515" s="382"/>
      <c r="J515" s="382"/>
      <c r="K515" s="382"/>
      <c r="L515" s="382"/>
      <c r="M515" s="382"/>
      <c r="N515" s="382"/>
      <c r="O515" s="382"/>
      <c r="P515" s="382"/>
      <c r="Q515" s="382"/>
      <c r="R515" s="382"/>
      <c r="S515" s="382"/>
      <c r="T515" s="382"/>
      <c r="U515" s="382"/>
      <c r="V515" s="382"/>
      <c r="W515" s="382"/>
      <c r="X515" s="382"/>
      <c r="Y515" s="382"/>
      <c r="Z515" s="382"/>
    </row>
    <row r="516" ht="15.75" customHeight="1">
      <c r="A516" s="382"/>
      <c r="B516" s="382"/>
      <c r="C516" s="382"/>
      <c r="D516" s="382"/>
      <c r="E516" s="382"/>
      <c r="F516" s="382"/>
      <c r="G516" s="382"/>
      <c r="H516" s="382"/>
      <c r="I516" s="382"/>
      <c r="J516" s="382"/>
      <c r="K516" s="382"/>
      <c r="L516" s="382"/>
      <c r="M516" s="382"/>
      <c r="N516" s="382"/>
      <c r="O516" s="382"/>
      <c r="P516" s="382"/>
      <c r="Q516" s="382"/>
      <c r="R516" s="382"/>
      <c r="S516" s="382"/>
      <c r="T516" s="382"/>
      <c r="U516" s="382"/>
      <c r="V516" s="382"/>
      <c r="W516" s="382"/>
      <c r="X516" s="382"/>
      <c r="Y516" s="382"/>
      <c r="Z516" s="382"/>
    </row>
    <row r="517" ht="15.75" customHeight="1">
      <c r="A517" s="382"/>
      <c r="B517" s="382"/>
      <c r="C517" s="382"/>
      <c r="D517" s="382"/>
      <c r="E517" s="382"/>
      <c r="F517" s="382"/>
      <c r="G517" s="382"/>
      <c r="H517" s="382"/>
      <c r="I517" s="382"/>
      <c r="J517" s="382"/>
      <c r="K517" s="382"/>
      <c r="L517" s="382"/>
      <c r="M517" s="382"/>
      <c r="N517" s="382"/>
      <c r="O517" s="382"/>
      <c r="P517" s="382"/>
      <c r="Q517" s="382"/>
      <c r="R517" s="382"/>
      <c r="S517" s="382"/>
      <c r="T517" s="382"/>
      <c r="U517" s="382"/>
      <c r="V517" s="382"/>
      <c r="W517" s="382"/>
      <c r="X517" s="382"/>
      <c r="Y517" s="382"/>
      <c r="Z517" s="382"/>
    </row>
    <row r="518" ht="15.75" customHeight="1">
      <c r="A518" s="382"/>
      <c r="B518" s="382"/>
      <c r="C518" s="382"/>
      <c r="D518" s="382"/>
      <c r="E518" s="382"/>
      <c r="F518" s="382"/>
      <c r="G518" s="382"/>
      <c r="H518" s="382"/>
      <c r="I518" s="382"/>
      <c r="J518" s="382"/>
      <c r="K518" s="382"/>
      <c r="L518" s="382"/>
      <c r="M518" s="382"/>
      <c r="N518" s="382"/>
      <c r="O518" s="382"/>
      <c r="P518" s="382"/>
      <c r="Q518" s="382"/>
      <c r="R518" s="382"/>
      <c r="S518" s="382"/>
      <c r="T518" s="382"/>
      <c r="U518" s="382"/>
      <c r="V518" s="382"/>
      <c r="W518" s="382"/>
      <c r="X518" s="382"/>
      <c r="Y518" s="382"/>
      <c r="Z518" s="382"/>
    </row>
    <row r="519" ht="15.75" customHeight="1">
      <c r="A519" s="382"/>
      <c r="B519" s="382"/>
      <c r="C519" s="382"/>
      <c r="D519" s="382"/>
      <c r="E519" s="382"/>
      <c r="F519" s="382"/>
      <c r="G519" s="382"/>
      <c r="H519" s="382"/>
      <c r="I519" s="382"/>
      <c r="J519" s="382"/>
      <c r="K519" s="382"/>
      <c r="L519" s="382"/>
      <c r="M519" s="382"/>
      <c r="N519" s="382"/>
      <c r="O519" s="382"/>
      <c r="P519" s="382"/>
      <c r="Q519" s="382"/>
      <c r="R519" s="382"/>
      <c r="S519" s="382"/>
      <c r="T519" s="382"/>
      <c r="U519" s="382"/>
      <c r="V519" s="382"/>
      <c r="W519" s="382"/>
      <c r="X519" s="382"/>
      <c r="Y519" s="382"/>
      <c r="Z519" s="382"/>
    </row>
    <row r="520" ht="15.75" customHeight="1">
      <c r="A520" s="382"/>
      <c r="B520" s="382"/>
      <c r="C520" s="382"/>
      <c r="D520" s="382"/>
      <c r="E520" s="382"/>
      <c r="F520" s="382"/>
      <c r="G520" s="382"/>
      <c r="H520" s="382"/>
      <c r="I520" s="382"/>
      <c r="J520" s="382"/>
      <c r="K520" s="382"/>
      <c r="L520" s="382"/>
      <c r="M520" s="382"/>
      <c r="N520" s="382"/>
      <c r="O520" s="382"/>
      <c r="P520" s="382"/>
      <c r="Q520" s="382"/>
      <c r="R520" s="382"/>
      <c r="S520" s="382"/>
      <c r="T520" s="382"/>
      <c r="U520" s="382"/>
      <c r="V520" s="382"/>
      <c r="W520" s="382"/>
      <c r="X520" s="382"/>
      <c r="Y520" s="382"/>
      <c r="Z520" s="382"/>
    </row>
    <row r="521" ht="15.75" customHeight="1">
      <c r="A521" s="382"/>
      <c r="B521" s="382"/>
      <c r="C521" s="382"/>
      <c r="D521" s="382"/>
      <c r="E521" s="382"/>
      <c r="F521" s="382"/>
      <c r="G521" s="382"/>
      <c r="H521" s="382"/>
      <c r="I521" s="382"/>
      <c r="J521" s="382"/>
      <c r="K521" s="382"/>
      <c r="L521" s="382"/>
      <c r="M521" s="382"/>
      <c r="N521" s="382"/>
      <c r="O521" s="382"/>
      <c r="P521" s="382"/>
      <c r="Q521" s="382"/>
      <c r="R521" s="382"/>
      <c r="S521" s="382"/>
      <c r="T521" s="382"/>
      <c r="U521" s="382"/>
      <c r="V521" s="382"/>
      <c r="W521" s="382"/>
      <c r="X521" s="382"/>
      <c r="Y521" s="382"/>
      <c r="Z521" s="382"/>
    </row>
    <row r="522" ht="15.75" customHeight="1">
      <c r="A522" s="382"/>
      <c r="B522" s="382"/>
      <c r="C522" s="382"/>
      <c r="D522" s="382"/>
      <c r="E522" s="382"/>
      <c r="F522" s="382"/>
      <c r="G522" s="382"/>
      <c r="H522" s="382"/>
      <c r="I522" s="382"/>
      <c r="J522" s="382"/>
      <c r="K522" s="382"/>
      <c r="L522" s="382"/>
      <c r="M522" s="382"/>
      <c r="N522" s="382"/>
      <c r="O522" s="382"/>
      <c r="P522" s="382"/>
      <c r="Q522" s="382"/>
      <c r="R522" s="382"/>
      <c r="S522" s="382"/>
      <c r="T522" s="382"/>
      <c r="U522" s="382"/>
      <c r="V522" s="382"/>
      <c r="W522" s="382"/>
      <c r="X522" s="382"/>
      <c r="Y522" s="382"/>
      <c r="Z522" s="382"/>
    </row>
    <row r="523" ht="15.75" customHeight="1">
      <c r="A523" s="382"/>
      <c r="B523" s="382"/>
      <c r="C523" s="382"/>
      <c r="D523" s="382"/>
      <c r="E523" s="382"/>
      <c r="F523" s="382"/>
      <c r="G523" s="382"/>
      <c r="H523" s="382"/>
      <c r="I523" s="382"/>
      <c r="J523" s="382"/>
      <c r="K523" s="382"/>
      <c r="L523" s="382"/>
      <c r="M523" s="382"/>
      <c r="N523" s="382"/>
      <c r="O523" s="382"/>
      <c r="P523" s="382"/>
      <c r="Q523" s="382"/>
      <c r="R523" s="382"/>
      <c r="S523" s="382"/>
      <c r="T523" s="382"/>
      <c r="U523" s="382"/>
      <c r="V523" s="382"/>
      <c r="W523" s="382"/>
      <c r="X523" s="382"/>
      <c r="Y523" s="382"/>
      <c r="Z523" s="382"/>
    </row>
    <row r="524" ht="15.75" customHeight="1">
      <c r="A524" s="382"/>
      <c r="B524" s="382"/>
      <c r="C524" s="382"/>
      <c r="D524" s="382"/>
      <c r="E524" s="382"/>
      <c r="F524" s="382"/>
      <c r="G524" s="382"/>
      <c r="H524" s="382"/>
      <c r="I524" s="382"/>
      <c r="J524" s="382"/>
      <c r="K524" s="382"/>
      <c r="L524" s="382"/>
      <c r="M524" s="382"/>
      <c r="N524" s="382"/>
      <c r="O524" s="382"/>
      <c r="P524" s="382"/>
      <c r="Q524" s="382"/>
      <c r="R524" s="382"/>
      <c r="S524" s="382"/>
      <c r="T524" s="382"/>
      <c r="U524" s="382"/>
      <c r="V524" s="382"/>
      <c r="W524" s="382"/>
      <c r="X524" s="382"/>
      <c r="Y524" s="382"/>
      <c r="Z524" s="382"/>
    </row>
    <row r="525" ht="15.75" customHeight="1">
      <c r="A525" s="382"/>
      <c r="B525" s="382"/>
      <c r="C525" s="382"/>
      <c r="D525" s="382"/>
      <c r="E525" s="382"/>
      <c r="F525" s="382"/>
      <c r="G525" s="382"/>
      <c r="H525" s="382"/>
      <c r="I525" s="382"/>
      <c r="J525" s="382"/>
      <c r="K525" s="382"/>
      <c r="L525" s="382"/>
      <c r="M525" s="382"/>
      <c r="N525" s="382"/>
      <c r="O525" s="382"/>
      <c r="P525" s="382"/>
      <c r="Q525" s="382"/>
      <c r="R525" s="382"/>
      <c r="S525" s="382"/>
      <c r="T525" s="382"/>
      <c r="U525" s="382"/>
      <c r="V525" s="382"/>
      <c r="W525" s="382"/>
      <c r="X525" s="382"/>
      <c r="Y525" s="382"/>
      <c r="Z525" s="382"/>
    </row>
    <row r="526" ht="15.75" customHeight="1">
      <c r="A526" s="382"/>
      <c r="B526" s="382"/>
      <c r="C526" s="382"/>
      <c r="D526" s="382"/>
      <c r="E526" s="382"/>
      <c r="F526" s="382"/>
      <c r="G526" s="382"/>
      <c r="H526" s="382"/>
      <c r="I526" s="382"/>
      <c r="J526" s="382"/>
      <c r="K526" s="382"/>
      <c r="L526" s="382"/>
      <c r="M526" s="382"/>
      <c r="N526" s="382"/>
      <c r="O526" s="382"/>
      <c r="P526" s="382"/>
      <c r="Q526" s="382"/>
      <c r="R526" s="382"/>
      <c r="S526" s="382"/>
      <c r="T526" s="382"/>
      <c r="U526" s="382"/>
      <c r="V526" s="382"/>
      <c r="W526" s="382"/>
      <c r="X526" s="382"/>
      <c r="Y526" s="382"/>
      <c r="Z526" s="382"/>
    </row>
    <row r="527" ht="15.75" customHeight="1">
      <c r="A527" s="382"/>
      <c r="B527" s="382"/>
      <c r="C527" s="382"/>
      <c r="D527" s="382"/>
      <c r="E527" s="382"/>
      <c r="F527" s="382"/>
      <c r="G527" s="382"/>
      <c r="H527" s="382"/>
      <c r="I527" s="382"/>
      <c r="J527" s="382"/>
      <c r="K527" s="382"/>
      <c r="L527" s="382"/>
      <c r="M527" s="382"/>
      <c r="N527" s="382"/>
      <c r="O527" s="382"/>
      <c r="P527" s="382"/>
      <c r="Q527" s="382"/>
      <c r="R527" s="382"/>
      <c r="S527" s="382"/>
      <c r="T527" s="382"/>
      <c r="U527" s="382"/>
      <c r="V527" s="382"/>
      <c r="W527" s="382"/>
      <c r="X527" s="382"/>
      <c r="Y527" s="382"/>
      <c r="Z527" s="382"/>
    </row>
    <row r="528" ht="15.75" customHeight="1">
      <c r="A528" s="382"/>
      <c r="B528" s="382"/>
      <c r="C528" s="382"/>
      <c r="D528" s="382"/>
      <c r="E528" s="382"/>
      <c r="F528" s="382"/>
      <c r="G528" s="382"/>
      <c r="H528" s="382"/>
      <c r="I528" s="382"/>
      <c r="J528" s="382"/>
      <c r="K528" s="382"/>
      <c r="L528" s="382"/>
      <c r="M528" s="382"/>
      <c r="N528" s="382"/>
      <c r="O528" s="382"/>
      <c r="P528" s="382"/>
      <c r="Q528" s="382"/>
      <c r="R528" s="382"/>
      <c r="S528" s="382"/>
      <c r="T528" s="382"/>
      <c r="U528" s="382"/>
      <c r="V528" s="382"/>
      <c r="W528" s="382"/>
      <c r="X528" s="382"/>
      <c r="Y528" s="382"/>
      <c r="Z528" s="382"/>
    </row>
    <row r="529" ht="15.75" customHeight="1">
      <c r="A529" s="382"/>
      <c r="B529" s="382"/>
      <c r="C529" s="382"/>
      <c r="D529" s="382"/>
      <c r="E529" s="382"/>
      <c r="F529" s="382"/>
      <c r="G529" s="382"/>
      <c r="H529" s="382"/>
      <c r="I529" s="382"/>
      <c r="J529" s="382"/>
      <c r="K529" s="382"/>
      <c r="L529" s="382"/>
      <c r="M529" s="382"/>
      <c r="N529" s="382"/>
      <c r="O529" s="382"/>
      <c r="P529" s="382"/>
      <c r="Q529" s="382"/>
      <c r="R529" s="382"/>
      <c r="S529" s="382"/>
      <c r="T529" s="382"/>
      <c r="U529" s="382"/>
      <c r="V529" s="382"/>
      <c r="W529" s="382"/>
      <c r="X529" s="382"/>
      <c r="Y529" s="382"/>
      <c r="Z529" s="382"/>
    </row>
    <row r="530" ht="15.75" customHeight="1">
      <c r="A530" s="382"/>
      <c r="B530" s="382"/>
      <c r="C530" s="382"/>
      <c r="D530" s="382"/>
      <c r="E530" s="382"/>
      <c r="F530" s="382"/>
      <c r="G530" s="382"/>
      <c r="H530" s="382"/>
      <c r="I530" s="382"/>
      <c r="J530" s="382"/>
      <c r="K530" s="382"/>
      <c r="L530" s="382"/>
      <c r="M530" s="382"/>
      <c r="N530" s="382"/>
      <c r="O530" s="382"/>
      <c r="P530" s="382"/>
      <c r="Q530" s="382"/>
      <c r="R530" s="382"/>
      <c r="S530" s="382"/>
      <c r="T530" s="382"/>
      <c r="U530" s="382"/>
      <c r="V530" s="382"/>
      <c r="W530" s="382"/>
      <c r="X530" s="382"/>
      <c r="Y530" s="382"/>
      <c r="Z530" s="382"/>
    </row>
    <row r="531" ht="15.75" customHeight="1">
      <c r="A531" s="382"/>
      <c r="B531" s="382"/>
      <c r="C531" s="382"/>
      <c r="D531" s="382"/>
      <c r="E531" s="382"/>
      <c r="F531" s="382"/>
      <c r="G531" s="382"/>
      <c r="H531" s="382"/>
      <c r="I531" s="382"/>
      <c r="J531" s="382"/>
      <c r="K531" s="382"/>
      <c r="L531" s="382"/>
      <c r="M531" s="382"/>
      <c r="N531" s="382"/>
      <c r="O531" s="382"/>
      <c r="P531" s="382"/>
      <c r="Q531" s="382"/>
      <c r="R531" s="382"/>
      <c r="S531" s="382"/>
      <c r="T531" s="382"/>
      <c r="U531" s="382"/>
      <c r="V531" s="382"/>
      <c r="W531" s="382"/>
      <c r="X531" s="382"/>
      <c r="Y531" s="382"/>
      <c r="Z531" s="382"/>
    </row>
    <row r="532" ht="15.75" customHeight="1">
      <c r="A532" s="382"/>
      <c r="B532" s="382"/>
      <c r="C532" s="382"/>
      <c r="D532" s="382"/>
      <c r="E532" s="382"/>
      <c r="F532" s="382"/>
      <c r="G532" s="382"/>
      <c r="H532" s="382"/>
      <c r="I532" s="382"/>
      <c r="J532" s="382"/>
      <c r="K532" s="382"/>
      <c r="L532" s="382"/>
      <c r="M532" s="382"/>
      <c r="N532" s="382"/>
      <c r="O532" s="382"/>
      <c r="P532" s="382"/>
      <c r="Q532" s="382"/>
      <c r="R532" s="382"/>
      <c r="S532" s="382"/>
      <c r="T532" s="382"/>
      <c r="U532" s="382"/>
      <c r="V532" s="382"/>
      <c r="W532" s="382"/>
      <c r="X532" s="382"/>
      <c r="Y532" s="382"/>
      <c r="Z532" s="382"/>
    </row>
    <row r="533" ht="15.75" customHeight="1">
      <c r="A533" s="382"/>
      <c r="B533" s="382"/>
      <c r="C533" s="382"/>
      <c r="D533" s="382"/>
      <c r="E533" s="382"/>
      <c r="F533" s="382"/>
      <c r="G533" s="382"/>
      <c r="H533" s="382"/>
      <c r="I533" s="382"/>
      <c r="J533" s="382"/>
      <c r="K533" s="382"/>
      <c r="L533" s="382"/>
      <c r="M533" s="382"/>
      <c r="N533" s="382"/>
      <c r="O533" s="382"/>
      <c r="P533" s="382"/>
      <c r="Q533" s="382"/>
      <c r="R533" s="382"/>
      <c r="S533" s="382"/>
      <c r="T533" s="382"/>
      <c r="U533" s="382"/>
      <c r="V533" s="382"/>
      <c r="W533" s="382"/>
      <c r="X533" s="382"/>
      <c r="Y533" s="382"/>
      <c r="Z533" s="382"/>
    </row>
    <row r="534" ht="15.75" customHeight="1">
      <c r="A534" s="382"/>
      <c r="B534" s="382"/>
      <c r="C534" s="382"/>
      <c r="D534" s="382"/>
      <c r="E534" s="382"/>
      <c r="F534" s="382"/>
      <c r="G534" s="382"/>
      <c r="H534" s="382"/>
      <c r="I534" s="382"/>
      <c r="J534" s="382"/>
      <c r="K534" s="382"/>
      <c r="L534" s="382"/>
      <c r="M534" s="382"/>
      <c r="N534" s="382"/>
      <c r="O534" s="382"/>
      <c r="P534" s="382"/>
      <c r="Q534" s="382"/>
      <c r="R534" s="382"/>
      <c r="S534" s="382"/>
      <c r="T534" s="382"/>
      <c r="U534" s="382"/>
      <c r="V534" s="382"/>
      <c r="W534" s="382"/>
      <c r="X534" s="382"/>
      <c r="Y534" s="382"/>
      <c r="Z534" s="382"/>
    </row>
    <row r="535" ht="15.75" customHeight="1">
      <c r="A535" s="382"/>
      <c r="B535" s="382"/>
      <c r="C535" s="382"/>
      <c r="D535" s="382"/>
      <c r="E535" s="382"/>
      <c r="F535" s="382"/>
      <c r="G535" s="382"/>
      <c r="H535" s="382"/>
      <c r="I535" s="382"/>
      <c r="J535" s="382"/>
      <c r="K535" s="382"/>
      <c r="L535" s="382"/>
      <c r="M535" s="382"/>
      <c r="N535" s="382"/>
      <c r="O535" s="382"/>
      <c r="P535" s="382"/>
      <c r="Q535" s="382"/>
      <c r="R535" s="382"/>
      <c r="S535" s="382"/>
      <c r="T535" s="382"/>
      <c r="U535" s="382"/>
      <c r="V535" s="382"/>
      <c r="W535" s="382"/>
      <c r="X535" s="382"/>
      <c r="Y535" s="382"/>
      <c r="Z535" s="382"/>
    </row>
    <row r="536" ht="15.75" customHeight="1">
      <c r="A536" s="382"/>
      <c r="B536" s="382"/>
      <c r="C536" s="382"/>
      <c r="D536" s="382"/>
      <c r="E536" s="382"/>
      <c r="F536" s="382"/>
      <c r="G536" s="382"/>
      <c r="H536" s="382"/>
      <c r="I536" s="382"/>
      <c r="J536" s="382"/>
      <c r="K536" s="382"/>
      <c r="L536" s="382"/>
      <c r="M536" s="382"/>
      <c r="N536" s="382"/>
      <c r="O536" s="382"/>
      <c r="P536" s="382"/>
      <c r="Q536" s="382"/>
      <c r="R536" s="382"/>
      <c r="S536" s="382"/>
      <c r="T536" s="382"/>
      <c r="U536" s="382"/>
      <c r="V536" s="382"/>
      <c r="W536" s="382"/>
      <c r="X536" s="382"/>
      <c r="Y536" s="382"/>
      <c r="Z536" s="382"/>
    </row>
    <row r="537" ht="15.75" customHeight="1">
      <c r="A537" s="382"/>
      <c r="B537" s="382"/>
      <c r="C537" s="382"/>
      <c r="D537" s="382"/>
      <c r="E537" s="382"/>
      <c r="F537" s="382"/>
      <c r="G537" s="382"/>
      <c r="H537" s="382"/>
      <c r="I537" s="382"/>
      <c r="J537" s="382"/>
      <c r="K537" s="382"/>
      <c r="L537" s="382"/>
      <c r="M537" s="382"/>
      <c r="N537" s="382"/>
      <c r="O537" s="382"/>
      <c r="P537" s="382"/>
      <c r="Q537" s="382"/>
      <c r="R537" s="382"/>
      <c r="S537" s="382"/>
      <c r="T537" s="382"/>
      <c r="U537" s="382"/>
      <c r="V537" s="382"/>
      <c r="W537" s="382"/>
      <c r="X537" s="382"/>
      <c r="Y537" s="382"/>
      <c r="Z537" s="382"/>
    </row>
    <row r="538" ht="15.75" customHeight="1">
      <c r="A538" s="382"/>
      <c r="B538" s="382"/>
      <c r="C538" s="382"/>
      <c r="D538" s="382"/>
      <c r="E538" s="382"/>
      <c r="F538" s="382"/>
      <c r="G538" s="382"/>
      <c r="H538" s="382"/>
      <c r="I538" s="382"/>
      <c r="J538" s="382"/>
      <c r="K538" s="382"/>
      <c r="L538" s="382"/>
      <c r="M538" s="382"/>
      <c r="N538" s="382"/>
      <c r="O538" s="382"/>
      <c r="P538" s="382"/>
      <c r="Q538" s="382"/>
      <c r="R538" s="382"/>
      <c r="S538" s="382"/>
      <c r="T538" s="382"/>
      <c r="U538" s="382"/>
      <c r="V538" s="382"/>
      <c r="W538" s="382"/>
      <c r="X538" s="382"/>
      <c r="Y538" s="382"/>
      <c r="Z538" s="382"/>
    </row>
    <row r="539" ht="15.75" customHeight="1">
      <c r="A539" s="382"/>
      <c r="B539" s="382"/>
      <c r="C539" s="382"/>
      <c r="D539" s="382"/>
      <c r="E539" s="382"/>
      <c r="F539" s="382"/>
      <c r="G539" s="382"/>
      <c r="H539" s="382"/>
      <c r="I539" s="382"/>
      <c r="J539" s="382"/>
      <c r="K539" s="382"/>
      <c r="L539" s="382"/>
      <c r="M539" s="382"/>
      <c r="N539" s="382"/>
      <c r="O539" s="382"/>
      <c r="P539" s="382"/>
      <c r="Q539" s="382"/>
      <c r="R539" s="382"/>
      <c r="S539" s="382"/>
      <c r="T539" s="382"/>
      <c r="U539" s="382"/>
      <c r="V539" s="382"/>
      <c r="W539" s="382"/>
      <c r="X539" s="382"/>
      <c r="Y539" s="382"/>
      <c r="Z539" s="382"/>
    </row>
    <row r="540" ht="15.75" customHeight="1">
      <c r="A540" s="382"/>
      <c r="B540" s="382"/>
      <c r="C540" s="382"/>
      <c r="D540" s="382"/>
      <c r="E540" s="382"/>
      <c r="F540" s="382"/>
      <c r="G540" s="382"/>
      <c r="H540" s="382"/>
      <c r="I540" s="382"/>
      <c r="J540" s="382"/>
      <c r="K540" s="382"/>
      <c r="L540" s="382"/>
      <c r="M540" s="382"/>
      <c r="N540" s="382"/>
      <c r="O540" s="382"/>
      <c r="P540" s="382"/>
      <c r="Q540" s="382"/>
      <c r="R540" s="382"/>
      <c r="S540" s="382"/>
      <c r="T540" s="382"/>
      <c r="U540" s="382"/>
      <c r="V540" s="382"/>
      <c r="W540" s="382"/>
      <c r="X540" s="382"/>
      <c r="Y540" s="382"/>
      <c r="Z540" s="382"/>
    </row>
    <row r="541" ht="15.75" customHeight="1">
      <c r="A541" s="382"/>
      <c r="B541" s="382"/>
      <c r="C541" s="382"/>
      <c r="D541" s="382"/>
      <c r="E541" s="382"/>
      <c r="F541" s="382"/>
      <c r="G541" s="382"/>
      <c r="H541" s="382"/>
      <c r="I541" s="382"/>
      <c r="J541" s="382"/>
      <c r="K541" s="382"/>
      <c r="L541" s="382"/>
      <c r="M541" s="382"/>
      <c r="N541" s="382"/>
      <c r="O541" s="382"/>
      <c r="P541" s="382"/>
      <c r="Q541" s="382"/>
      <c r="R541" s="382"/>
      <c r="S541" s="382"/>
      <c r="T541" s="382"/>
      <c r="U541" s="382"/>
      <c r="V541" s="382"/>
      <c r="W541" s="382"/>
      <c r="X541" s="382"/>
      <c r="Y541" s="382"/>
      <c r="Z541" s="382"/>
    </row>
    <row r="542" ht="15.75" customHeight="1">
      <c r="A542" s="382"/>
      <c r="B542" s="382"/>
      <c r="C542" s="382"/>
      <c r="D542" s="382"/>
      <c r="E542" s="382"/>
      <c r="F542" s="382"/>
      <c r="G542" s="382"/>
      <c r="H542" s="382"/>
      <c r="I542" s="382"/>
      <c r="J542" s="382"/>
      <c r="K542" s="382"/>
      <c r="L542" s="382"/>
      <c r="M542" s="382"/>
      <c r="N542" s="382"/>
      <c r="O542" s="382"/>
      <c r="P542" s="382"/>
      <c r="Q542" s="382"/>
      <c r="R542" s="382"/>
      <c r="S542" s="382"/>
      <c r="T542" s="382"/>
      <c r="U542" s="382"/>
      <c r="V542" s="382"/>
      <c r="W542" s="382"/>
      <c r="X542" s="382"/>
      <c r="Y542" s="382"/>
      <c r="Z542" s="382"/>
    </row>
    <row r="543" ht="15.75" customHeight="1">
      <c r="A543" s="382"/>
      <c r="B543" s="382"/>
      <c r="C543" s="382"/>
      <c r="D543" s="382"/>
      <c r="E543" s="382"/>
      <c r="F543" s="382"/>
      <c r="G543" s="382"/>
      <c r="H543" s="382"/>
      <c r="I543" s="382"/>
      <c r="J543" s="382"/>
      <c r="K543" s="382"/>
      <c r="L543" s="382"/>
      <c r="M543" s="382"/>
      <c r="N543" s="382"/>
      <c r="O543" s="382"/>
      <c r="P543" s="382"/>
      <c r="Q543" s="382"/>
      <c r="R543" s="382"/>
      <c r="S543" s="382"/>
      <c r="T543" s="382"/>
      <c r="U543" s="382"/>
      <c r="V543" s="382"/>
      <c r="W543" s="382"/>
      <c r="X543" s="382"/>
      <c r="Y543" s="382"/>
      <c r="Z543" s="382"/>
    </row>
    <row r="544" ht="15.75" customHeight="1">
      <c r="A544" s="382"/>
      <c r="B544" s="382"/>
      <c r="C544" s="382"/>
      <c r="D544" s="382"/>
      <c r="E544" s="382"/>
      <c r="F544" s="382"/>
      <c r="G544" s="382"/>
      <c r="H544" s="382"/>
      <c r="I544" s="382"/>
      <c r="J544" s="382"/>
      <c r="K544" s="382"/>
      <c r="L544" s="382"/>
      <c r="M544" s="382"/>
      <c r="N544" s="382"/>
      <c r="O544" s="382"/>
      <c r="P544" s="382"/>
      <c r="Q544" s="382"/>
      <c r="R544" s="382"/>
      <c r="S544" s="382"/>
      <c r="T544" s="382"/>
      <c r="U544" s="382"/>
      <c r="V544" s="382"/>
      <c r="W544" s="382"/>
      <c r="X544" s="382"/>
      <c r="Y544" s="382"/>
      <c r="Z544" s="382"/>
    </row>
    <row r="545" ht="15.75" customHeight="1">
      <c r="A545" s="382"/>
      <c r="B545" s="382"/>
      <c r="C545" s="382"/>
      <c r="D545" s="382"/>
      <c r="E545" s="382"/>
      <c r="F545" s="382"/>
      <c r="G545" s="382"/>
      <c r="H545" s="382"/>
      <c r="I545" s="382"/>
      <c r="J545" s="382"/>
      <c r="K545" s="382"/>
      <c r="L545" s="382"/>
      <c r="M545" s="382"/>
      <c r="N545" s="382"/>
      <c r="O545" s="382"/>
      <c r="P545" s="382"/>
      <c r="Q545" s="382"/>
      <c r="R545" s="382"/>
      <c r="S545" s="382"/>
      <c r="T545" s="382"/>
      <c r="U545" s="382"/>
      <c r="V545" s="382"/>
      <c r="W545" s="382"/>
      <c r="X545" s="382"/>
      <c r="Y545" s="382"/>
      <c r="Z545" s="382"/>
    </row>
    <row r="546" ht="15.75" customHeight="1">
      <c r="A546" s="382"/>
      <c r="B546" s="382"/>
      <c r="C546" s="382"/>
      <c r="D546" s="382"/>
      <c r="E546" s="382"/>
      <c r="F546" s="382"/>
      <c r="G546" s="382"/>
      <c r="H546" s="382"/>
      <c r="I546" s="382"/>
      <c r="J546" s="382"/>
      <c r="K546" s="382"/>
      <c r="L546" s="382"/>
      <c r="M546" s="382"/>
      <c r="N546" s="382"/>
      <c r="O546" s="382"/>
      <c r="P546" s="382"/>
      <c r="Q546" s="382"/>
      <c r="R546" s="382"/>
      <c r="S546" s="382"/>
      <c r="T546" s="382"/>
      <c r="U546" s="382"/>
      <c r="V546" s="382"/>
      <c r="W546" s="382"/>
      <c r="X546" s="382"/>
      <c r="Y546" s="382"/>
      <c r="Z546" s="382"/>
    </row>
    <row r="547" ht="15.75" customHeight="1">
      <c r="A547" s="382"/>
      <c r="B547" s="382"/>
      <c r="C547" s="382"/>
      <c r="D547" s="382"/>
      <c r="E547" s="382"/>
      <c r="F547" s="382"/>
      <c r="G547" s="382"/>
      <c r="H547" s="382"/>
      <c r="I547" s="382"/>
      <c r="J547" s="382"/>
      <c r="K547" s="382"/>
      <c r="L547" s="382"/>
      <c r="M547" s="382"/>
      <c r="N547" s="382"/>
      <c r="O547" s="382"/>
      <c r="P547" s="382"/>
      <c r="Q547" s="382"/>
      <c r="R547" s="382"/>
      <c r="S547" s="382"/>
      <c r="T547" s="382"/>
      <c r="U547" s="382"/>
      <c r="V547" s="382"/>
      <c r="W547" s="382"/>
      <c r="X547" s="382"/>
      <c r="Y547" s="382"/>
      <c r="Z547" s="382"/>
    </row>
    <row r="548" ht="15.75" customHeight="1">
      <c r="A548" s="382"/>
      <c r="B548" s="382"/>
      <c r="C548" s="382"/>
      <c r="D548" s="382"/>
      <c r="E548" s="382"/>
      <c r="F548" s="382"/>
      <c r="G548" s="382"/>
      <c r="H548" s="382"/>
      <c r="I548" s="382"/>
      <c r="J548" s="382"/>
      <c r="K548" s="382"/>
      <c r="L548" s="382"/>
      <c r="M548" s="382"/>
      <c r="N548" s="382"/>
      <c r="O548" s="382"/>
      <c r="P548" s="382"/>
      <c r="Q548" s="382"/>
      <c r="R548" s="382"/>
      <c r="S548" s="382"/>
      <c r="T548" s="382"/>
      <c r="U548" s="382"/>
      <c r="V548" s="382"/>
      <c r="W548" s="382"/>
      <c r="X548" s="382"/>
      <c r="Y548" s="382"/>
      <c r="Z548" s="382"/>
    </row>
    <row r="549" ht="15.75" customHeight="1">
      <c r="A549" s="382"/>
      <c r="B549" s="382"/>
      <c r="C549" s="382"/>
      <c r="D549" s="382"/>
      <c r="E549" s="382"/>
      <c r="F549" s="382"/>
      <c r="G549" s="382"/>
      <c r="H549" s="382"/>
      <c r="I549" s="382"/>
      <c r="J549" s="382"/>
      <c r="K549" s="382"/>
      <c r="L549" s="382"/>
      <c r="M549" s="382"/>
      <c r="N549" s="382"/>
      <c r="O549" s="382"/>
      <c r="P549" s="382"/>
      <c r="Q549" s="382"/>
      <c r="R549" s="382"/>
      <c r="S549" s="382"/>
      <c r="T549" s="382"/>
      <c r="U549" s="382"/>
      <c r="V549" s="382"/>
      <c r="W549" s="382"/>
      <c r="X549" s="382"/>
      <c r="Y549" s="382"/>
      <c r="Z549" s="382"/>
    </row>
    <row r="550" ht="15.75" customHeight="1">
      <c r="A550" s="382"/>
      <c r="B550" s="382"/>
      <c r="C550" s="382"/>
      <c r="D550" s="382"/>
      <c r="E550" s="382"/>
      <c r="F550" s="382"/>
      <c r="G550" s="382"/>
      <c r="H550" s="382"/>
      <c r="I550" s="382"/>
      <c r="J550" s="382"/>
      <c r="K550" s="382"/>
      <c r="L550" s="382"/>
      <c r="M550" s="382"/>
      <c r="N550" s="382"/>
      <c r="O550" s="382"/>
      <c r="P550" s="382"/>
      <c r="Q550" s="382"/>
      <c r="R550" s="382"/>
      <c r="S550" s="382"/>
      <c r="T550" s="382"/>
      <c r="U550" s="382"/>
      <c r="V550" s="382"/>
      <c r="W550" s="382"/>
      <c r="X550" s="382"/>
      <c r="Y550" s="382"/>
      <c r="Z550" s="382"/>
    </row>
    <row r="551" ht="15.75" customHeight="1">
      <c r="A551" s="382"/>
      <c r="B551" s="382"/>
      <c r="C551" s="382"/>
      <c r="D551" s="382"/>
      <c r="E551" s="382"/>
      <c r="F551" s="382"/>
      <c r="G551" s="382"/>
      <c r="H551" s="382"/>
      <c r="I551" s="382"/>
      <c r="J551" s="382"/>
      <c r="K551" s="382"/>
      <c r="L551" s="382"/>
      <c r="M551" s="382"/>
      <c r="N551" s="382"/>
      <c r="O551" s="382"/>
      <c r="P551" s="382"/>
      <c r="Q551" s="382"/>
      <c r="R551" s="382"/>
      <c r="S551" s="382"/>
      <c r="T551" s="382"/>
      <c r="U551" s="382"/>
      <c r="V551" s="382"/>
      <c r="W551" s="382"/>
      <c r="X551" s="382"/>
      <c r="Y551" s="382"/>
      <c r="Z551" s="382"/>
    </row>
    <row r="552" ht="15.75" customHeight="1">
      <c r="A552" s="382"/>
      <c r="B552" s="382"/>
      <c r="C552" s="382"/>
      <c r="D552" s="382"/>
      <c r="E552" s="382"/>
      <c r="F552" s="382"/>
      <c r="G552" s="382"/>
      <c r="H552" s="382"/>
      <c r="I552" s="382"/>
      <c r="J552" s="382"/>
      <c r="K552" s="382"/>
      <c r="L552" s="382"/>
      <c r="M552" s="382"/>
      <c r="N552" s="382"/>
      <c r="O552" s="382"/>
      <c r="P552" s="382"/>
      <c r="Q552" s="382"/>
      <c r="R552" s="382"/>
      <c r="S552" s="382"/>
      <c r="T552" s="382"/>
      <c r="U552" s="382"/>
      <c r="V552" s="382"/>
      <c r="W552" s="382"/>
      <c r="X552" s="382"/>
      <c r="Y552" s="382"/>
      <c r="Z552" s="382"/>
    </row>
    <row r="553" ht="15.75" customHeight="1">
      <c r="A553" s="382"/>
      <c r="B553" s="382"/>
      <c r="C553" s="382"/>
      <c r="D553" s="382"/>
      <c r="E553" s="382"/>
      <c r="F553" s="382"/>
      <c r="G553" s="382"/>
      <c r="H553" s="382"/>
      <c r="I553" s="382"/>
      <c r="J553" s="382"/>
      <c r="K553" s="382"/>
      <c r="L553" s="382"/>
      <c r="M553" s="382"/>
      <c r="N553" s="382"/>
      <c r="O553" s="382"/>
      <c r="P553" s="382"/>
      <c r="Q553" s="382"/>
      <c r="R553" s="382"/>
      <c r="S553" s="382"/>
      <c r="T553" s="382"/>
      <c r="U553" s="382"/>
      <c r="V553" s="382"/>
      <c r="W553" s="382"/>
      <c r="X553" s="382"/>
      <c r="Y553" s="382"/>
      <c r="Z553" s="382"/>
    </row>
    <row r="554" ht="15.75" customHeight="1">
      <c r="A554" s="382"/>
      <c r="B554" s="382"/>
      <c r="C554" s="382"/>
      <c r="D554" s="382"/>
      <c r="E554" s="382"/>
      <c r="F554" s="382"/>
      <c r="G554" s="382"/>
      <c r="H554" s="382"/>
      <c r="I554" s="382"/>
      <c r="J554" s="382"/>
      <c r="K554" s="382"/>
      <c r="L554" s="382"/>
      <c r="M554" s="382"/>
      <c r="N554" s="382"/>
      <c r="O554" s="382"/>
      <c r="P554" s="382"/>
      <c r="Q554" s="382"/>
      <c r="R554" s="382"/>
      <c r="S554" s="382"/>
      <c r="T554" s="382"/>
      <c r="U554" s="382"/>
      <c r="V554" s="382"/>
      <c r="W554" s="382"/>
      <c r="X554" s="382"/>
      <c r="Y554" s="382"/>
      <c r="Z554" s="382"/>
    </row>
    <row r="555" ht="15.75" customHeight="1">
      <c r="A555" s="382"/>
      <c r="B555" s="382"/>
      <c r="C555" s="382"/>
      <c r="D555" s="382"/>
      <c r="E555" s="382"/>
      <c r="F555" s="382"/>
      <c r="G555" s="382"/>
      <c r="H555" s="382"/>
      <c r="I555" s="382"/>
      <c r="J555" s="382"/>
      <c r="K555" s="382"/>
      <c r="L555" s="382"/>
      <c r="M555" s="382"/>
      <c r="N555" s="382"/>
      <c r="O555" s="382"/>
      <c r="P555" s="382"/>
      <c r="Q555" s="382"/>
      <c r="R555" s="382"/>
      <c r="S555" s="382"/>
      <c r="T555" s="382"/>
      <c r="U555" s="382"/>
      <c r="V555" s="382"/>
      <c r="W555" s="382"/>
      <c r="X555" s="382"/>
      <c r="Y555" s="382"/>
      <c r="Z555" s="382"/>
    </row>
    <row r="556" ht="15.75" customHeight="1">
      <c r="A556" s="382"/>
      <c r="B556" s="382"/>
      <c r="C556" s="382"/>
      <c r="D556" s="382"/>
      <c r="E556" s="382"/>
      <c r="F556" s="382"/>
      <c r="G556" s="382"/>
      <c r="H556" s="382"/>
      <c r="I556" s="382"/>
      <c r="J556" s="382"/>
      <c r="K556" s="382"/>
      <c r="L556" s="382"/>
      <c r="M556" s="382"/>
      <c r="N556" s="382"/>
      <c r="O556" s="382"/>
      <c r="P556" s="382"/>
      <c r="Q556" s="382"/>
      <c r="R556" s="382"/>
      <c r="S556" s="382"/>
      <c r="T556" s="382"/>
      <c r="U556" s="382"/>
      <c r="V556" s="382"/>
      <c r="W556" s="382"/>
      <c r="X556" s="382"/>
      <c r="Y556" s="382"/>
      <c r="Z556" s="382"/>
    </row>
    <row r="557" ht="15.75" customHeight="1">
      <c r="A557" s="382"/>
      <c r="B557" s="382"/>
      <c r="C557" s="382"/>
      <c r="D557" s="382"/>
      <c r="E557" s="382"/>
      <c r="F557" s="382"/>
      <c r="G557" s="382"/>
      <c r="H557" s="382"/>
      <c r="I557" s="382"/>
      <c r="J557" s="382"/>
      <c r="K557" s="382"/>
      <c r="L557" s="382"/>
      <c r="M557" s="382"/>
      <c r="N557" s="382"/>
      <c r="O557" s="382"/>
      <c r="P557" s="382"/>
      <c r="Q557" s="382"/>
      <c r="R557" s="382"/>
      <c r="S557" s="382"/>
      <c r="T557" s="382"/>
      <c r="U557" s="382"/>
      <c r="V557" s="382"/>
      <c r="W557" s="382"/>
      <c r="X557" s="382"/>
      <c r="Y557" s="382"/>
      <c r="Z557" s="382"/>
    </row>
    <row r="558" ht="15.75" customHeight="1">
      <c r="A558" s="382"/>
      <c r="B558" s="382"/>
      <c r="C558" s="382"/>
      <c r="D558" s="382"/>
      <c r="E558" s="382"/>
      <c r="F558" s="382"/>
      <c r="G558" s="382"/>
      <c r="H558" s="382"/>
      <c r="I558" s="382"/>
      <c r="J558" s="382"/>
      <c r="K558" s="382"/>
      <c r="L558" s="382"/>
      <c r="M558" s="382"/>
      <c r="N558" s="382"/>
      <c r="O558" s="382"/>
      <c r="P558" s="382"/>
      <c r="Q558" s="382"/>
      <c r="R558" s="382"/>
      <c r="S558" s="382"/>
      <c r="T558" s="382"/>
      <c r="U558" s="382"/>
      <c r="V558" s="382"/>
      <c r="W558" s="382"/>
      <c r="X558" s="382"/>
      <c r="Y558" s="382"/>
      <c r="Z558" s="382"/>
    </row>
    <row r="559" ht="15.75" customHeight="1">
      <c r="A559" s="382"/>
      <c r="B559" s="382"/>
      <c r="C559" s="382"/>
      <c r="D559" s="382"/>
      <c r="E559" s="382"/>
      <c r="F559" s="382"/>
      <c r="G559" s="382"/>
      <c r="H559" s="382"/>
      <c r="I559" s="382"/>
      <c r="J559" s="382"/>
      <c r="K559" s="382"/>
      <c r="L559" s="382"/>
      <c r="M559" s="382"/>
      <c r="N559" s="382"/>
      <c r="O559" s="382"/>
      <c r="P559" s="382"/>
      <c r="Q559" s="382"/>
      <c r="R559" s="382"/>
      <c r="S559" s="382"/>
      <c r="T559" s="382"/>
      <c r="U559" s="382"/>
      <c r="V559" s="382"/>
      <c r="W559" s="382"/>
      <c r="X559" s="382"/>
      <c r="Y559" s="382"/>
      <c r="Z559" s="382"/>
    </row>
    <row r="560" ht="15.75" customHeight="1">
      <c r="A560" s="382"/>
      <c r="B560" s="382"/>
      <c r="C560" s="382"/>
      <c r="D560" s="382"/>
      <c r="E560" s="382"/>
      <c r="F560" s="382"/>
      <c r="G560" s="382"/>
      <c r="H560" s="382"/>
      <c r="I560" s="382"/>
      <c r="J560" s="382"/>
      <c r="K560" s="382"/>
      <c r="L560" s="382"/>
      <c r="M560" s="382"/>
      <c r="N560" s="382"/>
      <c r="O560" s="382"/>
      <c r="P560" s="382"/>
      <c r="Q560" s="382"/>
      <c r="R560" s="382"/>
      <c r="S560" s="382"/>
      <c r="T560" s="382"/>
      <c r="U560" s="382"/>
      <c r="V560" s="382"/>
      <c r="W560" s="382"/>
      <c r="X560" s="382"/>
      <c r="Y560" s="382"/>
      <c r="Z560" s="382"/>
    </row>
    <row r="561" ht="15.75" customHeight="1">
      <c r="A561" s="382"/>
      <c r="B561" s="382"/>
      <c r="C561" s="382"/>
      <c r="D561" s="382"/>
      <c r="E561" s="382"/>
      <c r="F561" s="382"/>
      <c r="G561" s="382"/>
      <c r="H561" s="382"/>
      <c r="I561" s="382"/>
      <c r="J561" s="382"/>
      <c r="K561" s="382"/>
      <c r="L561" s="382"/>
      <c r="M561" s="382"/>
      <c r="N561" s="382"/>
      <c r="O561" s="382"/>
      <c r="P561" s="382"/>
      <c r="Q561" s="382"/>
      <c r="R561" s="382"/>
      <c r="S561" s="382"/>
      <c r="T561" s="382"/>
      <c r="U561" s="382"/>
      <c r="V561" s="382"/>
      <c r="W561" s="382"/>
      <c r="X561" s="382"/>
      <c r="Y561" s="382"/>
      <c r="Z561" s="382"/>
    </row>
    <row r="562" ht="15.75" customHeight="1">
      <c r="A562" s="382"/>
      <c r="B562" s="382"/>
      <c r="C562" s="382"/>
      <c r="D562" s="382"/>
      <c r="E562" s="382"/>
      <c r="F562" s="382"/>
      <c r="G562" s="382"/>
      <c r="H562" s="382"/>
      <c r="I562" s="382"/>
      <c r="J562" s="382"/>
      <c r="K562" s="382"/>
      <c r="L562" s="382"/>
      <c r="M562" s="382"/>
      <c r="N562" s="382"/>
      <c r="O562" s="382"/>
      <c r="P562" s="382"/>
      <c r="Q562" s="382"/>
      <c r="R562" s="382"/>
      <c r="S562" s="382"/>
      <c r="T562" s="382"/>
      <c r="U562" s="382"/>
      <c r="V562" s="382"/>
      <c r="W562" s="382"/>
      <c r="X562" s="382"/>
      <c r="Y562" s="382"/>
      <c r="Z562" s="382"/>
    </row>
    <row r="563" ht="15.75" customHeight="1">
      <c r="A563" s="382"/>
      <c r="B563" s="382"/>
      <c r="C563" s="382"/>
      <c r="D563" s="382"/>
      <c r="E563" s="382"/>
      <c r="F563" s="382"/>
      <c r="G563" s="382"/>
      <c r="H563" s="382"/>
      <c r="I563" s="382"/>
      <c r="J563" s="382"/>
      <c r="K563" s="382"/>
      <c r="L563" s="382"/>
      <c r="M563" s="382"/>
      <c r="N563" s="382"/>
      <c r="O563" s="382"/>
      <c r="P563" s="382"/>
      <c r="Q563" s="382"/>
      <c r="R563" s="382"/>
      <c r="S563" s="382"/>
      <c r="T563" s="382"/>
      <c r="U563" s="382"/>
      <c r="V563" s="382"/>
      <c r="W563" s="382"/>
      <c r="X563" s="382"/>
      <c r="Y563" s="382"/>
      <c r="Z563" s="382"/>
    </row>
    <row r="564" ht="15.75" customHeight="1">
      <c r="A564" s="382"/>
      <c r="B564" s="382"/>
      <c r="C564" s="382"/>
      <c r="D564" s="382"/>
      <c r="E564" s="382"/>
      <c r="F564" s="382"/>
      <c r="G564" s="382"/>
      <c r="H564" s="382"/>
      <c r="I564" s="382"/>
      <c r="J564" s="382"/>
      <c r="K564" s="382"/>
      <c r="L564" s="382"/>
      <c r="M564" s="382"/>
      <c r="N564" s="382"/>
      <c r="O564" s="382"/>
      <c r="P564" s="382"/>
      <c r="Q564" s="382"/>
      <c r="R564" s="382"/>
      <c r="S564" s="382"/>
      <c r="T564" s="382"/>
      <c r="U564" s="382"/>
      <c r="V564" s="382"/>
      <c r="W564" s="382"/>
      <c r="X564" s="382"/>
      <c r="Y564" s="382"/>
      <c r="Z564" s="382"/>
    </row>
    <row r="565" ht="15.75" customHeight="1">
      <c r="A565" s="382"/>
      <c r="B565" s="382"/>
      <c r="C565" s="382"/>
      <c r="D565" s="382"/>
      <c r="E565" s="382"/>
      <c r="F565" s="382"/>
      <c r="G565" s="382"/>
      <c r="H565" s="382"/>
      <c r="I565" s="382"/>
      <c r="J565" s="382"/>
      <c r="K565" s="382"/>
      <c r="L565" s="382"/>
      <c r="M565" s="382"/>
      <c r="N565" s="382"/>
      <c r="O565" s="382"/>
      <c r="P565" s="382"/>
      <c r="Q565" s="382"/>
      <c r="R565" s="382"/>
      <c r="S565" s="382"/>
      <c r="T565" s="382"/>
      <c r="U565" s="382"/>
      <c r="V565" s="382"/>
      <c r="W565" s="382"/>
      <c r="X565" s="382"/>
      <c r="Y565" s="382"/>
      <c r="Z565" s="382"/>
    </row>
    <row r="566" ht="15.75" customHeight="1">
      <c r="A566" s="382"/>
      <c r="B566" s="382"/>
      <c r="C566" s="382"/>
      <c r="D566" s="382"/>
      <c r="E566" s="382"/>
      <c r="F566" s="382"/>
      <c r="G566" s="382"/>
      <c r="H566" s="382"/>
      <c r="I566" s="382"/>
      <c r="J566" s="382"/>
      <c r="K566" s="382"/>
      <c r="L566" s="382"/>
      <c r="M566" s="382"/>
      <c r="N566" s="382"/>
      <c r="O566" s="382"/>
      <c r="P566" s="382"/>
      <c r="Q566" s="382"/>
      <c r="R566" s="382"/>
      <c r="S566" s="382"/>
      <c r="T566" s="382"/>
      <c r="U566" s="382"/>
      <c r="V566" s="382"/>
      <c r="W566" s="382"/>
      <c r="X566" s="382"/>
      <c r="Y566" s="382"/>
      <c r="Z566" s="382"/>
    </row>
    <row r="567" ht="15.75" customHeight="1">
      <c r="A567" s="382"/>
      <c r="B567" s="382"/>
      <c r="C567" s="382"/>
      <c r="D567" s="382"/>
      <c r="E567" s="382"/>
      <c r="F567" s="382"/>
      <c r="G567" s="382"/>
      <c r="H567" s="382"/>
      <c r="I567" s="382"/>
      <c r="J567" s="382"/>
      <c r="K567" s="382"/>
      <c r="L567" s="382"/>
      <c r="M567" s="382"/>
      <c r="N567" s="382"/>
      <c r="O567" s="382"/>
      <c r="P567" s="382"/>
      <c r="Q567" s="382"/>
      <c r="R567" s="382"/>
      <c r="S567" s="382"/>
      <c r="T567" s="382"/>
      <c r="U567" s="382"/>
      <c r="V567" s="382"/>
      <c r="W567" s="382"/>
      <c r="X567" s="382"/>
      <c r="Y567" s="382"/>
      <c r="Z567" s="382"/>
    </row>
    <row r="568" ht="15.75" customHeight="1">
      <c r="A568" s="382"/>
      <c r="B568" s="382"/>
      <c r="C568" s="382"/>
      <c r="D568" s="382"/>
      <c r="E568" s="382"/>
      <c r="F568" s="382"/>
      <c r="G568" s="382"/>
      <c r="H568" s="382"/>
      <c r="I568" s="382"/>
      <c r="J568" s="382"/>
      <c r="K568" s="382"/>
      <c r="L568" s="382"/>
      <c r="M568" s="382"/>
      <c r="N568" s="382"/>
      <c r="O568" s="382"/>
      <c r="P568" s="382"/>
      <c r="Q568" s="382"/>
      <c r="R568" s="382"/>
      <c r="S568" s="382"/>
      <c r="T568" s="382"/>
      <c r="U568" s="382"/>
      <c r="V568" s="382"/>
      <c r="W568" s="382"/>
      <c r="X568" s="382"/>
      <c r="Y568" s="382"/>
      <c r="Z568" s="382"/>
    </row>
    <row r="569" ht="15.75" customHeight="1">
      <c r="A569" s="382"/>
      <c r="B569" s="382"/>
      <c r="C569" s="382"/>
      <c r="D569" s="382"/>
      <c r="E569" s="382"/>
      <c r="F569" s="382"/>
      <c r="G569" s="382"/>
      <c r="H569" s="382"/>
      <c r="I569" s="382"/>
      <c r="J569" s="382"/>
      <c r="K569" s="382"/>
      <c r="L569" s="382"/>
      <c r="M569" s="382"/>
      <c r="N569" s="382"/>
      <c r="O569" s="382"/>
      <c r="P569" s="382"/>
      <c r="Q569" s="382"/>
      <c r="R569" s="382"/>
      <c r="S569" s="382"/>
      <c r="T569" s="382"/>
      <c r="U569" s="382"/>
      <c r="V569" s="382"/>
      <c r="W569" s="382"/>
      <c r="X569" s="382"/>
      <c r="Y569" s="382"/>
      <c r="Z569" s="382"/>
    </row>
    <row r="570" ht="15.75" customHeight="1">
      <c r="A570" s="382"/>
      <c r="B570" s="382"/>
      <c r="C570" s="382"/>
      <c r="D570" s="382"/>
      <c r="E570" s="382"/>
      <c r="F570" s="382"/>
      <c r="G570" s="382"/>
      <c r="H570" s="382"/>
      <c r="I570" s="382"/>
      <c r="J570" s="382"/>
      <c r="K570" s="382"/>
      <c r="L570" s="382"/>
      <c r="M570" s="382"/>
      <c r="N570" s="382"/>
      <c r="O570" s="382"/>
      <c r="P570" s="382"/>
      <c r="Q570" s="382"/>
      <c r="R570" s="382"/>
      <c r="S570" s="382"/>
      <c r="T570" s="382"/>
      <c r="U570" s="382"/>
      <c r="V570" s="382"/>
      <c r="W570" s="382"/>
      <c r="X570" s="382"/>
      <c r="Y570" s="382"/>
      <c r="Z570" s="382"/>
    </row>
    <row r="571" ht="15.75" customHeight="1">
      <c r="A571" s="382"/>
      <c r="B571" s="382"/>
      <c r="C571" s="382"/>
      <c r="D571" s="382"/>
      <c r="E571" s="382"/>
      <c r="F571" s="382"/>
      <c r="G571" s="382"/>
      <c r="H571" s="382"/>
      <c r="I571" s="382"/>
      <c r="J571" s="382"/>
      <c r="K571" s="382"/>
      <c r="L571" s="382"/>
      <c r="M571" s="382"/>
      <c r="N571" s="382"/>
      <c r="O571" s="382"/>
      <c r="P571" s="382"/>
      <c r="Q571" s="382"/>
      <c r="R571" s="382"/>
      <c r="S571" s="382"/>
      <c r="T571" s="382"/>
      <c r="U571" s="382"/>
      <c r="V571" s="382"/>
      <c r="W571" s="382"/>
      <c r="X571" s="382"/>
      <c r="Y571" s="382"/>
      <c r="Z571" s="382"/>
    </row>
    <row r="572" ht="15.75" customHeight="1">
      <c r="A572" s="382"/>
      <c r="B572" s="382"/>
      <c r="C572" s="382"/>
      <c r="D572" s="382"/>
      <c r="E572" s="382"/>
      <c r="F572" s="382"/>
      <c r="G572" s="382"/>
      <c r="H572" s="382"/>
      <c r="I572" s="382"/>
      <c r="J572" s="382"/>
      <c r="K572" s="382"/>
      <c r="L572" s="382"/>
      <c r="M572" s="382"/>
      <c r="N572" s="382"/>
      <c r="O572" s="382"/>
      <c r="P572" s="382"/>
      <c r="Q572" s="382"/>
      <c r="R572" s="382"/>
      <c r="S572" s="382"/>
      <c r="T572" s="382"/>
      <c r="U572" s="382"/>
      <c r="V572" s="382"/>
      <c r="W572" s="382"/>
      <c r="X572" s="382"/>
      <c r="Y572" s="382"/>
      <c r="Z572" s="382"/>
    </row>
    <row r="573" ht="15.75" customHeight="1">
      <c r="A573" s="382"/>
      <c r="B573" s="382"/>
      <c r="C573" s="382"/>
      <c r="D573" s="382"/>
      <c r="E573" s="382"/>
      <c r="F573" s="382"/>
      <c r="G573" s="382"/>
      <c r="H573" s="382"/>
      <c r="I573" s="382"/>
      <c r="J573" s="382"/>
      <c r="K573" s="382"/>
      <c r="L573" s="382"/>
      <c r="M573" s="382"/>
      <c r="N573" s="382"/>
      <c r="O573" s="382"/>
      <c r="P573" s="382"/>
      <c r="Q573" s="382"/>
      <c r="R573" s="382"/>
      <c r="S573" s="382"/>
      <c r="T573" s="382"/>
      <c r="U573" s="382"/>
      <c r="V573" s="382"/>
      <c r="W573" s="382"/>
      <c r="X573" s="382"/>
      <c r="Y573" s="382"/>
      <c r="Z573" s="382"/>
    </row>
    <row r="574" ht="15.75" customHeight="1">
      <c r="A574" s="382"/>
      <c r="B574" s="382"/>
      <c r="C574" s="382"/>
      <c r="D574" s="382"/>
      <c r="E574" s="382"/>
      <c r="F574" s="382"/>
      <c r="G574" s="382"/>
      <c r="H574" s="382"/>
      <c r="I574" s="382"/>
      <c r="J574" s="382"/>
      <c r="K574" s="382"/>
      <c r="L574" s="382"/>
      <c r="M574" s="382"/>
      <c r="N574" s="382"/>
      <c r="O574" s="382"/>
      <c r="P574" s="382"/>
      <c r="Q574" s="382"/>
      <c r="R574" s="382"/>
      <c r="S574" s="382"/>
      <c r="T574" s="382"/>
      <c r="U574" s="382"/>
      <c r="V574" s="382"/>
      <c r="W574" s="382"/>
      <c r="X574" s="382"/>
      <c r="Y574" s="382"/>
      <c r="Z574" s="382"/>
    </row>
    <row r="575" ht="15.75" customHeight="1">
      <c r="A575" s="382"/>
      <c r="B575" s="382"/>
      <c r="C575" s="382"/>
      <c r="D575" s="382"/>
      <c r="E575" s="382"/>
      <c r="F575" s="382"/>
      <c r="G575" s="382"/>
      <c r="H575" s="382"/>
      <c r="I575" s="382"/>
      <c r="J575" s="382"/>
      <c r="K575" s="382"/>
      <c r="L575" s="382"/>
      <c r="M575" s="382"/>
      <c r="N575" s="382"/>
      <c r="O575" s="382"/>
      <c r="P575" s="382"/>
      <c r="Q575" s="382"/>
      <c r="R575" s="382"/>
      <c r="S575" s="382"/>
      <c r="T575" s="382"/>
      <c r="U575" s="382"/>
      <c r="V575" s="382"/>
      <c r="W575" s="382"/>
      <c r="X575" s="382"/>
      <c r="Y575" s="382"/>
      <c r="Z575" s="382"/>
    </row>
    <row r="576" ht="15.75" customHeight="1">
      <c r="A576" s="382"/>
      <c r="B576" s="382"/>
      <c r="C576" s="382"/>
      <c r="D576" s="382"/>
      <c r="E576" s="382"/>
      <c r="F576" s="382"/>
      <c r="G576" s="382"/>
      <c r="H576" s="382"/>
      <c r="I576" s="382"/>
      <c r="J576" s="382"/>
      <c r="K576" s="382"/>
      <c r="L576" s="382"/>
      <c r="M576" s="382"/>
      <c r="N576" s="382"/>
      <c r="O576" s="382"/>
      <c r="P576" s="382"/>
      <c r="Q576" s="382"/>
      <c r="R576" s="382"/>
      <c r="S576" s="382"/>
      <c r="T576" s="382"/>
      <c r="U576" s="382"/>
      <c r="V576" s="382"/>
      <c r="W576" s="382"/>
      <c r="X576" s="382"/>
      <c r="Y576" s="382"/>
      <c r="Z576" s="382"/>
    </row>
    <row r="577" ht="15.75" customHeight="1">
      <c r="A577" s="382"/>
      <c r="B577" s="382"/>
      <c r="C577" s="382"/>
      <c r="D577" s="382"/>
      <c r="E577" s="382"/>
      <c r="F577" s="382"/>
      <c r="G577" s="382"/>
      <c r="H577" s="382"/>
      <c r="I577" s="382"/>
      <c r="J577" s="382"/>
      <c r="K577" s="382"/>
      <c r="L577" s="382"/>
      <c r="M577" s="382"/>
      <c r="N577" s="382"/>
      <c r="O577" s="382"/>
      <c r="P577" s="382"/>
      <c r="Q577" s="382"/>
      <c r="R577" s="382"/>
      <c r="S577" s="382"/>
      <c r="T577" s="382"/>
      <c r="U577" s="382"/>
      <c r="V577" s="382"/>
      <c r="W577" s="382"/>
      <c r="X577" s="382"/>
      <c r="Y577" s="382"/>
      <c r="Z577" s="382"/>
    </row>
    <row r="578" ht="15.75" customHeight="1">
      <c r="A578" s="382"/>
      <c r="B578" s="382"/>
      <c r="C578" s="382"/>
      <c r="D578" s="382"/>
      <c r="E578" s="382"/>
      <c r="F578" s="382"/>
      <c r="G578" s="382"/>
      <c r="H578" s="382"/>
      <c r="I578" s="382"/>
      <c r="J578" s="382"/>
      <c r="K578" s="382"/>
      <c r="L578" s="382"/>
      <c r="M578" s="382"/>
      <c r="N578" s="382"/>
      <c r="O578" s="382"/>
      <c r="P578" s="382"/>
      <c r="Q578" s="382"/>
      <c r="R578" s="382"/>
      <c r="S578" s="382"/>
      <c r="T578" s="382"/>
      <c r="U578" s="382"/>
      <c r="V578" s="382"/>
      <c r="W578" s="382"/>
      <c r="X578" s="382"/>
      <c r="Y578" s="382"/>
      <c r="Z578" s="382"/>
    </row>
    <row r="579" ht="15.75" customHeight="1">
      <c r="A579" s="382"/>
      <c r="B579" s="382"/>
      <c r="C579" s="382"/>
      <c r="D579" s="382"/>
      <c r="E579" s="382"/>
      <c r="F579" s="382"/>
      <c r="G579" s="382"/>
      <c r="H579" s="382"/>
      <c r="I579" s="382"/>
      <c r="J579" s="382"/>
      <c r="K579" s="382"/>
      <c r="L579" s="382"/>
      <c r="M579" s="382"/>
      <c r="N579" s="382"/>
      <c r="O579" s="382"/>
      <c r="P579" s="382"/>
      <c r="Q579" s="382"/>
      <c r="R579" s="382"/>
      <c r="S579" s="382"/>
      <c r="T579" s="382"/>
      <c r="U579" s="382"/>
      <c r="V579" s="382"/>
      <c r="W579" s="382"/>
      <c r="X579" s="382"/>
      <c r="Y579" s="382"/>
      <c r="Z579" s="382"/>
    </row>
    <row r="580" ht="15.75" customHeight="1">
      <c r="A580" s="382"/>
      <c r="B580" s="382"/>
      <c r="C580" s="382"/>
      <c r="D580" s="382"/>
      <c r="E580" s="382"/>
      <c r="F580" s="382"/>
      <c r="G580" s="382"/>
      <c r="H580" s="382"/>
      <c r="I580" s="382"/>
      <c r="J580" s="382"/>
      <c r="K580" s="382"/>
      <c r="L580" s="382"/>
      <c r="M580" s="382"/>
      <c r="N580" s="382"/>
      <c r="O580" s="382"/>
      <c r="P580" s="382"/>
      <c r="Q580" s="382"/>
      <c r="R580" s="382"/>
      <c r="S580" s="382"/>
      <c r="T580" s="382"/>
      <c r="U580" s="382"/>
      <c r="V580" s="382"/>
      <c r="W580" s="382"/>
      <c r="X580" s="382"/>
      <c r="Y580" s="382"/>
      <c r="Z580" s="382"/>
    </row>
    <row r="581" ht="15.75" customHeight="1">
      <c r="A581" s="382"/>
      <c r="B581" s="382"/>
      <c r="C581" s="382"/>
      <c r="D581" s="382"/>
      <c r="E581" s="382"/>
      <c r="F581" s="382"/>
      <c r="G581" s="382"/>
      <c r="H581" s="382"/>
      <c r="I581" s="382"/>
      <c r="J581" s="382"/>
      <c r="K581" s="382"/>
      <c r="L581" s="382"/>
      <c r="M581" s="382"/>
      <c r="N581" s="382"/>
      <c r="O581" s="382"/>
      <c r="P581" s="382"/>
      <c r="Q581" s="382"/>
      <c r="R581" s="382"/>
      <c r="S581" s="382"/>
      <c r="T581" s="382"/>
      <c r="U581" s="382"/>
      <c r="V581" s="382"/>
      <c r="W581" s="382"/>
      <c r="X581" s="382"/>
      <c r="Y581" s="382"/>
      <c r="Z581" s="382"/>
    </row>
    <row r="582" ht="15.75" customHeight="1">
      <c r="A582" s="382"/>
      <c r="B582" s="382"/>
      <c r="C582" s="382"/>
      <c r="D582" s="382"/>
      <c r="E582" s="382"/>
      <c r="F582" s="382"/>
      <c r="G582" s="382"/>
      <c r="H582" s="382"/>
      <c r="I582" s="382"/>
      <c r="J582" s="382"/>
      <c r="K582" s="382"/>
      <c r="L582" s="382"/>
      <c r="M582" s="382"/>
      <c r="N582" s="382"/>
      <c r="O582" s="382"/>
      <c r="P582" s="382"/>
      <c r="Q582" s="382"/>
      <c r="R582" s="382"/>
      <c r="S582" s="382"/>
      <c r="T582" s="382"/>
      <c r="U582" s="382"/>
      <c r="V582" s="382"/>
      <c r="W582" s="382"/>
      <c r="X582" s="382"/>
      <c r="Y582" s="382"/>
      <c r="Z582" s="382"/>
    </row>
    <row r="583" ht="15.75" customHeight="1">
      <c r="A583" s="382"/>
      <c r="B583" s="382"/>
      <c r="C583" s="382"/>
      <c r="D583" s="382"/>
      <c r="E583" s="382"/>
      <c r="F583" s="382"/>
      <c r="G583" s="382"/>
      <c r="H583" s="382"/>
      <c r="I583" s="382"/>
      <c r="J583" s="382"/>
      <c r="K583" s="382"/>
      <c r="L583" s="382"/>
      <c r="M583" s="382"/>
      <c r="N583" s="382"/>
      <c r="O583" s="382"/>
      <c r="P583" s="382"/>
      <c r="Q583" s="382"/>
      <c r="R583" s="382"/>
      <c r="S583" s="382"/>
      <c r="T583" s="382"/>
      <c r="U583" s="382"/>
      <c r="V583" s="382"/>
      <c r="W583" s="382"/>
      <c r="X583" s="382"/>
      <c r="Y583" s="382"/>
      <c r="Z583" s="382"/>
    </row>
    <row r="584" ht="15.75" customHeight="1">
      <c r="A584" s="382"/>
      <c r="B584" s="382"/>
      <c r="C584" s="382"/>
      <c r="D584" s="382"/>
      <c r="E584" s="382"/>
      <c r="F584" s="382"/>
      <c r="G584" s="382"/>
      <c r="H584" s="382"/>
      <c r="I584" s="382"/>
      <c r="J584" s="382"/>
      <c r="K584" s="382"/>
      <c r="L584" s="382"/>
      <c r="M584" s="382"/>
      <c r="N584" s="382"/>
      <c r="O584" s="382"/>
      <c r="P584" s="382"/>
      <c r="Q584" s="382"/>
      <c r="R584" s="382"/>
      <c r="S584" s="382"/>
      <c r="T584" s="382"/>
      <c r="U584" s="382"/>
      <c r="V584" s="382"/>
      <c r="W584" s="382"/>
      <c r="X584" s="382"/>
      <c r="Y584" s="382"/>
      <c r="Z584" s="382"/>
    </row>
    <row r="585" ht="15.75" customHeight="1">
      <c r="A585" s="382"/>
      <c r="B585" s="382"/>
      <c r="C585" s="382"/>
      <c r="D585" s="382"/>
      <c r="E585" s="382"/>
      <c r="F585" s="382"/>
      <c r="G585" s="382"/>
      <c r="H585" s="382"/>
      <c r="I585" s="382"/>
      <c r="J585" s="382"/>
      <c r="K585" s="382"/>
      <c r="L585" s="382"/>
      <c r="M585" s="382"/>
      <c r="N585" s="382"/>
      <c r="O585" s="382"/>
      <c r="P585" s="382"/>
      <c r="Q585" s="382"/>
      <c r="R585" s="382"/>
      <c r="S585" s="382"/>
      <c r="T585" s="382"/>
      <c r="U585" s="382"/>
      <c r="V585" s="382"/>
      <c r="W585" s="382"/>
      <c r="X585" s="382"/>
      <c r="Y585" s="382"/>
      <c r="Z585" s="382"/>
    </row>
    <row r="586" ht="15.75" customHeight="1">
      <c r="A586" s="382"/>
      <c r="B586" s="382"/>
      <c r="C586" s="382"/>
      <c r="D586" s="382"/>
      <c r="E586" s="382"/>
      <c r="F586" s="382"/>
      <c r="G586" s="382"/>
      <c r="H586" s="382"/>
      <c r="I586" s="382"/>
      <c r="J586" s="382"/>
      <c r="K586" s="382"/>
      <c r="L586" s="382"/>
      <c r="M586" s="382"/>
      <c r="N586" s="382"/>
      <c r="O586" s="382"/>
      <c r="P586" s="382"/>
      <c r="Q586" s="382"/>
      <c r="R586" s="382"/>
      <c r="S586" s="382"/>
      <c r="T586" s="382"/>
      <c r="U586" s="382"/>
      <c r="V586" s="382"/>
      <c r="W586" s="382"/>
      <c r="X586" s="382"/>
      <c r="Y586" s="382"/>
      <c r="Z586" s="382"/>
    </row>
    <row r="587" ht="15.75" customHeight="1">
      <c r="A587" s="382"/>
      <c r="B587" s="382"/>
      <c r="C587" s="382"/>
      <c r="D587" s="382"/>
      <c r="E587" s="382"/>
      <c r="F587" s="382"/>
      <c r="G587" s="382"/>
      <c r="H587" s="382"/>
      <c r="I587" s="382"/>
      <c r="J587" s="382"/>
      <c r="K587" s="382"/>
      <c r="L587" s="382"/>
      <c r="M587" s="382"/>
      <c r="N587" s="382"/>
      <c r="O587" s="382"/>
      <c r="P587" s="382"/>
      <c r="Q587" s="382"/>
      <c r="R587" s="382"/>
      <c r="S587" s="382"/>
      <c r="T587" s="382"/>
      <c r="U587" s="382"/>
      <c r="V587" s="382"/>
      <c r="W587" s="382"/>
      <c r="X587" s="382"/>
      <c r="Y587" s="382"/>
      <c r="Z587" s="382"/>
    </row>
    <row r="588" ht="15.75" customHeight="1">
      <c r="A588" s="382"/>
      <c r="B588" s="382"/>
      <c r="C588" s="382"/>
      <c r="D588" s="382"/>
      <c r="E588" s="382"/>
      <c r="F588" s="382"/>
      <c r="G588" s="382"/>
      <c r="H588" s="382"/>
      <c r="I588" s="382"/>
      <c r="J588" s="382"/>
      <c r="K588" s="382"/>
      <c r="L588" s="382"/>
      <c r="M588" s="382"/>
      <c r="N588" s="382"/>
      <c r="O588" s="382"/>
      <c r="P588" s="382"/>
      <c r="Q588" s="382"/>
      <c r="R588" s="382"/>
      <c r="S588" s="382"/>
      <c r="T588" s="382"/>
      <c r="U588" s="382"/>
      <c r="V588" s="382"/>
      <c r="W588" s="382"/>
      <c r="X588" s="382"/>
      <c r="Y588" s="382"/>
      <c r="Z588" s="382"/>
    </row>
    <row r="589" ht="15.75" customHeight="1">
      <c r="A589" s="382"/>
      <c r="B589" s="382"/>
      <c r="C589" s="382"/>
      <c r="D589" s="382"/>
      <c r="E589" s="382"/>
      <c r="F589" s="382"/>
      <c r="G589" s="382"/>
      <c r="H589" s="382"/>
      <c r="I589" s="382"/>
      <c r="J589" s="382"/>
      <c r="K589" s="382"/>
      <c r="L589" s="382"/>
      <c r="M589" s="382"/>
      <c r="N589" s="382"/>
      <c r="O589" s="382"/>
      <c r="P589" s="382"/>
      <c r="Q589" s="382"/>
      <c r="R589" s="382"/>
      <c r="S589" s="382"/>
      <c r="T589" s="382"/>
      <c r="U589" s="382"/>
      <c r="V589" s="382"/>
      <c r="W589" s="382"/>
      <c r="X589" s="382"/>
      <c r="Y589" s="382"/>
      <c r="Z589" s="382"/>
    </row>
    <row r="590" ht="15.75" customHeight="1">
      <c r="A590" s="382"/>
      <c r="B590" s="382"/>
      <c r="C590" s="382"/>
      <c r="D590" s="382"/>
      <c r="E590" s="382"/>
      <c r="F590" s="382"/>
      <c r="G590" s="382"/>
      <c r="H590" s="382"/>
      <c r="I590" s="382"/>
      <c r="J590" s="382"/>
      <c r="K590" s="382"/>
      <c r="L590" s="382"/>
      <c r="M590" s="382"/>
      <c r="N590" s="382"/>
      <c r="O590" s="382"/>
      <c r="P590" s="382"/>
      <c r="Q590" s="382"/>
      <c r="R590" s="382"/>
      <c r="S590" s="382"/>
      <c r="T590" s="382"/>
      <c r="U590" s="382"/>
      <c r="V590" s="382"/>
      <c r="W590" s="382"/>
      <c r="X590" s="382"/>
      <c r="Y590" s="382"/>
      <c r="Z590" s="382"/>
    </row>
    <row r="591" ht="15.75" customHeight="1">
      <c r="A591" s="382"/>
      <c r="B591" s="382"/>
      <c r="C591" s="382"/>
      <c r="D591" s="382"/>
      <c r="E591" s="382"/>
      <c r="F591" s="382"/>
      <c r="G591" s="382"/>
      <c r="H591" s="382"/>
      <c r="I591" s="382"/>
      <c r="J591" s="382"/>
      <c r="K591" s="382"/>
      <c r="L591" s="382"/>
      <c r="M591" s="382"/>
      <c r="N591" s="382"/>
      <c r="O591" s="382"/>
      <c r="P591" s="382"/>
      <c r="Q591" s="382"/>
      <c r="R591" s="382"/>
      <c r="S591" s="382"/>
      <c r="T591" s="382"/>
      <c r="U591" s="382"/>
      <c r="V591" s="382"/>
      <c r="W591" s="382"/>
      <c r="X591" s="382"/>
      <c r="Y591" s="382"/>
      <c r="Z591" s="382"/>
    </row>
    <row r="592" ht="15.75" customHeight="1">
      <c r="A592" s="382"/>
      <c r="B592" s="382"/>
      <c r="C592" s="382"/>
      <c r="D592" s="382"/>
      <c r="E592" s="382"/>
      <c r="F592" s="382"/>
      <c r="G592" s="382"/>
      <c r="H592" s="382"/>
      <c r="I592" s="382"/>
      <c r="J592" s="382"/>
      <c r="K592" s="382"/>
      <c r="L592" s="382"/>
      <c r="M592" s="382"/>
      <c r="N592" s="382"/>
      <c r="O592" s="382"/>
      <c r="P592" s="382"/>
      <c r="Q592" s="382"/>
      <c r="R592" s="382"/>
      <c r="S592" s="382"/>
      <c r="T592" s="382"/>
      <c r="U592" s="382"/>
      <c r="V592" s="382"/>
      <c r="W592" s="382"/>
      <c r="X592" s="382"/>
      <c r="Y592" s="382"/>
      <c r="Z592" s="382"/>
    </row>
    <row r="593" ht="15.75" customHeight="1">
      <c r="A593" s="382"/>
      <c r="B593" s="382"/>
      <c r="C593" s="382"/>
      <c r="D593" s="382"/>
      <c r="E593" s="382"/>
      <c r="F593" s="382"/>
      <c r="G593" s="382"/>
      <c r="H593" s="382"/>
      <c r="I593" s="382"/>
      <c r="J593" s="382"/>
      <c r="K593" s="382"/>
      <c r="L593" s="382"/>
      <c r="M593" s="382"/>
      <c r="N593" s="382"/>
      <c r="O593" s="382"/>
      <c r="P593" s="382"/>
      <c r="Q593" s="382"/>
      <c r="R593" s="382"/>
      <c r="S593" s="382"/>
      <c r="T593" s="382"/>
      <c r="U593" s="382"/>
      <c r="V593" s="382"/>
      <c r="W593" s="382"/>
      <c r="X593" s="382"/>
      <c r="Y593" s="382"/>
      <c r="Z593" s="382"/>
    </row>
    <row r="594" ht="15.75" customHeight="1">
      <c r="A594" s="382"/>
      <c r="B594" s="382"/>
      <c r="C594" s="382"/>
      <c r="D594" s="382"/>
      <c r="E594" s="382"/>
      <c r="F594" s="382"/>
      <c r="G594" s="382"/>
      <c r="H594" s="382"/>
      <c r="I594" s="382"/>
      <c r="J594" s="382"/>
      <c r="K594" s="382"/>
      <c r="L594" s="382"/>
      <c r="M594" s="382"/>
      <c r="N594" s="382"/>
      <c r="O594" s="382"/>
      <c r="P594" s="382"/>
      <c r="Q594" s="382"/>
      <c r="R594" s="382"/>
      <c r="S594" s="382"/>
      <c r="T594" s="382"/>
      <c r="U594" s="382"/>
      <c r="V594" s="382"/>
      <c r="W594" s="382"/>
      <c r="X594" s="382"/>
      <c r="Y594" s="382"/>
      <c r="Z594" s="382"/>
    </row>
    <row r="595" ht="15.75" customHeight="1">
      <c r="A595" s="382"/>
      <c r="B595" s="382"/>
      <c r="C595" s="382"/>
      <c r="D595" s="382"/>
      <c r="E595" s="382"/>
      <c r="F595" s="382"/>
      <c r="G595" s="382"/>
      <c r="H595" s="382"/>
      <c r="I595" s="382"/>
      <c r="J595" s="382"/>
      <c r="K595" s="382"/>
      <c r="L595" s="382"/>
      <c r="M595" s="382"/>
      <c r="N595" s="382"/>
      <c r="O595" s="382"/>
      <c r="P595" s="382"/>
      <c r="Q595" s="382"/>
      <c r="R595" s="382"/>
      <c r="S595" s="382"/>
      <c r="T595" s="382"/>
      <c r="U595" s="382"/>
      <c r="V595" s="382"/>
      <c r="W595" s="382"/>
      <c r="X595" s="382"/>
      <c r="Y595" s="382"/>
      <c r="Z595" s="382"/>
    </row>
    <row r="596" ht="15.75" customHeight="1">
      <c r="A596" s="382"/>
      <c r="B596" s="382"/>
      <c r="C596" s="382"/>
      <c r="D596" s="382"/>
      <c r="E596" s="382"/>
      <c r="F596" s="382"/>
      <c r="G596" s="382"/>
      <c r="H596" s="382"/>
      <c r="I596" s="382"/>
      <c r="J596" s="382"/>
      <c r="K596" s="382"/>
      <c r="L596" s="382"/>
      <c r="M596" s="382"/>
      <c r="N596" s="382"/>
      <c r="O596" s="382"/>
      <c r="P596" s="382"/>
      <c r="Q596" s="382"/>
      <c r="R596" s="382"/>
      <c r="S596" s="382"/>
      <c r="T596" s="382"/>
      <c r="U596" s="382"/>
      <c r="V596" s="382"/>
      <c r="W596" s="382"/>
      <c r="X596" s="382"/>
      <c r="Y596" s="382"/>
      <c r="Z596" s="382"/>
    </row>
    <row r="597" ht="15.75" customHeight="1">
      <c r="A597" s="382"/>
      <c r="B597" s="382"/>
      <c r="C597" s="382"/>
      <c r="D597" s="382"/>
      <c r="E597" s="382"/>
      <c r="F597" s="382"/>
      <c r="G597" s="382"/>
      <c r="H597" s="382"/>
      <c r="I597" s="382"/>
      <c r="J597" s="382"/>
      <c r="K597" s="382"/>
      <c r="L597" s="382"/>
      <c r="M597" s="382"/>
      <c r="N597" s="382"/>
      <c r="O597" s="382"/>
      <c r="P597" s="382"/>
      <c r="Q597" s="382"/>
      <c r="R597" s="382"/>
      <c r="S597" s="382"/>
      <c r="T597" s="382"/>
      <c r="U597" s="382"/>
      <c r="V597" s="382"/>
      <c r="W597" s="382"/>
      <c r="X597" s="382"/>
      <c r="Y597" s="382"/>
      <c r="Z597" s="382"/>
    </row>
    <row r="598" ht="15.75" customHeight="1">
      <c r="A598" s="382"/>
      <c r="B598" s="382"/>
      <c r="C598" s="382"/>
      <c r="D598" s="382"/>
      <c r="E598" s="382"/>
      <c r="F598" s="382"/>
      <c r="G598" s="382"/>
      <c r="H598" s="382"/>
      <c r="I598" s="382"/>
      <c r="J598" s="382"/>
      <c r="K598" s="382"/>
      <c r="L598" s="382"/>
      <c r="M598" s="382"/>
      <c r="N598" s="382"/>
      <c r="O598" s="382"/>
      <c r="P598" s="382"/>
      <c r="Q598" s="382"/>
      <c r="R598" s="382"/>
      <c r="S598" s="382"/>
      <c r="T598" s="382"/>
      <c r="U598" s="382"/>
      <c r="V598" s="382"/>
      <c r="W598" s="382"/>
      <c r="X598" s="382"/>
      <c r="Y598" s="382"/>
      <c r="Z598" s="382"/>
    </row>
    <row r="599" ht="15.75" customHeight="1">
      <c r="A599" s="382"/>
      <c r="B599" s="382"/>
      <c r="C599" s="382"/>
      <c r="D599" s="382"/>
      <c r="E599" s="382"/>
      <c r="F599" s="382"/>
      <c r="G599" s="382"/>
      <c r="H599" s="382"/>
      <c r="I599" s="382"/>
      <c r="J599" s="382"/>
      <c r="K599" s="382"/>
      <c r="L599" s="382"/>
      <c r="M599" s="382"/>
      <c r="N599" s="382"/>
      <c r="O599" s="382"/>
      <c r="P599" s="382"/>
      <c r="Q599" s="382"/>
      <c r="R599" s="382"/>
      <c r="S599" s="382"/>
      <c r="T599" s="382"/>
      <c r="U599" s="382"/>
      <c r="V599" s="382"/>
      <c r="W599" s="382"/>
      <c r="X599" s="382"/>
      <c r="Y599" s="382"/>
      <c r="Z599" s="382"/>
    </row>
    <row r="600" ht="15.75" customHeight="1">
      <c r="A600" s="382"/>
      <c r="B600" s="382"/>
      <c r="C600" s="382"/>
      <c r="D600" s="382"/>
      <c r="E600" s="382"/>
      <c r="F600" s="382"/>
      <c r="G600" s="382"/>
      <c r="H600" s="382"/>
      <c r="I600" s="382"/>
      <c r="J600" s="382"/>
      <c r="K600" s="382"/>
      <c r="L600" s="382"/>
      <c r="M600" s="382"/>
      <c r="N600" s="382"/>
      <c r="O600" s="382"/>
      <c r="P600" s="382"/>
      <c r="Q600" s="382"/>
      <c r="R600" s="382"/>
      <c r="S600" s="382"/>
      <c r="T600" s="382"/>
      <c r="U600" s="382"/>
      <c r="V600" s="382"/>
      <c r="W600" s="382"/>
      <c r="X600" s="382"/>
      <c r="Y600" s="382"/>
      <c r="Z600" s="382"/>
    </row>
    <row r="601" ht="15.75" customHeight="1">
      <c r="A601" s="382"/>
      <c r="B601" s="382"/>
      <c r="C601" s="382"/>
      <c r="D601" s="382"/>
      <c r="E601" s="382"/>
      <c r="F601" s="382"/>
      <c r="G601" s="382"/>
      <c r="H601" s="382"/>
      <c r="I601" s="382"/>
      <c r="J601" s="382"/>
      <c r="K601" s="382"/>
      <c r="L601" s="382"/>
      <c r="M601" s="382"/>
      <c r="N601" s="382"/>
      <c r="O601" s="382"/>
      <c r="P601" s="382"/>
      <c r="Q601" s="382"/>
      <c r="R601" s="382"/>
      <c r="S601" s="382"/>
      <c r="T601" s="382"/>
      <c r="U601" s="382"/>
      <c r="V601" s="382"/>
      <c r="W601" s="382"/>
      <c r="X601" s="382"/>
      <c r="Y601" s="382"/>
      <c r="Z601" s="382"/>
    </row>
    <row r="602" ht="15.75" customHeight="1">
      <c r="A602" s="382"/>
      <c r="B602" s="382"/>
      <c r="C602" s="382"/>
      <c r="D602" s="382"/>
      <c r="E602" s="382"/>
      <c r="F602" s="382"/>
      <c r="G602" s="382"/>
      <c r="H602" s="382"/>
      <c r="I602" s="382"/>
      <c r="J602" s="382"/>
      <c r="K602" s="382"/>
      <c r="L602" s="382"/>
      <c r="M602" s="382"/>
      <c r="N602" s="382"/>
      <c r="O602" s="382"/>
      <c r="P602" s="382"/>
      <c r="Q602" s="382"/>
      <c r="R602" s="382"/>
      <c r="S602" s="382"/>
      <c r="T602" s="382"/>
      <c r="U602" s="382"/>
      <c r="V602" s="382"/>
      <c r="W602" s="382"/>
      <c r="X602" s="382"/>
      <c r="Y602" s="382"/>
      <c r="Z602" s="382"/>
    </row>
    <row r="603" ht="15.75" customHeight="1">
      <c r="A603" s="382"/>
      <c r="B603" s="382"/>
      <c r="C603" s="382"/>
      <c r="D603" s="382"/>
      <c r="E603" s="382"/>
      <c r="F603" s="382"/>
      <c r="G603" s="382"/>
      <c r="H603" s="382"/>
      <c r="I603" s="382"/>
      <c r="J603" s="382"/>
      <c r="K603" s="382"/>
      <c r="L603" s="382"/>
      <c r="M603" s="382"/>
      <c r="N603" s="382"/>
      <c r="O603" s="382"/>
      <c r="P603" s="382"/>
      <c r="Q603" s="382"/>
      <c r="R603" s="382"/>
      <c r="S603" s="382"/>
      <c r="T603" s="382"/>
      <c r="U603" s="382"/>
      <c r="V603" s="382"/>
      <c r="W603" s="382"/>
      <c r="X603" s="382"/>
      <c r="Y603" s="382"/>
      <c r="Z603" s="382"/>
    </row>
    <row r="604" ht="15.75" customHeight="1">
      <c r="A604" s="382"/>
      <c r="B604" s="382"/>
      <c r="C604" s="382"/>
      <c r="D604" s="382"/>
      <c r="E604" s="382"/>
      <c r="F604" s="382"/>
      <c r="G604" s="382"/>
      <c r="H604" s="382"/>
      <c r="I604" s="382"/>
      <c r="J604" s="382"/>
      <c r="K604" s="382"/>
      <c r="L604" s="382"/>
      <c r="M604" s="382"/>
      <c r="N604" s="382"/>
      <c r="O604" s="382"/>
      <c r="P604" s="382"/>
      <c r="Q604" s="382"/>
      <c r="R604" s="382"/>
      <c r="S604" s="382"/>
      <c r="T604" s="382"/>
      <c r="U604" s="382"/>
      <c r="V604" s="382"/>
      <c r="W604" s="382"/>
      <c r="X604" s="382"/>
      <c r="Y604" s="382"/>
      <c r="Z604" s="382"/>
    </row>
    <row r="605" ht="15.75" customHeight="1">
      <c r="A605" s="382"/>
      <c r="B605" s="382"/>
      <c r="C605" s="382"/>
      <c r="D605" s="382"/>
      <c r="E605" s="382"/>
      <c r="F605" s="382"/>
      <c r="G605" s="382"/>
      <c r="H605" s="382"/>
      <c r="I605" s="382"/>
      <c r="J605" s="382"/>
      <c r="K605" s="382"/>
      <c r="L605" s="382"/>
      <c r="M605" s="382"/>
      <c r="N605" s="382"/>
      <c r="O605" s="382"/>
      <c r="P605" s="382"/>
      <c r="Q605" s="382"/>
      <c r="R605" s="382"/>
      <c r="S605" s="382"/>
      <c r="T605" s="382"/>
      <c r="U605" s="382"/>
      <c r="V605" s="382"/>
      <c r="W605" s="382"/>
      <c r="X605" s="382"/>
      <c r="Y605" s="382"/>
      <c r="Z605" s="382"/>
    </row>
    <row r="606" ht="15.75" customHeight="1">
      <c r="A606" s="382"/>
      <c r="B606" s="382"/>
      <c r="C606" s="382"/>
      <c r="D606" s="382"/>
      <c r="E606" s="382"/>
      <c r="F606" s="382"/>
      <c r="G606" s="382"/>
      <c r="H606" s="382"/>
      <c r="I606" s="382"/>
      <c r="J606" s="382"/>
      <c r="K606" s="382"/>
      <c r="L606" s="382"/>
      <c r="M606" s="382"/>
      <c r="N606" s="382"/>
      <c r="O606" s="382"/>
      <c r="P606" s="382"/>
      <c r="Q606" s="382"/>
      <c r="R606" s="382"/>
      <c r="S606" s="382"/>
      <c r="T606" s="382"/>
      <c r="U606" s="382"/>
      <c r="V606" s="382"/>
      <c r="W606" s="382"/>
      <c r="X606" s="382"/>
      <c r="Y606" s="382"/>
      <c r="Z606" s="382"/>
    </row>
    <row r="607" ht="15.75" customHeight="1">
      <c r="A607" s="382"/>
      <c r="B607" s="382"/>
      <c r="C607" s="382"/>
      <c r="D607" s="382"/>
      <c r="E607" s="382"/>
      <c r="F607" s="382"/>
      <c r="G607" s="382"/>
      <c r="H607" s="382"/>
      <c r="I607" s="382"/>
      <c r="J607" s="382"/>
      <c r="K607" s="382"/>
      <c r="L607" s="382"/>
      <c r="M607" s="382"/>
      <c r="N607" s="382"/>
      <c r="O607" s="382"/>
      <c r="P607" s="382"/>
      <c r="Q607" s="382"/>
      <c r="R607" s="382"/>
      <c r="S607" s="382"/>
      <c r="T607" s="382"/>
      <c r="U607" s="382"/>
      <c r="V607" s="382"/>
      <c r="W607" s="382"/>
      <c r="X607" s="382"/>
      <c r="Y607" s="382"/>
      <c r="Z607" s="382"/>
    </row>
    <row r="608" ht="15.75" customHeight="1">
      <c r="A608" s="382"/>
      <c r="B608" s="382"/>
      <c r="C608" s="382"/>
      <c r="D608" s="382"/>
      <c r="E608" s="382"/>
      <c r="F608" s="382"/>
      <c r="G608" s="382"/>
      <c r="H608" s="382"/>
      <c r="I608" s="382"/>
      <c r="J608" s="382"/>
      <c r="K608" s="382"/>
      <c r="L608" s="382"/>
      <c r="M608" s="382"/>
      <c r="N608" s="382"/>
      <c r="O608" s="382"/>
      <c r="P608" s="382"/>
      <c r="Q608" s="382"/>
      <c r="R608" s="382"/>
      <c r="S608" s="382"/>
      <c r="T608" s="382"/>
      <c r="U608" s="382"/>
      <c r="V608" s="382"/>
      <c r="W608" s="382"/>
      <c r="X608" s="382"/>
      <c r="Y608" s="382"/>
      <c r="Z608" s="382"/>
    </row>
    <row r="609" ht="15.75" customHeight="1">
      <c r="A609" s="382"/>
      <c r="B609" s="382"/>
      <c r="C609" s="382"/>
      <c r="D609" s="382"/>
      <c r="E609" s="382"/>
      <c r="F609" s="382"/>
      <c r="G609" s="382"/>
      <c r="H609" s="382"/>
      <c r="I609" s="382"/>
      <c r="J609" s="382"/>
      <c r="K609" s="382"/>
      <c r="L609" s="382"/>
      <c r="M609" s="382"/>
      <c r="N609" s="382"/>
      <c r="O609" s="382"/>
      <c r="P609" s="382"/>
      <c r="Q609" s="382"/>
      <c r="R609" s="382"/>
      <c r="S609" s="382"/>
      <c r="T609" s="382"/>
      <c r="U609" s="382"/>
      <c r="V609" s="382"/>
      <c r="W609" s="382"/>
      <c r="X609" s="382"/>
      <c r="Y609" s="382"/>
      <c r="Z609" s="382"/>
    </row>
    <row r="610" ht="15.75" customHeight="1">
      <c r="A610" s="382"/>
      <c r="B610" s="382"/>
      <c r="C610" s="382"/>
      <c r="D610" s="382"/>
      <c r="E610" s="382"/>
      <c r="F610" s="382"/>
      <c r="G610" s="382"/>
      <c r="H610" s="382"/>
      <c r="I610" s="382"/>
      <c r="J610" s="382"/>
      <c r="K610" s="382"/>
      <c r="L610" s="382"/>
      <c r="M610" s="382"/>
      <c r="N610" s="382"/>
      <c r="O610" s="382"/>
      <c r="P610" s="382"/>
      <c r="Q610" s="382"/>
      <c r="R610" s="382"/>
      <c r="S610" s="382"/>
      <c r="T610" s="382"/>
      <c r="U610" s="382"/>
      <c r="V610" s="382"/>
      <c r="W610" s="382"/>
      <c r="X610" s="382"/>
      <c r="Y610" s="382"/>
      <c r="Z610" s="382"/>
    </row>
    <row r="611" ht="15.75" customHeight="1">
      <c r="A611" s="382"/>
      <c r="B611" s="382"/>
      <c r="C611" s="382"/>
      <c r="D611" s="382"/>
      <c r="E611" s="382"/>
      <c r="F611" s="382"/>
      <c r="G611" s="382"/>
      <c r="H611" s="382"/>
      <c r="I611" s="382"/>
      <c r="J611" s="382"/>
      <c r="K611" s="382"/>
      <c r="L611" s="382"/>
      <c r="M611" s="382"/>
      <c r="N611" s="382"/>
      <c r="O611" s="382"/>
      <c r="P611" s="382"/>
      <c r="Q611" s="382"/>
      <c r="R611" s="382"/>
      <c r="S611" s="382"/>
      <c r="T611" s="382"/>
      <c r="U611" s="382"/>
      <c r="V611" s="382"/>
      <c r="W611" s="382"/>
      <c r="X611" s="382"/>
      <c r="Y611" s="382"/>
      <c r="Z611" s="382"/>
    </row>
    <row r="612" ht="15.75" customHeight="1">
      <c r="A612" s="382"/>
      <c r="B612" s="382"/>
      <c r="C612" s="382"/>
      <c r="D612" s="382"/>
      <c r="E612" s="382"/>
      <c r="F612" s="382"/>
      <c r="G612" s="382"/>
      <c r="H612" s="382"/>
      <c r="I612" s="382"/>
      <c r="J612" s="382"/>
      <c r="K612" s="382"/>
      <c r="L612" s="382"/>
      <c r="M612" s="382"/>
      <c r="N612" s="382"/>
      <c r="O612" s="382"/>
      <c r="P612" s="382"/>
      <c r="Q612" s="382"/>
      <c r="R612" s="382"/>
      <c r="S612" s="382"/>
      <c r="T612" s="382"/>
      <c r="U612" s="382"/>
      <c r="V612" s="382"/>
      <c r="W612" s="382"/>
      <c r="X612" s="382"/>
      <c r="Y612" s="382"/>
      <c r="Z612" s="382"/>
    </row>
    <row r="613" ht="15.75" customHeight="1">
      <c r="A613" s="382"/>
      <c r="B613" s="382"/>
      <c r="C613" s="382"/>
      <c r="D613" s="382"/>
      <c r="E613" s="382"/>
      <c r="F613" s="382"/>
      <c r="G613" s="382"/>
      <c r="H613" s="382"/>
      <c r="I613" s="382"/>
      <c r="J613" s="382"/>
      <c r="K613" s="382"/>
      <c r="L613" s="382"/>
      <c r="M613" s="382"/>
      <c r="N613" s="382"/>
      <c r="O613" s="382"/>
      <c r="P613" s="382"/>
      <c r="Q613" s="382"/>
      <c r="R613" s="382"/>
      <c r="S613" s="382"/>
      <c r="T613" s="382"/>
      <c r="U613" s="382"/>
      <c r="V613" s="382"/>
      <c r="W613" s="382"/>
      <c r="X613" s="382"/>
      <c r="Y613" s="382"/>
      <c r="Z613" s="382"/>
    </row>
    <row r="614" ht="15.75" customHeight="1">
      <c r="A614" s="382"/>
      <c r="B614" s="382"/>
      <c r="C614" s="382"/>
      <c r="D614" s="382"/>
      <c r="E614" s="382"/>
      <c r="F614" s="382"/>
      <c r="G614" s="382"/>
      <c r="H614" s="382"/>
      <c r="I614" s="382"/>
      <c r="J614" s="382"/>
      <c r="K614" s="382"/>
      <c r="L614" s="382"/>
      <c r="M614" s="382"/>
      <c r="N614" s="382"/>
      <c r="O614" s="382"/>
      <c r="P614" s="382"/>
      <c r="Q614" s="382"/>
      <c r="R614" s="382"/>
      <c r="S614" s="382"/>
      <c r="T614" s="382"/>
      <c r="U614" s="382"/>
      <c r="V614" s="382"/>
      <c r="W614" s="382"/>
      <c r="X614" s="382"/>
      <c r="Y614" s="382"/>
      <c r="Z614" s="382"/>
    </row>
    <row r="615" ht="15.75" customHeight="1">
      <c r="A615" s="382"/>
      <c r="B615" s="382"/>
      <c r="C615" s="382"/>
      <c r="D615" s="382"/>
      <c r="E615" s="382"/>
      <c r="F615" s="382"/>
      <c r="G615" s="382"/>
      <c r="H615" s="382"/>
      <c r="I615" s="382"/>
      <c r="J615" s="382"/>
      <c r="K615" s="382"/>
      <c r="L615" s="382"/>
      <c r="M615" s="382"/>
      <c r="N615" s="382"/>
      <c r="O615" s="382"/>
      <c r="P615" s="382"/>
      <c r="Q615" s="382"/>
      <c r="R615" s="382"/>
      <c r="S615" s="382"/>
      <c r="T615" s="382"/>
      <c r="U615" s="382"/>
      <c r="V615" s="382"/>
      <c r="W615" s="382"/>
      <c r="X615" s="382"/>
      <c r="Y615" s="382"/>
      <c r="Z615" s="382"/>
    </row>
    <row r="616" ht="15.75" customHeight="1">
      <c r="A616" s="382"/>
      <c r="B616" s="382"/>
      <c r="C616" s="382"/>
      <c r="D616" s="382"/>
      <c r="E616" s="382"/>
      <c r="F616" s="382"/>
      <c r="G616" s="382"/>
      <c r="H616" s="382"/>
      <c r="I616" s="382"/>
      <c r="J616" s="382"/>
      <c r="K616" s="382"/>
      <c r="L616" s="382"/>
      <c r="M616" s="382"/>
      <c r="N616" s="382"/>
      <c r="O616" s="382"/>
      <c r="P616" s="382"/>
      <c r="Q616" s="382"/>
      <c r="R616" s="382"/>
      <c r="S616" s="382"/>
      <c r="T616" s="382"/>
      <c r="U616" s="382"/>
      <c r="V616" s="382"/>
      <c r="W616" s="382"/>
      <c r="X616" s="382"/>
      <c r="Y616" s="382"/>
      <c r="Z616" s="382"/>
    </row>
    <row r="617" ht="15.75" customHeight="1">
      <c r="A617" s="382"/>
      <c r="B617" s="382"/>
      <c r="C617" s="382"/>
      <c r="D617" s="382"/>
      <c r="E617" s="382"/>
      <c r="F617" s="382"/>
      <c r="G617" s="382"/>
      <c r="H617" s="382"/>
      <c r="I617" s="382"/>
      <c r="J617" s="382"/>
      <c r="K617" s="382"/>
      <c r="L617" s="382"/>
      <c r="M617" s="382"/>
      <c r="N617" s="382"/>
      <c r="O617" s="382"/>
      <c r="P617" s="382"/>
      <c r="Q617" s="382"/>
      <c r="R617" s="382"/>
      <c r="S617" s="382"/>
      <c r="T617" s="382"/>
      <c r="U617" s="382"/>
      <c r="V617" s="382"/>
      <c r="W617" s="382"/>
      <c r="X617" s="382"/>
      <c r="Y617" s="382"/>
      <c r="Z617" s="382"/>
    </row>
    <row r="618" ht="15.75" customHeight="1">
      <c r="A618" s="382"/>
      <c r="B618" s="382"/>
      <c r="C618" s="382"/>
      <c r="D618" s="382"/>
      <c r="E618" s="382"/>
      <c r="F618" s="382"/>
      <c r="G618" s="382"/>
      <c r="H618" s="382"/>
      <c r="I618" s="382"/>
      <c r="J618" s="382"/>
      <c r="K618" s="382"/>
      <c r="L618" s="382"/>
      <c r="M618" s="382"/>
      <c r="N618" s="382"/>
      <c r="O618" s="382"/>
      <c r="P618" s="382"/>
      <c r="Q618" s="382"/>
      <c r="R618" s="382"/>
      <c r="S618" s="382"/>
      <c r="T618" s="382"/>
      <c r="U618" s="382"/>
      <c r="V618" s="382"/>
      <c r="W618" s="382"/>
      <c r="X618" s="382"/>
      <c r="Y618" s="382"/>
      <c r="Z618" s="382"/>
    </row>
    <row r="619" ht="15.75" customHeight="1">
      <c r="A619" s="382"/>
      <c r="B619" s="382"/>
      <c r="C619" s="382"/>
      <c r="D619" s="382"/>
      <c r="E619" s="382"/>
      <c r="F619" s="382"/>
      <c r="G619" s="382"/>
      <c r="H619" s="382"/>
      <c r="I619" s="382"/>
      <c r="J619" s="382"/>
      <c r="K619" s="382"/>
      <c r="L619" s="382"/>
      <c r="M619" s="382"/>
      <c r="N619" s="382"/>
      <c r="O619" s="382"/>
      <c r="P619" s="382"/>
      <c r="Q619" s="382"/>
      <c r="R619" s="382"/>
      <c r="S619" s="382"/>
      <c r="T619" s="382"/>
      <c r="U619" s="382"/>
      <c r="V619" s="382"/>
      <c r="W619" s="382"/>
      <c r="X619" s="382"/>
      <c r="Y619" s="382"/>
      <c r="Z619" s="382"/>
    </row>
    <row r="620" ht="15.75" customHeight="1">
      <c r="A620" s="382"/>
      <c r="B620" s="382"/>
      <c r="C620" s="382"/>
      <c r="D620" s="382"/>
      <c r="E620" s="382"/>
      <c r="F620" s="382"/>
      <c r="G620" s="382"/>
      <c r="H620" s="382"/>
      <c r="I620" s="382"/>
      <c r="J620" s="382"/>
      <c r="K620" s="382"/>
      <c r="L620" s="382"/>
      <c r="M620" s="382"/>
      <c r="N620" s="382"/>
      <c r="O620" s="382"/>
      <c r="P620" s="382"/>
      <c r="Q620" s="382"/>
      <c r="R620" s="382"/>
      <c r="S620" s="382"/>
      <c r="T620" s="382"/>
      <c r="U620" s="382"/>
      <c r="V620" s="382"/>
      <c r="W620" s="382"/>
      <c r="X620" s="382"/>
      <c r="Y620" s="382"/>
      <c r="Z620" s="382"/>
    </row>
    <row r="621" ht="15.75" customHeight="1">
      <c r="A621" s="382"/>
      <c r="B621" s="382"/>
      <c r="C621" s="382"/>
      <c r="D621" s="382"/>
      <c r="E621" s="382"/>
      <c r="F621" s="382"/>
      <c r="G621" s="382"/>
      <c r="H621" s="382"/>
      <c r="I621" s="382"/>
      <c r="J621" s="382"/>
      <c r="K621" s="382"/>
      <c r="L621" s="382"/>
      <c r="M621" s="382"/>
      <c r="N621" s="382"/>
      <c r="O621" s="382"/>
      <c r="P621" s="382"/>
      <c r="Q621" s="382"/>
      <c r="R621" s="382"/>
      <c r="S621" s="382"/>
      <c r="T621" s="382"/>
      <c r="U621" s="382"/>
      <c r="V621" s="382"/>
      <c r="W621" s="382"/>
      <c r="X621" s="382"/>
      <c r="Y621" s="382"/>
      <c r="Z621" s="382"/>
    </row>
    <row r="622" ht="15.75" customHeight="1">
      <c r="A622" s="382"/>
      <c r="B622" s="382"/>
      <c r="C622" s="382"/>
      <c r="D622" s="382"/>
      <c r="E622" s="382"/>
      <c r="F622" s="382"/>
      <c r="G622" s="382"/>
      <c r="H622" s="382"/>
      <c r="I622" s="382"/>
      <c r="J622" s="382"/>
      <c r="K622" s="382"/>
      <c r="L622" s="382"/>
      <c r="M622" s="382"/>
      <c r="N622" s="382"/>
      <c r="O622" s="382"/>
      <c r="P622" s="382"/>
      <c r="Q622" s="382"/>
      <c r="R622" s="382"/>
      <c r="S622" s="382"/>
      <c r="T622" s="382"/>
      <c r="U622" s="382"/>
      <c r="V622" s="382"/>
      <c r="W622" s="382"/>
      <c r="X622" s="382"/>
      <c r="Y622" s="382"/>
      <c r="Z622" s="382"/>
    </row>
    <row r="623" ht="15.75" customHeight="1">
      <c r="A623" s="382"/>
      <c r="B623" s="382"/>
      <c r="C623" s="382"/>
      <c r="D623" s="382"/>
      <c r="E623" s="382"/>
      <c r="F623" s="382"/>
      <c r="G623" s="382"/>
      <c r="H623" s="382"/>
      <c r="I623" s="382"/>
      <c r="J623" s="382"/>
      <c r="K623" s="382"/>
      <c r="L623" s="382"/>
      <c r="M623" s="382"/>
      <c r="N623" s="382"/>
      <c r="O623" s="382"/>
      <c r="P623" s="382"/>
      <c r="Q623" s="382"/>
      <c r="R623" s="382"/>
      <c r="S623" s="382"/>
      <c r="T623" s="382"/>
      <c r="U623" s="382"/>
      <c r="V623" s="382"/>
      <c r="W623" s="382"/>
      <c r="X623" s="382"/>
      <c r="Y623" s="382"/>
      <c r="Z623" s="382"/>
    </row>
    <row r="624" ht="15.75" customHeight="1">
      <c r="A624" s="382"/>
      <c r="B624" s="382"/>
      <c r="C624" s="382"/>
      <c r="D624" s="382"/>
      <c r="E624" s="382"/>
      <c r="F624" s="382"/>
      <c r="G624" s="382"/>
      <c r="H624" s="382"/>
      <c r="I624" s="382"/>
      <c r="J624" s="382"/>
      <c r="K624" s="382"/>
      <c r="L624" s="382"/>
      <c r="M624" s="382"/>
      <c r="N624" s="382"/>
      <c r="O624" s="382"/>
      <c r="P624" s="382"/>
      <c r="Q624" s="382"/>
      <c r="R624" s="382"/>
      <c r="S624" s="382"/>
      <c r="T624" s="382"/>
      <c r="U624" s="382"/>
      <c r="V624" s="382"/>
      <c r="W624" s="382"/>
      <c r="X624" s="382"/>
      <c r="Y624" s="382"/>
      <c r="Z624" s="382"/>
    </row>
    <row r="625" ht="15.75" customHeight="1">
      <c r="A625" s="382"/>
      <c r="B625" s="382"/>
      <c r="C625" s="382"/>
      <c r="D625" s="382"/>
      <c r="E625" s="382"/>
      <c r="F625" s="382"/>
      <c r="G625" s="382"/>
      <c r="H625" s="382"/>
      <c r="I625" s="382"/>
      <c r="J625" s="382"/>
      <c r="K625" s="382"/>
      <c r="L625" s="382"/>
      <c r="M625" s="382"/>
      <c r="N625" s="382"/>
      <c r="O625" s="382"/>
      <c r="P625" s="382"/>
      <c r="Q625" s="382"/>
      <c r="R625" s="382"/>
      <c r="S625" s="382"/>
      <c r="T625" s="382"/>
      <c r="U625" s="382"/>
      <c r="V625" s="382"/>
      <c r="W625" s="382"/>
      <c r="X625" s="382"/>
      <c r="Y625" s="382"/>
      <c r="Z625" s="382"/>
    </row>
    <row r="626" ht="15.75" customHeight="1">
      <c r="A626" s="382"/>
      <c r="B626" s="382"/>
      <c r="C626" s="382"/>
      <c r="D626" s="382"/>
      <c r="E626" s="382"/>
      <c r="F626" s="382"/>
      <c r="G626" s="382"/>
      <c r="H626" s="382"/>
      <c r="I626" s="382"/>
      <c r="J626" s="382"/>
      <c r="K626" s="382"/>
      <c r="L626" s="382"/>
      <c r="M626" s="382"/>
      <c r="N626" s="382"/>
      <c r="O626" s="382"/>
      <c r="P626" s="382"/>
      <c r="Q626" s="382"/>
      <c r="R626" s="382"/>
      <c r="S626" s="382"/>
      <c r="T626" s="382"/>
      <c r="U626" s="382"/>
      <c r="V626" s="382"/>
      <c r="W626" s="382"/>
      <c r="X626" s="382"/>
      <c r="Y626" s="382"/>
      <c r="Z626" s="382"/>
    </row>
    <row r="627" ht="15.75" customHeight="1">
      <c r="A627" s="382"/>
      <c r="B627" s="382"/>
      <c r="C627" s="382"/>
      <c r="D627" s="382"/>
      <c r="E627" s="382"/>
      <c r="F627" s="382"/>
      <c r="G627" s="382"/>
      <c r="H627" s="382"/>
      <c r="I627" s="382"/>
      <c r="J627" s="382"/>
      <c r="K627" s="382"/>
      <c r="L627" s="382"/>
      <c r="M627" s="382"/>
      <c r="N627" s="382"/>
      <c r="O627" s="382"/>
      <c r="P627" s="382"/>
      <c r="Q627" s="382"/>
      <c r="R627" s="382"/>
      <c r="S627" s="382"/>
      <c r="T627" s="382"/>
      <c r="U627" s="382"/>
      <c r="V627" s="382"/>
      <c r="W627" s="382"/>
      <c r="X627" s="382"/>
      <c r="Y627" s="382"/>
      <c r="Z627" s="382"/>
    </row>
    <row r="628" ht="15.75" customHeight="1">
      <c r="A628" s="382"/>
      <c r="B628" s="382"/>
      <c r="C628" s="382"/>
      <c r="D628" s="382"/>
      <c r="E628" s="382"/>
      <c r="F628" s="382"/>
      <c r="G628" s="382"/>
      <c r="H628" s="382"/>
      <c r="I628" s="382"/>
      <c r="J628" s="382"/>
      <c r="K628" s="382"/>
      <c r="L628" s="382"/>
      <c r="M628" s="382"/>
      <c r="N628" s="382"/>
      <c r="O628" s="382"/>
      <c r="P628" s="382"/>
      <c r="Q628" s="382"/>
      <c r="R628" s="382"/>
      <c r="S628" s="382"/>
      <c r="T628" s="382"/>
      <c r="U628" s="382"/>
      <c r="V628" s="382"/>
      <c r="W628" s="382"/>
      <c r="X628" s="382"/>
      <c r="Y628" s="382"/>
      <c r="Z628" s="382"/>
    </row>
    <row r="629" ht="15.75" customHeight="1">
      <c r="A629" s="382"/>
      <c r="B629" s="382"/>
      <c r="C629" s="382"/>
      <c r="D629" s="382"/>
      <c r="E629" s="382"/>
      <c r="F629" s="382"/>
      <c r="G629" s="382"/>
      <c r="H629" s="382"/>
      <c r="I629" s="382"/>
      <c r="J629" s="382"/>
      <c r="K629" s="382"/>
      <c r="L629" s="382"/>
      <c r="M629" s="382"/>
      <c r="N629" s="382"/>
      <c r="O629" s="382"/>
      <c r="P629" s="382"/>
      <c r="Q629" s="382"/>
      <c r="R629" s="382"/>
      <c r="S629" s="382"/>
      <c r="T629" s="382"/>
      <c r="U629" s="382"/>
      <c r="V629" s="382"/>
      <c r="W629" s="382"/>
      <c r="X629" s="382"/>
      <c r="Y629" s="382"/>
      <c r="Z629" s="382"/>
    </row>
    <row r="630" ht="15.75" customHeight="1">
      <c r="A630" s="382"/>
      <c r="B630" s="382"/>
      <c r="C630" s="382"/>
      <c r="D630" s="382"/>
      <c r="E630" s="382"/>
      <c r="F630" s="382"/>
      <c r="G630" s="382"/>
      <c r="H630" s="382"/>
      <c r="I630" s="382"/>
      <c r="J630" s="382"/>
      <c r="K630" s="382"/>
      <c r="L630" s="382"/>
      <c r="M630" s="382"/>
      <c r="N630" s="382"/>
      <c r="O630" s="382"/>
      <c r="P630" s="382"/>
      <c r="Q630" s="382"/>
      <c r="R630" s="382"/>
      <c r="S630" s="382"/>
      <c r="T630" s="382"/>
      <c r="U630" s="382"/>
      <c r="V630" s="382"/>
      <c r="W630" s="382"/>
      <c r="X630" s="382"/>
      <c r="Y630" s="382"/>
      <c r="Z630" s="382"/>
    </row>
    <row r="631" ht="15.75" customHeight="1">
      <c r="A631" s="382"/>
      <c r="B631" s="382"/>
      <c r="C631" s="382"/>
      <c r="D631" s="382"/>
      <c r="E631" s="382"/>
      <c r="F631" s="382"/>
      <c r="G631" s="382"/>
      <c r="H631" s="382"/>
      <c r="I631" s="382"/>
      <c r="J631" s="382"/>
      <c r="K631" s="382"/>
      <c r="L631" s="382"/>
      <c r="M631" s="382"/>
      <c r="N631" s="382"/>
      <c r="O631" s="382"/>
      <c r="P631" s="382"/>
      <c r="Q631" s="382"/>
      <c r="R631" s="382"/>
      <c r="S631" s="382"/>
      <c r="T631" s="382"/>
      <c r="U631" s="382"/>
      <c r="V631" s="382"/>
      <c r="W631" s="382"/>
      <c r="X631" s="382"/>
      <c r="Y631" s="382"/>
      <c r="Z631" s="382"/>
    </row>
    <row r="632" ht="15.75" customHeight="1">
      <c r="A632" s="382"/>
      <c r="B632" s="382"/>
      <c r="C632" s="382"/>
      <c r="D632" s="382"/>
      <c r="E632" s="382"/>
      <c r="F632" s="382"/>
      <c r="G632" s="382"/>
      <c r="H632" s="382"/>
      <c r="I632" s="382"/>
      <c r="J632" s="382"/>
      <c r="K632" s="382"/>
      <c r="L632" s="382"/>
      <c r="M632" s="382"/>
      <c r="N632" s="382"/>
      <c r="O632" s="382"/>
      <c r="P632" s="382"/>
      <c r="Q632" s="382"/>
      <c r="R632" s="382"/>
      <c r="S632" s="382"/>
      <c r="T632" s="382"/>
      <c r="U632" s="382"/>
      <c r="V632" s="382"/>
      <c r="W632" s="382"/>
      <c r="X632" s="382"/>
      <c r="Y632" s="382"/>
      <c r="Z632" s="382"/>
    </row>
    <row r="633" ht="15.75" customHeight="1">
      <c r="A633" s="382"/>
      <c r="B633" s="382"/>
      <c r="C633" s="382"/>
      <c r="D633" s="382"/>
      <c r="E633" s="382"/>
      <c r="F633" s="382"/>
      <c r="G633" s="382"/>
      <c r="H633" s="382"/>
      <c r="I633" s="382"/>
      <c r="J633" s="382"/>
      <c r="K633" s="382"/>
      <c r="L633" s="382"/>
      <c r="M633" s="382"/>
      <c r="N633" s="382"/>
      <c r="O633" s="382"/>
      <c r="P633" s="382"/>
      <c r="Q633" s="382"/>
      <c r="R633" s="382"/>
      <c r="S633" s="382"/>
      <c r="T633" s="382"/>
      <c r="U633" s="382"/>
      <c r="V633" s="382"/>
      <c r="W633" s="382"/>
      <c r="X633" s="382"/>
      <c r="Y633" s="382"/>
      <c r="Z633" s="382"/>
    </row>
    <row r="634" ht="15.75" customHeight="1">
      <c r="A634" s="382"/>
      <c r="B634" s="382"/>
      <c r="C634" s="382"/>
      <c r="D634" s="382"/>
      <c r="E634" s="382"/>
      <c r="F634" s="382"/>
      <c r="G634" s="382"/>
      <c r="H634" s="382"/>
      <c r="I634" s="382"/>
      <c r="J634" s="382"/>
      <c r="K634" s="382"/>
      <c r="L634" s="382"/>
      <c r="M634" s="382"/>
      <c r="N634" s="382"/>
      <c r="O634" s="382"/>
      <c r="P634" s="382"/>
      <c r="Q634" s="382"/>
      <c r="R634" s="382"/>
      <c r="S634" s="382"/>
      <c r="T634" s="382"/>
      <c r="U634" s="382"/>
      <c r="V634" s="382"/>
      <c r="W634" s="382"/>
      <c r="X634" s="382"/>
      <c r="Y634" s="382"/>
      <c r="Z634" s="382"/>
    </row>
    <row r="635" ht="15.75" customHeight="1">
      <c r="A635" s="382"/>
      <c r="B635" s="382"/>
      <c r="C635" s="382"/>
      <c r="D635" s="382"/>
      <c r="E635" s="382"/>
      <c r="F635" s="382"/>
      <c r="G635" s="382"/>
      <c r="H635" s="382"/>
      <c r="I635" s="382"/>
      <c r="J635" s="382"/>
      <c r="K635" s="382"/>
      <c r="L635" s="382"/>
      <c r="M635" s="382"/>
      <c r="N635" s="382"/>
      <c r="O635" s="382"/>
      <c r="P635" s="382"/>
      <c r="Q635" s="382"/>
      <c r="R635" s="382"/>
      <c r="S635" s="382"/>
      <c r="T635" s="382"/>
      <c r="U635" s="382"/>
      <c r="V635" s="382"/>
      <c r="W635" s="382"/>
      <c r="X635" s="382"/>
      <c r="Y635" s="382"/>
      <c r="Z635" s="382"/>
    </row>
    <row r="636" ht="15.75" customHeight="1">
      <c r="A636" s="382"/>
      <c r="B636" s="382"/>
      <c r="C636" s="382"/>
      <c r="D636" s="382"/>
      <c r="E636" s="382"/>
      <c r="F636" s="382"/>
      <c r="G636" s="382"/>
      <c r="H636" s="382"/>
      <c r="I636" s="382"/>
      <c r="J636" s="382"/>
      <c r="K636" s="382"/>
      <c r="L636" s="382"/>
      <c r="M636" s="382"/>
      <c r="N636" s="382"/>
      <c r="O636" s="382"/>
      <c r="P636" s="382"/>
      <c r="Q636" s="382"/>
      <c r="R636" s="382"/>
      <c r="S636" s="382"/>
      <c r="T636" s="382"/>
      <c r="U636" s="382"/>
      <c r="V636" s="382"/>
      <c r="W636" s="382"/>
      <c r="X636" s="382"/>
      <c r="Y636" s="382"/>
      <c r="Z636" s="382"/>
    </row>
    <row r="637" ht="15.75" customHeight="1">
      <c r="A637" s="382"/>
      <c r="B637" s="382"/>
      <c r="C637" s="382"/>
      <c r="D637" s="382"/>
      <c r="E637" s="382"/>
      <c r="F637" s="382"/>
      <c r="G637" s="382"/>
      <c r="H637" s="382"/>
      <c r="I637" s="382"/>
      <c r="J637" s="382"/>
      <c r="K637" s="382"/>
      <c r="L637" s="382"/>
      <c r="M637" s="382"/>
      <c r="N637" s="382"/>
      <c r="O637" s="382"/>
      <c r="P637" s="382"/>
      <c r="Q637" s="382"/>
      <c r="R637" s="382"/>
      <c r="S637" s="382"/>
      <c r="T637" s="382"/>
      <c r="U637" s="382"/>
      <c r="V637" s="382"/>
      <c r="W637" s="382"/>
      <c r="X637" s="382"/>
      <c r="Y637" s="382"/>
      <c r="Z637" s="382"/>
    </row>
    <row r="638" ht="15.75" customHeight="1">
      <c r="A638" s="382"/>
      <c r="B638" s="382"/>
      <c r="C638" s="382"/>
      <c r="D638" s="382"/>
      <c r="E638" s="382"/>
      <c r="F638" s="382"/>
      <c r="G638" s="382"/>
      <c r="H638" s="382"/>
      <c r="I638" s="382"/>
      <c r="J638" s="382"/>
      <c r="K638" s="382"/>
      <c r="L638" s="382"/>
      <c r="M638" s="382"/>
      <c r="N638" s="382"/>
      <c r="O638" s="382"/>
      <c r="P638" s="382"/>
      <c r="Q638" s="382"/>
      <c r="R638" s="382"/>
      <c r="S638" s="382"/>
      <c r="T638" s="382"/>
      <c r="U638" s="382"/>
      <c r="V638" s="382"/>
      <c r="W638" s="382"/>
      <c r="X638" s="382"/>
      <c r="Y638" s="382"/>
      <c r="Z638" s="382"/>
    </row>
    <row r="639" ht="15.75" customHeight="1">
      <c r="A639" s="382"/>
      <c r="B639" s="382"/>
      <c r="C639" s="382"/>
      <c r="D639" s="382"/>
      <c r="E639" s="382"/>
      <c r="F639" s="382"/>
      <c r="G639" s="382"/>
      <c r="H639" s="382"/>
      <c r="I639" s="382"/>
      <c r="J639" s="382"/>
      <c r="K639" s="382"/>
      <c r="L639" s="382"/>
      <c r="M639" s="382"/>
      <c r="N639" s="382"/>
      <c r="O639" s="382"/>
      <c r="P639" s="382"/>
      <c r="Q639" s="382"/>
      <c r="R639" s="382"/>
      <c r="S639" s="382"/>
      <c r="T639" s="382"/>
      <c r="U639" s="382"/>
      <c r="V639" s="382"/>
      <c r="W639" s="382"/>
      <c r="X639" s="382"/>
      <c r="Y639" s="382"/>
      <c r="Z639" s="382"/>
    </row>
    <row r="640" ht="15.75" customHeight="1">
      <c r="A640" s="382"/>
      <c r="B640" s="382"/>
      <c r="C640" s="382"/>
      <c r="D640" s="382"/>
      <c r="E640" s="382"/>
      <c r="F640" s="382"/>
      <c r="G640" s="382"/>
      <c r="H640" s="382"/>
      <c r="I640" s="382"/>
      <c r="J640" s="382"/>
      <c r="K640" s="382"/>
      <c r="L640" s="382"/>
      <c r="M640" s="382"/>
      <c r="N640" s="382"/>
      <c r="O640" s="382"/>
      <c r="P640" s="382"/>
      <c r="Q640" s="382"/>
      <c r="R640" s="382"/>
      <c r="S640" s="382"/>
      <c r="T640" s="382"/>
      <c r="U640" s="382"/>
      <c r="V640" s="382"/>
      <c r="W640" s="382"/>
      <c r="X640" s="382"/>
      <c r="Y640" s="382"/>
      <c r="Z640" s="382"/>
    </row>
    <row r="641" ht="15.75" customHeight="1">
      <c r="A641" s="382"/>
      <c r="B641" s="382"/>
      <c r="C641" s="382"/>
      <c r="D641" s="382"/>
      <c r="E641" s="382"/>
      <c r="F641" s="382"/>
      <c r="G641" s="382"/>
      <c r="H641" s="382"/>
      <c r="I641" s="382"/>
      <c r="J641" s="382"/>
      <c r="K641" s="382"/>
      <c r="L641" s="382"/>
      <c r="M641" s="382"/>
      <c r="N641" s="382"/>
      <c r="O641" s="382"/>
      <c r="P641" s="382"/>
      <c r="Q641" s="382"/>
      <c r="R641" s="382"/>
      <c r="S641" s="382"/>
      <c r="T641" s="382"/>
      <c r="U641" s="382"/>
      <c r="V641" s="382"/>
      <c r="W641" s="382"/>
      <c r="X641" s="382"/>
      <c r="Y641" s="382"/>
      <c r="Z641" s="382"/>
    </row>
    <row r="642" ht="15.75" customHeight="1">
      <c r="A642" s="382"/>
      <c r="B642" s="382"/>
      <c r="C642" s="382"/>
      <c r="D642" s="382"/>
      <c r="E642" s="382"/>
      <c r="F642" s="382"/>
      <c r="G642" s="382"/>
      <c r="H642" s="382"/>
      <c r="I642" s="382"/>
      <c r="J642" s="382"/>
      <c r="K642" s="382"/>
      <c r="L642" s="382"/>
      <c r="M642" s="382"/>
      <c r="N642" s="382"/>
      <c r="O642" s="382"/>
      <c r="P642" s="382"/>
      <c r="Q642" s="382"/>
      <c r="R642" s="382"/>
      <c r="S642" s="382"/>
      <c r="T642" s="382"/>
      <c r="U642" s="382"/>
      <c r="V642" s="382"/>
      <c r="W642" s="382"/>
      <c r="X642" s="382"/>
      <c r="Y642" s="382"/>
      <c r="Z642" s="382"/>
    </row>
    <row r="643" ht="15.75" customHeight="1">
      <c r="A643" s="382"/>
      <c r="B643" s="382"/>
      <c r="C643" s="382"/>
      <c r="D643" s="382"/>
      <c r="E643" s="382"/>
      <c r="F643" s="382"/>
      <c r="G643" s="382"/>
      <c r="H643" s="382"/>
      <c r="I643" s="382"/>
      <c r="J643" s="382"/>
      <c r="K643" s="382"/>
      <c r="L643" s="382"/>
      <c r="M643" s="382"/>
      <c r="N643" s="382"/>
      <c r="O643" s="382"/>
      <c r="P643" s="382"/>
      <c r="Q643" s="382"/>
      <c r="R643" s="382"/>
      <c r="S643" s="382"/>
      <c r="T643" s="382"/>
      <c r="U643" s="382"/>
      <c r="V643" s="382"/>
      <c r="W643" s="382"/>
      <c r="X643" s="382"/>
      <c r="Y643" s="382"/>
      <c r="Z643" s="382"/>
    </row>
    <row r="644" ht="15.75" customHeight="1">
      <c r="A644" s="382"/>
      <c r="B644" s="382"/>
      <c r="C644" s="382"/>
      <c r="D644" s="382"/>
      <c r="E644" s="382"/>
      <c r="F644" s="382"/>
      <c r="G644" s="382"/>
      <c r="H644" s="382"/>
      <c r="I644" s="382"/>
      <c r="J644" s="382"/>
      <c r="K644" s="382"/>
      <c r="L644" s="382"/>
      <c r="M644" s="382"/>
      <c r="N644" s="382"/>
      <c r="O644" s="382"/>
      <c r="P644" s="382"/>
      <c r="Q644" s="382"/>
      <c r="R644" s="382"/>
      <c r="S644" s="382"/>
      <c r="T644" s="382"/>
      <c r="U644" s="382"/>
      <c r="V644" s="382"/>
      <c r="W644" s="382"/>
      <c r="X644" s="382"/>
      <c r="Y644" s="382"/>
      <c r="Z644" s="382"/>
    </row>
    <row r="645" ht="15.75" customHeight="1">
      <c r="A645" s="382"/>
      <c r="B645" s="382"/>
      <c r="C645" s="382"/>
      <c r="D645" s="382"/>
      <c r="E645" s="382"/>
      <c r="F645" s="382"/>
      <c r="G645" s="382"/>
      <c r="H645" s="382"/>
      <c r="I645" s="382"/>
      <c r="J645" s="382"/>
      <c r="K645" s="382"/>
      <c r="L645" s="382"/>
      <c r="M645" s="382"/>
      <c r="N645" s="382"/>
      <c r="O645" s="382"/>
      <c r="P645" s="382"/>
      <c r="Q645" s="382"/>
      <c r="R645" s="382"/>
      <c r="S645" s="382"/>
      <c r="T645" s="382"/>
      <c r="U645" s="382"/>
      <c r="V645" s="382"/>
      <c r="W645" s="382"/>
      <c r="X645" s="382"/>
      <c r="Y645" s="382"/>
      <c r="Z645" s="382"/>
    </row>
    <row r="646" ht="15.75" customHeight="1">
      <c r="A646" s="382"/>
      <c r="B646" s="382"/>
      <c r="C646" s="382"/>
      <c r="D646" s="382"/>
      <c r="E646" s="382"/>
      <c r="F646" s="382"/>
      <c r="G646" s="382"/>
      <c r="H646" s="382"/>
      <c r="I646" s="382"/>
      <c r="J646" s="382"/>
      <c r="K646" s="382"/>
      <c r="L646" s="382"/>
      <c r="M646" s="382"/>
      <c r="N646" s="382"/>
      <c r="O646" s="382"/>
      <c r="P646" s="382"/>
      <c r="Q646" s="382"/>
      <c r="R646" s="382"/>
      <c r="S646" s="382"/>
      <c r="T646" s="382"/>
      <c r="U646" s="382"/>
      <c r="V646" s="382"/>
      <c r="W646" s="382"/>
      <c r="X646" s="382"/>
      <c r="Y646" s="382"/>
      <c r="Z646" s="382"/>
    </row>
    <row r="647" ht="15.75" customHeight="1">
      <c r="A647" s="382"/>
      <c r="B647" s="382"/>
      <c r="C647" s="382"/>
      <c r="D647" s="382"/>
      <c r="E647" s="382"/>
      <c r="F647" s="382"/>
      <c r="G647" s="382"/>
      <c r="H647" s="382"/>
      <c r="I647" s="382"/>
      <c r="J647" s="382"/>
      <c r="K647" s="382"/>
      <c r="L647" s="382"/>
      <c r="M647" s="382"/>
      <c r="N647" s="382"/>
      <c r="O647" s="382"/>
      <c r="P647" s="382"/>
      <c r="Q647" s="382"/>
      <c r="R647" s="382"/>
      <c r="S647" s="382"/>
      <c r="T647" s="382"/>
      <c r="U647" s="382"/>
      <c r="V647" s="382"/>
      <c r="W647" s="382"/>
      <c r="X647" s="382"/>
      <c r="Y647" s="382"/>
      <c r="Z647" s="382"/>
    </row>
    <row r="648" ht="15.75" customHeight="1">
      <c r="A648" s="382"/>
      <c r="B648" s="382"/>
      <c r="C648" s="382"/>
      <c r="D648" s="382"/>
      <c r="E648" s="382"/>
      <c r="F648" s="382"/>
      <c r="G648" s="382"/>
      <c r="H648" s="382"/>
      <c r="I648" s="382"/>
      <c r="J648" s="382"/>
      <c r="K648" s="382"/>
      <c r="L648" s="382"/>
      <c r="M648" s="382"/>
      <c r="N648" s="382"/>
      <c r="O648" s="382"/>
      <c r="P648" s="382"/>
      <c r="Q648" s="382"/>
      <c r="R648" s="382"/>
      <c r="S648" s="382"/>
      <c r="T648" s="382"/>
      <c r="U648" s="382"/>
      <c r="V648" s="382"/>
      <c r="W648" s="382"/>
      <c r="X648" s="382"/>
      <c r="Y648" s="382"/>
      <c r="Z648" s="382"/>
    </row>
    <row r="649" ht="15.75" customHeight="1">
      <c r="A649" s="382"/>
      <c r="B649" s="382"/>
      <c r="C649" s="382"/>
      <c r="D649" s="382"/>
      <c r="E649" s="382"/>
      <c r="F649" s="382"/>
      <c r="G649" s="382"/>
      <c r="H649" s="382"/>
      <c r="I649" s="382"/>
      <c r="J649" s="382"/>
      <c r="K649" s="382"/>
      <c r="L649" s="382"/>
      <c r="M649" s="382"/>
      <c r="N649" s="382"/>
      <c r="O649" s="382"/>
      <c r="P649" s="382"/>
      <c r="Q649" s="382"/>
      <c r="R649" s="382"/>
      <c r="S649" s="382"/>
      <c r="T649" s="382"/>
      <c r="U649" s="382"/>
      <c r="V649" s="382"/>
      <c r="W649" s="382"/>
      <c r="X649" s="382"/>
      <c r="Y649" s="382"/>
      <c r="Z649" s="382"/>
    </row>
    <row r="650" ht="15.75" customHeight="1">
      <c r="A650" s="382"/>
      <c r="B650" s="382"/>
      <c r="C650" s="382"/>
      <c r="D650" s="382"/>
      <c r="E650" s="382"/>
      <c r="F650" s="382"/>
      <c r="G650" s="382"/>
      <c r="H650" s="382"/>
      <c r="I650" s="382"/>
      <c r="J650" s="382"/>
      <c r="K650" s="382"/>
      <c r="L650" s="382"/>
      <c r="M650" s="382"/>
      <c r="N650" s="382"/>
      <c r="O650" s="382"/>
      <c r="P650" s="382"/>
      <c r="Q650" s="382"/>
      <c r="R650" s="382"/>
      <c r="S650" s="382"/>
      <c r="T650" s="382"/>
      <c r="U650" s="382"/>
      <c r="V650" s="382"/>
      <c r="W650" s="382"/>
      <c r="X650" s="382"/>
      <c r="Y650" s="382"/>
      <c r="Z650" s="382"/>
    </row>
    <row r="651" ht="15.75" customHeight="1">
      <c r="A651" s="382"/>
      <c r="B651" s="382"/>
      <c r="C651" s="382"/>
      <c r="D651" s="382"/>
      <c r="E651" s="382"/>
      <c r="F651" s="382"/>
      <c r="G651" s="382"/>
      <c r="H651" s="382"/>
      <c r="I651" s="382"/>
      <c r="J651" s="382"/>
      <c r="K651" s="382"/>
      <c r="L651" s="382"/>
      <c r="M651" s="382"/>
      <c r="N651" s="382"/>
      <c r="O651" s="382"/>
      <c r="P651" s="382"/>
      <c r="Q651" s="382"/>
      <c r="R651" s="382"/>
      <c r="S651" s="382"/>
      <c r="T651" s="382"/>
      <c r="U651" s="382"/>
      <c r="V651" s="382"/>
      <c r="W651" s="382"/>
      <c r="X651" s="382"/>
      <c r="Y651" s="382"/>
      <c r="Z651" s="382"/>
    </row>
    <row r="652" ht="15.75" customHeight="1">
      <c r="A652" s="382"/>
      <c r="B652" s="382"/>
      <c r="C652" s="382"/>
      <c r="D652" s="382"/>
      <c r="E652" s="382"/>
      <c r="F652" s="382"/>
      <c r="G652" s="382"/>
      <c r="H652" s="382"/>
      <c r="I652" s="382"/>
      <c r="J652" s="382"/>
      <c r="K652" s="382"/>
      <c r="L652" s="382"/>
      <c r="M652" s="382"/>
      <c r="N652" s="382"/>
      <c r="O652" s="382"/>
      <c r="P652" s="382"/>
      <c r="Q652" s="382"/>
      <c r="R652" s="382"/>
      <c r="S652" s="382"/>
      <c r="T652" s="382"/>
      <c r="U652" s="382"/>
      <c r="V652" s="382"/>
      <c r="W652" s="382"/>
      <c r="X652" s="382"/>
      <c r="Y652" s="382"/>
      <c r="Z652" s="382"/>
    </row>
    <row r="653" ht="15.75" customHeight="1">
      <c r="A653" s="382"/>
      <c r="B653" s="382"/>
      <c r="C653" s="382"/>
      <c r="D653" s="382"/>
      <c r="E653" s="382"/>
      <c r="F653" s="382"/>
      <c r="G653" s="382"/>
      <c r="H653" s="382"/>
      <c r="I653" s="382"/>
      <c r="J653" s="382"/>
      <c r="K653" s="382"/>
      <c r="L653" s="382"/>
      <c r="M653" s="382"/>
      <c r="N653" s="382"/>
      <c r="O653" s="382"/>
      <c r="P653" s="382"/>
      <c r="Q653" s="382"/>
      <c r="R653" s="382"/>
      <c r="S653" s="382"/>
      <c r="T653" s="382"/>
      <c r="U653" s="382"/>
      <c r="V653" s="382"/>
      <c r="W653" s="382"/>
      <c r="X653" s="382"/>
      <c r="Y653" s="382"/>
      <c r="Z653" s="382"/>
    </row>
    <row r="654" ht="15.75" customHeight="1">
      <c r="A654" s="382"/>
      <c r="B654" s="382"/>
      <c r="C654" s="382"/>
      <c r="D654" s="382"/>
      <c r="E654" s="382"/>
      <c r="F654" s="382"/>
      <c r="G654" s="382"/>
      <c r="H654" s="382"/>
      <c r="I654" s="382"/>
      <c r="J654" s="382"/>
      <c r="K654" s="382"/>
      <c r="L654" s="382"/>
      <c r="M654" s="382"/>
      <c r="N654" s="382"/>
      <c r="O654" s="382"/>
      <c r="P654" s="382"/>
      <c r="Q654" s="382"/>
      <c r="R654" s="382"/>
      <c r="S654" s="382"/>
      <c r="T654" s="382"/>
      <c r="U654" s="382"/>
      <c r="V654" s="382"/>
      <c r="W654" s="382"/>
      <c r="X654" s="382"/>
      <c r="Y654" s="382"/>
      <c r="Z654" s="382"/>
    </row>
    <row r="655" ht="15.75" customHeight="1">
      <c r="A655" s="382"/>
      <c r="B655" s="382"/>
      <c r="C655" s="382"/>
      <c r="D655" s="382"/>
      <c r="E655" s="382"/>
      <c r="F655" s="382"/>
      <c r="G655" s="382"/>
      <c r="H655" s="382"/>
      <c r="I655" s="382"/>
      <c r="J655" s="382"/>
      <c r="K655" s="382"/>
      <c r="L655" s="382"/>
      <c r="M655" s="382"/>
      <c r="N655" s="382"/>
      <c r="O655" s="382"/>
      <c r="P655" s="382"/>
      <c r="Q655" s="382"/>
      <c r="R655" s="382"/>
      <c r="S655" s="382"/>
      <c r="T655" s="382"/>
      <c r="U655" s="382"/>
      <c r="V655" s="382"/>
      <c r="W655" s="382"/>
      <c r="X655" s="382"/>
      <c r="Y655" s="382"/>
      <c r="Z655" s="382"/>
    </row>
    <row r="656" ht="15.75" customHeight="1">
      <c r="A656" s="382"/>
      <c r="B656" s="382"/>
      <c r="C656" s="382"/>
      <c r="D656" s="382"/>
      <c r="E656" s="382"/>
      <c r="F656" s="382"/>
      <c r="G656" s="382"/>
      <c r="H656" s="382"/>
      <c r="I656" s="382"/>
      <c r="J656" s="382"/>
      <c r="K656" s="382"/>
      <c r="L656" s="382"/>
      <c r="M656" s="382"/>
      <c r="N656" s="382"/>
      <c r="O656" s="382"/>
      <c r="P656" s="382"/>
      <c r="Q656" s="382"/>
      <c r="R656" s="382"/>
      <c r="S656" s="382"/>
      <c r="T656" s="382"/>
      <c r="U656" s="382"/>
      <c r="V656" s="382"/>
      <c r="W656" s="382"/>
      <c r="X656" s="382"/>
      <c r="Y656" s="382"/>
      <c r="Z656" s="382"/>
    </row>
    <row r="657" ht="15.75" customHeight="1">
      <c r="A657" s="382"/>
      <c r="B657" s="382"/>
      <c r="C657" s="382"/>
      <c r="D657" s="382"/>
      <c r="E657" s="382"/>
      <c r="F657" s="382"/>
      <c r="G657" s="382"/>
      <c r="H657" s="382"/>
      <c r="I657" s="382"/>
      <c r="J657" s="382"/>
      <c r="K657" s="382"/>
      <c r="L657" s="382"/>
      <c r="M657" s="382"/>
      <c r="N657" s="382"/>
      <c r="O657" s="382"/>
      <c r="P657" s="382"/>
      <c r="Q657" s="382"/>
      <c r="R657" s="382"/>
      <c r="S657" s="382"/>
      <c r="T657" s="382"/>
      <c r="U657" s="382"/>
      <c r="V657" s="382"/>
      <c r="W657" s="382"/>
      <c r="X657" s="382"/>
      <c r="Y657" s="382"/>
      <c r="Z657" s="382"/>
    </row>
    <row r="658" ht="15.75" customHeight="1">
      <c r="A658" s="382"/>
      <c r="B658" s="382"/>
      <c r="C658" s="382"/>
      <c r="D658" s="382"/>
      <c r="E658" s="382"/>
      <c r="F658" s="382"/>
      <c r="G658" s="382"/>
      <c r="H658" s="382"/>
      <c r="I658" s="382"/>
      <c r="J658" s="382"/>
      <c r="K658" s="382"/>
      <c r="L658" s="382"/>
      <c r="M658" s="382"/>
      <c r="N658" s="382"/>
      <c r="O658" s="382"/>
      <c r="P658" s="382"/>
      <c r="Q658" s="382"/>
      <c r="R658" s="382"/>
      <c r="S658" s="382"/>
      <c r="T658" s="382"/>
      <c r="U658" s="382"/>
      <c r="V658" s="382"/>
      <c r="W658" s="382"/>
      <c r="X658" s="382"/>
      <c r="Y658" s="382"/>
      <c r="Z658" s="382"/>
    </row>
    <row r="659" ht="15.75" customHeight="1">
      <c r="A659" s="382"/>
      <c r="B659" s="382"/>
      <c r="C659" s="382"/>
      <c r="D659" s="382"/>
      <c r="E659" s="382"/>
      <c r="F659" s="382"/>
      <c r="G659" s="382"/>
      <c r="H659" s="382"/>
      <c r="I659" s="382"/>
      <c r="J659" s="382"/>
      <c r="K659" s="382"/>
      <c r="L659" s="382"/>
      <c r="M659" s="382"/>
      <c r="N659" s="382"/>
      <c r="O659" s="382"/>
      <c r="P659" s="382"/>
      <c r="Q659" s="382"/>
      <c r="R659" s="382"/>
      <c r="S659" s="382"/>
      <c r="T659" s="382"/>
      <c r="U659" s="382"/>
      <c r="V659" s="382"/>
      <c r="W659" s="382"/>
      <c r="X659" s="382"/>
      <c r="Y659" s="382"/>
      <c r="Z659" s="382"/>
    </row>
    <row r="660" ht="15.75" customHeight="1">
      <c r="A660" s="382"/>
      <c r="B660" s="382"/>
      <c r="C660" s="382"/>
      <c r="D660" s="382"/>
      <c r="E660" s="382"/>
      <c r="F660" s="382"/>
      <c r="G660" s="382"/>
      <c r="H660" s="382"/>
      <c r="I660" s="382"/>
      <c r="J660" s="382"/>
      <c r="K660" s="382"/>
      <c r="L660" s="382"/>
      <c r="M660" s="382"/>
      <c r="N660" s="382"/>
      <c r="O660" s="382"/>
      <c r="P660" s="382"/>
      <c r="Q660" s="382"/>
      <c r="R660" s="382"/>
      <c r="S660" s="382"/>
      <c r="T660" s="382"/>
      <c r="U660" s="382"/>
      <c r="V660" s="382"/>
      <c r="W660" s="382"/>
      <c r="X660" s="382"/>
      <c r="Y660" s="382"/>
      <c r="Z660" s="382"/>
    </row>
    <row r="661" ht="15.75" customHeight="1">
      <c r="A661" s="382"/>
      <c r="B661" s="382"/>
      <c r="C661" s="382"/>
      <c r="D661" s="382"/>
      <c r="E661" s="382"/>
      <c r="F661" s="382"/>
      <c r="G661" s="382"/>
      <c r="H661" s="382"/>
      <c r="I661" s="382"/>
      <c r="J661" s="382"/>
      <c r="K661" s="382"/>
      <c r="L661" s="382"/>
      <c r="M661" s="382"/>
      <c r="N661" s="382"/>
      <c r="O661" s="382"/>
      <c r="P661" s="382"/>
      <c r="Q661" s="382"/>
      <c r="R661" s="382"/>
      <c r="S661" s="382"/>
      <c r="T661" s="382"/>
      <c r="U661" s="382"/>
      <c r="V661" s="382"/>
      <c r="W661" s="382"/>
      <c r="X661" s="382"/>
      <c r="Y661" s="382"/>
      <c r="Z661" s="382"/>
    </row>
    <row r="662" ht="15.75" customHeight="1">
      <c r="A662" s="382"/>
      <c r="B662" s="382"/>
      <c r="C662" s="382"/>
      <c r="D662" s="382"/>
      <c r="E662" s="382"/>
      <c r="F662" s="382"/>
      <c r="G662" s="382"/>
      <c r="H662" s="382"/>
      <c r="I662" s="382"/>
      <c r="J662" s="382"/>
      <c r="K662" s="382"/>
      <c r="L662" s="382"/>
      <c r="M662" s="382"/>
      <c r="N662" s="382"/>
      <c r="O662" s="382"/>
      <c r="P662" s="382"/>
      <c r="Q662" s="382"/>
      <c r="R662" s="382"/>
      <c r="S662" s="382"/>
      <c r="T662" s="382"/>
      <c r="U662" s="382"/>
      <c r="V662" s="382"/>
      <c r="W662" s="382"/>
      <c r="X662" s="382"/>
      <c r="Y662" s="382"/>
      <c r="Z662" s="382"/>
    </row>
    <row r="663" ht="15.75" customHeight="1">
      <c r="A663" s="382"/>
      <c r="B663" s="382"/>
      <c r="C663" s="382"/>
      <c r="D663" s="382"/>
      <c r="E663" s="382"/>
      <c r="F663" s="382"/>
      <c r="G663" s="382"/>
      <c r="H663" s="382"/>
      <c r="I663" s="382"/>
      <c r="J663" s="382"/>
      <c r="K663" s="382"/>
      <c r="L663" s="382"/>
      <c r="M663" s="382"/>
      <c r="N663" s="382"/>
      <c r="O663" s="382"/>
      <c r="P663" s="382"/>
      <c r="Q663" s="382"/>
      <c r="R663" s="382"/>
      <c r="S663" s="382"/>
      <c r="T663" s="382"/>
      <c r="U663" s="382"/>
      <c r="V663" s="382"/>
      <c r="W663" s="382"/>
      <c r="X663" s="382"/>
      <c r="Y663" s="382"/>
      <c r="Z663" s="382"/>
    </row>
    <row r="664" ht="15.75" customHeight="1">
      <c r="A664" s="382"/>
      <c r="B664" s="382"/>
      <c r="C664" s="382"/>
      <c r="D664" s="382"/>
      <c r="E664" s="382"/>
      <c r="F664" s="382"/>
      <c r="G664" s="382"/>
      <c r="H664" s="382"/>
      <c r="I664" s="382"/>
      <c r="J664" s="382"/>
      <c r="K664" s="382"/>
      <c r="L664" s="382"/>
      <c r="M664" s="382"/>
      <c r="N664" s="382"/>
      <c r="O664" s="382"/>
      <c r="P664" s="382"/>
      <c r="Q664" s="382"/>
      <c r="R664" s="382"/>
      <c r="S664" s="382"/>
      <c r="T664" s="382"/>
      <c r="U664" s="382"/>
      <c r="V664" s="382"/>
      <c r="W664" s="382"/>
      <c r="X664" s="382"/>
      <c r="Y664" s="382"/>
      <c r="Z664" s="382"/>
    </row>
    <row r="665" ht="15.75" customHeight="1">
      <c r="A665" s="382"/>
      <c r="B665" s="382"/>
      <c r="C665" s="382"/>
      <c r="D665" s="382"/>
      <c r="E665" s="382"/>
      <c r="F665" s="382"/>
      <c r="G665" s="382"/>
      <c r="H665" s="382"/>
      <c r="I665" s="382"/>
      <c r="J665" s="382"/>
      <c r="K665" s="382"/>
      <c r="L665" s="382"/>
      <c r="M665" s="382"/>
      <c r="N665" s="382"/>
      <c r="O665" s="382"/>
      <c r="P665" s="382"/>
      <c r="Q665" s="382"/>
      <c r="R665" s="382"/>
      <c r="S665" s="382"/>
      <c r="T665" s="382"/>
      <c r="U665" s="382"/>
      <c r="V665" s="382"/>
      <c r="W665" s="382"/>
      <c r="X665" s="382"/>
      <c r="Y665" s="382"/>
      <c r="Z665" s="382"/>
    </row>
    <row r="666" ht="15.75" customHeight="1">
      <c r="A666" s="382"/>
      <c r="B666" s="382"/>
      <c r="C666" s="382"/>
      <c r="D666" s="382"/>
      <c r="E666" s="382"/>
      <c r="F666" s="382"/>
      <c r="G666" s="382"/>
      <c r="H666" s="382"/>
      <c r="I666" s="382"/>
      <c r="J666" s="382"/>
      <c r="K666" s="382"/>
      <c r="L666" s="382"/>
      <c r="M666" s="382"/>
      <c r="N666" s="382"/>
      <c r="O666" s="382"/>
      <c r="P666" s="382"/>
      <c r="Q666" s="382"/>
      <c r="R666" s="382"/>
      <c r="S666" s="382"/>
      <c r="T666" s="382"/>
      <c r="U666" s="382"/>
      <c r="V666" s="382"/>
      <c r="W666" s="382"/>
      <c r="X666" s="382"/>
      <c r="Y666" s="382"/>
      <c r="Z666" s="382"/>
    </row>
    <row r="667" ht="15.75" customHeight="1">
      <c r="A667" s="382"/>
      <c r="B667" s="382"/>
      <c r="C667" s="382"/>
      <c r="D667" s="382"/>
      <c r="E667" s="382"/>
      <c r="F667" s="382"/>
      <c r="G667" s="382"/>
      <c r="H667" s="382"/>
      <c r="I667" s="382"/>
      <c r="J667" s="382"/>
      <c r="K667" s="382"/>
      <c r="L667" s="382"/>
      <c r="M667" s="382"/>
      <c r="N667" s="382"/>
      <c r="O667" s="382"/>
      <c r="P667" s="382"/>
      <c r="Q667" s="382"/>
      <c r="R667" s="382"/>
      <c r="S667" s="382"/>
      <c r="T667" s="382"/>
      <c r="U667" s="382"/>
      <c r="V667" s="382"/>
      <c r="W667" s="382"/>
      <c r="X667" s="382"/>
      <c r="Y667" s="382"/>
      <c r="Z667" s="382"/>
    </row>
    <row r="668" ht="15.75" customHeight="1">
      <c r="A668" s="382"/>
      <c r="B668" s="382"/>
      <c r="C668" s="382"/>
      <c r="D668" s="382"/>
      <c r="E668" s="382"/>
      <c r="F668" s="382"/>
      <c r="G668" s="382"/>
      <c r="H668" s="382"/>
      <c r="I668" s="382"/>
      <c r="J668" s="382"/>
      <c r="K668" s="382"/>
      <c r="L668" s="382"/>
      <c r="M668" s="382"/>
      <c r="N668" s="382"/>
      <c r="O668" s="382"/>
      <c r="P668" s="382"/>
      <c r="Q668" s="382"/>
      <c r="R668" s="382"/>
      <c r="S668" s="382"/>
      <c r="T668" s="382"/>
      <c r="U668" s="382"/>
      <c r="V668" s="382"/>
      <c r="W668" s="382"/>
      <c r="X668" s="382"/>
      <c r="Y668" s="382"/>
      <c r="Z668" s="382"/>
    </row>
    <row r="669" ht="15.75" customHeight="1">
      <c r="A669" s="382"/>
      <c r="B669" s="382"/>
      <c r="C669" s="382"/>
      <c r="D669" s="382"/>
      <c r="E669" s="382"/>
      <c r="F669" s="382"/>
      <c r="G669" s="382"/>
      <c r="H669" s="382"/>
      <c r="I669" s="382"/>
      <c r="J669" s="382"/>
      <c r="K669" s="382"/>
      <c r="L669" s="382"/>
      <c r="M669" s="382"/>
      <c r="N669" s="382"/>
      <c r="O669" s="382"/>
      <c r="P669" s="382"/>
      <c r="Q669" s="382"/>
      <c r="R669" s="382"/>
      <c r="S669" s="382"/>
      <c r="T669" s="382"/>
      <c r="U669" s="382"/>
      <c r="V669" s="382"/>
      <c r="W669" s="382"/>
      <c r="X669" s="382"/>
      <c r="Y669" s="382"/>
      <c r="Z669" s="382"/>
    </row>
    <row r="670" ht="15.75" customHeight="1">
      <c r="A670" s="382"/>
      <c r="B670" s="382"/>
      <c r="C670" s="382"/>
      <c r="D670" s="382"/>
      <c r="E670" s="382"/>
      <c r="F670" s="382"/>
      <c r="G670" s="382"/>
      <c r="H670" s="382"/>
      <c r="I670" s="382"/>
      <c r="J670" s="382"/>
      <c r="K670" s="382"/>
      <c r="L670" s="382"/>
      <c r="M670" s="382"/>
      <c r="N670" s="382"/>
      <c r="O670" s="382"/>
      <c r="P670" s="382"/>
      <c r="Q670" s="382"/>
      <c r="R670" s="382"/>
      <c r="S670" s="382"/>
      <c r="T670" s="382"/>
      <c r="U670" s="382"/>
      <c r="V670" s="382"/>
      <c r="W670" s="382"/>
      <c r="X670" s="382"/>
      <c r="Y670" s="382"/>
      <c r="Z670" s="382"/>
    </row>
    <row r="671" ht="15.75" customHeight="1">
      <c r="A671" s="382"/>
      <c r="B671" s="382"/>
      <c r="C671" s="382"/>
      <c r="D671" s="382"/>
      <c r="E671" s="382"/>
      <c r="F671" s="382"/>
      <c r="G671" s="382"/>
      <c r="H671" s="382"/>
      <c r="I671" s="382"/>
      <c r="J671" s="382"/>
      <c r="K671" s="382"/>
      <c r="L671" s="382"/>
      <c r="M671" s="382"/>
      <c r="N671" s="382"/>
      <c r="O671" s="382"/>
      <c r="P671" s="382"/>
      <c r="Q671" s="382"/>
      <c r="R671" s="382"/>
      <c r="S671" s="382"/>
      <c r="T671" s="382"/>
      <c r="U671" s="382"/>
      <c r="V671" s="382"/>
      <c r="W671" s="382"/>
      <c r="X671" s="382"/>
      <c r="Y671" s="382"/>
      <c r="Z671" s="382"/>
    </row>
    <row r="672" ht="15.75" customHeight="1">
      <c r="A672" s="382"/>
      <c r="B672" s="382"/>
      <c r="C672" s="382"/>
      <c r="D672" s="382"/>
      <c r="E672" s="382"/>
      <c r="F672" s="382"/>
      <c r="G672" s="382"/>
      <c r="H672" s="382"/>
      <c r="I672" s="382"/>
      <c r="J672" s="382"/>
      <c r="K672" s="382"/>
      <c r="L672" s="382"/>
      <c r="M672" s="382"/>
      <c r="N672" s="382"/>
      <c r="O672" s="382"/>
      <c r="P672" s="382"/>
      <c r="Q672" s="382"/>
      <c r="R672" s="382"/>
      <c r="S672" s="382"/>
      <c r="T672" s="382"/>
      <c r="U672" s="382"/>
      <c r="V672" s="382"/>
      <c r="W672" s="382"/>
      <c r="X672" s="382"/>
      <c r="Y672" s="382"/>
      <c r="Z672" s="382"/>
    </row>
    <row r="673" ht="15.75" customHeight="1">
      <c r="A673" s="382"/>
      <c r="B673" s="382"/>
      <c r="C673" s="382"/>
      <c r="D673" s="382"/>
      <c r="E673" s="382"/>
      <c r="F673" s="382"/>
      <c r="G673" s="382"/>
      <c r="H673" s="382"/>
      <c r="I673" s="382"/>
      <c r="J673" s="382"/>
      <c r="K673" s="382"/>
      <c r="L673" s="382"/>
      <c r="M673" s="382"/>
      <c r="N673" s="382"/>
      <c r="O673" s="382"/>
      <c r="P673" s="382"/>
      <c r="Q673" s="382"/>
      <c r="R673" s="382"/>
      <c r="S673" s="382"/>
      <c r="T673" s="382"/>
      <c r="U673" s="382"/>
      <c r="V673" s="382"/>
      <c r="W673" s="382"/>
      <c r="X673" s="382"/>
      <c r="Y673" s="382"/>
      <c r="Z673" s="382"/>
    </row>
    <row r="674" ht="15.75" customHeight="1">
      <c r="A674" s="382"/>
      <c r="B674" s="382"/>
      <c r="C674" s="382"/>
      <c r="D674" s="382"/>
      <c r="E674" s="382"/>
      <c r="F674" s="382"/>
      <c r="G674" s="382"/>
      <c r="H674" s="382"/>
      <c r="I674" s="382"/>
      <c r="J674" s="382"/>
      <c r="K674" s="382"/>
      <c r="L674" s="382"/>
      <c r="M674" s="382"/>
      <c r="N674" s="382"/>
      <c r="O674" s="382"/>
      <c r="P674" s="382"/>
      <c r="Q674" s="382"/>
      <c r="R674" s="382"/>
      <c r="S674" s="382"/>
      <c r="T674" s="382"/>
      <c r="U674" s="382"/>
      <c r="V674" s="382"/>
      <c r="W674" s="382"/>
      <c r="X674" s="382"/>
      <c r="Y674" s="382"/>
      <c r="Z674" s="382"/>
    </row>
    <row r="675" ht="15.75" customHeight="1">
      <c r="A675" s="382"/>
      <c r="B675" s="382"/>
      <c r="C675" s="382"/>
      <c r="D675" s="382"/>
      <c r="E675" s="382"/>
      <c r="F675" s="382"/>
      <c r="G675" s="382"/>
      <c r="H675" s="382"/>
      <c r="I675" s="382"/>
      <c r="J675" s="382"/>
      <c r="K675" s="382"/>
      <c r="L675" s="382"/>
      <c r="M675" s="382"/>
      <c r="N675" s="382"/>
      <c r="O675" s="382"/>
      <c r="P675" s="382"/>
      <c r="Q675" s="382"/>
      <c r="R675" s="382"/>
      <c r="S675" s="382"/>
      <c r="T675" s="382"/>
      <c r="U675" s="382"/>
      <c r="V675" s="382"/>
      <c r="W675" s="382"/>
      <c r="X675" s="382"/>
      <c r="Y675" s="382"/>
      <c r="Z675" s="382"/>
    </row>
    <row r="676" ht="15.75" customHeight="1">
      <c r="A676" s="382"/>
      <c r="B676" s="382"/>
      <c r="C676" s="382"/>
      <c r="D676" s="382"/>
      <c r="E676" s="382"/>
      <c r="F676" s="382"/>
      <c r="G676" s="382"/>
      <c r="H676" s="382"/>
      <c r="I676" s="382"/>
      <c r="J676" s="382"/>
      <c r="K676" s="382"/>
      <c r="L676" s="382"/>
      <c r="M676" s="382"/>
      <c r="N676" s="382"/>
      <c r="O676" s="382"/>
      <c r="P676" s="382"/>
      <c r="Q676" s="382"/>
      <c r="R676" s="382"/>
      <c r="S676" s="382"/>
      <c r="T676" s="382"/>
      <c r="U676" s="382"/>
      <c r="V676" s="382"/>
      <c r="W676" s="382"/>
      <c r="X676" s="382"/>
      <c r="Y676" s="382"/>
      <c r="Z676" s="382"/>
    </row>
    <row r="677" ht="15.75" customHeight="1">
      <c r="A677" s="382"/>
      <c r="B677" s="382"/>
      <c r="C677" s="382"/>
      <c r="D677" s="382"/>
      <c r="E677" s="382"/>
      <c r="F677" s="382"/>
      <c r="G677" s="382"/>
      <c r="H677" s="382"/>
      <c r="I677" s="382"/>
      <c r="J677" s="382"/>
      <c r="K677" s="382"/>
      <c r="L677" s="382"/>
      <c r="M677" s="382"/>
      <c r="N677" s="382"/>
      <c r="O677" s="382"/>
      <c r="P677" s="382"/>
      <c r="Q677" s="382"/>
      <c r="R677" s="382"/>
      <c r="S677" s="382"/>
      <c r="T677" s="382"/>
      <c r="U677" s="382"/>
      <c r="V677" s="382"/>
      <c r="W677" s="382"/>
      <c r="X677" s="382"/>
      <c r="Y677" s="382"/>
      <c r="Z677" s="382"/>
    </row>
    <row r="678" ht="15.75" customHeight="1">
      <c r="A678" s="382"/>
      <c r="B678" s="382"/>
      <c r="C678" s="382"/>
      <c r="D678" s="382"/>
      <c r="E678" s="382"/>
      <c r="F678" s="382"/>
      <c r="G678" s="382"/>
      <c r="H678" s="382"/>
      <c r="I678" s="382"/>
      <c r="J678" s="382"/>
      <c r="K678" s="382"/>
      <c r="L678" s="382"/>
      <c r="M678" s="382"/>
      <c r="N678" s="382"/>
      <c r="O678" s="382"/>
      <c r="P678" s="382"/>
      <c r="Q678" s="382"/>
      <c r="R678" s="382"/>
      <c r="S678" s="382"/>
      <c r="T678" s="382"/>
      <c r="U678" s="382"/>
      <c r="V678" s="382"/>
      <c r="W678" s="382"/>
      <c r="X678" s="382"/>
      <c r="Y678" s="382"/>
      <c r="Z678" s="382"/>
    </row>
    <row r="679" ht="15.75" customHeight="1">
      <c r="A679" s="382"/>
      <c r="B679" s="382"/>
      <c r="C679" s="382"/>
      <c r="D679" s="382"/>
      <c r="E679" s="382"/>
      <c r="F679" s="382"/>
      <c r="G679" s="382"/>
      <c r="H679" s="382"/>
      <c r="I679" s="382"/>
      <c r="J679" s="382"/>
      <c r="K679" s="382"/>
      <c r="L679" s="382"/>
      <c r="M679" s="382"/>
      <c r="N679" s="382"/>
      <c r="O679" s="382"/>
      <c r="P679" s="382"/>
      <c r="Q679" s="382"/>
      <c r="R679" s="382"/>
      <c r="S679" s="382"/>
      <c r="T679" s="382"/>
      <c r="U679" s="382"/>
      <c r="V679" s="382"/>
      <c r="W679" s="382"/>
      <c r="X679" s="382"/>
      <c r="Y679" s="382"/>
      <c r="Z679" s="382"/>
    </row>
    <row r="680" ht="15.75" customHeight="1">
      <c r="A680" s="382"/>
      <c r="B680" s="382"/>
      <c r="C680" s="382"/>
      <c r="D680" s="382"/>
      <c r="E680" s="382"/>
      <c r="F680" s="382"/>
      <c r="G680" s="382"/>
      <c r="H680" s="382"/>
      <c r="I680" s="382"/>
      <c r="J680" s="382"/>
      <c r="K680" s="382"/>
      <c r="L680" s="382"/>
      <c r="M680" s="382"/>
      <c r="N680" s="382"/>
      <c r="O680" s="382"/>
      <c r="P680" s="382"/>
      <c r="Q680" s="382"/>
      <c r="R680" s="382"/>
      <c r="S680" s="382"/>
      <c r="T680" s="382"/>
      <c r="U680" s="382"/>
      <c r="V680" s="382"/>
      <c r="W680" s="382"/>
      <c r="X680" s="382"/>
      <c r="Y680" s="382"/>
      <c r="Z680" s="382"/>
    </row>
    <row r="681" ht="15.75" customHeight="1">
      <c r="A681" s="382"/>
      <c r="B681" s="382"/>
      <c r="C681" s="382"/>
      <c r="D681" s="382"/>
      <c r="E681" s="382"/>
      <c r="F681" s="382"/>
      <c r="G681" s="382"/>
      <c r="H681" s="382"/>
      <c r="I681" s="382"/>
      <c r="J681" s="382"/>
      <c r="K681" s="382"/>
      <c r="L681" s="382"/>
      <c r="M681" s="382"/>
      <c r="N681" s="382"/>
      <c r="O681" s="382"/>
      <c r="P681" s="382"/>
      <c r="Q681" s="382"/>
      <c r="R681" s="382"/>
      <c r="S681" s="382"/>
      <c r="T681" s="382"/>
      <c r="U681" s="382"/>
      <c r="V681" s="382"/>
      <c r="W681" s="382"/>
      <c r="X681" s="382"/>
      <c r="Y681" s="382"/>
      <c r="Z681" s="382"/>
    </row>
    <row r="682" ht="15.75" customHeight="1">
      <c r="A682" s="382"/>
      <c r="B682" s="382"/>
      <c r="C682" s="382"/>
      <c r="D682" s="382"/>
      <c r="E682" s="382"/>
      <c r="F682" s="382"/>
      <c r="G682" s="382"/>
      <c r="H682" s="382"/>
      <c r="I682" s="382"/>
      <c r="J682" s="382"/>
      <c r="K682" s="382"/>
      <c r="L682" s="382"/>
      <c r="M682" s="382"/>
      <c r="N682" s="382"/>
      <c r="O682" s="382"/>
      <c r="P682" s="382"/>
      <c r="Q682" s="382"/>
      <c r="R682" s="382"/>
      <c r="S682" s="382"/>
      <c r="T682" s="382"/>
      <c r="U682" s="382"/>
      <c r="V682" s="382"/>
      <c r="W682" s="382"/>
      <c r="X682" s="382"/>
      <c r="Y682" s="382"/>
      <c r="Z682" s="382"/>
    </row>
    <row r="683" ht="15.75" customHeight="1">
      <c r="A683" s="382"/>
      <c r="B683" s="382"/>
      <c r="C683" s="382"/>
      <c r="D683" s="382"/>
      <c r="E683" s="382"/>
      <c r="F683" s="382"/>
      <c r="G683" s="382"/>
      <c r="H683" s="382"/>
      <c r="I683" s="382"/>
      <c r="J683" s="382"/>
      <c r="K683" s="382"/>
      <c r="L683" s="382"/>
      <c r="M683" s="382"/>
      <c r="N683" s="382"/>
      <c r="O683" s="382"/>
      <c r="P683" s="382"/>
      <c r="Q683" s="382"/>
      <c r="R683" s="382"/>
      <c r="S683" s="382"/>
      <c r="T683" s="382"/>
      <c r="U683" s="382"/>
      <c r="V683" s="382"/>
      <c r="W683" s="382"/>
      <c r="X683" s="382"/>
      <c r="Y683" s="382"/>
      <c r="Z683" s="382"/>
    </row>
    <row r="684" ht="15.75" customHeight="1">
      <c r="A684" s="382"/>
      <c r="B684" s="382"/>
      <c r="C684" s="382"/>
      <c r="D684" s="382"/>
      <c r="E684" s="382"/>
      <c r="F684" s="382"/>
      <c r="G684" s="382"/>
      <c r="H684" s="382"/>
      <c r="I684" s="382"/>
      <c r="J684" s="382"/>
      <c r="K684" s="382"/>
      <c r="L684" s="382"/>
      <c r="M684" s="382"/>
      <c r="N684" s="382"/>
      <c r="O684" s="382"/>
      <c r="P684" s="382"/>
      <c r="Q684" s="382"/>
      <c r="R684" s="382"/>
      <c r="S684" s="382"/>
      <c r="T684" s="382"/>
      <c r="U684" s="382"/>
      <c r="V684" s="382"/>
      <c r="W684" s="382"/>
      <c r="X684" s="382"/>
      <c r="Y684" s="382"/>
      <c r="Z684" s="382"/>
    </row>
    <row r="685" ht="15.75" customHeight="1">
      <c r="A685" s="382"/>
      <c r="B685" s="382"/>
      <c r="C685" s="382"/>
      <c r="D685" s="382"/>
      <c r="E685" s="382"/>
      <c r="F685" s="382"/>
      <c r="G685" s="382"/>
      <c r="H685" s="382"/>
      <c r="I685" s="382"/>
      <c r="J685" s="382"/>
      <c r="K685" s="382"/>
      <c r="L685" s="382"/>
      <c r="M685" s="382"/>
      <c r="N685" s="382"/>
      <c r="O685" s="382"/>
      <c r="P685" s="382"/>
      <c r="Q685" s="382"/>
      <c r="R685" s="382"/>
      <c r="S685" s="382"/>
      <c r="T685" s="382"/>
      <c r="U685" s="382"/>
      <c r="V685" s="382"/>
      <c r="W685" s="382"/>
      <c r="X685" s="382"/>
      <c r="Y685" s="382"/>
      <c r="Z685" s="382"/>
    </row>
    <row r="686" ht="15.75" customHeight="1">
      <c r="A686" s="382"/>
      <c r="B686" s="382"/>
      <c r="C686" s="382"/>
      <c r="D686" s="382"/>
      <c r="E686" s="382"/>
      <c r="F686" s="382"/>
      <c r="G686" s="382"/>
      <c r="H686" s="382"/>
      <c r="I686" s="382"/>
      <c r="J686" s="382"/>
      <c r="K686" s="382"/>
      <c r="L686" s="382"/>
      <c r="M686" s="382"/>
      <c r="N686" s="382"/>
      <c r="O686" s="382"/>
      <c r="P686" s="382"/>
      <c r="Q686" s="382"/>
      <c r="R686" s="382"/>
      <c r="S686" s="382"/>
      <c r="T686" s="382"/>
      <c r="U686" s="382"/>
      <c r="V686" s="382"/>
      <c r="W686" s="382"/>
      <c r="X686" s="382"/>
      <c r="Y686" s="382"/>
      <c r="Z686" s="382"/>
    </row>
    <row r="687" ht="15.75" customHeight="1">
      <c r="A687" s="382"/>
      <c r="B687" s="382"/>
      <c r="C687" s="382"/>
      <c r="D687" s="382"/>
      <c r="E687" s="382"/>
      <c r="F687" s="382"/>
      <c r="G687" s="382"/>
      <c r="H687" s="382"/>
      <c r="I687" s="382"/>
      <c r="J687" s="382"/>
      <c r="K687" s="382"/>
      <c r="L687" s="382"/>
      <c r="M687" s="382"/>
      <c r="N687" s="382"/>
      <c r="O687" s="382"/>
      <c r="P687" s="382"/>
      <c r="Q687" s="382"/>
      <c r="R687" s="382"/>
      <c r="S687" s="382"/>
      <c r="T687" s="382"/>
      <c r="U687" s="382"/>
      <c r="V687" s="382"/>
      <c r="W687" s="382"/>
      <c r="X687" s="382"/>
      <c r="Y687" s="382"/>
      <c r="Z687" s="382"/>
    </row>
    <row r="688" ht="15.75" customHeight="1">
      <c r="A688" s="382"/>
      <c r="B688" s="382"/>
      <c r="C688" s="382"/>
      <c r="D688" s="382"/>
      <c r="E688" s="382"/>
      <c r="F688" s="382"/>
      <c r="G688" s="382"/>
      <c r="H688" s="382"/>
      <c r="I688" s="382"/>
      <c r="J688" s="382"/>
      <c r="K688" s="382"/>
      <c r="L688" s="382"/>
      <c r="M688" s="382"/>
      <c r="N688" s="382"/>
      <c r="O688" s="382"/>
      <c r="P688" s="382"/>
      <c r="Q688" s="382"/>
      <c r="R688" s="382"/>
      <c r="S688" s="382"/>
      <c r="T688" s="382"/>
      <c r="U688" s="382"/>
      <c r="V688" s="382"/>
      <c r="W688" s="382"/>
      <c r="X688" s="382"/>
      <c r="Y688" s="382"/>
      <c r="Z688" s="382"/>
    </row>
    <row r="689" ht="15.75" customHeight="1">
      <c r="A689" s="382"/>
      <c r="B689" s="382"/>
      <c r="C689" s="382"/>
      <c r="D689" s="382"/>
      <c r="E689" s="382"/>
      <c r="F689" s="382"/>
      <c r="G689" s="382"/>
      <c r="H689" s="382"/>
      <c r="I689" s="382"/>
      <c r="J689" s="382"/>
      <c r="K689" s="382"/>
      <c r="L689" s="382"/>
      <c r="M689" s="382"/>
      <c r="N689" s="382"/>
      <c r="O689" s="382"/>
      <c r="P689" s="382"/>
      <c r="Q689" s="382"/>
      <c r="R689" s="382"/>
      <c r="S689" s="382"/>
      <c r="T689" s="382"/>
      <c r="U689" s="382"/>
      <c r="V689" s="382"/>
      <c r="W689" s="382"/>
      <c r="X689" s="382"/>
      <c r="Y689" s="382"/>
      <c r="Z689" s="382"/>
    </row>
    <row r="690" ht="15.75" customHeight="1">
      <c r="A690" s="382"/>
      <c r="B690" s="382"/>
      <c r="C690" s="382"/>
      <c r="D690" s="382"/>
      <c r="E690" s="382"/>
      <c r="F690" s="382"/>
      <c r="G690" s="382"/>
      <c r="H690" s="382"/>
      <c r="I690" s="382"/>
      <c r="J690" s="382"/>
      <c r="K690" s="382"/>
      <c r="L690" s="382"/>
      <c r="M690" s="382"/>
      <c r="N690" s="382"/>
      <c r="O690" s="382"/>
      <c r="P690" s="382"/>
      <c r="Q690" s="382"/>
      <c r="R690" s="382"/>
      <c r="S690" s="382"/>
      <c r="T690" s="382"/>
      <c r="U690" s="382"/>
      <c r="V690" s="382"/>
      <c r="W690" s="382"/>
      <c r="X690" s="382"/>
      <c r="Y690" s="382"/>
      <c r="Z690" s="382"/>
    </row>
    <row r="691" ht="15.75" customHeight="1">
      <c r="A691" s="382"/>
      <c r="B691" s="382"/>
      <c r="C691" s="382"/>
      <c r="D691" s="382"/>
      <c r="E691" s="382"/>
      <c r="F691" s="382"/>
      <c r="G691" s="382"/>
      <c r="H691" s="382"/>
      <c r="I691" s="382"/>
      <c r="J691" s="382"/>
      <c r="K691" s="382"/>
      <c r="L691" s="382"/>
      <c r="M691" s="382"/>
      <c r="N691" s="382"/>
      <c r="O691" s="382"/>
      <c r="P691" s="382"/>
      <c r="Q691" s="382"/>
      <c r="R691" s="382"/>
      <c r="S691" s="382"/>
      <c r="T691" s="382"/>
      <c r="U691" s="382"/>
      <c r="V691" s="382"/>
      <c r="W691" s="382"/>
      <c r="X691" s="382"/>
      <c r="Y691" s="382"/>
      <c r="Z691" s="382"/>
    </row>
    <row r="692" ht="15.75" customHeight="1">
      <c r="A692" s="382"/>
      <c r="B692" s="382"/>
      <c r="C692" s="382"/>
      <c r="D692" s="382"/>
      <c r="E692" s="382"/>
      <c r="F692" s="382"/>
      <c r="G692" s="382"/>
      <c r="H692" s="382"/>
      <c r="I692" s="382"/>
      <c r="J692" s="382"/>
      <c r="K692" s="382"/>
      <c r="L692" s="382"/>
      <c r="M692" s="382"/>
      <c r="N692" s="382"/>
      <c r="O692" s="382"/>
      <c r="P692" s="382"/>
      <c r="Q692" s="382"/>
      <c r="R692" s="382"/>
      <c r="S692" s="382"/>
      <c r="T692" s="382"/>
      <c r="U692" s="382"/>
      <c r="V692" s="382"/>
      <c r="W692" s="382"/>
      <c r="X692" s="382"/>
      <c r="Y692" s="382"/>
      <c r="Z692" s="382"/>
    </row>
    <row r="693" ht="15.75" customHeight="1">
      <c r="A693" s="382"/>
      <c r="B693" s="382"/>
      <c r="C693" s="382"/>
      <c r="D693" s="382"/>
      <c r="E693" s="382"/>
      <c r="F693" s="382"/>
      <c r="G693" s="382"/>
      <c r="H693" s="382"/>
      <c r="I693" s="382"/>
      <c r="J693" s="382"/>
      <c r="K693" s="382"/>
      <c r="L693" s="382"/>
      <c r="M693" s="382"/>
      <c r="N693" s="382"/>
      <c r="O693" s="382"/>
      <c r="P693" s="382"/>
      <c r="Q693" s="382"/>
      <c r="R693" s="382"/>
      <c r="S693" s="382"/>
      <c r="T693" s="382"/>
      <c r="U693" s="382"/>
      <c r="V693" s="382"/>
      <c r="W693" s="382"/>
      <c r="X693" s="382"/>
      <c r="Y693" s="382"/>
      <c r="Z693" s="382"/>
    </row>
    <row r="694" ht="15.75" customHeight="1">
      <c r="A694" s="382"/>
      <c r="B694" s="382"/>
      <c r="C694" s="382"/>
      <c r="D694" s="382"/>
      <c r="E694" s="382"/>
      <c r="F694" s="382"/>
      <c r="G694" s="382"/>
      <c r="H694" s="382"/>
      <c r="I694" s="382"/>
      <c r="J694" s="382"/>
      <c r="K694" s="382"/>
      <c r="L694" s="382"/>
      <c r="M694" s="382"/>
      <c r="N694" s="382"/>
      <c r="O694" s="382"/>
      <c r="P694" s="382"/>
      <c r="Q694" s="382"/>
      <c r="R694" s="382"/>
      <c r="S694" s="382"/>
      <c r="T694" s="382"/>
      <c r="U694" s="382"/>
      <c r="V694" s="382"/>
      <c r="W694" s="382"/>
      <c r="X694" s="382"/>
      <c r="Y694" s="382"/>
      <c r="Z694" s="382"/>
    </row>
    <row r="695" ht="15.75" customHeight="1">
      <c r="A695" s="382"/>
      <c r="B695" s="382"/>
      <c r="C695" s="382"/>
      <c r="D695" s="382"/>
      <c r="E695" s="382"/>
      <c r="F695" s="382"/>
      <c r="G695" s="382"/>
      <c r="H695" s="382"/>
      <c r="I695" s="382"/>
      <c r="J695" s="382"/>
      <c r="K695" s="382"/>
      <c r="L695" s="382"/>
      <c r="M695" s="382"/>
      <c r="N695" s="382"/>
      <c r="O695" s="382"/>
      <c r="P695" s="382"/>
      <c r="Q695" s="382"/>
      <c r="R695" s="382"/>
      <c r="S695" s="382"/>
      <c r="T695" s="382"/>
      <c r="U695" s="382"/>
      <c r="V695" s="382"/>
      <c r="W695" s="382"/>
      <c r="X695" s="382"/>
      <c r="Y695" s="382"/>
      <c r="Z695" s="382"/>
    </row>
    <row r="696" ht="15.75" customHeight="1">
      <c r="A696" s="382"/>
      <c r="B696" s="382"/>
      <c r="C696" s="382"/>
      <c r="D696" s="382"/>
      <c r="E696" s="382"/>
      <c r="F696" s="382"/>
      <c r="G696" s="382"/>
      <c r="H696" s="382"/>
      <c r="I696" s="382"/>
      <c r="J696" s="382"/>
      <c r="K696" s="382"/>
      <c r="L696" s="382"/>
      <c r="M696" s="382"/>
      <c r="N696" s="382"/>
      <c r="O696" s="382"/>
      <c r="P696" s="382"/>
      <c r="Q696" s="382"/>
      <c r="R696" s="382"/>
      <c r="S696" s="382"/>
      <c r="T696" s="382"/>
      <c r="U696" s="382"/>
      <c r="V696" s="382"/>
      <c r="W696" s="382"/>
      <c r="X696" s="382"/>
      <c r="Y696" s="382"/>
      <c r="Z696" s="382"/>
    </row>
    <row r="697" ht="15.75" customHeight="1">
      <c r="A697" s="382"/>
      <c r="B697" s="382"/>
      <c r="C697" s="382"/>
      <c r="D697" s="382"/>
      <c r="E697" s="382"/>
      <c r="F697" s="382"/>
      <c r="G697" s="382"/>
      <c r="H697" s="382"/>
      <c r="I697" s="382"/>
      <c r="J697" s="382"/>
      <c r="K697" s="382"/>
      <c r="L697" s="382"/>
      <c r="M697" s="382"/>
      <c r="N697" s="382"/>
      <c r="O697" s="382"/>
      <c r="P697" s="382"/>
      <c r="Q697" s="382"/>
      <c r="R697" s="382"/>
      <c r="S697" s="382"/>
      <c r="T697" s="382"/>
      <c r="U697" s="382"/>
      <c r="V697" s="382"/>
      <c r="W697" s="382"/>
      <c r="X697" s="382"/>
      <c r="Y697" s="382"/>
      <c r="Z697" s="382"/>
    </row>
    <row r="698" ht="15.75" customHeight="1">
      <c r="A698" s="382"/>
      <c r="B698" s="382"/>
      <c r="C698" s="382"/>
      <c r="D698" s="382"/>
      <c r="E698" s="382"/>
      <c r="F698" s="382"/>
      <c r="G698" s="382"/>
      <c r="H698" s="382"/>
      <c r="I698" s="382"/>
      <c r="J698" s="382"/>
      <c r="K698" s="382"/>
      <c r="L698" s="382"/>
      <c r="M698" s="382"/>
      <c r="N698" s="382"/>
      <c r="O698" s="382"/>
      <c r="P698" s="382"/>
      <c r="Q698" s="382"/>
      <c r="R698" s="382"/>
      <c r="S698" s="382"/>
      <c r="T698" s="382"/>
      <c r="U698" s="382"/>
      <c r="V698" s="382"/>
      <c r="W698" s="382"/>
      <c r="X698" s="382"/>
      <c r="Y698" s="382"/>
      <c r="Z698" s="382"/>
    </row>
    <row r="699" ht="15.75" customHeight="1">
      <c r="A699" s="382"/>
      <c r="B699" s="382"/>
      <c r="C699" s="382"/>
      <c r="D699" s="382"/>
      <c r="E699" s="382"/>
      <c r="F699" s="382"/>
      <c r="G699" s="382"/>
      <c r="H699" s="382"/>
      <c r="I699" s="382"/>
      <c r="J699" s="382"/>
      <c r="K699" s="382"/>
      <c r="L699" s="382"/>
      <c r="M699" s="382"/>
      <c r="N699" s="382"/>
      <c r="O699" s="382"/>
      <c r="P699" s="382"/>
      <c r="Q699" s="382"/>
      <c r="R699" s="382"/>
      <c r="S699" s="382"/>
      <c r="T699" s="382"/>
      <c r="U699" s="382"/>
      <c r="V699" s="382"/>
      <c r="W699" s="382"/>
      <c r="X699" s="382"/>
      <c r="Y699" s="382"/>
      <c r="Z699" s="382"/>
    </row>
    <row r="700" ht="15.75" customHeight="1">
      <c r="A700" s="382"/>
      <c r="B700" s="382"/>
      <c r="C700" s="382"/>
      <c r="D700" s="382"/>
      <c r="E700" s="382"/>
      <c r="F700" s="382"/>
      <c r="G700" s="382"/>
      <c r="H700" s="382"/>
      <c r="I700" s="382"/>
      <c r="J700" s="382"/>
      <c r="K700" s="382"/>
      <c r="L700" s="382"/>
      <c r="M700" s="382"/>
      <c r="N700" s="382"/>
      <c r="O700" s="382"/>
      <c r="P700" s="382"/>
      <c r="Q700" s="382"/>
      <c r="R700" s="382"/>
      <c r="S700" s="382"/>
      <c r="T700" s="382"/>
      <c r="U700" s="382"/>
      <c r="V700" s="382"/>
      <c r="W700" s="382"/>
      <c r="X700" s="382"/>
      <c r="Y700" s="382"/>
      <c r="Z700" s="382"/>
    </row>
    <row r="701" ht="15.75" customHeight="1">
      <c r="A701" s="382"/>
      <c r="B701" s="382"/>
      <c r="C701" s="382"/>
      <c r="D701" s="382"/>
      <c r="E701" s="382"/>
      <c r="F701" s="382"/>
      <c r="G701" s="382"/>
      <c r="H701" s="382"/>
      <c r="I701" s="382"/>
      <c r="J701" s="382"/>
      <c r="K701" s="382"/>
      <c r="L701" s="382"/>
      <c r="M701" s="382"/>
      <c r="N701" s="382"/>
      <c r="O701" s="382"/>
      <c r="P701" s="382"/>
      <c r="Q701" s="382"/>
      <c r="R701" s="382"/>
      <c r="S701" s="382"/>
      <c r="T701" s="382"/>
      <c r="U701" s="382"/>
      <c r="V701" s="382"/>
      <c r="W701" s="382"/>
      <c r="X701" s="382"/>
      <c r="Y701" s="382"/>
      <c r="Z701" s="382"/>
    </row>
    <row r="702" ht="15.75" customHeight="1">
      <c r="A702" s="382"/>
      <c r="B702" s="382"/>
      <c r="C702" s="382"/>
      <c r="D702" s="382"/>
      <c r="E702" s="382"/>
      <c r="F702" s="382"/>
      <c r="G702" s="382"/>
      <c r="H702" s="382"/>
      <c r="I702" s="382"/>
      <c r="J702" s="382"/>
      <c r="K702" s="382"/>
      <c r="L702" s="382"/>
      <c r="M702" s="382"/>
      <c r="N702" s="382"/>
      <c r="O702" s="382"/>
      <c r="P702" s="382"/>
      <c r="Q702" s="382"/>
      <c r="R702" s="382"/>
      <c r="S702" s="382"/>
      <c r="T702" s="382"/>
      <c r="U702" s="382"/>
      <c r="V702" s="382"/>
      <c r="W702" s="382"/>
      <c r="X702" s="382"/>
      <c r="Y702" s="382"/>
      <c r="Z702" s="382"/>
    </row>
    <row r="703" ht="15.75" customHeight="1">
      <c r="A703" s="382"/>
      <c r="B703" s="382"/>
      <c r="C703" s="382"/>
      <c r="D703" s="382"/>
      <c r="E703" s="382"/>
      <c r="F703" s="382"/>
      <c r="G703" s="382"/>
      <c r="H703" s="382"/>
      <c r="I703" s="382"/>
      <c r="J703" s="382"/>
      <c r="K703" s="382"/>
      <c r="L703" s="382"/>
      <c r="M703" s="382"/>
      <c r="N703" s="382"/>
      <c r="O703" s="382"/>
      <c r="P703" s="382"/>
      <c r="Q703" s="382"/>
      <c r="R703" s="382"/>
      <c r="S703" s="382"/>
      <c r="T703" s="382"/>
      <c r="U703" s="382"/>
      <c r="V703" s="382"/>
      <c r="W703" s="382"/>
      <c r="X703" s="382"/>
      <c r="Y703" s="382"/>
      <c r="Z703" s="382"/>
    </row>
    <row r="704" ht="15.75" customHeight="1">
      <c r="A704" s="382"/>
      <c r="B704" s="382"/>
      <c r="C704" s="382"/>
      <c r="D704" s="382"/>
      <c r="E704" s="382"/>
      <c r="F704" s="382"/>
      <c r="G704" s="382"/>
      <c r="H704" s="382"/>
      <c r="I704" s="382"/>
      <c r="J704" s="382"/>
      <c r="K704" s="382"/>
      <c r="L704" s="382"/>
      <c r="M704" s="382"/>
      <c r="N704" s="382"/>
      <c r="O704" s="382"/>
      <c r="P704" s="382"/>
      <c r="Q704" s="382"/>
      <c r="R704" s="382"/>
      <c r="S704" s="382"/>
      <c r="T704" s="382"/>
      <c r="U704" s="382"/>
      <c r="V704" s="382"/>
      <c r="W704" s="382"/>
      <c r="X704" s="382"/>
      <c r="Y704" s="382"/>
      <c r="Z704" s="382"/>
    </row>
    <row r="705" ht="15.75" customHeight="1">
      <c r="A705" s="382"/>
      <c r="B705" s="382"/>
      <c r="C705" s="382"/>
      <c r="D705" s="382"/>
      <c r="E705" s="382"/>
      <c r="F705" s="382"/>
      <c r="G705" s="382"/>
      <c r="H705" s="382"/>
      <c r="I705" s="382"/>
      <c r="J705" s="382"/>
      <c r="K705" s="382"/>
      <c r="L705" s="382"/>
      <c r="M705" s="382"/>
      <c r="N705" s="382"/>
      <c r="O705" s="382"/>
      <c r="P705" s="382"/>
      <c r="Q705" s="382"/>
      <c r="R705" s="382"/>
      <c r="S705" s="382"/>
      <c r="T705" s="382"/>
      <c r="U705" s="382"/>
      <c r="V705" s="382"/>
      <c r="W705" s="382"/>
      <c r="X705" s="382"/>
      <c r="Y705" s="382"/>
      <c r="Z705" s="382"/>
    </row>
    <row r="706" ht="15.75" customHeight="1">
      <c r="A706" s="382"/>
      <c r="B706" s="382"/>
      <c r="C706" s="382"/>
      <c r="D706" s="382"/>
      <c r="E706" s="382"/>
      <c r="F706" s="382"/>
      <c r="G706" s="382"/>
      <c r="H706" s="382"/>
      <c r="I706" s="382"/>
      <c r="J706" s="382"/>
      <c r="K706" s="382"/>
      <c r="L706" s="382"/>
      <c r="M706" s="382"/>
      <c r="N706" s="382"/>
      <c r="O706" s="382"/>
      <c r="P706" s="382"/>
      <c r="Q706" s="382"/>
      <c r="R706" s="382"/>
      <c r="S706" s="382"/>
      <c r="T706" s="382"/>
      <c r="U706" s="382"/>
      <c r="V706" s="382"/>
      <c r="W706" s="382"/>
      <c r="X706" s="382"/>
      <c r="Y706" s="382"/>
      <c r="Z706" s="382"/>
    </row>
    <row r="707" ht="15.75" customHeight="1">
      <c r="A707" s="382"/>
      <c r="B707" s="382"/>
      <c r="C707" s="382"/>
      <c r="D707" s="382"/>
      <c r="E707" s="382"/>
      <c r="F707" s="382"/>
      <c r="G707" s="382"/>
      <c r="H707" s="382"/>
      <c r="I707" s="382"/>
      <c r="J707" s="382"/>
      <c r="K707" s="382"/>
      <c r="L707" s="382"/>
      <c r="M707" s="382"/>
      <c r="N707" s="382"/>
      <c r="O707" s="382"/>
      <c r="P707" s="382"/>
      <c r="Q707" s="382"/>
      <c r="R707" s="382"/>
      <c r="S707" s="382"/>
      <c r="T707" s="382"/>
      <c r="U707" s="382"/>
      <c r="V707" s="382"/>
      <c r="W707" s="382"/>
      <c r="X707" s="382"/>
      <c r="Y707" s="382"/>
      <c r="Z707" s="382"/>
    </row>
    <row r="708" ht="15.75" customHeight="1">
      <c r="A708" s="382"/>
      <c r="B708" s="382"/>
      <c r="C708" s="382"/>
      <c r="D708" s="382"/>
      <c r="E708" s="382"/>
      <c r="F708" s="382"/>
      <c r="G708" s="382"/>
      <c r="H708" s="382"/>
      <c r="I708" s="382"/>
      <c r="J708" s="382"/>
      <c r="K708" s="382"/>
      <c r="L708" s="382"/>
      <c r="M708" s="382"/>
      <c r="N708" s="382"/>
      <c r="O708" s="382"/>
      <c r="P708" s="382"/>
      <c r="Q708" s="382"/>
      <c r="R708" s="382"/>
      <c r="S708" s="382"/>
      <c r="T708" s="382"/>
      <c r="U708" s="382"/>
      <c r="V708" s="382"/>
      <c r="W708" s="382"/>
      <c r="X708" s="382"/>
      <c r="Y708" s="382"/>
      <c r="Z708" s="382"/>
    </row>
    <row r="709" ht="15.75" customHeight="1">
      <c r="A709" s="382"/>
      <c r="B709" s="382"/>
      <c r="C709" s="382"/>
      <c r="D709" s="382"/>
      <c r="E709" s="382"/>
      <c r="F709" s="382"/>
      <c r="G709" s="382"/>
      <c r="H709" s="382"/>
      <c r="I709" s="382"/>
      <c r="J709" s="382"/>
      <c r="K709" s="382"/>
      <c r="L709" s="382"/>
      <c r="M709" s="382"/>
      <c r="N709" s="382"/>
      <c r="O709" s="382"/>
      <c r="P709" s="382"/>
      <c r="Q709" s="382"/>
      <c r="R709" s="382"/>
      <c r="S709" s="382"/>
      <c r="T709" s="382"/>
      <c r="U709" s="382"/>
      <c r="V709" s="382"/>
      <c r="W709" s="382"/>
      <c r="X709" s="382"/>
      <c r="Y709" s="382"/>
      <c r="Z709" s="382"/>
    </row>
    <row r="710" ht="15.75" customHeight="1">
      <c r="A710" s="382"/>
      <c r="B710" s="382"/>
      <c r="C710" s="382"/>
      <c r="D710" s="382"/>
      <c r="E710" s="382"/>
      <c r="F710" s="382"/>
      <c r="G710" s="382"/>
      <c r="H710" s="382"/>
      <c r="I710" s="382"/>
      <c r="J710" s="382"/>
      <c r="K710" s="382"/>
      <c r="L710" s="382"/>
      <c r="M710" s="382"/>
      <c r="N710" s="382"/>
      <c r="O710" s="382"/>
      <c r="P710" s="382"/>
      <c r="Q710" s="382"/>
      <c r="R710" s="382"/>
      <c r="S710" s="382"/>
      <c r="T710" s="382"/>
      <c r="U710" s="382"/>
      <c r="V710" s="382"/>
      <c r="W710" s="382"/>
      <c r="X710" s="382"/>
      <c r="Y710" s="382"/>
      <c r="Z710" s="382"/>
    </row>
    <row r="711" ht="15.75" customHeight="1">
      <c r="A711" s="382"/>
      <c r="B711" s="382"/>
      <c r="C711" s="382"/>
      <c r="D711" s="382"/>
      <c r="E711" s="382"/>
      <c r="F711" s="382"/>
      <c r="G711" s="382"/>
      <c r="H711" s="382"/>
      <c r="I711" s="382"/>
      <c r="J711" s="382"/>
      <c r="K711" s="382"/>
      <c r="L711" s="382"/>
      <c r="M711" s="382"/>
      <c r="N711" s="382"/>
      <c r="O711" s="382"/>
      <c r="P711" s="382"/>
      <c r="Q711" s="382"/>
      <c r="R711" s="382"/>
      <c r="S711" s="382"/>
      <c r="T711" s="382"/>
      <c r="U711" s="382"/>
      <c r="V711" s="382"/>
      <c r="W711" s="382"/>
      <c r="X711" s="382"/>
      <c r="Y711" s="382"/>
      <c r="Z711" s="382"/>
    </row>
    <row r="712" ht="15.75" customHeight="1">
      <c r="A712" s="382"/>
      <c r="B712" s="382"/>
      <c r="C712" s="382"/>
      <c r="D712" s="382"/>
      <c r="E712" s="382"/>
      <c r="F712" s="382"/>
      <c r="G712" s="382"/>
      <c r="H712" s="382"/>
      <c r="I712" s="382"/>
      <c r="J712" s="382"/>
      <c r="K712" s="382"/>
      <c r="L712" s="382"/>
      <c r="M712" s="382"/>
      <c r="N712" s="382"/>
      <c r="O712" s="382"/>
      <c r="P712" s="382"/>
      <c r="Q712" s="382"/>
      <c r="R712" s="382"/>
      <c r="S712" s="382"/>
      <c r="T712" s="382"/>
      <c r="U712" s="382"/>
      <c r="V712" s="382"/>
      <c r="W712" s="382"/>
      <c r="X712" s="382"/>
      <c r="Y712" s="382"/>
      <c r="Z712" s="382"/>
    </row>
    <row r="713" ht="15.75" customHeight="1">
      <c r="A713" s="382"/>
      <c r="B713" s="382"/>
      <c r="C713" s="382"/>
      <c r="D713" s="382"/>
      <c r="E713" s="382"/>
      <c r="F713" s="382"/>
      <c r="G713" s="382"/>
      <c r="H713" s="382"/>
      <c r="I713" s="382"/>
      <c r="J713" s="382"/>
      <c r="K713" s="382"/>
      <c r="L713" s="382"/>
      <c r="M713" s="382"/>
      <c r="N713" s="382"/>
      <c r="O713" s="382"/>
      <c r="P713" s="382"/>
      <c r="Q713" s="382"/>
      <c r="R713" s="382"/>
      <c r="S713" s="382"/>
      <c r="T713" s="382"/>
      <c r="U713" s="382"/>
      <c r="V713" s="382"/>
      <c r="W713" s="382"/>
      <c r="X713" s="382"/>
      <c r="Y713" s="382"/>
      <c r="Z713" s="382"/>
    </row>
    <row r="714" ht="15.75" customHeight="1">
      <c r="A714" s="382"/>
      <c r="B714" s="382"/>
      <c r="C714" s="382"/>
      <c r="D714" s="382"/>
      <c r="E714" s="382"/>
      <c r="F714" s="382"/>
      <c r="G714" s="382"/>
      <c r="H714" s="382"/>
      <c r="I714" s="382"/>
      <c r="J714" s="382"/>
      <c r="K714" s="382"/>
      <c r="L714" s="382"/>
      <c r="M714" s="382"/>
      <c r="N714" s="382"/>
      <c r="O714" s="382"/>
      <c r="P714" s="382"/>
      <c r="Q714" s="382"/>
      <c r="R714" s="382"/>
      <c r="S714" s="382"/>
      <c r="T714" s="382"/>
      <c r="U714" s="382"/>
      <c r="V714" s="382"/>
      <c r="W714" s="382"/>
      <c r="X714" s="382"/>
      <c r="Y714" s="382"/>
      <c r="Z714" s="382"/>
    </row>
    <row r="715" ht="15.75" customHeight="1">
      <c r="A715" s="382"/>
      <c r="B715" s="382"/>
      <c r="C715" s="382"/>
      <c r="D715" s="382"/>
      <c r="E715" s="382"/>
      <c r="F715" s="382"/>
      <c r="G715" s="382"/>
      <c r="H715" s="382"/>
      <c r="I715" s="382"/>
      <c r="J715" s="382"/>
      <c r="K715" s="382"/>
      <c r="L715" s="382"/>
      <c r="M715" s="382"/>
      <c r="N715" s="382"/>
      <c r="O715" s="382"/>
      <c r="P715" s="382"/>
      <c r="Q715" s="382"/>
      <c r="R715" s="382"/>
      <c r="S715" s="382"/>
      <c r="T715" s="382"/>
      <c r="U715" s="382"/>
      <c r="V715" s="382"/>
      <c r="W715" s="382"/>
      <c r="X715" s="382"/>
      <c r="Y715" s="382"/>
      <c r="Z715" s="382"/>
    </row>
    <row r="716" ht="15.75" customHeight="1">
      <c r="A716" s="382"/>
      <c r="B716" s="382"/>
      <c r="C716" s="382"/>
      <c r="D716" s="382"/>
      <c r="E716" s="382"/>
      <c r="F716" s="382"/>
      <c r="G716" s="382"/>
      <c r="H716" s="382"/>
      <c r="I716" s="382"/>
      <c r="J716" s="382"/>
      <c r="K716" s="382"/>
      <c r="L716" s="382"/>
      <c r="M716" s="382"/>
      <c r="N716" s="382"/>
      <c r="O716" s="382"/>
      <c r="P716" s="382"/>
      <c r="Q716" s="382"/>
      <c r="R716" s="382"/>
      <c r="S716" s="382"/>
      <c r="T716" s="382"/>
      <c r="U716" s="382"/>
      <c r="V716" s="382"/>
      <c r="W716" s="382"/>
      <c r="X716" s="382"/>
      <c r="Y716" s="382"/>
      <c r="Z716" s="382"/>
    </row>
    <row r="717" ht="15.75" customHeight="1">
      <c r="A717" s="382"/>
      <c r="B717" s="382"/>
      <c r="C717" s="382"/>
      <c r="D717" s="382"/>
      <c r="E717" s="382"/>
      <c r="F717" s="382"/>
      <c r="G717" s="382"/>
      <c r="H717" s="382"/>
      <c r="I717" s="382"/>
      <c r="J717" s="382"/>
      <c r="K717" s="382"/>
      <c r="L717" s="382"/>
      <c r="M717" s="382"/>
      <c r="N717" s="382"/>
      <c r="O717" s="382"/>
      <c r="P717" s="382"/>
      <c r="Q717" s="382"/>
      <c r="R717" s="382"/>
      <c r="S717" s="382"/>
      <c r="T717" s="382"/>
      <c r="U717" s="382"/>
      <c r="V717" s="382"/>
      <c r="W717" s="382"/>
      <c r="X717" s="382"/>
      <c r="Y717" s="382"/>
      <c r="Z717" s="382"/>
    </row>
    <row r="718" ht="15.75" customHeight="1">
      <c r="A718" s="382"/>
      <c r="B718" s="382"/>
      <c r="C718" s="382"/>
      <c r="D718" s="382"/>
      <c r="E718" s="382"/>
      <c r="F718" s="382"/>
      <c r="G718" s="382"/>
      <c r="H718" s="382"/>
      <c r="I718" s="382"/>
      <c r="J718" s="382"/>
      <c r="K718" s="382"/>
      <c r="L718" s="382"/>
      <c r="M718" s="382"/>
      <c r="N718" s="382"/>
      <c r="O718" s="382"/>
      <c r="P718" s="382"/>
      <c r="Q718" s="382"/>
      <c r="R718" s="382"/>
      <c r="S718" s="382"/>
      <c r="T718" s="382"/>
      <c r="U718" s="382"/>
      <c r="V718" s="382"/>
      <c r="W718" s="382"/>
      <c r="X718" s="382"/>
      <c r="Y718" s="382"/>
      <c r="Z718" s="382"/>
    </row>
    <row r="719" ht="15.75" customHeight="1">
      <c r="A719" s="382"/>
      <c r="B719" s="382"/>
      <c r="C719" s="382"/>
      <c r="D719" s="382"/>
      <c r="E719" s="382"/>
      <c r="F719" s="382"/>
      <c r="G719" s="382"/>
      <c r="H719" s="382"/>
      <c r="I719" s="382"/>
      <c r="J719" s="382"/>
      <c r="K719" s="382"/>
      <c r="L719" s="382"/>
      <c r="M719" s="382"/>
      <c r="N719" s="382"/>
      <c r="O719" s="382"/>
      <c r="P719" s="382"/>
      <c r="Q719" s="382"/>
      <c r="R719" s="382"/>
      <c r="S719" s="382"/>
      <c r="T719" s="382"/>
      <c r="U719" s="382"/>
      <c r="V719" s="382"/>
      <c r="W719" s="382"/>
      <c r="X719" s="382"/>
      <c r="Y719" s="382"/>
      <c r="Z719" s="382"/>
    </row>
    <row r="720" ht="15.75" customHeight="1">
      <c r="A720" s="382"/>
      <c r="B720" s="382"/>
      <c r="C720" s="382"/>
      <c r="D720" s="382"/>
      <c r="E720" s="382"/>
      <c r="F720" s="382"/>
      <c r="G720" s="382"/>
      <c r="H720" s="382"/>
      <c r="I720" s="382"/>
      <c r="J720" s="382"/>
      <c r="K720" s="382"/>
      <c r="L720" s="382"/>
      <c r="M720" s="382"/>
      <c r="N720" s="382"/>
      <c r="O720" s="382"/>
      <c r="P720" s="382"/>
      <c r="Q720" s="382"/>
      <c r="R720" s="382"/>
      <c r="S720" s="382"/>
      <c r="T720" s="382"/>
      <c r="U720" s="382"/>
      <c r="V720" s="382"/>
      <c r="W720" s="382"/>
      <c r="X720" s="382"/>
      <c r="Y720" s="382"/>
      <c r="Z720" s="382"/>
    </row>
    <row r="721" ht="15.75" customHeight="1">
      <c r="A721" s="382"/>
      <c r="B721" s="382"/>
      <c r="C721" s="382"/>
      <c r="D721" s="382"/>
      <c r="E721" s="382"/>
      <c r="F721" s="382"/>
      <c r="G721" s="382"/>
      <c r="H721" s="382"/>
      <c r="I721" s="382"/>
      <c r="J721" s="382"/>
      <c r="K721" s="382"/>
      <c r="L721" s="382"/>
      <c r="M721" s="382"/>
      <c r="N721" s="382"/>
      <c r="O721" s="382"/>
      <c r="P721" s="382"/>
      <c r="Q721" s="382"/>
      <c r="R721" s="382"/>
      <c r="S721" s="382"/>
      <c r="T721" s="382"/>
      <c r="U721" s="382"/>
      <c r="V721" s="382"/>
      <c r="W721" s="382"/>
      <c r="X721" s="382"/>
      <c r="Y721" s="382"/>
      <c r="Z721" s="382"/>
    </row>
    <row r="722" ht="15.75" customHeight="1">
      <c r="A722" s="382"/>
      <c r="B722" s="382"/>
      <c r="C722" s="382"/>
      <c r="D722" s="382"/>
      <c r="E722" s="382"/>
      <c r="F722" s="382"/>
      <c r="G722" s="382"/>
      <c r="H722" s="382"/>
      <c r="I722" s="382"/>
      <c r="J722" s="382"/>
      <c r="K722" s="382"/>
      <c r="L722" s="382"/>
      <c r="M722" s="382"/>
      <c r="N722" s="382"/>
      <c r="O722" s="382"/>
      <c r="P722" s="382"/>
      <c r="Q722" s="382"/>
      <c r="R722" s="382"/>
      <c r="S722" s="382"/>
      <c r="T722" s="382"/>
      <c r="U722" s="382"/>
      <c r="V722" s="382"/>
      <c r="W722" s="382"/>
      <c r="X722" s="382"/>
      <c r="Y722" s="382"/>
      <c r="Z722" s="382"/>
    </row>
    <row r="723" ht="15.75" customHeight="1">
      <c r="A723" s="382"/>
      <c r="B723" s="382"/>
      <c r="C723" s="382"/>
      <c r="D723" s="382"/>
      <c r="E723" s="382"/>
      <c r="F723" s="382"/>
      <c r="G723" s="382"/>
      <c r="H723" s="382"/>
      <c r="I723" s="382"/>
      <c r="J723" s="382"/>
      <c r="K723" s="382"/>
      <c r="L723" s="382"/>
      <c r="M723" s="382"/>
      <c r="N723" s="382"/>
      <c r="O723" s="382"/>
      <c r="P723" s="382"/>
      <c r="Q723" s="382"/>
      <c r="R723" s="382"/>
      <c r="S723" s="382"/>
      <c r="T723" s="382"/>
      <c r="U723" s="382"/>
      <c r="V723" s="382"/>
      <c r="W723" s="382"/>
      <c r="X723" s="382"/>
      <c r="Y723" s="382"/>
      <c r="Z723" s="382"/>
    </row>
    <row r="724" ht="15.75" customHeight="1">
      <c r="A724" s="382"/>
      <c r="B724" s="382"/>
      <c r="C724" s="382"/>
      <c r="D724" s="382"/>
      <c r="E724" s="382"/>
      <c r="F724" s="382"/>
      <c r="G724" s="382"/>
      <c r="H724" s="382"/>
      <c r="I724" s="382"/>
      <c r="J724" s="382"/>
      <c r="K724" s="382"/>
      <c r="L724" s="382"/>
      <c r="M724" s="382"/>
      <c r="N724" s="382"/>
      <c r="O724" s="382"/>
      <c r="P724" s="382"/>
      <c r="Q724" s="382"/>
      <c r="R724" s="382"/>
      <c r="S724" s="382"/>
      <c r="T724" s="382"/>
      <c r="U724" s="382"/>
      <c r="V724" s="382"/>
      <c r="W724" s="382"/>
      <c r="X724" s="382"/>
      <c r="Y724" s="382"/>
      <c r="Z724" s="382"/>
    </row>
    <row r="725" ht="15.75" customHeight="1">
      <c r="A725" s="382"/>
      <c r="B725" s="382"/>
      <c r="C725" s="382"/>
      <c r="D725" s="382"/>
      <c r="E725" s="382"/>
      <c r="F725" s="382"/>
      <c r="G725" s="382"/>
      <c r="H725" s="382"/>
      <c r="I725" s="382"/>
      <c r="J725" s="382"/>
      <c r="K725" s="382"/>
      <c r="L725" s="382"/>
      <c r="M725" s="382"/>
      <c r="N725" s="382"/>
      <c r="O725" s="382"/>
      <c r="P725" s="382"/>
      <c r="Q725" s="382"/>
      <c r="R725" s="382"/>
      <c r="S725" s="382"/>
      <c r="T725" s="382"/>
      <c r="U725" s="382"/>
      <c r="V725" s="382"/>
      <c r="W725" s="382"/>
      <c r="X725" s="382"/>
      <c r="Y725" s="382"/>
      <c r="Z725" s="382"/>
    </row>
    <row r="726" ht="15.75" customHeight="1">
      <c r="A726" s="382"/>
      <c r="B726" s="382"/>
      <c r="C726" s="382"/>
      <c r="D726" s="382"/>
      <c r="E726" s="382"/>
      <c r="F726" s="382"/>
      <c r="G726" s="382"/>
      <c r="H726" s="382"/>
      <c r="I726" s="382"/>
      <c r="J726" s="382"/>
      <c r="K726" s="382"/>
      <c r="L726" s="382"/>
      <c r="M726" s="382"/>
      <c r="N726" s="382"/>
      <c r="O726" s="382"/>
      <c r="P726" s="382"/>
      <c r="Q726" s="382"/>
      <c r="R726" s="382"/>
      <c r="S726" s="382"/>
      <c r="T726" s="382"/>
      <c r="U726" s="382"/>
      <c r="V726" s="382"/>
      <c r="W726" s="382"/>
      <c r="X726" s="382"/>
      <c r="Y726" s="382"/>
      <c r="Z726" s="382"/>
    </row>
    <row r="727" ht="15.75" customHeight="1">
      <c r="A727" s="382"/>
      <c r="B727" s="382"/>
      <c r="C727" s="382"/>
      <c r="D727" s="382"/>
      <c r="E727" s="382"/>
      <c r="F727" s="382"/>
      <c r="G727" s="382"/>
      <c r="H727" s="382"/>
      <c r="I727" s="382"/>
      <c r="J727" s="382"/>
      <c r="K727" s="382"/>
      <c r="L727" s="382"/>
      <c r="M727" s="382"/>
      <c r="N727" s="382"/>
      <c r="O727" s="382"/>
      <c r="P727" s="382"/>
      <c r="Q727" s="382"/>
      <c r="R727" s="382"/>
      <c r="S727" s="382"/>
      <c r="T727" s="382"/>
      <c r="U727" s="382"/>
      <c r="V727" s="382"/>
      <c r="W727" s="382"/>
      <c r="X727" s="382"/>
      <c r="Y727" s="382"/>
      <c r="Z727" s="382"/>
    </row>
    <row r="728" ht="15.75" customHeight="1">
      <c r="A728" s="382"/>
      <c r="B728" s="382"/>
      <c r="C728" s="382"/>
      <c r="D728" s="382"/>
      <c r="E728" s="382"/>
      <c r="F728" s="382"/>
      <c r="G728" s="382"/>
      <c r="H728" s="382"/>
      <c r="I728" s="382"/>
      <c r="J728" s="382"/>
      <c r="K728" s="382"/>
      <c r="L728" s="382"/>
      <c r="M728" s="382"/>
      <c r="N728" s="382"/>
      <c r="O728" s="382"/>
      <c r="P728" s="382"/>
      <c r="Q728" s="382"/>
      <c r="R728" s="382"/>
      <c r="S728" s="382"/>
      <c r="T728" s="382"/>
      <c r="U728" s="382"/>
      <c r="V728" s="382"/>
      <c r="W728" s="382"/>
      <c r="X728" s="382"/>
      <c r="Y728" s="382"/>
      <c r="Z728" s="382"/>
    </row>
    <row r="729" ht="15.75" customHeight="1">
      <c r="A729" s="382"/>
      <c r="B729" s="382"/>
      <c r="C729" s="382"/>
      <c r="D729" s="382"/>
      <c r="E729" s="382"/>
      <c r="F729" s="382"/>
      <c r="G729" s="382"/>
      <c r="H729" s="382"/>
      <c r="I729" s="382"/>
      <c r="J729" s="382"/>
      <c r="K729" s="382"/>
      <c r="L729" s="382"/>
      <c r="M729" s="382"/>
      <c r="N729" s="382"/>
      <c r="O729" s="382"/>
      <c r="P729" s="382"/>
      <c r="Q729" s="382"/>
      <c r="R729" s="382"/>
      <c r="S729" s="382"/>
      <c r="T729" s="382"/>
      <c r="U729" s="382"/>
      <c r="V729" s="382"/>
      <c r="W729" s="382"/>
      <c r="X729" s="382"/>
      <c r="Y729" s="382"/>
      <c r="Z729" s="382"/>
    </row>
    <row r="730" ht="15.75" customHeight="1">
      <c r="A730" s="382"/>
      <c r="B730" s="382"/>
      <c r="C730" s="382"/>
      <c r="D730" s="382"/>
      <c r="E730" s="382"/>
      <c r="F730" s="382"/>
      <c r="G730" s="382"/>
      <c r="H730" s="382"/>
      <c r="I730" s="382"/>
      <c r="J730" s="382"/>
      <c r="K730" s="382"/>
      <c r="L730" s="382"/>
      <c r="M730" s="382"/>
      <c r="N730" s="382"/>
      <c r="O730" s="382"/>
      <c r="P730" s="382"/>
      <c r="Q730" s="382"/>
      <c r="R730" s="382"/>
      <c r="S730" s="382"/>
      <c r="T730" s="382"/>
      <c r="U730" s="382"/>
      <c r="V730" s="382"/>
      <c r="W730" s="382"/>
      <c r="X730" s="382"/>
      <c r="Y730" s="382"/>
      <c r="Z730" s="382"/>
    </row>
    <row r="731" ht="15.75" customHeight="1">
      <c r="A731" s="382"/>
      <c r="B731" s="382"/>
      <c r="C731" s="382"/>
      <c r="D731" s="382"/>
      <c r="E731" s="382"/>
      <c r="F731" s="382"/>
      <c r="G731" s="382"/>
      <c r="H731" s="382"/>
      <c r="I731" s="382"/>
      <c r="J731" s="382"/>
      <c r="K731" s="382"/>
      <c r="L731" s="382"/>
      <c r="M731" s="382"/>
      <c r="N731" s="382"/>
      <c r="O731" s="382"/>
      <c r="P731" s="382"/>
      <c r="Q731" s="382"/>
      <c r="R731" s="382"/>
      <c r="S731" s="382"/>
      <c r="T731" s="382"/>
      <c r="U731" s="382"/>
      <c r="V731" s="382"/>
      <c r="W731" s="382"/>
      <c r="X731" s="382"/>
      <c r="Y731" s="382"/>
      <c r="Z731" s="382"/>
    </row>
    <row r="732" ht="15.75" customHeight="1">
      <c r="A732" s="382"/>
      <c r="B732" s="382"/>
      <c r="C732" s="382"/>
      <c r="D732" s="382"/>
      <c r="E732" s="382"/>
      <c r="F732" s="382"/>
      <c r="G732" s="382"/>
      <c r="H732" s="382"/>
      <c r="I732" s="382"/>
      <c r="J732" s="382"/>
      <c r="K732" s="382"/>
      <c r="L732" s="382"/>
      <c r="M732" s="382"/>
      <c r="N732" s="382"/>
      <c r="O732" s="382"/>
      <c r="P732" s="382"/>
      <c r="Q732" s="382"/>
      <c r="R732" s="382"/>
      <c r="S732" s="382"/>
      <c r="T732" s="382"/>
      <c r="U732" s="382"/>
      <c r="V732" s="382"/>
      <c r="W732" s="382"/>
      <c r="X732" s="382"/>
      <c r="Y732" s="382"/>
      <c r="Z732" s="382"/>
    </row>
    <row r="733" ht="15.75" customHeight="1">
      <c r="A733" s="382"/>
      <c r="B733" s="382"/>
      <c r="C733" s="382"/>
      <c r="D733" s="382"/>
      <c r="E733" s="382"/>
      <c r="F733" s="382"/>
      <c r="G733" s="382"/>
      <c r="H733" s="382"/>
      <c r="I733" s="382"/>
      <c r="J733" s="382"/>
      <c r="K733" s="382"/>
      <c r="L733" s="382"/>
      <c r="M733" s="382"/>
      <c r="N733" s="382"/>
      <c r="O733" s="382"/>
      <c r="P733" s="382"/>
      <c r="Q733" s="382"/>
      <c r="R733" s="382"/>
      <c r="S733" s="382"/>
      <c r="T733" s="382"/>
      <c r="U733" s="382"/>
      <c r="V733" s="382"/>
      <c r="W733" s="382"/>
      <c r="X733" s="382"/>
      <c r="Y733" s="382"/>
      <c r="Z733" s="382"/>
    </row>
    <row r="734" ht="15.75" customHeight="1">
      <c r="A734" s="382"/>
      <c r="B734" s="382"/>
      <c r="C734" s="382"/>
      <c r="D734" s="382"/>
      <c r="E734" s="382"/>
      <c r="F734" s="382"/>
      <c r="G734" s="382"/>
      <c r="H734" s="382"/>
      <c r="I734" s="382"/>
      <c r="J734" s="382"/>
      <c r="K734" s="382"/>
      <c r="L734" s="382"/>
      <c r="M734" s="382"/>
      <c r="N734" s="382"/>
      <c r="O734" s="382"/>
      <c r="P734" s="382"/>
      <c r="Q734" s="382"/>
      <c r="R734" s="382"/>
      <c r="S734" s="382"/>
      <c r="T734" s="382"/>
      <c r="U734" s="382"/>
      <c r="V734" s="382"/>
      <c r="W734" s="382"/>
      <c r="X734" s="382"/>
      <c r="Y734" s="382"/>
      <c r="Z734" s="382"/>
    </row>
    <row r="735" ht="15.75" customHeight="1">
      <c r="A735" s="382"/>
      <c r="B735" s="382"/>
      <c r="C735" s="382"/>
      <c r="D735" s="382"/>
      <c r="E735" s="382"/>
      <c r="F735" s="382"/>
      <c r="G735" s="382"/>
      <c r="H735" s="382"/>
      <c r="I735" s="382"/>
      <c r="J735" s="382"/>
      <c r="K735" s="382"/>
      <c r="L735" s="382"/>
      <c r="M735" s="382"/>
      <c r="N735" s="382"/>
      <c r="O735" s="382"/>
      <c r="P735" s="382"/>
      <c r="Q735" s="382"/>
      <c r="R735" s="382"/>
      <c r="S735" s="382"/>
      <c r="T735" s="382"/>
      <c r="U735" s="382"/>
      <c r="V735" s="382"/>
      <c r="W735" s="382"/>
      <c r="X735" s="382"/>
      <c r="Y735" s="382"/>
      <c r="Z735" s="382"/>
    </row>
    <row r="736" ht="15.75" customHeight="1">
      <c r="A736" s="382"/>
      <c r="B736" s="382"/>
      <c r="C736" s="382"/>
      <c r="D736" s="382"/>
      <c r="E736" s="382"/>
      <c r="F736" s="382"/>
      <c r="G736" s="382"/>
      <c r="H736" s="382"/>
      <c r="I736" s="382"/>
      <c r="J736" s="382"/>
      <c r="K736" s="382"/>
      <c r="L736" s="382"/>
      <c r="M736" s="382"/>
      <c r="N736" s="382"/>
      <c r="O736" s="382"/>
      <c r="P736" s="382"/>
      <c r="Q736" s="382"/>
      <c r="R736" s="382"/>
      <c r="S736" s="382"/>
      <c r="T736" s="382"/>
      <c r="U736" s="382"/>
      <c r="V736" s="382"/>
      <c r="W736" s="382"/>
      <c r="X736" s="382"/>
      <c r="Y736" s="382"/>
      <c r="Z736" s="382"/>
    </row>
    <row r="737" ht="15.75" customHeight="1">
      <c r="A737" s="382"/>
      <c r="B737" s="382"/>
      <c r="C737" s="382"/>
      <c r="D737" s="382"/>
      <c r="E737" s="382"/>
      <c r="F737" s="382"/>
      <c r="G737" s="382"/>
      <c r="H737" s="382"/>
      <c r="I737" s="382"/>
      <c r="J737" s="382"/>
      <c r="K737" s="382"/>
      <c r="L737" s="382"/>
      <c r="M737" s="382"/>
      <c r="N737" s="382"/>
      <c r="O737" s="382"/>
      <c r="P737" s="382"/>
      <c r="Q737" s="382"/>
      <c r="R737" s="382"/>
      <c r="S737" s="382"/>
      <c r="T737" s="382"/>
      <c r="U737" s="382"/>
      <c r="V737" s="382"/>
      <c r="W737" s="382"/>
      <c r="X737" s="382"/>
      <c r="Y737" s="382"/>
      <c r="Z737" s="382"/>
    </row>
    <row r="738" ht="15.75" customHeight="1">
      <c r="A738" s="382"/>
      <c r="B738" s="382"/>
      <c r="C738" s="382"/>
      <c r="D738" s="382"/>
      <c r="E738" s="382"/>
      <c r="F738" s="382"/>
      <c r="G738" s="382"/>
      <c r="H738" s="382"/>
      <c r="I738" s="382"/>
      <c r="J738" s="382"/>
      <c r="K738" s="382"/>
      <c r="L738" s="382"/>
      <c r="M738" s="382"/>
      <c r="N738" s="382"/>
      <c r="O738" s="382"/>
      <c r="P738" s="382"/>
      <c r="Q738" s="382"/>
      <c r="R738" s="382"/>
      <c r="S738" s="382"/>
      <c r="T738" s="382"/>
      <c r="U738" s="382"/>
      <c r="V738" s="382"/>
      <c r="W738" s="382"/>
      <c r="X738" s="382"/>
      <c r="Y738" s="382"/>
      <c r="Z738" s="382"/>
    </row>
    <row r="739" ht="15.75" customHeight="1">
      <c r="A739" s="382"/>
      <c r="B739" s="382"/>
      <c r="C739" s="382"/>
      <c r="D739" s="382"/>
      <c r="E739" s="382"/>
      <c r="F739" s="382"/>
      <c r="G739" s="382"/>
      <c r="H739" s="382"/>
      <c r="I739" s="382"/>
      <c r="J739" s="382"/>
      <c r="K739" s="382"/>
      <c r="L739" s="382"/>
      <c r="M739" s="382"/>
      <c r="N739" s="382"/>
      <c r="O739" s="382"/>
      <c r="P739" s="382"/>
      <c r="Q739" s="382"/>
      <c r="R739" s="382"/>
      <c r="S739" s="382"/>
      <c r="T739" s="382"/>
      <c r="U739" s="382"/>
      <c r="V739" s="382"/>
      <c r="W739" s="382"/>
      <c r="X739" s="382"/>
      <c r="Y739" s="382"/>
      <c r="Z739" s="382"/>
    </row>
    <row r="740" ht="15.75" customHeight="1">
      <c r="A740" s="382"/>
      <c r="B740" s="382"/>
      <c r="C740" s="382"/>
      <c r="D740" s="382"/>
      <c r="E740" s="382"/>
      <c r="F740" s="382"/>
      <c r="G740" s="382"/>
      <c r="H740" s="382"/>
      <c r="I740" s="382"/>
      <c r="J740" s="382"/>
      <c r="K740" s="382"/>
      <c r="L740" s="382"/>
      <c r="M740" s="382"/>
      <c r="N740" s="382"/>
      <c r="O740" s="382"/>
      <c r="P740" s="382"/>
      <c r="Q740" s="382"/>
      <c r="R740" s="382"/>
      <c r="S740" s="382"/>
      <c r="T740" s="382"/>
      <c r="U740" s="382"/>
      <c r="V740" s="382"/>
      <c r="W740" s="382"/>
      <c r="X740" s="382"/>
      <c r="Y740" s="382"/>
      <c r="Z740" s="382"/>
    </row>
    <row r="741" ht="15.75" customHeight="1">
      <c r="A741" s="382"/>
      <c r="B741" s="382"/>
      <c r="C741" s="382"/>
      <c r="D741" s="382"/>
      <c r="E741" s="382"/>
      <c r="F741" s="382"/>
      <c r="G741" s="382"/>
      <c r="H741" s="382"/>
      <c r="I741" s="382"/>
      <c r="J741" s="382"/>
      <c r="K741" s="382"/>
      <c r="L741" s="382"/>
      <c r="M741" s="382"/>
      <c r="N741" s="382"/>
      <c r="O741" s="382"/>
      <c r="P741" s="382"/>
      <c r="Q741" s="382"/>
      <c r="R741" s="382"/>
      <c r="S741" s="382"/>
      <c r="T741" s="382"/>
      <c r="U741" s="382"/>
      <c r="V741" s="382"/>
      <c r="W741" s="382"/>
      <c r="X741" s="382"/>
      <c r="Y741" s="382"/>
      <c r="Z741" s="382"/>
    </row>
    <row r="742" ht="15.75" customHeight="1">
      <c r="A742" s="382"/>
      <c r="B742" s="382"/>
      <c r="C742" s="382"/>
      <c r="D742" s="382"/>
      <c r="E742" s="382"/>
      <c r="F742" s="382"/>
      <c r="G742" s="382"/>
      <c r="H742" s="382"/>
      <c r="I742" s="382"/>
      <c r="J742" s="382"/>
      <c r="K742" s="382"/>
      <c r="L742" s="382"/>
      <c r="M742" s="382"/>
      <c r="N742" s="382"/>
      <c r="O742" s="382"/>
      <c r="P742" s="382"/>
      <c r="Q742" s="382"/>
      <c r="R742" s="382"/>
      <c r="S742" s="382"/>
      <c r="T742" s="382"/>
      <c r="U742" s="382"/>
      <c r="V742" s="382"/>
      <c r="W742" s="382"/>
      <c r="X742" s="382"/>
      <c r="Y742" s="382"/>
      <c r="Z742" s="382"/>
    </row>
    <row r="743" ht="15.75" customHeight="1">
      <c r="A743" s="382"/>
      <c r="B743" s="382"/>
      <c r="C743" s="382"/>
      <c r="D743" s="382"/>
      <c r="E743" s="382"/>
      <c r="F743" s="382"/>
      <c r="G743" s="382"/>
      <c r="H743" s="382"/>
      <c r="I743" s="382"/>
      <c r="J743" s="382"/>
      <c r="K743" s="382"/>
      <c r="L743" s="382"/>
      <c r="M743" s="382"/>
      <c r="N743" s="382"/>
      <c r="O743" s="382"/>
      <c r="P743" s="382"/>
      <c r="Q743" s="382"/>
      <c r="R743" s="382"/>
      <c r="S743" s="382"/>
      <c r="T743" s="382"/>
      <c r="U743" s="382"/>
      <c r="V743" s="382"/>
      <c r="W743" s="382"/>
      <c r="X743" s="382"/>
      <c r="Y743" s="382"/>
      <c r="Z743" s="382"/>
    </row>
    <row r="744" ht="15.75" customHeight="1">
      <c r="A744" s="382"/>
      <c r="B744" s="382"/>
      <c r="C744" s="382"/>
      <c r="D744" s="382"/>
      <c r="E744" s="382"/>
      <c r="F744" s="382"/>
      <c r="G744" s="382"/>
      <c r="H744" s="382"/>
      <c r="I744" s="382"/>
      <c r="J744" s="382"/>
      <c r="K744" s="382"/>
      <c r="L744" s="382"/>
      <c r="M744" s="382"/>
      <c r="N744" s="382"/>
      <c r="O744" s="382"/>
      <c r="P744" s="382"/>
      <c r="Q744" s="382"/>
      <c r="R744" s="382"/>
      <c r="S744" s="382"/>
      <c r="T744" s="382"/>
      <c r="U744" s="382"/>
      <c r="V744" s="382"/>
      <c r="W744" s="382"/>
      <c r="X744" s="382"/>
      <c r="Y744" s="382"/>
      <c r="Z744" s="382"/>
    </row>
    <row r="745" ht="15.75" customHeight="1">
      <c r="A745" s="382"/>
      <c r="B745" s="382"/>
      <c r="C745" s="382"/>
      <c r="D745" s="382"/>
      <c r="E745" s="382"/>
      <c r="F745" s="382"/>
      <c r="G745" s="382"/>
      <c r="H745" s="382"/>
      <c r="I745" s="382"/>
      <c r="J745" s="382"/>
      <c r="K745" s="382"/>
      <c r="L745" s="382"/>
      <c r="M745" s="382"/>
      <c r="N745" s="382"/>
      <c r="O745" s="382"/>
      <c r="P745" s="382"/>
      <c r="Q745" s="382"/>
      <c r="R745" s="382"/>
      <c r="S745" s="382"/>
      <c r="T745" s="382"/>
      <c r="U745" s="382"/>
      <c r="V745" s="382"/>
      <c r="W745" s="382"/>
      <c r="X745" s="382"/>
      <c r="Y745" s="382"/>
      <c r="Z745" s="382"/>
    </row>
    <row r="746" ht="15.75" customHeight="1">
      <c r="A746" s="382"/>
      <c r="B746" s="382"/>
      <c r="C746" s="382"/>
      <c r="D746" s="382"/>
      <c r="E746" s="382"/>
      <c r="F746" s="382"/>
      <c r="G746" s="382"/>
      <c r="H746" s="382"/>
      <c r="I746" s="382"/>
      <c r="J746" s="382"/>
      <c r="K746" s="382"/>
      <c r="L746" s="382"/>
      <c r="M746" s="382"/>
      <c r="N746" s="382"/>
      <c r="O746" s="382"/>
      <c r="P746" s="382"/>
      <c r="Q746" s="382"/>
      <c r="R746" s="382"/>
      <c r="S746" s="382"/>
      <c r="T746" s="382"/>
      <c r="U746" s="382"/>
      <c r="V746" s="382"/>
      <c r="W746" s="382"/>
      <c r="X746" s="382"/>
      <c r="Y746" s="382"/>
      <c r="Z746" s="382"/>
    </row>
    <row r="747" ht="15.75" customHeight="1">
      <c r="A747" s="382"/>
      <c r="B747" s="382"/>
      <c r="C747" s="382"/>
      <c r="D747" s="382"/>
      <c r="E747" s="382"/>
      <c r="F747" s="382"/>
      <c r="G747" s="382"/>
      <c r="H747" s="382"/>
      <c r="I747" s="382"/>
      <c r="J747" s="382"/>
      <c r="K747" s="382"/>
      <c r="L747" s="382"/>
      <c r="M747" s="382"/>
      <c r="N747" s="382"/>
      <c r="O747" s="382"/>
      <c r="P747" s="382"/>
      <c r="Q747" s="382"/>
      <c r="R747" s="382"/>
      <c r="S747" s="382"/>
      <c r="T747" s="382"/>
      <c r="U747" s="382"/>
      <c r="V747" s="382"/>
      <c r="W747" s="382"/>
      <c r="X747" s="382"/>
      <c r="Y747" s="382"/>
      <c r="Z747" s="382"/>
    </row>
    <row r="748" ht="15.75" customHeight="1">
      <c r="A748" s="382"/>
      <c r="B748" s="382"/>
      <c r="C748" s="382"/>
      <c r="D748" s="382"/>
      <c r="E748" s="382"/>
      <c r="F748" s="382"/>
      <c r="G748" s="382"/>
      <c r="H748" s="382"/>
      <c r="I748" s="382"/>
      <c r="J748" s="382"/>
      <c r="K748" s="382"/>
      <c r="L748" s="382"/>
      <c r="M748" s="382"/>
      <c r="N748" s="382"/>
      <c r="O748" s="382"/>
      <c r="P748" s="382"/>
      <c r="Q748" s="382"/>
      <c r="R748" s="382"/>
      <c r="S748" s="382"/>
      <c r="T748" s="382"/>
      <c r="U748" s="382"/>
      <c r="V748" s="382"/>
      <c r="W748" s="382"/>
      <c r="X748" s="382"/>
      <c r="Y748" s="382"/>
      <c r="Z748" s="382"/>
    </row>
    <row r="749" ht="15.75" customHeight="1">
      <c r="A749" s="382"/>
      <c r="B749" s="382"/>
      <c r="C749" s="382"/>
      <c r="D749" s="382"/>
      <c r="E749" s="382"/>
      <c r="F749" s="382"/>
      <c r="G749" s="382"/>
      <c r="H749" s="382"/>
      <c r="I749" s="382"/>
      <c r="J749" s="382"/>
      <c r="K749" s="382"/>
      <c r="L749" s="382"/>
      <c r="M749" s="382"/>
      <c r="N749" s="382"/>
      <c r="O749" s="382"/>
      <c r="P749" s="382"/>
      <c r="Q749" s="382"/>
      <c r="R749" s="382"/>
      <c r="S749" s="382"/>
      <c r="T749" s="382"/>
      <c r="U749" s="382"/>
      <c r="V749" s="382"/>
      <c r="W749" s="382"/>
      <c r="X749" s="382"/>
      <c r="Y749" s="382"/>
      <c r="Z749" s="382"/>
    </row>
    <row r="750" ht="15.75" customHeight="1">
      <c r="A750" s="382"/>
      <c r="B750" s="382"/>
      <c r="C750" s="382"/>
      <c r="D750" s="382"/>
      <c r="E750" s="382"/>
      <c r="F750" s="382"/>
      <c r="G750" s="382"/>
      <c r="H750" s="382"/>
      <c r="I750" s="382"/>
      <c r="J750" s="382"/>
      <c r="K750" s="382"/>
      <c r="L750" s="382"/>
      <c r="M750" s="382"/>
      <c r="N750" s="382"/>
      <c r="O750" s="382"/>
      <c r="P750" s="382"/>
      <c r="Q750" s="382"/>
      <c r="R750" s="382"/>
      <c r="S750" s="382"/>
      <c r="T750" s="382"/>
      <c r="U750" s="382"/>
      <c r="V750" s="382"/>
      <c r="W750" s="382"/>
      <c r="X750" s="382"/>
      <c r="Y750" s="382"/>
      <c r="Z750" s="382"/>
    </row>
    <row r="751" ht="15.75" customHeight="1">
      <c r="A751" s="382"/>
      <c r="B751" s="382"/>
      <c r="C751" s="382"/>
      <c r="D751" s="382"/>
      <c r="E751" s="382"/>
      <c r="F751" s="382"/>
      <c r="G751" s="382"/>
      <c r="H751" s="382"/>
      <c r="I751" s="382"/>
      <c r="J751" s="382"/>
      <c r="K751" s="382"/>
      <c r="L751" s="382"/>
      <c r="M751" s="382"/>
      <c r="N751" s="382"/>
      <c r="O751" s="382"/>
      <c r="P751" s="382"/>
      <c r="Q751" s="382"/>
      <c r="R751" s="382"/>
      <c r="S751" s="382"/>
      <c r="T751" s="382"/>
      <c r="U751" s="382"/>
      <c r="V751" s="382"/>
      <c r="W751" s="382"/>
      <c r="X751" s="382"/>
      <c r="Y751" s="382"/>
      <c r="Z751" s="382"/>
    </row>
    <row r="752" ht="15.75" customHeight="1">
      <c r="A752" s="382"/>
      <c r="B752" s="382"/>
      <c r="C752" s="382"/>
      <c r="D752" s="382"/>
      <c r="E752" s="382"/>
      <c r="F752" s="382"/>
      <c r="G752" s="382"/>
      <c r="H752" s="382"/>
      <c r="I752" s="382"/>
      <c r="J752" s="382"/>
      <c r="K752" s="382"/>
      <c r="L752" s="382"/>
      <c r="M752" s="382"/>
      <c r="N752" s="382"/>
      <c r="O752" s="382"/>
      <c r="P752" s="382"/>
      <c r="Q752" s="382"/>
      <c r="R752" s="382"/>
      <c r="S752" s="382"/>
      <c r="T752" s="382"/>
      <c r="U752" s="382"/>
      <c r="V752" s="382"/>
      <c r="W752" s="382"/>
      <c r="X752" s="382"/>
      <c r="Y752" s="382"/>
      <c r="Z752" s="382"/>
    </row>
    <row r="753" ht="15.75" customHeight="1">
      <c r="A753" s="382"/>
      <c r="B753" s="382"/>
      <c r="C753" s="382"/>
      <c r="D753" s="382"/>
      <c r="E753" s="382"/>
      <c r="F753" s="382"/>
      <c r="G753" s="382"/>
      <c r="H753" s="382"/>
      <c r="I753" s="382"/>
      <c r="J753" s="382"/>
      <c r="K753" s="382"/>
      <c r="L753" s="382"/>
      <c r="M753" s="382"/>
      <c r="N753" s="382"/>
      <c r="O753" s="382"/>
      <c r="P753" s="382"/>
      <c r="Q753" s="382"/>
      <c r="R753" s="382"/>
      <c r="S753" s="382"/>
      <c r="T753" s="382"/>
      <c r="U753" s="382"/>
      <c r="V753" s="382"/>
      <c r="W753" s="382"/>
      <c r="X753" s="382"/>
      <c r="Y753" s="382"/>
      <c r="Z753" s="382"/>
    </row>
    <row r="754" ht="15.75" customHeight="1">
      <c r="A754" s="382"/>
      <c r="B754" s="382"/>
      <c r="C754" s="382"/>
      <c r="D754" s="382"/>
      <c r="E754" s="382"/>
      <c r="F754" s="382"/>
      <c r="G754" s="382"/>
      <c r="H754" s="382"/>
      <c r="I754" s="382"/>
      <c r="J754" s="382"/>
      <c r="K754" s="382"/>
      <c r="L754" s="382"/>
      <c r="M754" s="382"/>
      <c r="N754" s="382"/>
      <c r="O754" s="382"/>
      <c r="P754" s="382"/>
      <c r="Q754" s="382"/>
      <c r="R754" s="382"/>
      <c r="S754" s="382"/>
      <c r="T754" s="382"/>
      <c r="U754" s="382"/>
      <c r="V754" s="382"/>
      <c r="W754" s="382"/>
      <c r="X754" s="382"/>
      <c r="Y754" s="382"/>
      <c r="Z754" s="382"/>
    </row>
    <row r="755" ht="15.75" customHeight="1">
      <c r="A755" s="382"/>
      <c r="B755" s="382"/>
      <c r="C755" s="382"/>
      <c r="D755" s="382"/>
      <c r="E755" s="382"/>
      <c r="F755" s="382"/>
      <c r="G755" s="382"/>
      <c r="H755" s="382"/>
      <c r="I755" s="382"/>
      <c r="J755" s="382"/>
      <c r="K755" s="382"/>
      <c r="L755" s="382"/>
      <c r="M755" s="382"/>
      <c r="N755" s="382"/>
      <c r="O755" s="382"/>
      <c r="P755" s="382"/>
      <c r="Q755" s="382"/>
      <c r="R755" s="382"/>
      <c r="S755" s="382"/>
      <c r="T755" s="382"/>
      <c r="U755" s="382"/>
      <c r="V755" s="382"/>
      <c r="W755" s="382"/>
      <c r="X755" s="382"/>
      <c r="Y755" s="382"/>
      <c r="Z755" s="382"/>
    </row>
    <row r="756" ht="15.75" customHeight="1">
      <c r="A756" s="382"/>
      <c r="B756" s="382"/>
      <c r="C756" s="382"/>
      <c r="D756" s="382"/>
      <c r="E756" s="382"/>
      <c r="F756" s="382"/>
      <c r="G756" s="382"/>
      <c r="H756" s="382"/>
      <c r="I756" s="382"/>
      <c r="J756" s="382"/>
      <c r="K756" s="382"/>
      <c r="L756" s="382"/>
      <c r="M756" s="382"/>
      <c r="N756" s="382"/>
      <c r="O756" s="382"/>
      <c r="P756" s="382"/>
      <c r="Q756" s="382"/>
      <c r="R756" s="382"/>
      <c r="S756" s="382"/>
      <c r="T756" s="382"/>
      <c r="U756" s="382"/>
      <c r="V756" s="382"/>
      <c r="W756" s="382"/>
      <c r="X756" s="382"/>
      <c r="Y756" s="382"/>
      <c r="Z756" s="382"/>
    </row>
    <row r="757" ht="15.75" customHeight="1">
      <c r="A757" s="382"/>
      <c r="B757" s="382"/>
      <c r="C757" s="382"/>
      <c r="D757" s="382"/>
      <c r="E757" s="382"/>
      <c r="F757" s="382"/>
      <c r="G757" s="382"/>
      <c r="H757" s="382"/>
      <c r="I757" s="382"/>
      <c r="J757" s="382"/>
      <c r="K757" s="382"/>
      <c r="L757" s="382"/>
      <c r="M757" s="382"/>
      <c r="N757" s="382"/>
      <c r="O757" s="382"/>
      <c r="P757" s="382"/>
      <c r="Q757" s="382"/>
      <c r="R757" s="382"/>
      <c r="S757" s="382"/>
      <c r="T757" s="382"/>
      <c r="U757" s="382"/>
      <c r="V757" s="382"/>
      <c r="W757" s="382"/>
      <c r="X757" s="382"/>
      <c r="Y757" s="382"/>
      <c r="Z757" s="382"/>
    </row>
    <row r="758" ht="15.75" customHeight="1">
      <c r="A758" s="382"/>
      <c r="B758" s="382"/>
      <c r="C758" s="382"/>
      <c r="D758" s="382"/>
      <c r="E758" s="382"/>
      <c r="F758" s="382"/>
      <c r="G758" s="382"/>
      <c r="H758" s="382"/>
      <c r="I758" s="382"/>
      <c r="J758" s="382"/>
      <c r="K758" s="382"/>
      <c r="L758" s="382"/>
      <c r="M758" s="382"/>
      <c r="N758" s="382"/>
      <c r="O758" s="382"/>
      <c r="P758" s="382"/>
      <c r="Q758" s="382"/>
      <c r="R758" s="382"/>
      <c r="S758" s="382"/>
      <c r="T758" s="382"/>
      <c r="U758" s="382"/>
      <c r="V758" s="382"/>
      <c r="W758" s="382"/>
      <c r="X758" s="382"/>
      <c r="Y758" s="382"/>
      <c r="Z758" s="382"/>
    </row>
    <row r="759" ht="15.75" customHeight="1">
      <c r="A759" s="382"/>
      <c r="B759" s="382"/>
      <c r="C759" s="382"/>
      <c r="D759" s="382"/>
      <c r="E759" s="382"/>
      <c r="F759" s="382"/>
      <c r="G759" s="382"/>
      <c r="H759" s="382"/>
      <c r="I759" s="382"/>
      <c r="J759" s="382"/>
      <c r="K759" s="382"/>
      <c r="L759" s="382"/>
      <c r="M759" s="382"/>
      <c r="N759" s="382"/>
      <c r="O759" s="382"/>
      <c r="P759" s="382"/>
      <c r="Q759" s="382"/>
      <c r="R759" s="382"/>
      <c r="S759" s="382"/>
      <c r="T759" s="382"/>
      <c r="U759" s="382"/>
      <c r="V759" s="382"/>
      <c r="W759" s="382"/>
      <c r="X759" s="382"/>
      <c r="Y759" s="382"/>
      <c r="Z759" s="382"/>
    </row>
    <row r="760" ht="15.75" customHeight="1">
      <c r="A760" s="382"/>
      <c r="B760" s="382"/>
      <c r="C760" s="382"/>
      <c r="D760" s="382"/>
      <c r="E760" s="382"/>
      <c r="F760" s="382"/>
      <c r="G760" s="382"/>
      <c r="H760" s="382"/>
      <c r="I760" s="382"/>
      <c r="J760" s="382"/>
      <c r="K760" s="382"/>
      <c r="L760" s="382"/>
      <c r="M760" s="382"/>
      <c r="N760" s="382"/>
      <c r="O760" s="382"/>
      <c r="P760" s="382"/>
      <c r="Q760" s="382"/>
      <c r="R760" s="382"/>
      <c r="S760" s="382"/>
      <c r="T760" s="382"/>
      <c r="U760" s="382"/>
      <c r="V760" s="382"/>
      <c r="W760" s="382"/>
      <c r="X760" s="382"/>
      <c r="Y760" s="382"/>
      <c r="Z760" s="382"/>
    </row>
    <row r="761" ht="15.75" customHeight="1">
      <c r="A761" s="382"/>
      <c r="B761" s="382"/>
      <c r="C761" s="382"/>
      <c r="D761" s="382"/>
      <c r="E761" s="382"/>
      <c r="F761" s="382"/>
      <c r="G761" s="382"/>
      <c r="H761" s="382"/>
      <c r="I761" s="382"/>
      <c r="J761" s="382"/>
      <c r="K761" s="382"/>
      <c r="L761" s="382"/>
      <c r="M761" s="382"/>
      <c r="N761" s="382"/>
      <c r="O761" s="382"/>
      <c r="P761" s="382"/>
      <c r="Q761" s="382"/>
      <c r="R761" s="382"/>
      <c r="S761" s="382"/>
      <c r="T761" s="382"/>
      <c r="U761" s="382"/>
      <c r="V761" s="382"/>
      <c r="W761" s="382"/>
      <c r="X761" s="382"/>
      <c r="Y761" s="382"/>
      <c r="Z761" s="382"/>
    </row>
    <row r="762" ht="15.75" customHeight="1">
      <c r="A762" s="382"/>
      <c r="B762" s="382"/>
      <c r="C762" s="382"/>
      <c r="D762" s="382"/>
      <c r="E762" s="382"/>
      <c r="F762" s="382"/>
      <c r="G762" s="382"/>
      <c r="H762" s="382"/>
      <c r="I762" s="382"/>
      <c r="J762" s="382"/>
      <c r="K762" s="382"/>
      <c r="L762" s="382"/>
      <c r="M762" s="382"/>
      <c r="N762" s="382"/>
      <c r="O762" s="382"/>
      <c r="P762" s="382"/>
      <c r="Q762" s="382"/>
      <c r="R762" s="382"/>
      <c r="S762" s="382"/>
      <c r="T762" s="382"/>
      <c r="U762" s="382"/>
      <c r="V762" s="382"/>
      <c r="W762" s="382"/>
      <c r="X762" s="382"/>
      <c r="Y762" s="382"/>
      <c r="Z762" s="382"/>
    </row>
    <row r="763" ht="15.75" customHeight="1">
      <c r="A763" s="382"/>
      <c r="B763" s="382"/>
      <c r="C763" s="382"/>
      <c r="D763" s="382"/>
      <c r="E763" s="382"/>
      <c r="F763" s="382"/>
      <c r="G763" s="382"/>
      <c r="H763" s="382"/>
      <c r="I763" s="382"/>
      <c r="J763" s="382"/>
      <c r="K763" s="382"/>
      <c r="L763" s="382"/>
      <c r="M763" s="382"/>
      <c r="N763" s="382"/>
      <c r="O763" s="382"/>
      <c r="P763" s="382"/>
      <c r="Q763" s="382"/>
      <c r="R763" s="382"/>
      <c r="S763" s="382"/>
      <c r="T763" s="382"/>
      <c r="U763" s="382"/>
      <c r="V763" s="382"/>
      <c r="W763" s="382"/>
      <c r="X763" s="382"/>
      <c r="Y763" s="382"/>
      <c r="Z763" s="382"/>
    </row>
    <row r="764" ht="15.75" customHeight="1">
      <c r="A764" s="382"/>
      <c r="B764" s="382"/>
      <c r="C764" s="382"/>
      <c r="D764" s="382"/>
      <c r="E764" s="382"/>
      <c r="F764" s="382"/>
      <c r="G764" s="382"/>
      <c r="H764" s="382"/>
      <c r="I764" s="382"/>
      <c r="J764" s="382"/>
      <c r="K764" s="382"/>
      <c r="L764" s="382"/>
      <c r="M764" s="382"/>
      <c r="N764" s="382"/>
      <c r="O764" s="382"/>
      <c r="P764" s="382"/>
      <c r="Q764" s="382"/>
      <c r="R764" s="382"/>
      <c r="S764" s="382"/>
      <c r="T764" s="382"/>
      <c r="U764" s="382"/>
      <c r="V764" s="382"/>
      <c r="W764" s="382"/>
      <c r="X764" s="382"/>
      <c r="Y764" s="382"/>
      <c r="Z764" s="382"/>
    </row>
    <row r="765" ht="15.75" customHeight="1">
      <c r="A765" s="382"/>
      <c r="B765" s="382"/>
      <c r="C765" s="382"/>
      <c r="D765" s="382"/>
      <c r="E765" s="382"/>
      <c r="F765" s="382"/>
      <c r="G765" s="382"/>
      <c r="H765" s="382"/>
      <c r="I765" s="382"/>
      <c r="J765" s="382"/>
      <c r="K765" s="382"/>
      <c r="L765" s="382"/>
      <c r="M765" s="382"/>
      <c r="N765" s="382"/>
      <c r="O765" s="382"/>
      <c r="P765" s="382"/>
      <c r="Q765" s="382"/>
      <c r="R765" s="382"/>
      <c r="S765" s="382"/>
      <c r="T765" s="382"/>
      <c r="U765" s="382"/>
      <c r="V765" s="382"/>
      <c r="W765" s="382"/>
      <c r="X765" s="382"/>
      <c r="Y765" s="382"/>
      <c r="Z765" s="382"/>
    </row>
    <row r="766" ht="15.75" customHeight="1">
      <c r="A766" s="382"/>
      <c r="B766" s="382"/>
      <c r="C766" s="382"/>
      <c r="D766" s="382"/>
      <c r="E766" s="382"/>
      <c r="F766" s="382"/>
      <c r="G766" s="382"/>
      <c r="H766" s="382"/>
      <c r="I766" s="382"/>
      <c r="J766" s="382"/>
      <c r="K766" s="382"/>
      <c r="L766" s="382"/>
      <c r="M766" s="382"/>
      <c r="N766" s="382"/>
      <c r="O766" s="382"/>
      <c r="P766" s="382"/>
      <c r="Q766" s="382"/>
      <c r="R766" s="382"/>
      <c r="S766" s="382"/>
      <c r="T766" s="382"/>
      <c r="U766" s="382"/>
      <c r="V766" s="382"/>
      <c r="W766" s="382"/>
      <c r="X766" s="382"/>
      <c r="Y766" s="382"/>
      <c r="Z766" s="382"/>
    </row>
    <row r="767" ht="15.75" customHeight="1">
      <c r="A767" s="382"/>
      <c r="B767" s="382"/>
      <c r="C767" s="382"/>
      <c r="D767" s="382"/>
      <c r="E767" s="382"/>
      <c r="F767" s="382"/>
      <c r="G767" s="382"/>
      <c r="H767" s="382"/>
      <c r="I767" s="382"/>
      <c r="J767" s="382"/>
      <c r="K767" s="382"/>
      <c r="L767" s="382"/>
      <c r="M767" s="382"/>
      <c r="N767" s="382"/>
      <c r="O767" s="382"/>
      <c r="P767" s="382"/>
      <c r="Q767" s="382"/>
      <c r="R767" s="382"/>
      <c r="S767" s="382"/>
      <c r="T767" s="382"/>
      <c r="U767" s="382"/>
      <c r="V767" s="382"/>
      <c r="W767" s="382"/>
      <c r="X767" s="382"/>
      <c r="Y767" s="382"/>
      <c r="Z767" s="382"/>
    </row>
    <row r="768" ht="15.75" customHeight="1">
      <c r="A768" s="382"/>
      <c r="B768" s="382"/>
      <c r="C768" s="382"/>
      <c r="D768" s="382"/>
      <c r="E768" s="382"/>
      <c r="F768" s="382"/>
      <c r="G768" s="382"/>
      <c r="H768" s="382"/>
      <c r="I768" s="382"/>
      <c r="J768" s="382"/>
      <c r="K768" s="382"/>
      <c r="L768" s="382"/>
      <c r="M768" s="382"/>
      <c r="N768" s="382"/>
      <c r="O768" s="382"/>
      <c r="P768" s="382"/>
      <c r="Q768" s="382"/>
      <c r="R768" s="382"/>
      <c r="S768" s="382"/>
      <c r="T768" s="382"/>
      <c r="U768" s="382"/>
      <c r="V768" s="382"/>
      <c r="W768" s="382"/>
      <c r="X768" s="382"/>
      <c r="Y768" s="382"/>
      <c r="Z768" s="382"/>
    </row>
    <row r="769" ht="15.75" customHeight="1">
      <c r="A769" s="382"/>
      <c r="B769" s="382"/>
      <c r="C769" s="382"/>
      <c r="D769" s="382"/>
      <c r="E769" s="382"/>
      <c r="F769" s="382"/>
      <c r="G769" s="382"/>
      <c r="H769" s="382"/>
      <c r="I769" s="382"/>
      <c r="J769" s="382"/>
      <c r="K769" s="382"/>
      <c r="L769" s="382"/>
      <c r="M769" s="382"/>
      <c r="N769" s="382"/>
      <c r="O769" s="382"/>
      <c r="P769" s="382"/>
      <c r="Q769" s="382"/>
      <c r="R769" s="382"/>
      <c r="S769" s="382"/>
      <c r="T769" s="382"/>
      <c r="U769" s="382"/>
      <c r="V769" s="382"/>
      <c r="W769" s="382"/>
      <c r="X769" s="382"/>
      <c r="Y769" s="382"/>
      <c r="Z769" s="382"/>
    </row>
    <row r="770" ht="15.75" customHeight="1">
      <c r="A770" s="382"/>
      <c r="B770" s="382"/>
      <c r="C770" s="382"/>
      <c r="D770" s="382"/>
      <c r="E770" s="382"/>
      <c r="F770" s="382"/>
      <c r="G770" s="382"/>
      <c r="H770" s="382"/>
      <c r="I770" s="382"/>
      <c r="J770" s="382"/>
      <c r="K770" s="382"/>
      <c r="L770" s="382"/>
      <c r="M770" s="382"/>
      <c r="N770" s="382"/>
      <c r="O770" s="382"/>
      <c r="P770" s="382"/>
      <c r="Q770" s="382"/>
      <c r="R770" s="382"/>
      <c r="S770" s="382"/>
      <c r="T770" s="382"/>
      <c r="U770" s="382"/>
      <c r="V770" s="382"/>
      <c r="W770" s="382"/>
      <c r="X770" s="382"/>
      <c r="Y770" s="382"/>
      <c r="Z770" s="382"/>
    </row>
    <row r="771" ht="15.75" customHeight="1">
      <c r="A771" s="382"/>
      <c r="B771" s="382"/>
      <c r="C771" s="382"/>
      <c r="D771" s="382"/>
      <c r="E771" s="382"/>
      <c r="F771" s="382"/>
      <c r="G771" s="382"/>
      <c r="H771" s="382"/>
      <c r="I771" s="382"/>
      <c r="J771" s="382"/>
      <c r="K771" s="382"/>
      <c r="L771" s="382"/>
      <c r="M771" s="382"/>
      <c r="N771" s="382"/>
      <c r="O771" s="382"/>
      <c r="P771" s="382"/>
      <c r="Q771" s="382"/>
      <c r="R771" s="382"/>
      <c r="S771" s="382"/>
      <c r="T771" s="382"/>
      <c r="U771" s="382"/>
      <c r="V771" s="382"/>
      <c r="W771" s="382"/>
      <c r="X771" s="382"/>
      <c r="Y771" s="382"/>
      <c r="Z771" s="382"/>
    </row>
    <row r="772" ht="15.75" customHeight="1">
      <c r="A772" s="382"/>
      <c r="B772" s="382"/>
      <c r="C772" s="382"/>
      <c r="D772" s="382"/>
      <c r="E772" s="382"/>
      <c r="F772" s="382"/>
      <c r="G772" s="382"/>
      <c r="H772" s="382"/>
      <c r="I772" s="382"/>
      <c r="J772" s="382"/>
      <c r="K772" s="382"/>
      <c r="L772" s="382"/>
      <c r="M772" s="382"/>
      <c r="N772" s="382"/>
      <c r="O772" s="382"/>
      <c r="P772" s="382"/>
      <c r="Q772" s="382"/>
      <c r="R772" s="382"/>
      <c r="S772" s="382"/>
      <c r="T772" s="382"/>
      <c r="U772" s="382"/>
      <c r="V772" s="382"/>
      <c r="W772" s="382"/>
      <c r="X772" s="382"/>
      <c r="Y772" s="382"/>
      <c r="Z772" s="382"/>
    </row>
    <row r="773" ht="15.75" customHeight="1">
      <c r="A773" s="382"/>
      <c r="B773" s="382"/>
      <c r="C773" s="382"/>
      <c r="D773" s="382"/>
      <c r="E773" s="382"/>
      <c r="F773" s="382"/>
      <c r="G773" s="382"/>
      <c r="H773" s="382"/>
      <c r="I773" s="382"/>
      <c r="J773" s="382"/>
      <c r="K773" s="382"/>
      <c r="L773" s="382"/>
      <c r="M773" s="382"/>
      <c r="N773" s="382"/>
      <c r="O773" s="382"/>
      <c r="P773" s="382"/>
      <c r="Q773" s="382"/>
      <c r="R773" s="382"/>
      <c r="S773" s="382"/>
      <c r="T773" s="382"/>
      <c r="U773" s="382"/>
      <c r="V773" s="382"/>
      <c r="W773" s="382"/>
      <c r="X773" s="382"/>
      <c r="Y773" s="382"/>
      <c r="Z773" s="382"/>
    </row>
    <row r="774" ht="15.75" customHeight="1">
      <c r="A774" s="382"/>
      <c r="B774" s="382"/>
      <c r="C774" s="382"/>
      <c r="D774" s="382"/>
      <c r="E774" s="382"/>
      <c r="F774" s="382"/>
      <c r="G774" s="382"/>
      <c r="H774" s="382"/>
      <c r="I774" s="382"/>
      <c r="J774" s="382"/>
      <c r="K774" s="382"/>
      <c r="L774" s="382"/>
      <c r="M774" s="382"/>
      <c r="N774" s="382"/>
      <c r="O774" s="382"/>
      <c r="P774" s="382"/>
      <c r="Q774" s="382"/>
      <c r="R774" s="382"/>
      <c r="S774" s="382"/>
      <c r="T774" s="382"/>
      <c r="U774" s="382"/>
      <c r="V774" s="382"/>
      <c r="W774" s="382"/>
      <c r="X774" s="382"/>
      <c r="Y774" s="382"/>
      <c r="Z774" s="382"/>
    </row>
    <row r="775" ht="15.75" customHeight="1">
      <c r="A775" s="382"/>
      <c r="B775" s="382"/>
      <c r="C775" s="382"/>
      <c r="D775" s="382"/>
      <c r="E775" s="382"/>
      <c r="F775" s="382"/>
      <c r="G775" s="382"/>
      <c r="H775" s="382"/>
      <c r="I775" s="382"/>
      <c r="J775" s="382"/>
      <c r="K775" s="382"/>
      <c r="L775" s="382"/>
      <c r="M775" s="382"/>
      <c r="N775" s="382"/>
      <c r="O775" s="382"/>
      <c r="P775" s="382"/>
      <c r="Q775" s="382"/>
      <c r="R775" s="382"/>
      <c r="S775" s="382"/>
      <c r="T775" s="382"/>
      <c r="U775" s="382"/>
      <c r="V775" s="382"/>
      <c r="W775" s="382"/>
      <c r="X775" s="382"/>
      <c r="Y775" s="382"/>
      <c r="Z775" s="382"/>
    </row>
    <row r="776" ht="15.75" customHeight="1">
      <c r="A776" s="382"/>
      <c r="B776" s="382"/>
      <c r="C776" s="382"/>
      <c r="D776" s="382"/>
      <c r="E776" s="382"/>
      <c r="F776" s="382"/>
      <c r="G776" s="382"/>
      <c r="H776" s="382"/>
      <c r="I776" s="382"/>
      <c r="J776" s="382"/>
      <c r="K776" s="382"/>
      <c r="L776" s="382"/>
      <c r="M776" s="382"/>
      <c r="N776" s="382"/>
      <c r="O776" s="382"/>
      <c r="P776" s="382"/>
      <c r="Q776" s="382"/>
      <c r="R776" s="382"/>
      <c r="S776" s="382"/>
      <c r="T776" s="382"/>
      <c r="U776" s="382"/>
      <c r="V776" s="382"/>
      <c r="W776" s="382"/>
      <c r="X776" s="382"/>
      <c r="Y776" s="382"/>
      <c r="Z776" s="382"/>
    </row>
    <row r="777" ht="15.75" customHeight="1">
      <c r="A777" s="382"/>
      <c r="B777" s="382"/>
      <c r="C777" s="382"/>
      <c r="D777" s="382"/>
      <c r="E777" s="382"/>
      <c r="F777" s="382"/>
      <c r="G777" s="382"/>
      <c r="H777" s="382"/>
      <c r="I777" s="382"/>
      <c r="J777" s="382"/>
      <c r="K777" s="382"/>
      <c r="L777" s="382"/>
      <c r="M777" s="382"/>
      <c r="N777" s="382"/>
      <c r="O777" s="382"/>
      <c r="P777" s="382"/>
      <c r="Q777" s="382"/>
      <c r="R777" s="382"/>
      <c r="S777" s="382"/>
      <c r="T777" s="382"/>
      <c r="U777" s="382"/>
      <c r="V777" s="382"/>
      <c r="W777" s="382"/>
      <c r="X777" s="382"/>
      <c r="Y777" s="382"/>
      <c r="Z777" s="382"/>
    </row>
    <row r="778" ht="15.75" customHeight="1">
      <c r="A778" s="382"/>
      <c r="B778" s="382"/>
      <c r="C778" s="382"/>
      <c r="D778" s="382"/>
      <c r="E778" s="382"/>
      <c r="F778" s="382"/>
      <c r="G778" s="382"/>
      <c r="H778" s="382"/>
      <c r="I778" s="382"/>
      <c r="J778" s="382"/>
      <c r="K778" s="382"/>
      <c r="L778" s="382"/>
      <c r="M778" s="382"/>
      <c r="N778" s="382"/>
      <c r="O778" s="382"/>
      <c r="P778" s="382"/>
      <c r="Q778" s="382"/>
      <c r="R778" s="382"/>
      <c r="S778" s="382"/>
      <c r="T778" s="382"/>
      <c r="U778" s="382"/>
      <c r="V778" s="382"/>
      <c r="W778" s="382"/>
      <c r="X778" s="382"/>
      <c r="Y778" s="382"/>
      <c r="Z778" s="382"/>
    </row>
    <row r="779" ht="15.75" customHeight="1">
      <c r="A779" s="382"/>
      <c r="B779" s="382"/>
      <c r="C779" s="382"/>
      <c r="D779" s="382"/>
      <c r="E779" s="382"/>
      <c r="F779" s="382"/>
      <c r="G779" s="382"/>
      <c r="H779" s="382"/>
      <c r="I779" s="382"/>
      <c r="J779" s="382"/>
      <c r="K779" s="382"/>
      <c r="L779" s="382"/>
      <c r="M779" s="382"/>
      <c r="N779" s="382"/>
      <c r="O779" s="382"/>
      <c r="P779" s="382"/>
      <c r="Q779" s="382"/>
      <c r="R779" s="382"/>
      <c r="S779" s="382"/>
      <c r="T779" s="382"/>
      <c r="U779" s="382"/>
      <c r="V779" s="382"/>
      <c r="W779" s="382"/>
      <c r="X779" s="382"/>
      <c r="Y779" s="382"/>
      <c r="Z779" s="382"/>
    </row>
    <row r="780" ht="15.75" customHeight="1">
      <c r="A780" s="382"/>
      <c r="B780" s="382"/>
      <c r="C780" s="382"/>
      <c r="D780" s="382"/>
      <c r="E780" s="382"/>
      <c r="F780" s="382"/>
      <c r="G780" s="382"/>
      <c r="H780" s="382"/>
      <c r="I780" s="382"/>
      <c r="J780" s="382"/>
      <c r="K780" s="382"/>
      <c r="L780" s="382"/>
      <c r="M780" s="382"/>
      <c r="N780" s="382"/>
      <c r="O780" s="382"/>
      <c r="P780" s="382"/>
      <c r="Q780" s="382"/>
      <c r="R780" s="382"/>
      <c r="S780" s="382"/>
      <c r="T780" s="382"/>
      <c r="U780" s="382"/>
      <c r="V780" s="382"/>
      <c r="W780" s="382"/>
      <c r="X780" s="382"/>
      <c r="Y780" s="382"/>
      <c r="Z780" s="382"/>
    </row>
    <row r="781" ht="15.75" customHeight="1">
      <c r="A781" s="382"/>
      <c r="B781" s="382"/>
      <c r="C781" s="382"/>
      <c r="D781" s="382"/>
      <c r="E781" s="382"/>
      <c r="F781" s="382"/>
      <c r="G781" s="382"/>
      <c r="H781" s="382"/>
      <c r="I781" s="382"/>
      <c r="J781" s="382"/>
      <c r="K781" s="382"/>
      <c r="L781" s="382"/>
      <c r="M781" s="382"/>
      <c r="N781" s="382"/>
      <c r="O781" s="382"/>
      <c r="P781" s="382"/>
      <c r="Q781" s="382"/>
      <c r="R781" s="382"/>
      <c r="S781" s="382"/>
      <c r="T781" s="382"/>
      <c r="U781" s="382"/>
      <c r="V781" s="382"/>
      <c r="W781" s="382"/>
      <c r="X781" s="382"/>
      <c r="Y781" s="382"/>
      <c r="Z781" s="382"/>
    </row>
    <row r="782" ht="15.75" customHeight="1">
      <c r="A782" s="382"/>
      <c r="B782" s="382"/>
      <c r="C782" s="382"/>
      <c r="D782" s="382"/>
      <c r="E782" s="382"/>
      <c r="F782" s="382"/>
      <c r="G782" s="382"/>
      <c r="H782" s="382"/>
      <c r="I782" s="382"/>
      <c r="J782" s="382"/>
      <c r="K782" s="382"/>
      <c r="L782" s="382"/>
      <c r="M782" s="382"/>
      <c r="N782" s="382"/>
      <c r="O782" s="382"/>
      <c r="P782" s="382"/>
      <c r="Q782" s="382"/>
      <c r="R782" s="382"/>
      <c r="S782" s="382"/>
      <c r="T782" s="382"/>
      <c r="U782" s="382"/>
      <c r="V782" s="382"/>
      <c r="W782" s="382"/>
      <c r="X782" s="382"/>
      <c r="Y782" s="382"/>
      <c r="Z782" s="382"/>
    </row>
    <row r="783" ht="15.75" customHeight="1">
      <c r="A783" s="382"/>
      <c r="B783" s="382"/>
      <c r="C783" s="382"/>
      <c r="D783" s="382"/>
      <c r="E783" s="382"/>
      <c r="F783" s="382"/>
      <c r="G783" s="382"/>
      <c r="H783" s="382"/>
      <c r="I783" s="382"/>
      <c r="J783" s="382"/>
      <c r="K783" s="382"/>
      <c r="L783" s="382"/>
      <c r="M783" s="382"/>
      <c r="N783" s="382"/>
      <c r="O783" s="382"/>
      <c r="P783" s="382"/>
      <c r="Q783" s="382"/>
      <c r="R783" s="382"/>
      <c r="S783" s="382"/>
      <c r="T783" s="382"/>
      <c r="U783" s="382"/>
      <c r="V783" s="382"/>
      <c r="W783" s="382"/>
      <c r="X783" s="382"/>
      <c r="Y783" s="382"/>
      <c r="Z783" s="382"/>
    </row>
    <row r="784" ht="15.75" customHeight="1">
      <c r="A784" s="382"/>
      <c r="B784" s="382"/>
      <c r="C784" s="382"/>
      <c r="D784" s="382"/>
      <c r="E784" s="382"/>
      <c r="F784" s="382"/>
      <c r="G784" s="382"/>
      <c r="H784" s="382"/>
      <c r="I784" s="382"/>
      <c r="J784" s="382"/>
      <c r="K784" s="382"/>
      <c r="L784" s="382"/>
      <c r="M784" s="382"/>
      <c r="N784" s="382"/>
      <c r="O784" s="382"/>
      <c r="P784" s="382"/>
      <c r="Q784" s="382"/>
      <c r="R784" s="382"/>
      <c r="S784" s="382"/>
      <c r="T784" s="382"/>
      <c r="U784" s="382"/>
      <c r="V784" s="382"/>
      <c r="W784" s="382"/>
      <c r="X784" s="382"/>
      <c r="Y784" s="382"/>
      <c r="Z784" s="382"/>
    </row>
    <row r="785" ht="15.75" customHeight="1">
      <c r="A785" s="382"/>
      <c r="B785" s="382"/>
      <c r="C785" s="382"/>
      <c r="D785" s="382"/>
      <c r="E785" s="382"/>
      <c r="F785" s="382"/>
      <c r="G785" s="382"/>
      <c r="H785" s="382"/>
      <c r="I785" s="382"/>
      <c r="J785" s="382"/>
      <c r="K785" s="382"/>
      <c r="L785" s="382"/>
      <c r="M785" s="382"/>
      <c r="N785" s="382"/>
      <c r="O785" s="382"/>
      <c r="P785" s="382"/>
      <c r="Q785" s="382"/>
      <c r="R785" s="382"/>
      <c r="S785" s="382"/>
      <c r="T785" s="382"/>
      <c r="U785" s="382"/>
      <c r="V785" s="382"/>
      <c r="W785" s="382"/>
      <c r="X785" s="382"/>
      <c r="Y785" s="382"/>
      <c r="Z785" s="382"/>
    </row>
    <row r="786" ht="15.75" customHeight="1">
      <c r="A786" s="382"/>
      <c r="B786" s="382"/>
      <c r="C786" s="382"/>
      <c r="D786" s="382"/>
      <c r="E786" s="382"/>
      <c r="F786" s="382"/>
      <c r="G786" s="382"/>
      <c r="H786" s="382"/>
      <c r="I786" s="382"/>
      <c r="J786" s="382"/>
      <c r="K786" s="382"/>
      <c r="L786" s="382"/>
      <c r="M786" s="382"/>
      <c r="N786" s="382"/>
      <c r="O786" s="382"/>
      <c r="P786" s="382"/>
      <c r="Q786" s="382"/>
      <c r="R786" s="382"/>
      <c r="S786" s="382"/>
      <c r="T786" s="382"/>
      <c r="U786" s="382"/>
      <c r="V786" s="382"/>
      <c r="W786" s="382"/>
      <c r="X786" s="382"/>
      <c r="Y786" s="382"/>
      <c r="Z786" s="382"/>
    </row>
    <row r="787" ht="15.75" customHeight="1">
      <c r="A787" s="382"/>
      <c r="B787" s="382"/>
      <c r="C787" s="382"/>
      <c r="D787" s="382"/>
      <c r="E787" s="382"/>
      <c r="F787" s="382"/>
      <c r="G787" s="382"/>
      <c r="H787" s="382"/>
      <c r="I787" s="382"/>
      <c r="J787" s="382"/>
      <c r="K787" s="382"/>
      <c r="L787" s="382"/>
      <c r="M787" s="382"/>
      <c r="N787" s="382"/>
      <c r="O787" s="382"/>
      <c r="P787" s="382"/>
      <c r="Q787" s="382"/>
      <c r="R787" s="382"/>
      <c r="S787" s="382"/>
      <c r="T787" s="382"/>
      <c r="U787" s="382"/>
      <c r="V787" s="382"/>
      <c r="W787" s="382"/>
      <c r="X787" s="382"/>
      <c r="Y787" s="382"/>
      <c r="Z787" s="382"/>
    </row>
    <row r="788" ht="15.75" customHeight="1">
      <c r="A788" s="382"/>
      <c r="B788" s="382"/>
      <c r="C788" s="382"/>
      <c r="D788" s="382"/>
      <c r="E788" s="382"/>
      <c r="F788" s="382"/>
      <c r="G788" s="382"/>
      <c r="H788" s="382"/>
      <c r="I788" s="382"/>
      <c r="J788" s="382"/>
      <c r="K788" s="382"/>
      <c r="L788" s="382"/>
      <c r="M788" s="382"/>
      <c r="N788" s="382"/>
      <c r="O788" s="382"/>
      <c r="P788" s="382"/>
      <c r="Q788" s="382"/>
      <c r="R788" s="382"/>
      <c r="S788" s="382"/>
      <c r="T788" s="382"/>
      <c r="U788" s="382"/>
      <c r="V788" s="382"/>
      <c r="W788" s="382"/>
      <c r="X788" s="382"/>
      <c r="Y788" s="382"/>
      <c r="Z788" s="382"/>
    </row>
    <row r="789" ht="15.75" customHeight="1">
      <c r="A789" s="382"/>
      <c r="B789" s="382"/>
      <c r="C789" s="382"/>
      <c r="D789" s="382"/>
      <c r="E789" s="382"/>
      <c r="F789" s="382"/>
      <c r="G789" s="382"/>
      <c r="H789" s="382"/>
      <c r="I789" s="382"/>
      <c r="J789" s="382"/>
      <c r="K789" s="382"/>
      <c r="L789" s="382"/>
      <c r="M789" s="382"/>
      <c r="N789" s="382"/>
      <c r="O789" s="382"/>
      <c r="P789" s="382"/>
      <c r="Q789" s="382"/>
      <c r="R789" s="382"/>
      <c r="S789" s="382"/>
      <c r="T789" s="382"/>
      <c r="U789" s="382"/>
      <c r="V789" s="382"/>
      <c r="W789" s="382"/>
      <c r="X789" s="382"/>
      <c r="Y789" s="382"/>
      <c r="Z789" s="382"/>
    </row>
    <row r="790" ht="15.75" customHeight="1">
      <c r="A790" s="382"/>
      <c r="B790" s="382"/>
      <c r="C790" s="382"/>
      <c r="D790" s="382"/>
      <c r="E790" s="382"/>
      <c r="F790" s="382"/>
      <c r="G790" s="382"/>
      <c r="H790" s="382"/>
      <c r="I790" s="382"/>
      <c r="J790" s="382"/>
      <c r="K790" s="382"/>
      <c r="L790" s="382"/>
      <c r="M790" s="382"/>
      <c r="N790" s="382"/>
      <c r="O790" s="382"/>
      <c r="P790" s="382"/>
      <c r="Q790" s="382"/>
      <c r="R790" s="382"/>
      <c r="S790" s="382"/>
      <c r="T790" s="382"/>
      <c r="U790" s="382"/>
      <c r="V790" s="382"/>
      <c r="W790" s="382"/>
      <c r="X790" s="382"/>
      <c r="Y790" s="382"/>
      <c r="Z790" s="382"/>
    </row>
    <row r="791" ht="15.75" customHeight="1">
      <c r="A791" s="382"/>
      <c r="B791" s="382"/>
      <c r="C791" s="382"/>
      <c r="D791" s="382"/>
      <c r="E791" s="382"/>
      <c r="F791" s="382"/>
      <c r="G791" s="382"/>
      <c r="H791" s="382"/>
      <c r="I791" s="382"/>
      <c r="J791" s="382"/>
      <c r="K791" s="382"/>
      <c r="L791" s="382"/>
      <c r="M791" s="382"/>
      <c r="N791" s="382"/>
      <c r="O791" s="382"/>
      <c r="P791" s="382"/>
      <c r="Q791" s="382"/>
      <c r="R791" s="382"/>
      <c r="S791" s="382"/>
      <c r="T791" s="382"/>
      <c r="U791" s="382"/>
      <c r="V791" s="382"/>
      <c r="W791" s="382"/>
      <c r="X791" s="382"/>
      <c r="Y791" s="382"/>
      <c r="Z791" s="382"/>
    </row>
    <row r="792" ht="15.75" customHeight="1">
      <c r="A792" s="382"/>
      <c r="B792" s="382"/>
      <c r="C792" s="382"/>
      <c r="D792" s="382"/>
      <c r="E792" s="382"/>
      <c r="F792" s="382"/>
      <c r="G792" s="382"/>
      <c r="H792" s="382"/>
      <c r="I792" s="382"/>
      <c r="J792" s="382"/>
      <c r="K792" s="382"/>
      <c r="L792" s="382"/>
      <c r="M792" s="382"/>
      <c r="N792" s="382"/>
      <c r="O792" s="382"/>
      <c r="P792" s="382"/>
      <c r="Q792" s="382"/>
      <c r="R792" s="382"/>
      <c r="S792" s="382"/>
      <c r="T792" s="382"/>
      <c r="U792" s="382"/>
      <c r="V792" s="382"/>
      <c r="W792" s="382"/>
      <c r="X792" s="382"/>
      <c r="Y792" s="382"/>
      <c r="Z792" s="382"/>
    </row>
    <row r="793" ht="15.75" customHeight="1">
      <c r="A793" s="382"/>
      <c r="B793" s="382"/>
      <c r="C793" s="382"/>
      <c r="D793" s="382"/>
      <c r="E793" s="382"/>
      <c r="F793" s="382"/>
      <c r="G793" s="382"/>
      <c r="H793" s="382"/>
      <c r="I793" s="382"/>
      <c r="J793" s="382"/>
      <c r="K793" s="382"/>
      <c r="L793" s="382"/>
      <c r="M793" s="382"/>
      <c r="N793" s="382"/>
      <c r="O793" s="382"/>
      <c r="P793" s="382"/>
      <c r="Q793" s="382"/>
      <c r="R793" s="382"/>
      <c r="S793" s="382"/>
      <c r="T793" s="382"/>
      <c r="U793" s="382"/>
      <c r="V793" s="382"/>
      <c r="W793" s="382"/>
      <c r="X793" s="382"/>
      <c r="Y793" s="382"/>
      <c r="Z793" s="382"/>
    </row>
    <row r="794" ht="15.75" customHeight="1">
      <c r="A794" s="382"/>
      <c r="B794" s="382"/>
      <c r="C794" s="382"/>
      <c r="D794" s="382"/>
      <c r="E794" s="382"/>
      <c r="F794" s="382"/>
      <c r="G794" s="382"/>
      <c r="H794" s="382"/>
      <c r="I794" s="382"/>
      <c r="J794" s="382"/>
      <c r="K794" s="382"/>
      <c r="L794" s="382"/>
      <c r="M794" s="382"/>
      <c r="N794" s="382"/>
      <c r="O794" s="382"/>
      <c r="P794" s="382"/>
      <c r="Q794" s="382"/>
      <c r="R794" s="382"/>
      <c r="S794" s="382"/>
      <c r="T794" s="382"/>
      <c r="U794" s="382"/>
      <c r="V794" s="382"/>
      <c r="W794" s="382"/>
      <c r="X794" s="382"/>
      <c r="Y794" s="382"/>
      <c r="Z794" s="382"/>
    </row>
    <row r="795" ht="15.75" customHeight="1">
      <c r="A795" s="382"/>
      <c r="B795" s="382"/>
      <c r="C795" s="382"/>
      <c r="D795" s="382"/>
      <c r="E795" s="382"/>
      <c r="F795" s="382"/>
      <c r="G795" s="382"/>
      <c r="H795" s="382"/>
      <c r="I795" s="382"/>
      <c r="J795" s="382"/>
      <c r="K795" s="382"/>
      <c r="L795" s="382"/>
      <c r="M795" s="382"/>
      <c r="N795" s="382"/>
      <c r="O795" s="382"/>
      <c r="P795" s="382"/>
      <c r="Q795" s="382"/>
      <c r="R795" s="382"/>
      <c r="S795" s="382"/>
      <c r="T795" s="382"/>
      <c r="U795" s="382"/>
      <c r="V795" s="382"/>
      <c r="W795" s="382"/>
      <c r="X795" s="382"/>
      <c r="Y795" s="382"/>
      <c r="Z795" s="382"/>
    </row>
    <row r="796" ht="15.75" customHeight="1">
      <c r="A796" s="382"/>
      <c r="B796" s="382"/>
      <c r="C796" s="382"/>
      <c r="D796" s="382"/>
      <c r="E796" s="382"/>
      <c r="F796" s="382"/>
      <c r="G796" s="382"/>
      <c r="H796" s="382"/>
      <c r="I796" s="382"/>
      <c r="J796" s="382"/>
      <c r="K796" s="382"/>
      <c r="L796" s="382"/>
      <c r="M796" s="382"/>
      <c r="N796" s="382"/>
      <c r="O796" s="382"/>
      <c r="P796" s="382"/>
      <c r="Q796" s="382"/>
      <c r="R796" s="382"/>
      <c r="S796" s="382"/>
      <c r="T796" s="382"/>
      <c r="U796" s="382"/>
      <c r="V796" s="382"/>
      <c r="W796" s="382"/>
      <c r="X796" s="382"/>
      <c r="Y796" s="382"/>
      <c r="Z796" s="382"/>
    </row>
    <row r="797" ht="15.75" customHeight="1">
      <c r="A797" s="382"/>
      <c r="B797" s="382"/>
      <c r="C797" s="382"/>
      <c r="D797" s="382"/>
      <c r="E797" s="382"/>
      <c r="F797" s="382"/>
      <c r="G797" s="382"/>
      <c r="H797" s="382"/>
      <c r="I797" s="382"/>
      <c r="J797" s="382"/>
      <c r="K797" s="382"/>
      <c r="L797" s="382"/>
      <c r="M797" s="382"/>
      <c r="N797" s="382"/>
      <c r="O797" s="382"/>
      <c r="P797" s="382"/>
      <c r="Q797" s="382"/>
      <c r="R797" s="382"/>
      <c r="S797" s="382"/>
      <c r="T797" s="382"/>
      <c r="U797" s="382"/>
      <c r="V797" s="382"/>
      <c r="W797" s="382"/>
      <c r="X797" s="382"/>
      <c r="Y797" s="382"/>
      <c r="Z797" s="382"/>
    </row>
    <row r="798" ht="15.75" customHeight="1">
      <c r="A798" s="382"/>
      <c r="B798" s="382"/>
      <c r="C798" s="382"/>
      <c r="D798" s="382"/>
      <c r="E798" s="382"/>
      <c r="F798" s="382"/>
      <c r="G798" s="382"/>
      <c r="H798" s="382"/>
      <c r="I798" s="382"/>
      <c r="J798" s="382"/>
      <c r="K798" s="382"/>
      <c r="L798" s="382"/>
      <c r="M798" s="382"/>
      <c r="N798" s="382"/>
      <c r="O798" s="382"/>
      <c r="P798" s="382"/>
      <c r="Q798" s="382"/>
      <c r="R798" s="382"/>
      <c r="S798" s="382"/>
      <c r="T798" s="382"/>
      <c r="U798" s="382"/>
      <c r="V798" s="382"/>
      <c r="W798" s="382"/>
      <c r="X798" s="382"/>
      <c r="Y798" s="382"/>
      <c r="Z798" s="382"/>
    </row>
    <row r="799" ht="15.75" customHeight="1">
      <c r="A799" s="382"/>
      <c r="B799" s="382"/>
      <c r="C799" s="382"/>
      <c r="D799" s="382"/>
      <c r="E799" s="382"/>
      <c r="F799" s="382"/>
      <c r="G799" s="382"/>
      <c r="H799" s="382"/>
      <c r="I799" s="382"/>
      <c r="J799" s="382"/>
      <c r="K799" s="382"/>
      <c r="L799" s="382"/>
      <c r="M799" s="382"/>
      <c r="N799" s="382"/>
      <c r="O799" s="382"/>
      <c r="P799" s="382"/>
      <c r="Q799" s="382"/>
      <c r="R799" s="382"/>
      <c r="S799" s="382"/>
      <c r="T799" s="382"/>
      <c r="U799" s="382"/>
      <c r="V799" s="382"/>
      <c r="W799" s="382"/>
      <c r="X799" s="382"/>
      <c r="Y799" s="382"/>
      <c r="Z799" s="382"/>
    </row>
    <row r="800" ht="15.75" customHeight="1">
      <c r="A800" s="382"/>
      <c r="B800" s="382"/>
      <c r="C800" s="382"/>
      <c r="D800" s="382"/>
      <c r="E800" s="382"/>
      <c r="F800" s="382"/>
      <c r="G800" s="382"/>
      <c r="H800" s="382"/>
      <c r="I800" s="382"/>
      <c r="J800" s="382"/>
      <c r="K800" s="382"/>
      <c r="L800" s="382"/>
      <c r="M800" s="382"/>
      <c r="N800" s="382"/>
      <c r="O800" s="382"/>
      <c r="P800" s="382"/>
      <c r="Q800" s="382"/>
      <c r="R800" s="382"/>
      <c r="S800" s="382"/>
      <c r="T800" s="382"/>
      <c r="U800" s="382"/>
      <c r="V800" s="382"/>
      <c r="W800" s="382"/>
      <c r="X800" s="382"/>
      <c r="Y800" s="382"/>
      <c r="Z800" s="382"/>
    </row>
    <row r="801" ht="15.75" customHeight="1">
      <c r="A801" s="382"/>
      <c r="B801" s="382"/>
      <c r="C801" s="382"/>
      <c r="D801" s="382"/>
      <c r="E801" s="382"/>
      <c r="F801" s="382"/>
      <c r="G801" s="382"/>
      <c r="H801" s="382"/>
      <c r="I801" s="382"/>
      <c r="J801" s="382"/>
      <c r="K801" s="382"/>
      <c r="L801" s="382"/>
      <c r="M801" s="382"/>
      <c r="N801" s="382"/>
      <c r="O801" s="382"/>
      <c r="P801" s="382"/>
      <c r="Q801" s="382"/>
      <c r="R801" s="382"/>
      <c r="S801" s="382"/>
      <c r="T801" s="382"/>
      <c r="U801" s="382"/>
      <c r="V801" s="382"/>
      <c r="W801" s="382"/>
      <c r="X801" s="382"/>
      <c r="Y801" s="382"/>
      <c r="Z801" s="382"/>
    </row>
    <row r="802" ht="15.75" customHeight="1">
      <c r="A802" s="382"/>
      <c r="B802" s="382"/>
      <c r="C802" s="382"/>
      <c r="D802" s="382"/>
      <c r="E802" s="382"/>
      <c r="F802" s="382"/>
      <c r="G802" s="382"/>
      <c r="H802" s="382"/>
      <c r="I802" s="382"/>
      <c r="J802" s="382"/>
      <c r="K802" s="382"/>
      <c r="L802" s="382"/>
      <c r="M802" s="382"/>
      <c r="N802" s="382"/>
      <c r="O802" s="382"/>
      <c r="P802" s="382"/>
      <c r="Q802" s="382"/>
      <c r="R802" s="382"/>
      <c r="S802" s="382"/>
      <c r="T802" s="382"/>
      <c r="U802" s="382"/>
      <c r="V802" s="382"/>
      <c r="W802" s="382"/>
      <c r="X802" s="382"/>
      <c r="Y802" s="382"/>
      <c r="Z802" s="382"/>
    </row>
    <row r="803" ht="15.75" customHeight="1">
      <c r="A803" s="382"/>
      <c r="B803" s="382"/>
      <c r="C803" s="382"/>
      <c r="D803" s="382"/>
      <c r="E803" s="382"/>
      <c r="F803" s="382"/>
      <c r="G803" s="382"/>
      <c r="H803" s="382"/>
      <c r="I803" s="382"/>
      <c r="J803" s="382"/>
      <c r="K803" s="382"/>
      <c r="L803" s="382"/>
      <c r="M803" s="382"/>
      <c r="N803" s="382"/>
      <c r="O803" s="382"/>
      <c r="P803" s="382"/>
      <c r="Q803" s="382"/>
      <c r="R803" s="382"/>
      <c r="S803" s="382"/>
      <c r="T803" s="382"/>
      <c r="U803" s="382"/>
      <c r="V803" s="382"/>
      <c r="W803" s="382"/>
      <c r="X803" s="382"/>
      <c r="Y803" s="382"/>
      <c r="Z803" s="382"/>
    </row>
    <row r="804" ht="15.75" customHeight="1">
      <c r="A804" s="382"/>
      <c r="B804" s="382"/>
      <c r="C804" s="382"/>
      <c r="D804" s="382"/>
      <c r="E804" s="382"/>
      <c r="F804" s="382"/>
      <c r="G804" s="382"/>
      <c r="H804" s="382"/>
      <c r="I804" s="382"/>
      <c r="J804" s="382"/>
      <c r="K804" s="382"/>
      <c r="L804" s="382"/>
      <c r="M804" s="382"/>
      <c r="N804" s="382"/>
      <c r="O804" s="382"/>
      <c r="P804" s="382"/>
      <c r="Q804" s="382"/>
      <c r="R804" s="382"/>
      <c r="S804" s="382"/>
      <c r="T804" s="382"/>
      <c r="U804" s="382"/>
      <c r="V804" s="382"/>
      <c r="W804" s="382"/>
      <c r="X804" s="382"/>
      <c r="Y804" s="382"/>
      <c r="Z804" s="382"/>
    </row>
    <row r="805" ht="15.75" customHeight="1">
      <c r="A805" s="382"/>
      <c r="B805" s="382"/>
      <c r="C805" s="382"/>
      <c r="D805" s="382"/>
      <c r="E805" s="382"/>
      <c r="F805" s="382"/>
      <c r="G805" s="382"/>
      <c r="H805" s="382"/>
      <c r="I805" s="382"/>
      <c r="J805" s="382"/>
      <c r="K805" s="382"/>
      <c r="L805" s="382"/>
      <c r="M805" s="382"/>
      <c r="N805" s="382"/>
      <c r="O805" s="382"/>
      <c r="P805" s="382"/>
      <c r="Q805" s="382"/>
      <c r="R805" s="382"/>
      <c r="S805" s="382"/>
      <c r="T805" s="382"/>
      <c r="U805" s="382"/>
      <c r="V805" s="382"/>
      <c r="W805" s="382"/>
      <c r="X805" s="382"/>
      <c r="Y805" s="382"/>
      <c r="Z805" s="382"/>
    </row>
    <row r="806" ht="15.75" customHeight="1">
      <c r="A806" s="382"/>
      <c r="B806" s="382"/>
      <c r="C806" s="382"/>
      <c r="D806" s="382"/>
      <c r="E806" s="382"/>
      <c r="F806" s="382"/>
      <c r="G806" s="382"/>
      <c r="H806" s="382"/>
      <c r="I806" s="382"/>
      <c r="J806" s="382"/>
      <c r="K806" s="382"/>
      <c r="L806" s="382"/>
      <c r="M806" s="382"/>
      <c r="N806" s="382"/>
      <c r="O806" s="382"/>
      <c r="P806" s="382"/>
      <c r="Q806" s="382"/>
      <c r="R806" s="382"/>
      <c r="S806" s="382"/>
      <c r="T806" s="382"/>
      <c r="U806" s="382"/>
      <c r="V806" s="382"/>
      <c r="W806" s="382"/>
      <c r="X806" s="382"/>
      <c r="Y806" s="382"/>
      <c r="Z806" s="382"/>
    </row>
    <row r="807" ht="15.75" customHeight="1">
      <c r="A807" s="382"/>
      <c r="B807" s="382"/>
      <c r="C807" s="382"/>
      <c r="D807" s="382"/>
      <c r="E807" s="382"/>
      <c r="F807" s="382"/>
      <c r="G807" s="382"/>
      <c r="H807" s="382"/>
      <c r="I807" s="382"/>
      <c r="J807" s="382"/>
      <c r="K807" s="382"/>
      <c r="L807" s="382"/>
      <c r="M807" s="382"/>
      <c r="N807" s="382"/>
      <c r="O807" s="382"/>
      <c r="P807" s="382"/>
      <c r="Q807" s="382"/>
      <c r="R807" s="382"/>
      <c r="S807" s="382"/>
      <c r="T807" s="382"/>
      <c r="U807" s="382"/>
      <c r="V807" s="382"/>
      <c r="W807" s="382"/>
      <c r="X807" s="382"/>
      <c r="Y807" s="382"/>
      <c r="Z807" s="382"/>
    </row>
    <row r="808" ht="15.75" customHeight="1">
      <c r="A808" s="382"/>
      <c r="B808" s="382"/>
      <c r="C808" s="382"/>
      <c r="D808" s="382"/>
      <c r="E808" s="382"/>
      <c r="F808" s="382"/>
      <c r="G808" s="382"/>
      <c r="H808" s="382"/>
      <c r="I808" s="382"/>
      <c r="J808" s="382"/>
      <c r="K808" s="382"/>
      <c r="L808" s="382"/>
      <c r="M808" s="382"/>
      <c r="N808" s="382"/>
      <c r="O808" s="382"/>
      <c r="P808" s="382"/>
      <c r="Q808" s="382"/>
      <c r="R808" s="382"/>
      <c r="S808" s="382"/>
      <c r="T808" s="382"/>
      <c r="U808" s="382"/>
      <c r="V808" s="382"/>
      <c r="W808" s="382"/>
      <c r="X808" s="382"/>
      <c r="Y808" s="382"/>
      <c r="Z808" s="382"/>
    </row>
    <row r="809" ht="15.75" customHeight="1">
      <c r="A809" s="382"/>
      <c r="B809" s="382"/>
      <c r="C809" s="382"/>
      <c r="D809" s="382"/>
      <c r="E809" s="382"/>
      <c r="F809" s="382"/>
      <c r="G809" s="382"/>
      <c r="H809" s="382"/>
      <c r="I809" s="382"/>
      <c r="J809" s="382"/>
      <c r="K809" s="382"/>
      <c r="L809" s="382"/>
      <c r="M809" s="382"/>
      <c r="N809" s="382"/>
      <c r="O809" s="382"/>
      <c r="P809" s="382"/>
      <c r="Q809" s="382"/>
      <c r="R809" s="382"/>
      <c r="S809" s="382"/>
      <c r="T809" s="382"/>
      <c r="U809" s="382"/>
      <c r="V809" s="382"/>
      <c r="W809" s="382"/>
      <c r="X809" s="382"/>
      <c r="Y809" s="382"/>
      <c r="Z809" s="382"/>
    </row>
    <row r="810" ht="15.75" customHeight="1">
      <c r="A810" s="382"/>
      <c r="B810" s="382"/>
      <c r="C810" s="382"/>
      <c r="D810" s="382"/>
      <c r="E810" s="382"/>
      <c r="F810" s="382"/>
      <c r="G810" s="382"/>
      <c r="H810" s="382"/>
      <c r="I810" s="382"/>
      <c r="J810" s="382"/>
      <c r="K810" s="382"/>
      <c r="L810" s="382"/>
      <c r="M810" s="382"/>
      <c r="N810" s="382"/>
      <c r="O810" s="382"/>
      <c r="P810" s="382"/>
      <c r="Q810" s="382"/>
      <c r="R810" s="382"/>
      <c r="S810" s="382"/>
      <c r="T810" s="382"/>
      <c r="U810" s="382"/>
      <c r="V810" s="382"/>
      <c r="W810" s="382"/>
      <c r="X810" s="382"/>
      <c r="Y810" s="382"/>
      <c r="Z810" s="382"/>
    </row>
    <row r="811" ht="15.75" customHeight="1">
      <c r="A811" s="382"/>
      <c r="B811" s="382"/>
      <c r="C811" s="382"/>
      <c r="D811" s="382"/>
      <c r="E811" s="382"/>
      <c r="F811" s="382"/>
      <c r="G811" s="382"/>
      <c r="H811" s="382"/>
      <c r="I811" s="382"/>
      <c r="J811" s="382"/>
      <c r="K811" s="382"/>
      <c r="L811" s="382"/>
      <c r="M811" s="382"/>
      <c r="N811" s="382"/>
      <c r="O811" s="382"/>
      <c r="P811" s="382"/>
      <c r="Q811" s="382"/>
      <c r="R811" s="382"/>
      <c r="S811" s="382"/>
      <c r="T811" s="382"/>
      <c r="U811" s="382"/>
      <c r="V811" s="382"/>
      <c r="W811" s="382"/>
      <c r="X811" s="382"/>
      <c r="Y811" s="382"/>
      <c r="Z811" s="382"/>
    </row>
    <row r="812" ht="15.75" customHeight="1">
      <c r="A812" s="382"/>
      <c r="B812" s="382"/>
      <c r="C812" s="382"/>
      <c r="D812" s="382"/>
      <c r="E812" s="382"/>
      <c r="F812" s="382"/>
      <c r="G812" s="382"/>
      <c r="H812" s="382"/>
      <c r="I812" s="382"/>
      <c r="J812" s="382"/>
      <c r="K812" s="382"/>
      <c r="L812" s="382"/>
      <c r="M812" s="382"/>
      <c r="N812" s="382"/>
      <c r="O812" s="382"/>
      <c r="P812" s="382"/>
      <c r="Q812" s="382"/>
      <c r="R812" s="382"/>
      <c r="S812" s="382"/>
      <c r="T812" s="382"/>
      <c r="U812" s="382"/>
      <c r="V812" s="382"/>
      <c r="W812" s="382"/>
      <c r="X812" s="382"/>
      <c r="Y812" s="382"/>
      <c r="Z812" s="382"/>
    </row>
    <row r="813" ht="15.75" customHeight="1">
      <c r="A813" s="382"/>
      <c r="B813" s="382"/>
      <c r="C813" s="382"/>
      <c r="D813" s="382"/>
      <c r="E813" s="382"/>
      <c r="F813" s="382"/>
      <c r="G813" s="382"/>
      <c r="H813" s="382"/>
      <c r="I813" s="382"/>
      <c r="J813" s="382"/>
      <c r="K813" s="382"/>
      <c r="L813" s="382"/>
      <c r="M813" s="382"/>
      <c r="N813" s="382"/>
      <c r="O813" s="382"/>
      <c r="P813" s="382"/>
      <c r="Q813" s="382"/>
      <c r="R813" s="382"/>
      <c r="S813" s="382"/>
      <c r="T813" s="382"/>
      <c r="U813" s="382"/>
      <c r="V813" s="382"/>
      <c r="W813" s="382"/>
      <c r="X813" s="382"/>
      <c r="Y813" s="382"/>
      <c r="Z813" s="382"/>
    </row>
    <row r="814" ht="15.75" customHeight="1">
      <c r="A814" s="382"/>
      <c r="B814" s="382"/>
      <c r="C814" s="382"/>
      <c r="D814" s="382"/>
      <c r="E814" s="382"/>
      <c r="F814" s="382"/>
      <c r="G814" s="382"/>
      <c r="H814" s="382"/>
      <c r="I814" s="382"/>
      <c r="J814" s="382"/>
      <c r="K814" s="382"/>
      <c r="L814" s="382"/>
      <c r="M814" s="382"/>
      <c r="N814" s="382"/>
      <c r="O814" s="382"/>
      <c r="P814" s="382"/>
      <c r="Q814" s="382"/>
      <c r="R814" s="382"/>
      <c r="S814" s="382"/>
      <c r="T814" s="382"/>
      <c r="U814" s="382"/>
      <c r="V814" s="382"/>
      <c r="W814" s="382"/>
      <c r="X814" s="382"/>
      <c r="Y814" s="382"/>
      <c r="Z814" s="382"/>
    </row>
    <row r="815" ht="15.75" customHeight="1">
      <c r="A815" s="382"/>
      <c r="B815" s="382"/>
      <c r="C815" s="382"/>
      <c r="D815" s="382"/>
      <c r="E815" s="382"/>
      <c r="F815" s="382"/>
      <c r="G815" s="382"/>
      <c r="H815" s="382"/>
      <c r="I815" s="382"/>
      <c r="J815" s="382"/>
      <c r="K815" s="382"/>
      <c r="L815" s="382"/>
      <c r="M815" s="382"/>
      <c r="N815" s="382"/>
      <c r="O815" s="382"/>
      <c r="P815" s="382"/>
      <c r="Q815" s="382"/>
      <c r="R815" s="382"/>
      <c r="S815" s="382"/>
      <c r="T815" s="382"/>
      <c r="U815" s="382"/>
      <c r="V815" s="382"/>
      <c r="W815" s="382"/>
      <c r="X815" s="382"/>
      <c r="Y815" s="382"/>
      <c r="Z815" s="382"/>
    </row>
    <row r="816" ht="15.75" customHeight="1">
      <c r="A816" s="382"/>
      <c r="B816" s="382"/>
      <c r="C816" s="382"/>
      <c r="D816" s="382"/>
      <c r="E816" s="382"/>
      <c r="F816" s="382"/>
      <c r="G816" s="382"/>
      <c r="H816" s="382"/>
      <c r="I816" s="382"/>
      <c r="J816" s="382"/>
      <c r="K816" s="382"/>
      <c r="L816" s="382"/>
      <c r="M816" s="382"/>
      <c r="N816" s="382"/>
      <c r="O816" s="382"/>
      <c r="P816" s="382"/>
      <c r="Q816" s="382"/>
      <c r="R816" s="382"/>
      <c r="S816" s="382"/>
      <c r="T816" s="382"/>
      <c r="U816" s="382"/>
      <c r="V816" s="382"/>
      <c r="W816" s="382"/>
      <c r="X816" s="382"/>
      <c r="Y816" s="382"/>
      <c r="Z816" s="382"/>
    </row>
    <row r="817" ht="15.75" customHeight="1">
      <c r="A817" s="382"/>
      <c r="B817" s="382"/>
      <c r="C817" s="382"/>
      <c r="D817" s="382"/>
      <c r="E817" s="382"/>
      <c r="F817" s="382"/>
      <c r="G817" s="382"/>
      <c r="H817" s="382"/>
      <c r="I817" s="382"/>
      <c r="J817" s="382"/>
      <c r="K817" s="382"/>
      <c r="L817" s="382"/>
      <c r="M817" s="382"/>
      <c r="N817" s="382"/>
      <c r="O817" s="382"/>
      <c r="P817" s="382"/>
      <c r="Q817" s="382"/>
      <c r="R817" s="382"/>
      <c r="S817" s="382"/>
      <c r="T817" s="382"/>
      <c r="U817" s="382"/>
      <c r="V817" s="382"/>
      <c r="W817" s="382"/>
      <c r="X817" s="382"/>
      <c r="Y817" s="382"/>
      <c r="Z817" s="382"/>
    </row>
    <row r="818" ht="15.75" customHeight="1">
      <c r="A818" s="382"/>
      <c r="B818" s="382"/>
      <c r="C818" s="382"/>
      <c r="D818" s="382"/>
      <c r="E818" s="382"/>
      <c r="F818" s="382"/>
      <c r="G818" s="382"/>
      <c r="H818" s="382"/>
      <c r="I818" s="382"/>
      <c r="J818" s="382"/>
      <c r="K818" s="382"/>
      <c r="L818" s="382"/>
      <c r="M818" s="382"/>
      <c r="N818" s="382"/>
      <c r="O818" s="382"/>
      <c r="P818" s="382"/>
      <c r="Q818" s="382"/>
      <c r="R818" s="382"/>
      <c r="S818" s="382"/>
      <c r="T818" s="382"/>
      <c r="U818" s="382"/>
      <c r="V818" s="382"/>
      <c r="W818" s="382"/>
      <c r="X818" s="382"/>
      <c r="Y818" s="382"/>
      <c r="Z818" s="382"/>
    </row>
    <row r="819" ht="15.75" customHeight="1">
      <c r="A819" s="382"/>
      <c r="B819" s="382"/>
      <c r="C819" s="382"/>
      <c r="D819" s="382"/>
      <c r="E819" s="382"/>
      <c r="F819" s="382"/>
      <c r="G819" s="382"/>
      <c r="H819" s="382"/>
      <c r="I819" s="382"/>
      <c r="J819" s="382"/>
      <c r="K819" s="382"/>
      <c r="L819" s="382"/>
      <c r="M819" s="382"/>
      <c r="N819" s="382"/>
      <c r="O819" s="382"/>
      <c r="P819" s="382"/>
      <c r="Q819" s="382"/>
      <c r="R819" s="382"/>
      <c r="S819" s="382"/>
      <c r="T819" s="382"/>
      <c r="U819" s="382"/>
      <c r="V819" s="382"/>
      <c r="W819" s="382"/>
      <c r="X819" s="382"/>
      <c r="Y819" s="382"/>
      <c r="Z819" s="382"/>
    </row>
    <row r="820" ht="15.75" customHeight="1">
      <c r="A820" s="382"/>
      <c r="B820" s="382"/>
      <c r="C820" s="382"/>
      <c r="D820" s="382"/>
      <c r="E820" s="382"/>
      <c r="F820" s="382"/>
      <c r="G820" s="382"/>
      <c r="H820" s="382"/>
      <c r="I820" s="382"/>
      <c r="J820" s="382"/>
      <c r="K820" s="382"/>
      <c r="L820" s="382"/>
      <c r="M820" s="382"/>
      <c r="N820" s="382"/>
      <c r="O820" s="382"/>
      <c r="P820" s="382"/>
      <c r="Q820" s="382"/>
      <c r="R820" s="382"/>
      <c r="S820" s="382"/>
      <c r="T820" s="382"/>
      <c r="U820" s="382"/>
      <c r="V820" s="382"/>
      <c r="W820" s="382"/>
      <c r="X820" s="382"/>
      <c r="Y820" s="382"/>
      <c r="Z820" s="382"/>
    </row>
    <row r="821" ht="15.75" customHeight="1">
      <c r="A821" s="382"/>
      <c r="B821" s="382"/>
      <c r="C821" s="382"/>
      <c r="D821" s="382"/>
      <c r="E821" s="382"/>
      <c r="F821" s="382"/>
      <c r="G821" s="382"/>
      <c r="H821" s="382"/>
      <c r="I821" s="382"/>
      <c r="J821" s="382"/>
      <c r="K821" s="382"/>
      <c r="L821" s="382"/>
      <c r="M821" s="382"/>
      <c r="N821" s="382"/>
      <c r="O821" s="382"/>
      <c r="P821" s="382"/>
      <c r="Q821" s="382"/>
      <c r="R821" s="382"/>
      <c r="S821" s="382"/>
      <c r="T821" s="382"/>
      <c r="U821" s="382"/>
      <c r="V821" s="382"/>
      <c r="W821" s="382"/>
      <c r="X821" s="382"/>
      <c r="Y821" s="382"/>
      <c r="Z821" s="382"/>
    </row>
    <row r="822" ht="15.75" customHeight="1">
      <c r="A822" s="382"/>
      <c r="B822" s="382"/>
      <c r="C822" s="382"/>
      <c r="D822" s="382"/>
      <c r="E822" s="382"/>
      <c r="F822" s="382"/>
      <c r="G822" s="382"/>
      <c r="H822" s="382"/>
      <c r="I822" s="382"/>
      <c r="J822" s="382"/>
      <c r="K822" s="382"/>
      <c r="L822" s="382"/>
      <c r="M822" s="382"/>
      <c r="N822" s="382"/>
      <c r="O822" s="382"/>
      <c r="P822" s="382"/>
      <c r="Q822" s="382"/>
      <c r="R822" s="382"/>
      <c r="S822" s="382"/>
      <c r="T822" s="382"/>
      <c r="U822" s="382"/>
      <c r="V822" s="382"/>
      <c r="W822" s="382"/>
      <c r="X822" s="382"/>
      <c r="Y822" s="382"/>
      <c r="Z822" s="382"/>
    </row>
    <row r="823" ht="15.75" customHeight="1">
      <c r="A823" s="382"/>
      <c r="B823" s="382"/>
      <c r="C823" s="382"/>
      <c r="D823" s="382"/>
      <c r="E823" s="382"/>
      <c r="F823" s="382"/>
      <c r="G823" s="382"/>
      <c r="H823" s="382"/>
      <c r="I823" s="382"/>
      <c r="J823" s="382"/>
      <c r="K823" s="382"/>
      <c r="L823" s="382"/>
      <c r="M823" s="382"/>
      <c r="N823" s="382"/>
      <c r="O823" s="382"/>
      <c r="P823" s="382"/>
      <c r="Q823" s="382"/>
      <c r="R823" s="382"/>
      <c r="S823" s="382"/>
      <c r="T823" s="382"/>
      <c r="U823" s="382"/>
      <c r="V823" s="382"/>
      <c r="W823" s="382"/>
      <c r="X823" s="382"/>
      <c r="Y823" s="382"/>
      <c r="Z823" s="382"/>
    </row>
    <row r="824" ht="15.75" customHeight="1">
      <c r="A824" s="382"/>
      <c r="B824" s="382"/>
      <c r="C824" s="382"/>
      <c r="D824" s="382"/>
      <c r="E824" s="382"/>
      <c r="F824" s="382"/>
      <c r="G824" s="382"/>
      <c r="H824" s="382"/>
      <c r="I824" s="382"/>
      <c r="J824" s="382"/>
      <c r="K824" s="382"/>
      <c r="L824" s="382"/>
      <c r="M824" s="382"/>
      <c r="N824" s="382"/>
      <c r="O824" s="382"/>
      <c r="P824" s="382"/>
      <c r="Q824" s="382"/>
      <c r="R824" s="382"/>
      <c r="S824" s="382"/>
      <c r="T824" s="382"/>
      <c r="U824" s="382"/>
      <c r="V824" s="382"/>
      <c r="W824" s="382"/>
      <c r="X824" s="382"/>
      <c r="Y824" s="382"/>
      <c r="Z824" s="382"/>
    </row>
    <row r="825" ht="15.75" customHeight="1">
      <c r="A825" s="382"/>
      <c r="B825" s="382"/>
      <c r="C825" s="382"/>
      <c r="D825" s="382"/>
      <c r="E825" s="382"/>
      <c r="F825" s="382"/>
      <c r="G825" s="382"/>
      <c r="H825" s="382"/>
      <c r="I825" s="382"/>
      <c r="J825" s="382"/>
      <c r="K825" s="382"/>
      <c r="L825" s="382"/>
      <c r="M825" s="382"/>
      <c r="N825" s="382"/>
      <c r="O825" s="382"/>
      <c r="P825" s="382"/>
      <c r="Q825" s="382"/>
      <c r="R825" s="382"/>
      <c r="S825" s="382"/>
      <c r="T825" s="382"/>
      <c r="U825" s="382"/>
      <c r="V825" s="382"/>
      <c r="W825" s="382"/>
      <c r="X825" s="382"/>
      <c r="Y825" s="382"/>
      <c r="Z825" s="382"/>
    </row>
    <row r="826" ht="15.75" customHeight="1">
      <c r="A826" s="382"/>
      <c r="B826" s="382"/>
      <c r="C826" s="382"/>
      <c r="D826" s="382"/>
      <c r="E826" s="382"/>
      <c r="F826" s="382"/>
      <c r="G826" s="382"/>
      <c r="H826" s="382"/>
      <c r="I826" s="382"/>
      <c r="J826" s="382"/>
      <c r="K826" s="382"/>
      <c r="L826" s="382"/>
      <c r="M826" s="382"/>
      <c r="N826" s="382"/>
      <c r="O826" s="382"/>
      <c r="P826" s="382"/>
      <c r="Q826" s="382"/>
      <c r="R826" s="382"/>
      <c r="S826" s="382"/>
      <c r="T826" s="382"/>
      <c r="U826" s="382"/>
      <c r="V826" s="382"/>
      <c r="W826" s="382"/>
      <c r="X826" s="382"/>
      <c r="Y826" s="382"/>
      <c r="Z826" s="382"/>
    </row>
    <row r="827" ht="15.75" customHeight="1">
      <c r="A827" s="382"/>
      <c r="B827" s="382"/>
      <c r="C827" s="382"/>
      <c r="D827" s="382"/>
      <c r="E827" s="382"/>
      <c r="F827" s="382"/>
      <c r="G827" s="382"/>
      <c r="H827" s="382"/>
      <c r="I827" s="382"/>
      <c r="J827" s="382"/>
      <c r="K827" s="382"/>
      <c r="L827" s="382"/>
      <c r="M827" s="382"/>
      <c r="N827" s="382"/>
      <c r="O827" s="382"/>
      <c r="P827" s="382"/>
      <c r="Q827" s="382"/>
      <c r="R827" s="382"/>
      <c r="S827" s="382"/>
      <c r="T827" s="382"/>
      <c r="U827" s="382"/>
      <c r="V827" s="382"/>
      <c r="W827" s="382"/>
      <c r="X827" s="382"/>
      <c r="Y827" s="382"/>
      <c r="Z827" s="382"/>
    </row>
    <row r="828" ht="15.75" customHeight="1">
      <c r="A828" s="382"/>
      <c r="B828" s="382"/>
      <c r="C828" s="382"/>
      <c r="D828" s="382"/>
      <c r="E828" s="382"/>
      <c r="F828" s="382"/>
      <c r="G828" s="382"/>
      <c r="H828" s="382"/>
      <c r="I828" s="382"/>
      <c r="J828" s="382"/>
      <c r="K828" s="382"/>
      <c r="L828" s="382"/>
      <c r="M828" s="382"/>
      <c r="N828" s="382"/>
      <c r="O828" s="382"/>
      <c r="P828" s="382"/>
      <c r="Q828" s="382"/>
      <c r="R828" s="382"/>
      <c r="S828" s="382"/>
      <c r="T828" s="382"/>
      <c r="U828" s="382"/>
      <c r="V828" s="382"/>
      <c r="W828" s="382"/>
      <c r="X828" s="382"/>
      <c r="Y828" s="382"/>
      <c r="Z828" s="382"/>
    </row>
    <row r="829" ht="15.75" customHeight="1">
      <c r="A829" s="382"/>
      <c r="B829" s="382"/>
      <c r="C829" s="382"/>
      <c r="D829" s="382"/>
      <c r="E829" s="382"/>
      <c r="F829" s="382"/>
      <c r="G829" s="382"/>
      <c r="H829" s="382"/>
      <c r="I829" s="382"/>
      <c r="J829" s="382"/>
      <c r="K829" s="382"/>
      <c r="L829" s="382"/>
      <c r="M829" s="382"/>
      <c r="N829" s="382"/>
      <c r="O829" s="382"/>
      <c r="P829" s="382"/>
      <c r="Q829" s="382"/>
      <c r="R829" s="382"/>
      <c r="S829" s="382"/>
      <c r="T829" s="382"/>
      <c r="U829" s="382"/>
      <c r="V829" s="382"/>
      <c r="W829" s="382"/>
      <c r="X829" s="382"/>
      <c r="Y829" s="382"/>
      <c r="Z829" s="382"/>
    </row>
    <row r="830" ht="15.75" customHeight="1">
      <c r="A830" s="382"/>
      <c r="B830" s="382"/>
      <c r="C830" s="382"/>
      <c r="D830" s="382"/>
      <c r="E830" s="382"/>
      <c r="F830" s="382"/>
      <c r="G830" s="382"/>
      <c r="H830" s="382"/>
      <c r="I830" s="382"/>
      <c r="J830" s="382"/>
      <c r="K830" s="382"/>
      <c r="L830" s="382"/>
      <c r="M830" s="382"/>
      <c r="N830" s="382"/>
      <c r="O830" s="382"/>
      <c r="P830" s="382"/>
      <c r="Q830" s="382"/>
      <c r="R830" s="382"/>
      <c r="S830" s="382"/>
      <c r="T830" s="382"/>
      <c r="U830" s="382"/>
      <c r="V830" s="382"/>
      <c r="W830" s="382"/>
      <c r="X830" s="382"/>
      <c r="Y830" s="382"/>
      <c r="Z830" s="382"/>
    </row>
    <row r="831" ht="15.75" customHeight="1">
      <c r="A831" s="382"/>
      <c r="B831" s="382"/>
      <c r="C831" s="382"/>
      <c r="D831" s="382"/>
      <c r="E831" s="382"/>
      <c r="F831" s="382"/>
      <c r="G831" s="382"/>
      <c r="H831" s="382"/>
      <c r="I831" s="382"/>
      <c r="J831" s="382"/>
      <c r="K831" s="382"/>
      <c r="L831" s="382"/>
      <c r="M831" s="382"/>
      <c r="N831" s="382"/>
      <c r="O831" s="382"/>
      <c r="P831" s="382"/>
      <c r="Q831" s="382"/>
      <c r="R831" s="382"/>
      <c r="S831" s="382"/>
      <c r="T831" s="382"/>
      <c r="U831" s="382"/>
      <c r="V831" s="382"/>
      <c r="W831" s="382"/>
      <c r="X831" s="382"/>
      <c r="Y831" s="382"/>
      <c r="Z831" s="382"/>
    </row>
    <row r="832" ht="15.75" customHeight="1">
      <c r="A832" s="382"/>
      <c r="B832" s="382"/>
      <c r="C832" s="382"/>
      <c r="D832" s="382"/>
      <c r="E832" s="382"/>
      <c r="F832" s="382"/>
      <c r="G832" s="382"/>
      <c r="H832" s="382"/>
      <c r="I832" s="382"/>
      <c r="J832" s="382"/>
      <c r="K832" s="382"/>
      <c r="L832" s="382"/>
      <c r="M832" s="382"/>
      <c r="N832" s="382"/>
      <c r="O832" s="382"/>
      <c r="P832" s="382"/>
      <c r="Q832" s="382"/>
      <c r="R832" s="382"/>
      <c r="S832" s="382"/>
      <c r="T832" s="382"/>
      <c r="U832" s="382"/>
      <c r="V832" s="382"/>
      <c r="W832" s="382"/>
      <c r="X832" s="382"/>
      <c r="Y832" s="382"/>
      <c r="Z832" s="382"/>
    </row>
    <row r="833" ht="15.75" customHeight="1">
      <c r="A833" s="382"/>
      <c r="B833" s="382"/>
      <c r="C833" s="382"/>
      <c r="D833" s="382"/>
      <c r="E833" s="382"/>
      <c r="F833" s="382"/>
      <c r="G833" s="382"/>
      <c r="H833" s="382"/>
      <c r="I833" s="382"/>
      <c r="J833" s="382"/>
      <c r="K833" s="382"/>
      <c r="L833" s="382"/>
      <c r="M833" s="382"/>
      <c r="N833" s="382"/>
      <c r="O833" s="382"/>
      <c r="P833" s="382"/>
      <c r="Q833" s="382"/>
      <c r="R833" s="382"/>
      <c r="S833" s="382"/>
      <c r="T833" s="382"/>
      <c r="U833" s="382"/>
      <c r="V833" s="382"/>
      <c r="W833" s="382"/>
      <c r="X833" s="382"/>
      <c r="Y833" s="382"/>
      <c r="Z833" s="382"/>
    </row>
    <row r="834" ht="15.75" customHeight="1">
      <c r="A834" s="382"/>
      <c r="B834" s="382"/>
      <c r="C834" s="382"/>
      <c r="D834" s="382"/>
      <c r="E834" s="382"/>
      <c r="F834" s="382"/>
      <c r="G834" s="382"/>
      <c r="H834" s="382"/>
      <c r="I834" s="382"/>
      <c r="J834" s="382"/>
      <c r="K834" s="382"/>
      <c r="L834" s="382"/>
      <c r="M834" s="382"/>
      <c r="N834" s="382"/>
      <c r="O834" s="382"/>
      <c r="P834" s="382"/>
      <c r="Q834" s="382"/>
      <c r="R834" s="382"/>
      <c r="S834" s="382"/>
      <c r="T834" s="382"/>
      <c r="U834" s="382"/>
      <c r="V834" s="382"/>
      <c r="W834" s="382"/>
      <c r="X834" s="382"/>
      <c r="Y834" s="382"/>
      <c r="Z834" s="382"/>
    </row>
    <row r="835" ht="15.75" customHeight="1">
      <c r="A835" s="382"/>
      <c r="B835" s="382"/>
      <c r="C835" s="382"/>
      <c r="D835" s="382"/>
      <c r="E835" s="382"/>
      <c r="F835" s="382"/>
      <c r="G835" s="382"/>
      <c r="H835" s="382"/>
      <c r="I835" s="382"/>
      <c r="J835" s="382"/>
      <c r="K835" s="382"/>
      <c r="L835" s="382"/>
      <c r="M835" s="382"/>
      <c r="N835" s="382"/>
      <c r="O835" s="382"/>
      <c r="P835" s="382"/>
      <c r="Q835" s="382"/>
      <c r="R835" s="382"/>
      <c r="S835" s="382"/>
      <c r="T835" s="382"/>
      <c r="U835" s="382"/>
      <c r="V835" s="382"/>
      <c r="W835" s="382"/>
      <c r="X835" s="382"/>
      <c r="Y835" s="382"/>
      <c r="Z835" s="382"/>
    </row>
    <row r="836" ht="15.75" customHeight="1">
      <c r="A836" s="382"/>
      <c r="B836" s="382"/>
      <c r="C836" s="382"/>
      <c r="D836" s="382"/>
      <c r="E836" s="382"/>
      <c r="F836" s="382"/>
      <c r="G836" s="382"/>
      <c r="H836" s="382"/>
      <c r="I836" s="382"/>
      <c r="J836" s="382"/>
      <c r="K836" s="382"/>
      <c r="L836" s="382"/>
      <c r="M836" s="382"/>
      <c r="N836" s="382"/>
      <c r="O836" s="382"/>
      <c r="P836" s="382"/>
      <c r="Q836" s="382"/>
      <c r="R836" s="382"/>
      <c r="S836" s="382"/>
      <c r="T836" s="382"/>
      <c r="U836" s="382"/>
      <c r="V836" s="382"/>
      <c r="W836" s="382"/>
      <c r="X836" s="382"/>
      <c r="Y836" s="382"/>
      <c r="Z836" s="382"/>
    </row>
    <row r="837" ht="15.75" customHeight="1">
      <c r="A837" s="382"/>
      <c r="B837" s="382"/>
      <c r="C837" s="382"/>
      <c r="D837" s="382"/>
      <c r="E837" s="382"/>
      <c r="F837" s="382"/>
      <c r="G837" s="382"/>
      <c r="H837" s="382"/>
      <c r="I837" s="382"/>
      <c r="J837" s="382"/>
      <c r="K837" s="382"/>
      <c r="L837" s="382"/>
      <c r="M837" s="382"/>
      <c r="N837" s="382"/>
      <c r="O837" s="382"/>
      <c r="P837" s="382"/>
      <c r="Q837" s="382"/>
      <c r="R837" s="382"/>
      <c r="S837" s="382"/>
      <c r="T837" s="382"/>
      <c r="U837" s="382"/>
      <c r="V837" s="382"/>
      <c r="W837" s="382"/>
      <c r="X837" s="382"/>
      <c r="Y837" s="382"/>
      <c r="Z837" s="382"/>
    </row>
    <row r="838" ht="15.75" customHeight="1">
      <c r="A838" s="382"/>
      <c r="B838" s="382"/>
      <c r="C838" s="382"/>
      <c r="D838" s="382"/>
      <c r="E838" s="382"/>
      <c r="F838" s="382"/>
      <c r="G838" s="382"/>
      <c r="H838" s="382"/>
      <c r="I838" s="382"/>
      <c r="J838" s="382"/>
      <c r="K838" s="382"/>
      <c r="L838" s="382"/>
      <c r="M838" s="382"/>
      <c r="N838" s="382"/>
      <c r="O838" s="382"/>
      <c r="P838" s="382"/>
      <c r="Q838" s="382"/>
      <c r="R838" s="382"/>
      <c r="S838" s="382"/>
      <c r="T838" s="382"/>
      <c r="U838" s="382"/>
      <c r="V838" s="382"/>
      <c r="W838" s="382"/>
      <c r="X838" s="382"/>
      <c r="Y838" s="382"/>
      <c r="Z838" s="382"/>
    </row>
    <row r="839" ht="15.75" customHeight="1">
      <c r="A839" s="382"/>
      <c r="B839" s="382"/>
      <c r="C839" s="382"/>
      <c r="D839" s="382"/>
      <c r="E839" s="382"/>
      <c r="F839" s="382"/>
      <c r="G839" s="382"/>
      <c r="H839" s="382"/>
      <c r="I839" s="382"/>
      <c r="J839" s="382"/>
      <c r="K839" s="382"/>
      <c r="L839" s="382"/>
      <c r="M839" s="382"/>
      <c r="N839" s="382"/>
      <c r="O839" s="382"/>
      <c r="P839" s="382"/>
      <c r="Q839" s="382"/>
      <c r="R839" s="382"/>
      <c r="S839" s="382"/>
      <c r="T839" s="382"/>
      <c r="U839" s="382"/>
      <c r="V839" s="382"/>
      <c r="W839" s="382"/>
      <c r="X839" s="382"/>
      <c r="Y839" s="382"/>
      <c r="Z839" s="382"/>
    </row>
    <row r="840" ht="15.75" customHeight="1">
      <c r="A840" s="382"/>
      <c r="B840" s="382"/>
      <c r="C840" s="382"/>
      <c r="D840" s="382"/>
      <c r="E840" s="382"/>
      <c r="F840" s="382"/>
      <c r="G840" s="382"/>
      <c r="H840" s="382"/>
      <c r="I840" s="382"/>
      <c r="J840" s="382"/>
      <c r="K840" s="382"/>
      <c r="L840" s="382"/>
      <c r="M840" s="382"/>
      <c r="N840" s="382"/>
      <c r="O840" s="382"/>
      <c r="P840" s="382"/>
      <c r="Q840" s="382"/>
      <c r="R840" s="382"/>
      <c r="S840" s="382"/>
      <c r="T840" s="382"/>
      <c r="U840" s="382"/>
      <c r="V840" s="382"/>
      <c r="W840" s="382"/>
      <c r="X840" s="382"/>
      <c r="Y840" s="382"/>
      <c r="Z840" s="382"/>
    </row>
    <row r="841" ht="15.75" customHeight="1">
      <c r="A841" s="382"/>
      <c r="B841" s="382"/>
      <c r="C841" s="382"/>
      <c r="D841" s="382"/>
      <c r="E841" s="382"/>
      <c r="F841" s="382"/>
      <c r="G841" s="382"/>
      <c r="H841" s="382"/>
      <c r="I841" s="382"/>
      <c r="J841" s="382"/>
      <c r="K841" s="382"/>
      <c r="L841" s="382"/>
      <c r="M841" s="382"/>
      <c r="N841" s="382"/>
      <c r="O841" s="382"/>
      <c r="P841" s="382"/>
      <c r="Q841" s="382"/>
      <c r="R841" s="382"/>
      <c r="S841" s="382"/>
      <c r="T841" s="382"/>
      <c r="U841" s="382"/>
      <c r="V841" s="382"/>
      <c r="W841" s="382"/>
      <c r="X841" s="382"/>
      <c r="Y841" s="382"/>
      <c r="Z841" s="382"/>
    </row>
    <row r="842" ht="15.75" customHeight="1">
      <c r="A842" s="382"/>
      <c r="B842" s="382"/>
      <c r="C842" s="382"/>
      <c r="D842" s="382"/>
      <c r="E842" s="382"/>
      <c r="F842" s="382"/>
      <c r="G842" s="382"/>
      <c r="H842" s="382"/>
      <c r="I842" s="382"/>
      <c r="J842" s="382"/>
      <c r="K842" s="382"/>
      <c r="L842" s="382"/>
      <c r="M842" s="382"/>
      <c r="N842" s="382"/>
      <c r="O842" s="382"/>
      <c r="P842" s="382"/>
      <c r="Q842" s="382"/>
      <c r="R842" s="382"/>
      <c r="S842" s="382"/>
      <c r="T842" s="382"/>
      <c r="U842" s="382"/>
      <c r="V842" s="382"/>
      <c r="W842" s="382"/>
      <c r="X842" s="382"/>
      <c r="Y842" s="382"/>
      <c r="Z842" s="382"/>
    </row>
    <row r="843" ht="15.75" customHeight="1">
      <c r="A843" s="382"/>
      <c r="B843" s="382"/>
      <c r="C843" s="382"/>
      <c r="D843" s="382"/>
      <c r="E843" s="382"/>
      <c r="F843" s="382"/>
      <c r="G843" s="382"/>
      <c r="H843" s="382"/>
      <c r="I843" s="382"/>
      <c r="J843" s="382"/>
      <c r="K843" s="382"/>
      <c r="L843" s="382"/>
      <c r="M843" s="382"/>
      <c r="N843" s="382"/>
      <c r="O843" s="382"/>
      <c r="P843" s="382"/>
      <c r="Q843" s="382"/>
      <c r="R843" s="382"/>
      <c r="S843" s="382"/>
      <c r="T843" s="382"/>
      <c r="U843" s="382"/>
      <c r="V843" s="382"/>
      <c r="W843" s="382"/>
      <c r="X843" s="382"/>
      <c r="Y843" s="382"/>
      <c r="Z843" s="382"/>
    </row>
    <row r="844" ht="15.75" customHeight="1">
      <c r="A844" s="382"/>
      <c r="B844" s="382"/>
      <c r="C844" s="382"/>
      <c r="D844" s="382"/>
      <c r="E844" s="382"/>
      <c r="F844" s="382"/>
      <c r="G844" s="382"/>
      <c r="H844" s="382"/>
      <c r="I844" s="382"/>
      <c r="J844" s="382"/>
      <c r="K844" s="382"/>
      <c r="L844" s="382"/>
      <c r="M844" s="382"/>
      <c r="N844" s="382"/>
      <c r="O844" s="382"/>
      <c r="P844" s="382"/>
      <c r="Q844" s="382"/>
      <c r="R844" s="382"/>
      <c r="S844" s="382"/>
      <c r="T844" s="382"/>
      <c r="U844" s="382"/>
      <c r="V844" s="382"/>
      <c r="W844" s="382"/>
      <c r="X844" s="382"/>
      <c r="Y844" s="382"/>
      <c r="Z844" s="382"/>
    </row>
    <row r="845" ht="15.75" customHeight="1">
      <c r="A845" s="382"/>
      <c r="B845" s="382"/>
      <c r="C845" s="382"/>
      <c r="D845" s="382"/>
      <c r="E845" s="382"/>
      <c r="F845" s="382"/>
      <c r="G845" s="382"/>
      <c r="H845" s="382"/>
      <c r="I845" s="382"/>
      <c r="J845" s="382"/>
      <c r="K845" s="382"/>
      <c r="L845" s="382"/>
      <c r="M845" s="382"/>
      <c r="N845" s="382"/>
      <c r="O845" s="382"/>
      <c r="P845" s="382"/>
      <c r="Q845" s="382"/>
      <c r="R845" s="382"/>
      <c r="S845" s="382"/>
      <c r="T845" s="382"/>
      <c r="U845" s="382"/>
      <c r="V845" s="382"/>
      <c r="W845" s="382"/>
      <c r="X845" s="382"/>
      <c r="Y845" s="382"/>
      <c r="Z845" s="382"/>
    </row>
    <row r="846" ht="15.75" customHeight="1">
      <c r="A846" s="382"/>
      <c r="B846" s="382"/>
      <c r="C846" s="382"/>
      <c r="D846" s="382"/>
      <c r="E846" s="382"/>
      <c r="F846" s="382"/>
      <c r="G846" s="382"/>
      <c r="H846" s="382"/>
      <c r="I846" s="382"/>
      <c r="J846" s="382"/>
      <c r="K846" s="382"/>
      <c r="L846" s="382"/>
      <c r="M846" s="382"/>
      <c r="N846" s="382"/>
      <c r="O846" s="382"/>
      <c r="P846" s="382"/>
      <c r="Q846" s="382"/>
      <c r="R846" s="382"/>
      <c r="S846" s="382"/>
      <c r="T846" s="382"/>
      <c r="U846" s="382"/>
      <c r="V846" s="382"/>
      <c r="W846" s="382"/>
      <c r="X846" s="382"/>
      <c r="Y846" s="382"/>
      <c r="Z846" s="382"/>
    </row>
    <row r="847" ht="15.75" customHeight="1">
      <c r="A847" s="382"/>
      <c r="B847" s="382"/>
      <c r="C847" s="382"/>
      <c r="D847" s="382"/>
      <c r="E847" s="382"/>
      <c r="F847" s="382"/>
      <c r="G847" s="382"/>
      <c r="H847" s="382"/>
      <c r="I847" s="382"/>
      <c r="J847" s="382"/>
      <c r="K847" s="382"/>
      <c r="L847" s="382"/>
      <c r="M847" s="382"/>
      <c r="N847" s="382"/>
      <c r="O847" s="382"/>
      <c r="P847" s="382"/>
      <c r="Q847" s="382"/>
      <c r="R847" s="382"/>
      <c r="S847" s="382"/>
      <c r="T847" s="382"/>
      <c r="U847" s="382"/>
      <c r="V847" s="382"/>
      <c r="W847" s="382"/>
      <c r="X847" s="382"/>
      <c r="Y847" s="382"/>
      <c r="Z847" s="382"/>
    </row>
    <row r="848" ht="15.75" customHeight="1">
      <c r="A848" s="382"/>
      <c r="B848" s="382"/>
      <c r="C848" s="382"/>
      <c r="D848" s="382"/>
      <c r="E848" s="382"/>
      <c r="F848" s="382"/>
      <c r="G848" s="382"/>
      <c r="H848" s="382"/>
      <c r="I848" s="382"/>
      <c r="J848" s="382"/>
      <c r="K848" s="382"/>
      <c r="L848" s="382"/>
      <c r="M848" s="382"/>
      <c r="N848" s="382"/>
      <c r="O848" s="382"/>
      <c r="P848" s="382"/>
      <c r="Q848" s="382"/>
      <c r="R848" s="382"/>
      <c r="S848" s="382"/>
      <c r="T848" s="382"/>
      <c r="U848" s="382"/>
      <c r="V848" s="382"/>
      <c r="W848" s="382"/>
      <c r="X848" s="382"/>
      <c r="Y848" s="382"/>
      <c r="Z848" s="382"/>
    </row>
    <row r="849" ht="15.75" customHeight="1">
      <c r="A849" s="382"/>
      <c r="B849" s="382"/>
      <c r="C849" s="382"/>
      <c r="D849" s="382"/>
      <c r="E849" s="382"/>
      <c r="F849" s="382"/>
      <c r="G849" s="382"/>
      <c r="H849" s="382"/>
      <c r="I849" s="382"/>
      <c r="J849" s="382"/>
      <c r="K849" s="382"/>
      <c r="L849" s="382"/>
      <c r="M849" s="382"/>
      <c r="N849" s="382"/>
      <c r="O849" s="382"/>
      <c r="P849" s="382"/>
      <c r="Q849" s="382"/>
      <c r="R849" s="382"/>
      <c r="S849" s="382"/>
      <c r="T849" s="382"/>
      <c r="U849" s="382"/>
      <c r="V849" s="382"/>
      <c r="W849" s="382"/>
      <c r="X849" s="382"/>
      <c r="Y849" s="382"/>
      <c r="Z849" s="382"/>
    </row>
    <row r="850" ht="15.75" customHeight="1">
      <c r="A850" s="382"/>
      <c r="B850" s="382"/>
      <c r="C850" s="382"/>
      <c r="D850" s="382"/>
      <c r="E850" s="382"/>
      <c r="F850" s="382"/>
      <c r="G850" s="382"/>
      <c r="H850" s="382"/>
      <c r="I850" s="382"/>
      <c r="J850" s="382"/>
      <c r="K850" s="382"/>
      <c r="L850" s="382"/>
      <c r="M850" s="382"/>
      <c r="N850" s="382"/>
      <c r="O850" s="382"/>
      <c r="P850" s="382"/>
      <c r="Q850" s="382"/>
      <c r="R850" s="382"/>
      <c r="S850" s="382"/>
      <c r="T850" s="382"/>
      <c r="U850" s="382"/>
      <c r="V850" s="382"/>
      <c r="W850" s="382"/>
      <c r="X850" s="382"/>
      <c r="Y850" s="382"/>
      <c r="Z850" s="382"/>
    </row>
    <row r="851" ht="15.75" customHeight="1">
      <c r="A851" s="382"/>
      <c r="B851" s="382"/>
      <c r="C851" s="382"/>
      <c r="D851" s="382"/>
      <c r="E851" s="382"/>
      <c r="F851" s="382"/>
      <c r="G851" s="382"/>
      <c r="H851" s="382"/>
      <c r="I851" s="382"/>
      <c r="J851" s="382"/>
      <c r="K851" s="382"/>
      <c r="L851" s="382"/>
      <c r="M851" s="382"/>
      <c r="N851" s="382"/>
      <c r="O851" s="382"/>
      <c r="P851" s="382"/>
      <c r="Q851" s="382"/>
      <c r="R851" s="382"/>
      <c r="S851" s="382"/>
      <c r="T851" s="382"/>
      <c r="U851" s="382"/>
      <c r="V851" s="382"/>
      <c r="W851" s="382"/>
      <c r="X851" s="382"/>
      <c r="Y851" s="382"/>
      <c r="Z851" s="382"/>
    </row>
    <row r="852" ht="15.75" customHeight="1">
      <c r="A852" s="382"/>
      <c r="B852" s="382"/>
      <c r="C852" s="382"/>
      <c r="D852" s="382"/>
      <c r="E852" s="382"/>
      <c r="F852" s="382"/>
      <c r="G852" s="382"/>
      <c r="H852" s="382"/>
      <c r="I852" s="382"/>
      <c r="J852" s="382"/>
      <c r="K852" s="382"/>
      <c r="L852" s="382"/>
      <c r="M852" s="382"/>
      <c r="N852" s="382"/>
      <c r="O852" s="382"/>
      <c r="P852" s="382"/>
      <c r="Q852" s="382"/>
      <c r="R852" s="382"/>
      <c r="S852" s="382"/>
      <c r="T852" s="382"/>
      <c r="U852" s="382"/>
      <c r="V852" s="382"/>
      <c r="W852" s="382"/>
      <c r="X852" s="382"/>
      <c r="Y852" s="382"/>
      <c r="Z852" s="382"/>
    </row>
    <row r="853" ht="15.75" customHeight="1">
      <c r="A853" s="382"/>
      <c r="B853" s="382"/>
      <c r="C853" s="382"/>
      <c r="D853" s="382"/>
      <c r="E853" s="382"/>
      <c r="F853" s="382"/>
      <c r="G853" s="382"/>
      <c r="H853" s="382"/>
      <c r="I853" s="382"/>
      <c r="J853" s="382"/>
      <c r="K853" s="382"/>
      <c r="L853" s="382"/>
      <c r="M853" s="382"/>
      <c r="N853" s="382"/>
      <c r="O853" s="382"/>
      <c r="P853" s="382"/>
      <c r="Q853" s="382"/>
      <c r="R853" s="382"/>
      <c r="S853" s="382"/>
      <c r="T853" s="382"/>
      <c r="U853" s="382"/>
      <c r="V853" s="382"/>
      <c r="W853" s="382"/>
      <c r="X853" s="382"/>
      <c r="Y853" s="382"/>
      <c r="Z853" s="382"/>
    </row>
    <row r="854" ht="15.75" customHeight="1">
      <c r="A854" s="382"/>
      <c r="B854" s="382"/>
      <c r="C854" s="382"/>
      <c r="D854" s="382"/>
      <c r="E854" s="382"/>
      <c r="F854" s="382"/>
      <c r="G854" s="382"/>
      <c r="H854" s="382"/>
      <c r="I854" s="382"/>
      <c r="J854" s="382"/>
      <c r="K854" s="382"/>
      <c r="L854" s="382"/>
      <c r="M854" s="382"/>
      <c r="N854" s="382"/>
      <c r="O854" s="382"/>
      <c r="P854" s="382"/>
      <c r="Q854" s="382"/>
      <c r="R854" s="382"/>
      <c r="S854" s="382"/>
      <c r="T854" s="382"/>
      <c r="U854" s="382"/>
      <c r="V854" s="382"/>
      <c r="W854" s="382"/>
      <c r="X854" s="382"/>
      <c r="Y854" s="382"/>
      <c r="Z854" s="382"/>
    </row>
    <row r="855" ht="15.75" customHeight="1">
      <c r="A855" s="382"/>
      <c r="B855" s="382"/>
      <c r="C855" s="382"/>
      <c r="D855" s="382"/>
      <c r="E855" s="382"/>
      <c r="F855" s="382"/>
      <c r="G855" s="382"/>
      <c r="H855" s="382"/>
      <c r="I855" s="382"/>
      <c r="J855" s="382"/>
      <c r="K855" s="382"/>
      <c r="L855" s="382"/>
      <c r="M855" s="382"/>
      <c r="N855" s="382"/>
      <c r="O855" s="382"/>
      <c r="P855" s="382"/>
      <c r="Q855" s="382"/>
      <c r="R855" s="382"/>
      <c r="S855" s="382"/>
      <c r="T855" s="382"/>
      <c r="U855" s="382"/>
      <c r="V855" s="382"/>
      <c r="W855" s="382"/>
      <c r="X855" s="382"/>
      <c r="Y855" s="382"/>
      <c r="Z855" s="382"/>
    </row>
    <row r="856" ht="15.75" customHeight="1">
      <c r="A856" s="382"/>
      <c r="B856" s="382"/>
      <c r="C856" s="382"/>
      <c r="D856" s="382"/>
      <c r="E856" s="382"/>
      <c r="F856" s="382"/>
      <c r="G856" s="382"/>
      <c r="H856" s="382"/>
      <c r="I856" s="382"/>
      <c r="J856" s="382"/>
      <c r="K856" s="382"/>
      <c r="L856" s="382"/>
      <c r="M856" s="382"/>
      <c r="N856" s="382"/>
      <c r="O856" s="382"/>
      <c r="P856" s="382"/>
      <c r="Q856" s="382"/>
      <c r="R856" s="382"/>
      <c r="S856" s="382"/>
      <c r="T856" s="382"/>
      <c r="U856" s="382"/>
      <c r="V856" s="382"/>
      <c r="W856" s="382"/>
      <c r="X856" s="382"/>
      <c r="Y856" s="382"/>
      <c r="Z856" s="382"/>
    </row>
    <row r="857" ht="15.75" customHeight="1">
      <c r="A857" s="382"/>
      <c r="B857" s="382"/>
      <c r="C857" s="382"/>
      <c r="D857" s="382"/>
      <c r="E857" s="382"/>
      <c r="F857" s="382"/>
      <c r="G857" s="382"/>
      <c r="H857" s="382"/>
      <c r="I857" s="382"/>
      <c r="J857" s="382"/>
      <c r="K857" s="382"/>
      <c r="L857" s="382"/>
      <c r="M857" s="382"/>
      <c r="N857" s="382"/>
      <c r="O857" s="382"/>
      <c r="P857" s="382"/>
      <c r="Q857" s="382"/>
      <c r="R857" s="382"/>
      <c r="S857" s="382"/>
      <c r="T857" s="382"/>
      <c r="U857" s="382"/>
      <c r="V857" s="382"/>
      <c r="W857" s="382"/>
      <c r="X857" s="382"/>
      <c r="Y857" s="382"/>
      <c r="Z857" s="382"/>
    </row>
    <row r="858" ht="15.75" customHeight="1">
      <c r="A858" s="382"/>
      <c r="B858" s="382"/>
      <c r="C858" s="382"/>
      <c r="D858" s="382"/>
      <c r="E858" s="382"/>
      <c r="F858" s="382"/>
      <c r="G858" s="382"/>
      <c r="H858" s="382"/>
      <c r="I858" s="382"/>
      <c r="J858" s="382"/>
      <c r="K858" s="382"/>
      <c r="L858" s="382"/>
      <c r="M858" s="382"/>
      <c r="N858" s="382"/>
      <c r="O858" s="382"/>
      <c r="P858" s="382"/>
      <c r="Q858" s="382"/>
      <c r="R858" s="382"/>
      <c r="S858" s="382"/>
      <c r="T858" s="382"/>
      <c r="U858" s="382"/>
      <c r="V858" s="382"/>
      <c r="W858" s="382"/>
      <c r="X858" s="382"/>
      <c r="Y858" s="382"/>
      <c r="Z858" s="382"/>
    </row>
    <row r="859" ht="15.75" customHeight="1">
      <c r="A859" s="382"/>
      <c r="B859" s="382"/>
      <c r="C859" s="382"/>
      <c r="D859" s="382"/>
      <c r="E859" s="382"/>
      <c r="F859" s="382"/>
      <c r="G859" s="382"/>
      <c r="H859" s="382"/>
      <c r="I859" s="382"/>
      <c r="J859" s="382"/>
      <c r="K859" s="382"/>
      <c r="L859" s="382"/>
      <c r="M859" s="382"/>
      <c r="N859" s="382"/>
      <c r="O859" s="382"/>
      <c r="P859" s="382"/>
      <c r="Q859" s="382"/>
      <c r="R859" s="382"/>
      <c r="S859" s="382"/>
      <c r="T859" s="382"/>
      <c r="U859" s="382"/>
      <c r="V859" s="382"/>
      <c r="W859" s="382"/>
      <c r="X859" s="382"/>
      <c r="Y859" s="382"/>
      <c r="Z859" s="382"/>
    </row>
    <row r="860" ht="15.75" customHeight="1">
      <c r="A860" s="382"/>
      <c r="B860" s="382"/>
      <c r="C860" s="382"/>
      <c r="D860" s="382"/>
      <c r="E860" s="382"/>
      <c r="F860" s="382"/>
      <c r="G860" s="382"/>
      <c r="H860" s="382"/>
      <c r="I860" s="382"/>
      <c r="J860" s="382"/>
      <c r="K860" s="382"/>
      <c r="L860" s="382"/>
      <c r="M860" s="382"/>
      <c r="N860" s="382"/>
      <c r="O860" s="382"/>
      <c r="P860" s="382"/>
      <c r="Q860" s="382"/>
      <c r="R860" s="382"/>
      <c r="S860" s="382"/>
      <c r="T860" s="382"/>
      <c r="U860" s="382"/>
      <c r="V860" s="382"/>
      <c r="W860" s="382"/>
      <c r="X860" s="382"/>
      <c r="Y860" s="382"/>
      <c r="Z860" s="382"/>
    </row>
    <row r="861" ht="15.75" customHeight="1">
      <c r="A861" s="382"/>
      <c r="B861" s="382"/>
      <c r="C861" s="382"/>
      <c r="D861" s="382"/>
      <c r="E861" s="382"/>
      <c r="F861" s="382"/>
      <c r="G861" s="382"/>
      <c r="H861" s="382"/>
      <c r="I861" s="382"/>
      <c r="J861" s="382"/>
      <c r="K861" s="382"/>
      <c r="L861" s="382"/>
      <c r="M861" s="382"/>
      <c r="N861" s="382"/>
      <c r="O861" s="382"/>
      <c r="P861" s="382"/>
      <c r="Q861" s="382"/>
      <c r="R861" s="382"/>
      <c r="S861" s="382"/>
      <c r="T861" s="382"/>
      <c r="U861" s="382"/>
      <c r="V861" s="382"/>
      <c r="W861" s="382"/>
      <c r="X861" s="382"/>
      <c r="Y861" s="382"/>
      <c r="Z861" s="382"/>
    </row>
    <row r="862" ht="15.75" customHeight="1">
      <c r="A862" s="382"/>
      <c r="B862" s="382"/>
      <c r="C862" s="382"/>
      <c r="D862" s="382"/>
      <c r="E862" s="382"/>
      <c r="F862" s="382"/>
      <c r="G862" s="382"/>
      <c r="H862" s="382"/>
      <c r="I862" s="382"/>
      <c r="J862" s="382"/>
      <c r="K862" s="382"/>
      <c r="L862" s="382"/>
      <c r="M862" s="382"/>
      <c r="N862" s="382"/>
      <c r="O862" s="382"/>
      <c r="P862" s="382"/>
      <c r="Q862" s="382"/>
      <c r="R862" s="382"/>
      <c r="S862" s="382"/>
      <c r="T862" s="382"/>
      <c r="U862" s="382"/>
      <c r="V862" s="382"/>
      <c r="W862" s="382"/>
      <c r="X862" s="382"/>
      <c r="Y862" s="382"/>
      <c r="Z862" s="382"/>
    </row>
    <row r="863" ht="15.75" customHeight="1">
      <c r="A863" s="382"/>
      <c r="B863" s="382"/>
      <c r="C863" s="382"/>
      <c r="D863" s="382"/>
      <c r="E863" s="382"/>
      <c r="F863" s="382"/>
      <c r="G863" s="382"/>
      <c r="H863" s="382"/>
      <c r="I863" s="382"/>
      <c r="J863" s="382"/>
      <c r="K863" s="382"/>
      <c r="L863" s="382"/>
      <c r="M863" s="382"/>
      <c r="N863" s="382"/>
      <c r="O863" s="382"/>
      <c r="P863" s="382"/>
      <c r="Q863" s="382"/>
      <c r="R863" s="382"/>
      <c r="S863" s="382"/>
      <c r="T863" s="382"/>
      <c r="U863" s="382"/>
      <c r="V863" s="382"/>
      <c r="W863" s="382"/>
      <c r="X863" s="382"/>
      <c r="Y863" s="382"/>
      <c r="Z863" s="382"/>
    </row>
    <row r="864" ht="15.75" customHeight="1">
      <c r="A864" s="382"/>
      <c r="B864" s="382"/>
      <c r="C864" s="382"/>
      <c r="D864" s="382"/>
      <c r="E864" s="382"/>
      <c r="F864" s="382"/>
      <c r="G864" s="382"/>
      <c r="H864" s="382"/>
      <c r="I864" s="382"/>
      <c r="J864" s="382"/>
      <c r="K864" s="382"/>
      <c r="L864" s="382"/>
      <c r="M864" s="382"/>
      <c r="N864" s="382"/>
      <c r="O864" s="382"/>
      <c r="P864" s="382"/>
      <c r="Q864" s="382"/>
      <c r="R864" s="382"/>
      <c r="S864" s="382"/>
      <c r="T864" s="382"/>
      <c r="U864" s="382"/>
      <c r="V864" s="382"/>
      <c r="W864" s="382"/>
      <c r="X864" s="382"/>
      <c r="Y864" s="382"/>
      <c r="Z864" s="382"/>
    </row>
    <row r="865" ht="15.75" customHeight="1">
      <c r="A865" s="382"/>
      <c r="B865" s="382"/>
      <c r="C865" s="382"/>
      <c r="D865" s="382"/>
      <c r="E865" s="382"/>
      <c r="F865" s="382"/>
      <c r="G865" s="382"/>
      <c r="H865" s="382"/>
      <c r="I865" s="382"/>
      <c r="J865" s="382"/>
      <c r="K865" s="382"/>
      <c r="L865" s="382"/>
      <c r="M865" s="382"/>
      <c r="N865" s="382"/>
      <c r="O865" s="382"/>
      <c r="P865" s="382"/>
      <c r="Q865" s="382"/>
      <c r="R865" s="382"/>
      <c r="S865" s="382"/>
      <c r="T865" s="382"/>
      <c r="U865" s="382"/>
      <c r="V865" s="382"/>
      <c r="W865" s="382"/>
      <c r="X865" s="382"/>
      <c r="Y865" s="382"/>
      <c r="Z865" s="382"/>
    </row>
    <row r="866" ht="15.75" customHeight="1">
      <c r="A866" s="382"/>
      <c r="B866" s="382"/>
      <c r="C866" s="382"/>
      <c r="D866" s="382"/>
      <c r="E866" s="382"/>
      <c r="F866" s="382"/>
      <c r="G866" s="382"/>
      <c r="H866" s="382"/>
      <c r="I866" s="382"/>
      <c r="J866" s="382"/>
      <c r="K866" s="382"/>
      <c r="L866" s="382"/>
      <c r="M866" s="382"/>
      <c r="N866" s="382"/>
      <c r="O866" s="382"/>
      <c r="P866" s="382"/>
      <c r="Q866" s="382"/>
      <c r="R866" s="382"/>
      <c r="S866" s="382"/>
      <c r="T866" s="382"/>
      <c r="U866" s="382"/>
      <c r="V866" s="382"/>
      <c r="W866" s="382"/>
      <c r="X866" s="382"/>
      <c r="Y866" s="382"/>
      <c r="Z866" s="382"/>
    </row>
    <row r="867" ht="15.75" customHeight="1">
      <c r="A867" s="382"/>
      <c r="B867" s="382"/>
      <c r="C867" s="382"/>
      <c r="D867" s="382"/>
      <c r="E867" s="382"/>
      <c r="F867" s="382"/>
      <c r="G867" s="382"/>
      <c r="H867" s="382"/>
      <c r="I867" s="382"/>
      <c r="J867" s="382"/>
      <c r="K867" s="382"/>
      <c r="L867" s="382"/>
      <c r="M867" s="382"/>
      <c r="N867" s="382"/>
      <c r="O867" s="382"/>
      <c r="P867" s="382"/>
      <c r="Q867" s="382"/>
      <c r="R867" s="382"/>
      <c r="S867" s="382"/>
      <c r="T867" s="382"/>
      <c r="U867" s="382"/>
      <c r="V867" s="382"/>
      <c r="W867" s="382"/>
      <c r="X867" s="382"/>
      <c r="Y867" s="382"/>
      <c r="Z867" s="382"/>
    </row>
    <row r="868" ht="15.75" customHeight="1">
      <c r="A868" s="382"/>
      <c r="B868" s="382"/>
      <c r="C868" s="382"/>
      <c r="D868" s="382"/>
      <c r="E868" s="382"/>
      <c r="F868" s="382"/>
      <c r="G868" s="382"/>
      <c r="H868" s="382"/>
      <c r="I868" s="382"/>
      <c r="J868" s="382"/>
      <c r="K868" s="382"/>
      <c r="L868" s="382"/>
      <c r="M868" s="382"/>
      <c r="N868" s="382"/>
      <c r="O868" s="382"/>
      <c r="P868" s="382"/>
      <c r="Q868" s="382"/>
      <c r="R868" s="382"/>
      <c r="S868" s="382"/>
      <c r="T868" s="382"/>
      <c r="U868" s="382"/>
      <c r="V868" s="382"/>
      <c r="W868" s="382"/>
      <c r="X868" s="382"/>
      <c r="Y868" s="382"/>
      <c r="Z868" s="382"/>
    </row>
    <row r="869" ht="15.75" customHeight="1">
      <c r="A869" s="382"/>
      <c r="B869" s="382"/>
      <c r="C869" s="382"/>
      <c r="D869" s="382"/>
      <c r="E869" s="382"/>
      <c r="F869" s="382"/>
      <c r="G869" s="382"/>
      <c r="H869" s="382"/>
      <c r="I869" s="382"/>
      <c r="J869" s="382"/>
      <c r="K869" s="382"/>
      <c r="L869" s="382"/>
      <c r="M869" s="382"/>
      <c r="N869" s="382"/>
      <c r="O869" s="382"/>
      <c r="P869" s="382"/>
      <c r="Q869" s="382"/>
      <c r="R869" s="382"/>
      <c r="S869" s="382"/>
      <c r="T869" s="382"/>
      <c r="U869" s="382"/>
      <c r="V869" s="382"/>
      <c r="W869" s="382"/>
      <c r="X869" s="382"/>
      <c r="Y869" s="382"/>
      <c r="Z869" s="382"/>
    </row>
    <row r="870" ht="15.75" customHeight="1">
      <c r="A870" s="382"/>
      <c r="B870" s="382"/>
      <c r="C870" s="382"/>
      <c r="D870" s="382"/>
      <c r="E870" s="382"/>
      <c r="F870" s="382"/>
      <c r="G870" s="382"/>
      <c r="H870" s="382"/>
      <c r="I870" s="382"/>
      <c r="J870" s="382"/>
      <c r="K870" s="382"/>
      <c r="L870" s="382"/>
      <c r="M870" s="382"/>
      <c r="N870" s="382"/>
      <c r="O870" s="382"/>
      <c r="P870" s="382"/>
      <c r="Q870" s="382"/>
      <c r="R870" s="382"/>
      <c r="S870" s="382"/>
      <c r="T870" s="382"/>
      <c r="U870" s="382"/>
      <c r="V870" s="382"/>
      <c r="W870" s="382"/>
      <c r="X870" s="382"/>
      <c r="Y870" s="382"/>
      <c r="Z870" s="382"/>
    </row>
    <row r="871" ht="15.75" customHeight="1">
      <c r="A871" s="382"/>
      <c r="B871" s="382"/>
      <c r="C871" s="382"/>
      <c r="D871" s="382"/>
      <c r="E871" s="382"/>
      <c r="F871" s="382"/>
      <c r="G871" s="382"/>
      <c r="H871" s="382"/>
      <c r="I871" s="382"/>
      <c r="J871" s="382"/>
      <c r="K871" s="382"/>
      <c r="L871" s="382"/>
      <c r="M871" s="382"/>
      <c r="N871" s="382"/>
      <c r="O871" s="382"/>
      <c r="P871" s="382"/>
      <c r="Q871" s="382"/>
      <c r="R871" s="382"/>
      <c r="S871" s="382"/>
      <c r="T871" s="382"/>
      <c r="U871" s="382"/>
      <c r="V871" s="382"/>
      <c r="W871" s="382"/>
      <c r="X871" s="382"/>
      <c r="Y871" s="382"/>
      <c r="Z871" s="382"/>
    </row>
    <row r="872" ht="15.75" customHeight="1">
      <c r="A872" s="382"/>
      <c r="B872" s="382"/>
      <c r="C872" s="382"/>
      <c r="D872" s="382"/>
      <c r="E872" s="382"/>
      <c r="F872" s="382"/>
      <c r="G872" s="382"/>
      <c r="H872" s="382"/>
      <c r="I872" s="382"/>
      <c r="J872" s="382"/>
      <c r="K872" s="382"/>
      <c r="L872" s="382"/>
      <c r="M872" s="382"/>
      <c r="N872" s="382"/>
      <c r="O872" s="382"/>
      <c r="P872" s="382"/>
      <c r="Q872" s="382"/>
      <c r="R872" s="382"/>
      <c r="S872" s="382"/>
      <c r="T872" s="382"/>
      <c r="U872" s="382"/>
      <c r="V872" s="382"/>
      <c r="W872" s="382"/>
      <c r="X872" s="382"/>
      <c r="Y872" s="382"/>
      <c r="Z872" s="382"/>
    </row>
    <row r="873" ht="15.75" customHeight="1">
      <c r="A873" s="382"/>
      <c r="B873" s="382"/>
      <c r="C873" s="382"/>
      <c r="D873" s="382"/>
      <c r="E873" s="382"/>
      <c r="F873" s="382"/>
      <c r="G873" s="382"/>
      <c r="H873" s="382"/>
      <c r="I873" s="382"/>
      <c r="J873" s="382"/>
      <c r="K873" s="382"/>
      <c r="L873" s="382"/>
      <c r="M873" s="382"/>
      <c r="N873" s="382"/>
      <c r="O873" s="382"/>
      <c r="P873" s="382"/>
      <c r="Q873" s="382"/>
      <c r="R873" s="382"/>
      <c r="S873" s="382"/>
      <c r="T873" s="382"/>
      <c r="U873" s="382"/>
      <c r="V873" s="382"/>
      <c r="W873" s="382"/>
      <c r="X873" s="382"/>
      <c r="Y873" s="382"/>
      <c r="Z873" s="382"/>
    </row>
    <row r="874" ht="15.75" customHeight="1">
      <c r="A874" s="382"/>
      <c r="B874" s="382"/>
      <c r="C874" s="382"/>
      <c r="D874" s="382"/>
      <c r="E874" s="382"/>
      <c r="F874" s="382"/>
      <c r="G874" s="382"/>
      <c r="H874" s="382"/>
      <c r="I874" s="382"/>
      <c r="J874" s="382"/>
      <c r="K874" s="382"/>
      <c r="L874" s="382"/>
      <c r="M874" s="382"/>
      <c r="N874" s="382"/>
      <c r="O874" s="382"/>
      <c r="P874" s="382"/>
      <c r="Q874" s="382"/>
      <c r="R874" s="382"/>
      <c r="S874" s="382"/>
      <c r="T874" s="382"/>
      <c r="U874" s="382"/>
      <c r="V874" s="382"/>
      <c r="W874" s="382"/>
      <c r="X874" s="382"/>
      <c r="Y874" s="382"/>
      <c r="Z874" s="382"/>
    </row>
    <row r="875" ht="15.75" customHeight="1">
      <c r="A875" s="382"/>
      <c r="B875" s="382"/>
      <c r="C875" s="382"/>
      <c r="D875" s="382"/>
      <c r="E875" s="382"/>
      <c r="F875" s="382"/>
      <c r="G875" s="382"/>
      <c r="H875" s="382"/>
      <c r="I875" s="382"/>
      <c r="J875" s="382"/>
      <c r="K875" s="382"/>
      <c r="L875" s="382"/>
      <c r="M875" s="382"/>
      <c r="N875" s="382"/>
      <c r="O875" s="382"/>
      <c r="P875" s="382"/>
      <c r="Q875" s="382"/>
      <c r="R875" s="382"/>
      <c r="S875" s="382"/>
      <c r="T875" s="382"/>
      <c r="U875" s="382"/>
      <c r="V875" s="382"/>
      <c r="W875" s="382"/>
      <c r="X875" s="382"/>
      <c r="Y875" s="382"/>
      <c r="Z875" s="382"/>
    </row>
    <row r="876" ht="15.75" customHeight="1">
      <c r="A876" s="382"/>
      <c r="B876" s="382"/>
      <c r="C876" s="382"/>
      <c r="D876" s="382"/>
      <c r="E876" s="382"/>
      <c r="F876" s="382"/>
      <c r="G876" s="382"/>
      <c r="H876" s="382"/>
      <c r="I876" s="382"/>
      <c r="J876" s="382"/>
      <c r="K876" s="382"/>
      <c r="L876" s="382"/>
      <c r="M876" s="382"/>
      <c r="N876" s="382"/>
      <c r="O876" s="382"/>
      <c r="P876" s="382"/>
      <c r="Q876" s="382"/>
      <c r="R876" s="382"/>
      <c r="S876" s="382"/>
      <c r="T876" s="382"/>
      <c r="U876" s="382"/>
      <c r="V876" s="382"/>
      <c r="W876" s="382"/>
      <c r="X876" s="382"/>
      <c r="Y876" s="382"/>
      <c r="Z876" s="382"/>
    </row>
    <row r="877" ht="15.75" customHeight="1">
      <c r="A877" s="382"/>
      <c r="B877" s="382"/>
      <c r="C877" s="382"/>
      <c r="D877" s="382"/>
      <c r="E877" s="382"/>
      <c r="F877" s="382"/>
      <c r="G877" s="382"/>
      <c r="H877" s="382"/>
      <c r="I877" s="382"/>
      <c r="J877" s="382"/>
      <c r="K877" s="382"/>
      <c r="L877" s="382"/>
      <c r="M877" s="382"/>
      <c r="N877" s="382"/>
      <c r="O877" s="382"/>
      <c r="P877" s="382"/>
      <c r="Q877" s="382"/>
      <c r="R877" s="382"/>
      <c r="S877" s="382"/>
      <c r="T877" s="382"/>
      <c r="U877" s="382"/>
      <c r="V877" s="382"/>
      <c r="W877" s="382"/>
      <c r="X877" s="382"/>
      <c r="Y877" s="382"/>
      <c r="Z877" s="382"/>
    </row>
    <row r="878" ht="15.75" customHeight="1">
      <c r="A878" s="382"/>
      <c r="B878" s="382"/>
      <c r="C878" s="382"/>
      <c r="D878" s="382"/>
      <c r="E878" s="382"/>
      <c r="F878" s="382"/>
      <c r="G878" s="382"/>
      <c r="H878" s="382"/>
      <c r="I878" s="382"/>
      <c r="J878" s="382"/>
      <c r="K878" s="382"/>
      <c r="L878" s="382"/>
      <c r="M878" s="382"/>
      <c r="N878" s="382"/>
      <c r="O878" s="382"/>
      <c r="P878" s="382"/>
      <c r="Q878" s="382"/>
      <c r="R878" s="382"/>
      <c r="S878" s="382"/>
      <c r="T878" s="382"/>
      <c r="U878" s="382"/>
      <c r="V878" s="382"/>
      <c r="W878" s="382"/>
      <c r="X878" s="382"/>
      <c r="Y878" s="382"/>
      <c r="Z878" s="382"/>
    </row>
    <row r="879" ht="15.75" customHeight="1">
      <c r="A879" s="382"/>
      <c r="B879" s="382"/>
      <c r="C879" s="382"/>
      <c r="D879" s="382"/>
      <c r="E879" s="382"/>
      <c r="F879" s="382"/>
      <c r="G879" s="382"/>
      <c r="H879" s="382"/>
      <c r="I879" s="382"/>
      <c r="J879" s="382"/>
      <c r="K879" s="382"/>
      <c r="L879" s="382"/>
      <c r="M879" s="382"/>
      <c r="N879" s="382"/>
      <c r="O879" s="382"/>
      <c r="P879" s="382"/>
      <c r="Q879" s="382"/>
      <c r="R879" s="382"/>
      <c r="S879" s="382"/>
      <c r="T879" s="382"/>
      <c r="U879" s="382"/>
      <c r="V879" s="382"/>
      <c r="W879" s="382"/>
      <c r="X879" s="382"/>
      <c r="Y879" s="382"/>
      <c r="Z879" s="382"/>
    </row>
    <row r="880" ht="15.75" customHeight="1">
      <c r="A880" s="382"/>
      <c r="B880" s="382"/>
      <c r="C880" s="382"/>
      <c r="D880" s="382"/>
      <c r="E880" s="382"/>
      <c r="F880" s="382"/>
      <c r="G880" s="382"/>
      <c r="H880" s="382"/>
      <c r="I880" s="382"/>
      <c r="J880" s="382"/>
      <c r="K880" s="382"/>
      <c r="L880" s="382"/>
      <c r="M880" s="382"/>
      <c r="N880" s="382"/>
      <c r="O880" s="382"/>
      <c r="P880" s="382"/>
      <c r="Q880" s="382"/>
      <c r="R880" s="382"/>
      <c r="S880" s="382"/>
      <c r="T880" s="382"/>
      <c r="U880" s="382"/>
      <c r="V880" s="382"/>
      <c r="W880" s="382"/>
      <c r="X880" s="382"/>
      <c r="Y880" s="382"/>
      <c r="Z880" s="382"/>
    </row>
    <row r="881" ht="15.75" customHeight="1">
      <c r="A881" s="382"/>
      <c r="B881" s="382"/>
      <c r="C881" s="382"/>
      <c r="D881" s="382"/>
      <c r="E881" s="382"/>
      <c r="F881" s="382"/>
      <c r="G881" s="382"/>
      <c r="H881" s="382"/>
      <c r="I881" s="382"/>
      <c r="J881" s="382"/>
      <c r="K881" s="382"/>
      <c r="L881" s="382"/>
      <c r="M881" s="382"/>
      <c r="N881" s="382"/>
      <c r="O881" s="382"/>
      <c r="P881" s="382"/>
      <c r="Q881" s="382"/>
      <c r="R881" s="382"/>
      <c r="S881" s="382"/>
      <c r="T881" s="382"/>
      <c r="U881" s="382"/>
      <c r="V881" s="382"/>
      <c r="W881" s="382"/>
      <c r="X881" s="382"/>
      <c r="Y881" s="382"/>
      <c r="Z881" s="382"/>
    </row>
    <row r="882" ht="15.75" customHeight="1">
      <c r="A882" s="382"/>
      <c r="B882" s="382"/>
      <c r="C882" s="382"/>
      <c r="D882" s="382"/>
      <c r="E882" s="382"/>
      <c r="F882" s="382"/>
      <c r="G882" s="382"/>
      <c r="H882" s="382"/>
      <c r="I882" s="382"/>
      <c r="J882" s="382"/>
      <c r="K882" s="382"/>
      <c r="L882" s="382"/>
      <c r="M882" s="382"/>
      <c r="N882" s="382"/>
      <c r="O882" s="382"/>
      <c r="P882" s="382"/>
      <c r="Q882" s="382"/>
      <c r="R882" s="382"/>
      <c r="S882" s="382"/>
      <c r="T882" s="382"/>
      <c r="U882" s="382"/>
      <c r="V882" s="382"/>
      <c r="W882" s="382"/>
      <c r="X882" s="382"/>
      <c r="Y882" s="382"/>
      <c r="Z882" s="382"/>
    </row>
    <row r="883" ht="15.75" customHeight="1">
      <c r="A883" s="382"/>
      <c r="B883" s="382"/>
      <c r="C883" s="382"/>
      <c r="D883" s="382"/>
      <c r="E883" s="382"/>
      <c r="F883" s="382"/>
      <c r="G883" s="382"/>
      <c r="H883" s="382"/>
      <c r="I883" s="382"/>
      <c r="J883" s="382"/>
      <c r="K883" s="382"/>
      <c r="L883" s="382"/>
      <c r="M883" s="382"/>
      <c r="N883" s="382"/>
      <c r="O883" s="382"/>
      <c r="P883" s="382"/>
      <c r="Q883" s="382"/>
      <c r="R883" s="382"/>
      <c r="S883" s="382"/>
      <c r="T883" s="382"/>
      <c r="U883" s="382"/>
      <c r="V883" s="382"/>
      <c r="W883" s="382"/>
      <c r="X883" s="382"/>
      <c r="Y883" s="382"/>
      <c r="Z883" s="382"/>
    </row>
    <row r="884" ht="15.75" customHeight="1">
      <c r="A884" s="382"/>
      <c r="B884" s="382"/>
      <c r="C884" s="382"/>
      <c r="D884" s="382"/>
      <c r="E884" s="382"/>
      <c r="F884" s="382"/>
      <c r="G884" s="382"/>
      <c r="H884" s="382"/>
      <c r="I884" s="382"/>
      <c r="J884" s="382"/>
      <c r="K884" s="382"/>
      <c r="L884" s="382"/>
      <c r="M884" s="382"/>
      <c r="N884" s="382"/>
      <c r="O884" s="382"/>
      <c r="P884" s="382"/>
      <c r="Q884" s="382"/>
      <c r="R884" s="382"/>
      <c r="S884" s="382"/>
      <c r="T884" s="382"/>
      <c r="U884" s="382"/>
      <c r="V884" s="382"/>
      <c r="W884" s="382"/>
      <c r="X884" s="382"/>
      <c r="Y884" s="382"/>
      <c r="Z884" s="382"/>
    </row>
    <row r="885" ht="15.75" customHeight="1">
      <c r="A885" s="382"/>
      <c r="B885" s="382"/>
      <c r="C885" s="382"/>
      <c r="D885" s="382"/>
      <c r="E885" s="382"/>
      <c r="F885" s="382"/>
      <c r="G885" s="382"/>
      <c r="H885" s="382"/>
      <c r="I885" s="382"/>
      <c r="J885" s="382"/>
      <c r="K885" s="382"/>
      <c r="L885" s="382"/>
      <c r="M885" s="382"/>
      <c r="N885" s="382"/>
      <c r="O885" s="382"/>
      <c r="P885" s="382"/>
      <c r="Q885" s="382"/>
      <c r="R885" s="382"/>
      <c r="S885" s="382"/>
      <c r="T885" s="382"/>
      <c r="U885" s="382"/>
      <c r="V885" s="382"/>
      <c r="W885" s="382"/>
      <c r="X885" s="382"/>
      <c r="Y885" s="382"/>
      <c r="Z885" s="382"/>
    </row>
    <row r="886" ht="15.75" customHeight="1">
      <c r="A886" s="382"/>
      <c r="B886" s="382"/>
      <c r="C886" s="382"/>
      <c r="D886" s="382"/>
      <c r="E886" s="382"/>
      <c r="F886" s="382"/>
      <c r="G886" s="382"/>
      <c r="H886" s="382"/>
      <c r="I886" s="382"/>
      <c r="J886" s="382"/>
      <c r="K886" s="382"/>
      <c r="L886" s="382"/>
      <c r="M886" s="382"/>
      <c r="N886" s="382"/>
      <c r="O886" s="382"/>
      <c r="P886" s="382"/>
      <c r="Q886" s="382"/>
      <c r="R886" s="382"/>
      <c r="S886" s="382"/>
      <c r="T886" s="382"/>
      <c r="U886" s="382"/>
      <c r="V886" s="382"/>
      <c r="W886" s="382"/>
      <c r="X886" s="382"/>
      <c r="Y886" s="382"/>
      <c r="Z886" s="382"/>
    </row>
    <row r="887" ht="15.75" customHeight="1">
      <c r="A887" s="382"/>
      <c r="B887" s="382"/>
      <c r="C887" s="382"/>
      <c r="D887" s="382"/>
      <c r="E887" s="382"/>
      <c r="F887" s="382"/>
      <c r="G887" s="382"/>
      <c r="H887" s="382"/>
      <c r="I887" s="382"/>
      <c r="J887" s="382"/>
      <c r="K887" s="382"/>
      <c r="L887" s="382"/>
      <c r="M887" s="382"/>
      <c r="N887" s="382"/>
      <c r="O887" s="382"/>
      <c r="P887" s="382"/>
      <c r="Q887" s="382"/>
      <c r="R887" s="382"/>
      <c r="S887" s="382"/>
      <c r="T887" s="382"/>
      <c r="U887" s="382"/>
      <c r="V887" s="382"/>
      <c r="W887" s="382"/>
      <c r="X887" s="382"/>
      <c r="Y887" s="382"/>
      <c r="Z887" s="382"/>
    </row>
    <row r="888" ht="15.75" customHeight="1">
      <c r="A888" s="382"/>
      <c r="B888" s="382"/>
      <c r="C888" s="382"/>
      <c r="D888" s="382"/>
      <c r="E888" s="382"/>
      <c r="F888" s="382"/>
      <c r="G888" s="382"/>
      <c r="H888" s="382"/>
      <c r="I888" s="382"/>
      <c r="J888" s="382"/>
      <c r="K888" s="382"/>
      <c r="L888" s="382"/>
      <c r="M888" s="382"/>
      <c r="N888" s="382"/>
      <c r="O888" s="382"/>
      <c r="P888" s="382"/>
      <c r="Q888" s="382"/>
      <c r="R888" s="382"/>
      <c r="S888" s="382"/>
      <c r="T888" s="382"/>
      <c r="U888" s="382"/>
      <c r="V888" s="382"/>
      <c r="W888" s="382"/>
      <c r="X888" s="382"/>
      <c r="Y888" s="382"/>
      <c r="Z888" s="382"/>
    </row>
    <row r="889" ht="15.75" customHeight="1">
      <c r="A889" s="382"/>
      <c r="B889" s="382"/>
      <c r="C889" s="382"/>
      <c r="D889" s="382"/>
      <c r="E889" s="382"/>
      <c r="F889" s="382"/>
      <c r="G889" s="382"/>
      <c r="H889" s="382"/>
      <c r="I889" s="382"/>
      <c r="J889" s="382"/>
      <c r="K889" s="382"/>
      <c r="L889" s="382"/>
      <c r="M889" s="382"/>
      <c r="N889" s="382"/>
      <c r="O889" s="382"/>
      <c r="P889" s="382"/>
      <c r="Q889" s="382"/>
      <c r="R889" s="382"/>
      <c r="S889" s="382"/>
      <c r="T889" s="382"/>
      <c r="U889" s="382"/>
      <c r="V889" s="382"/>
      <c r="W889" s="382"/>
      <c r="X889" s="382"/>
      <c r="Y889" s="382"/>
      <c r="Z889" s="382"/>
    </row>
    <row r="890" ht="15.75" customHeight="1">
      <c r="A890" s="382"/>
      <c r="B890" s="382"/>
      <c r="C890" s="382"/>
      <c r="D890" s="382"/>
      <c r="E890" s="382"/>
      <c r="F890" s="382"/>
      <c r="G890" s="382"/>
      <c r="H890" s="382"/>
      <c r="I890" s="382"/>
      <c r="J890" s="382"/>
      <c r="K890" s="382"/>
      <c r="L890" s="382"/>
      <c r="M890" s="382"/>
      <c r="N890" s="382"/>
      <c r="O890" s="382"/>
      <c r="P890" s="382"/>
      <c r="Q890" s="382"/>
      <c r="R890" s="382"/>
      <c r="S890" s="382"/>
      <c r="T890" s="382"/>
      <c r="U890" s="382"/>
      <c r="V890" s="382"/>
      <c r="W890" s="382"/>
      <c r="X890" s="382"/>
      <c r="Y890" s="382"/>
      <c r="Z890" s="382"/>
    </row>
    <row r="891" ht="15.75" customHeight="1">
      <c r="A891" s="382"/>
      <c r="B891" s="382"/>
      <c r="C891" s="382"/>
      <c r="D891" s="382"/>
      <c r="E891" s="382"/>
      <c r="F891" s="382"/>
      <c r="G891" s="382"/>
      <c r="H891" s="382"/>
      <c r="I891" s="382"/>
      <c r="J891" s="382"/>
      <c r="K891" s="382"/>
      <c r="L891" s="382"/>
      <c r="M891" s="382"/>
      <c r="N891" s="382"/>
      <c r="O891" s="382"/>
      <c r="P891" s="382"/>
      <c r="Q891" s="382"/>
      <c r="R891" s="382"/>
      <c r="S891" s="382"/>
      <c r="T891" s="382"/>
      <c r="U891" s="382"/>
      <c r="V891" s="382"/>
      <c r="W891" s="382"/>
      <c r="X891" s="382"/>
      <c r="Y891" s="382"/>
      <c r="Z891" s="382"/>
    </row>
    <row r="892" ht="15.75" customHeight="1">
      <c r="A892" s="382"/>
      <c r="B892" s="382"/>
      <c r="C892" s="382"/>
      <c r="D892" s="382"/>
      <c r="E892" s="382"/>
      <c r="F892" s="382"/>
      <c r="G892" s="382"/>
      <c r="H892" s="382"/>
      <c r="I892" s="382"/>
      <c r="J892" s="382"/>
      <c r="K892" s="382"/>
      <c r="L892" s="382"/>
      <c r="M892" s="382"/>
      <c r="N892" s="382"/>
      <c r="O892" s="382"/>
      <c r="P892" s="382"/>
      <c r="Q892" s="382"/>
      <c r="R892" s="382"/>
      <c r="S892" s="382"/>
      <c r="T892" s="382"/>
      <c r="U892" s="382"/>
      <c r="V892" s="382"/>
      <c r="W892" s="382"/>
      <c r="X892" s="382"/>
      <c r="Y892" s="382"/>
      <c r="Z892" s="382"/>
    </row>
    <row r="893" ht="15.75" customHeight="1">
      <c r="A893" s="382"/>
      <c r="B893" s="382"/>
      <c r="C893" s="382"/>
      <c r="D893" s="382"/>
      <c r="E893" s="382"/>
      <c r="F893" s="382"/>
      <c r="G893" s="382"/>
      <c r="H893" s="382"/>
      <c r="I893" s="382"/>
      <c r="J893" s="382"/>
      <c r="K893" s="382"/>
      <c r="L893" s="382"/>
      <c r="M893" s="382"/>
      <c r="N893" s="382"/>
      <c r="O893" s="382"/>
      <c r="P893" s="382"/>
      <c r="Q893" s="382"/>
      <c r="R893" s="382"/>
      <c r="S893" s="382"/>
      <c r="T893" s="382"/>
      <c r="U893" s="382"/>
      <c r="V893" s="382"/>
      <c r="W893" s="382"/>
      <c r="X893" s="382"/>
      <c r="Y893" s="382"/>
      <c r="Z893" s="382"/>
    </row>
    <row r="894" ht="15.75" customHeight="1">
      <c r="A894" s="382"/>
      <c r="B894" s="382"/>
      <c r="C894" s="382"/>
      <c r="D894" s="382"/>
      <c r="E894" s="382"/>
      <c r="F894" s="382"/>
      <c r="G894" s="382"/>
      <c r="H894" s="382"/>
      <c r="I894" s="382"/>
      <c r="J894" s="382"/>
      <c r="K894" s="382"/>
      <c r="L894" s="382"/>
      <c r="M894" s="382"/>
      <c r="N894" s="382"/>
      <c r="O894" s="382"/>
      <c r="P894" s="382"/>
      <c r="Q894" s="382"/>
      <c r="R894" s="382"/>
      <c r="S894" s="382"/>
      <c r="T894" s="382"/>
      <c r="U894" s="382"/>
      <c r="V894" s="382"/>
      <c r="W894" s="382"/>
      <c r="X894" s="382"/>
      <c r="Y894" s="382"/>
      <c r="Z894" s="382"/>
    </row>
    <row r="895" ht="15.75" customHeight="1">
      <c r="A895" s="382"/>
      <c r="B895" s="382"/>
      <c r="C895" s="382"/>
      <c r="D895" s="382"/>
      <c r="E895" s="382"/>
      <c r="F895" s="382"/>
      <c r="G895" s="382"/>
      <c r="H895" s="382"/>
      <c r="I895" s="382"/>
      <c r="J895" s="382"/>
      <c r="K895" s="382"/>
      <c r="L895" s="382"/>
      <c r="M895" s="382"/>
      <c r="N895" s="382"/>
      <c r="O895" s="382"/>
      <c r="P895" s="382"/>
      <c r="Q895" s="382"/>
      <c r="R895" s="382"/>
      <c r="S895" s="382"/>
      <c r="T895" s="382"/>
      <c r="U895" s="382"/>
      <c r="V895" s="382"/>
      <c r="W895" s="382"/>
      <c r="X895" s="382"/>
      <c r="Y895" s="382"/>
      <c r="Z895" s="382"/>
    </row>
    <row r="896" ht="15.75" customHeight="1">
      <c r="A896" s="382"/>
      <c r="B896" s="382"/>
      <c r="C896" s="382"/>
      <c r="D896" s="382"/>
      <c r="E896" s="382"/>
      <c r="F896" s="382"/>
      <c r="G896" s="382"/>
      <c r="H896" s="382"/>
      <c r="I896" s="382"/>
      <c r="J896" s="382"/>
      <c r="K896" s="382"/>
      <c r="L896" s="382"/>
      <c r="M896" s="382"/>
      <c r="N896" s="382"/>
      <c r="O896" s="382"/>
      <c r="P896" s="382"/>
      <c r="Q896" s="382"/>
      <c r="R896" s="382"/>
      <c r="S896" s="382"/>
      <c r="T896" s="382"/>
      <c r="U896" s="382"/>
      <c r="V896" s="382"/>
      <c r="W896" s="382"/>
      <c r="X896" s="382"/>
      <c r="Y896" s="382"/>
      <c r="Z896" s="382"/>
    </row>
    <row r="897" ht="15.75" customHeight="1">
      <c r="A897" s="382"/>
      <c r="B897" s="382"/>
      <c r="C897" s="382"/>
      <c r="D897" s="382"/>
      <c r="E897" s="382"/>
      <c r="F897" s="382"/>
      <c r="G897" s="382"/>
      <c r="H897" s="382"/>
      <c r="I897" s="382"/>
      <c r="J897" s="382"/>
      <c r="K897" s="382"/>
      <c r="L897" s="382"/>
      <c r="M897" s="382"/>
      <c r="N897" s="382"/>
      <c r="O897" s="382"/>
      <c r="P897" s="382"/>
      <c r="Q897" s="382"/>
      <c r="R897" s="382"/>
      <c r="S897" s="382"/>
      <c r="T897" s="382"/>
      <c r="U897" s="382"/>
      <c r="V897" s="382"/>
      <c r="W897" s="382"/>
      <c r="X897" s="382"/>
      <c r="Y897" s="382"/>
      <c r="Z897" s="382"/>
    </row>
    <row r="898" ht="15.75" customHeight="1">
      <c r="A898" s="382"/>
      <c r="B898" s="382"/>
      <c r="C898" s="382"/>
      <c r="D898" s="382"/>
      <c r="E898" s="382"/>
      <c r="F898" s="382"/>
      <c r="G898" s="382"/>
      <c r="H898" s="382"/>
      <c r="I898" s="382"/>
      <c r="J898" s="382"/>
      <c r="K898" s="382"/>
      <c r="L898" s="382"/>
      <c r="M898" s="382"/>
      <c r="N898" s="382"/>
      <c r="O898" s="382"/>
      <c r="P898" s="382"/>
      <c r="Q898" s="382"/>
      <c r="R898" s="382"/>
      <c r="S898" s="382"/>
      <c r="T898" s="382"/>
      <c r="U898" s="382"/>
      <c r="V898" s="382"/>
      <c r="W898" s="382"/>
      <c r="X898" s="382"/>
      <c r="Y898" s="382"/>
      <c r="Z898" s="382"/>
    </row>
    <row r="899" ht="15.75" customHeight="1">
      <c r="A899" s="382"/>
      <c r="B899" s="382"/>
      <c r="C899" s="382"/>
      <c r="D899" s="382"/>
      <c r="E899" s="382"/>
      <c r="F899" s="382"/>
      <c r="G899" s="382"/>
      <c r="H899" s="382"/>
      <c r="I899" s="382"/>
      <c r="J899" s="382"/>
      <c r="K899" s="382"/>
      <c r="L899" s="382"/>
      <c r="M899" s="382"/>
      <c r="N899" s="382"/>
      <c r="O899" s="382"/>
      <c r="P899" s="382"/>
      <c r="Q899" s="382"/>
      <c r="R899" s="382"/>
      <c r="S899" s="382"/>
      <c r="T899" s="382"/>
      <c r="U899" s="382"/>
      <c r="V899" s="382"/>
      <c r="W899" s="382"/>
      <c r="X899" s="382"/>
      <c r="Y899" s="382"/>
      <c r="Z899" s="382"/>
    </row>
    <row r="900" ht="15.75" customHeight="1">
      <c r="A900" s="382"/>
      <c r="B900" s="382"/>
      <c r="C900" s="382"/>
      <c r="D900" s="382"/>
      <c r="E900" s="382"/>
      <c r="F900" s="382"/>
      <c r="G900" s="382"/>
      <c r="H900" s="382"/>
      <c r="I900" s="382"/>
      <c r="J900" s="382"/>
      <c r="K900" s="382"/>
      <c r="L900" s="382"/>
      <c r="M900" s="382"/>
      <c r="N900" s="382"/>
      <c r="O900" s="382"/>
      <c r="P900" s="382"/>
      <c r="Q900" s="382"/>
      <c r="R900" s="382"/>
      <c r="S900" s="382"/>
      <c r="T900" s="382"/>
      <c r="U900" s="382"/>
      <c r="V900" s="382"/>
      <c r="W900" s="382"/>
      <c r="X900" s="382"/>
      <c r="Y900" s="382"/>
      <c r="Z900" s="382"/>
    </row>
    <row r="901" ht="15.75" customHeight="1">
      <c r="A901" s="382"/>
      <c r="B901" s="382"/>
      <c r="C901" s="382"/>
      <c r="D901" s="382"/>
      <c r="E901" s="382"/>
      <c r="F901" s="382"/>
      <c r="G901" s="382"/>
      <c r="H901" s="382"/>
      <c r="I901" s="382"/>
      <c r="J901" s="382"/>
      <c r="K901" s="382"/>
      <c r="L901" s="382"/>
      <c r="M901" s="382"/>
      <c r="N901" s="382"/>
      <c r="O901" s="382"/>
      <c r="P901" s="382"/>
      <c r="Q901" s="382"/>
      <c r="R901" s="382"/>
      <c r="S901" s="382"/>
      <c r="T901" s="382"/>
      <c r="U901" s="382"/>
      <c r="V901" s="382"/>
      <c r="W901" s="382"/>
      <c r="X901" s="382"/>
      <c r="Y901" s="382"/>
      <c r="Z901" s="382"/>
    </row>
    <row r="902" ht="15.75" customHeight="1">
      <c r="A902" s="382"/>
      <c r="B902" s="382"/>
      <c r="C902" s="382"/>
      <c r="D902" s="382"/>
      <c r="E902" s="382"/>
      <c r="F902" s="382"/>
      <c r="G902" s="382"/>
      <c r="H902" s="382"/>
      <c r="I902" s="382"/>
      <c r="J902" s="382"/>
      <c r="K902" s="382"/>
      <c r="L902" s="382"/>
      <c r="M902" s="382"/>
      <c r="N902" s="382"/>
      <c r="O902" s="382"/>
      <c r="P902" s="382"/>
      <c r="Q902" s="382"/>
      <c r="R902" s="382"/>
      <c r="S902" s="382"/>
      <c r="T902" s="382"/>
      <c r="U902" s="382"/>
      <c r="V902" s="382"/>
      <c r="W902" s="382"/>
      <c r="X902" s="382"/>
      <c r="Y902" s="382"/>
      <c r="Z902" s="382"/>
    </row>
    <row r="903" ht="15.75" customHeight="1">
      <c r="A903" s="382"/>
      <c r="B903" s="382"/>
      <c r="C903" s="382"/>
      <c r="D903" s="382"/>
      <c r="E903" s="382"/>
      <c r="F903" s="382"/>
      <c r="G903" s="382"/>
      <c r="H903" s="382"/>
      <c r="I903" s="382"/>
      <c r="J903" s="382"/>
      <c r="K903" s="382"/>
      <c r="L903" s="382"/>
      <c r="M903" s="382"/>
      <c r="N903" s="382"/>
      <c r="O903" s="382"/>
      <c r="P903" s="382"/>
      <c r="Q903" s="382"/>
      <c r="R903" s="382"/>
      <c r="S903" s="382"/>
      <c r="T903" s="382"/>
      <c r="U903" s="382"/>
      <c r="V903" s="382"/>
      <c r="W903" s="382"/>
      <c r="X903" s="382"/>
      <c r="Y903" s="382"/>
      <c r="Z903" s="382"/>
    </row>
    <row r="904" ht="15.75" customHeight="1">
      <c r="A904" s="382"/>
      <c r="B904" s="382"/>
      <c r="C904" s="382"/>
      <c r="D904" s="382"/>
      <c r="E904" s="382"/>
      <c r="F904" s="382"/>
      <c r="G904" s="382"/>
      <c r="H904" s="382"/>
      <c r="I904" s="382"/>
      <c r="J904" s="382"/>
      <c r="K904" s="382"/>
      <c r="L904" s="382"/>
      <c r="M904" s="382"/>
      <c r="N904" s="382"/>
      <c r="O904" s="382"/>
      <c r="P904" s="382"/>
      <c r="Q904" s="382"/>
      <c r="R904" s="382"/>
      <c r="S904" s="382"/>
      <c r="T904" s="382"/>
      <c r="U904" s="382"/>
      <c r="V904" s="382"/>
      <c r="W904" s="382"/>
      <c r="X904" s="382"/>
      <c r="Y904" s="382"/>
      <c r="Z904" s="382"/>
    </row>
    <row r="905" ht="15.75" customHeight="1">
      <c r="A905" s="382"/>
      <c r="B905" s="382"/>
      <c r="C905" s="382"/>
      <c r="D905" s="382"/>
      <c r="E905" s="382"/>
      <c r="F905" s="382"/>
      <c r="G905" s="382"/>
      <c r="H905" s="382"/>
      <c r="I905" s="382"/>
      <c r="J905" s="382"/>
      <c r="K905" s="382"/>
      <c r="L905" s="382"/>
      <c r="M905" s="382"/>
      <c r="N905" s="382"/>
      <c r="O905" s="382"/>
      <c r="P905" s="382"/>
      <c r="Q905" s="382"/>
      <c r="R905" s="382"/>
      <c r="S905" s="382"/>
      <c r="T905" s="382"/>
      <c r="U905" s="382"/>
      <c r="V905" s="382"/>
      <c r="W905" s="382"/>
      <c r="X905" s="382"/>
      <c r="Y905" s="382"/>
      <c r="Z905" s="382"/>
    </row>
    <row r="906" ht="15.75" customHeight="1">
      <c r="A906" s="382"/>
      <c r="B906" s="382"/>
      <c r="C906" s="382"/>
      <c r="D906" s="382"/>
      <c r="E906" s="382"/>
      <c r="F906" s="382"/>
      <c r="G906" s="382"/>
      <c r="H906" s="382"/>
      <c r="I906" s="382"/>
      <c r="J906" s="382"/>
      <c r="K906" s="382"/>
      <c r="L906" s="382"/>
      <c r="M906" s="382"/>
      <c r="N906" s="382"/>
      <c r="O906" s="382"/>
      <c r="P906" s="382"/>
      <c r="Q906" s="382"/>
      <c r="R906" s="382"/>
      <c r="S906" s="382"/>
      <c r="T906" s="382"/>
      <c r="U906" s="382"/>
      <c r="V906" s="382"/>
      <c r="W906" s="382"/>
      <c r="X906" s="382"/>
      <c r="Y906" s="382"/>
      <c r="Z906" s="382"/>
    </row>
    <row r="907" ht="15.75" customHeight="1">
      <c r="A907" s="382"/>
      <c r="B907" s="382"/>
      <c r="C907" s="382"/>
      <c r="D907" s="382"/>
      <c r="E907" s="382"/>
      <c r="F907" s="382"/>
      <c r="G907" s="382"/>
      <c r="H907" s="382"/>
      <c r="I907" s="382"/>
      <c r="J907" s="382"/>
      <c r="K907" s="382"/>
      <c r="L907" s="382"/>
      <c r="M907" s="382"/>
      <c r="N907" s="382"/>
      <c r="O907" s="382"/>
      <c r="P907" s="382"/>
      <c r="Q907" s="382"/>
      <c r="R907" s="382"/>
      <c r="S907" s="382"/>
      <c r="T907" s="382"/>
      <c r="U907" s="382"/>
      <c r="V907" s="382"/>
      <c r="W907" s="382"/>
      <c r="X907" s="382"/>
      <c r="Y907" s="382"/>
      <c r="Z907" s="382"/>
    </row>
    <row r="908" ht="15.75" customHeight="1">
      <c r="A908" s="382"/>
      <c r="B908" s="382"/>
      <c r="C908" s="382"/>
      <c r="D908" s="382"/>
      <c r="E908" s="382"/>
      <c r="F908" s="382"/>
      <c r="G908" s="382"/>
      <c r="H908" s="382"/>
      <c r="I908" s="382"/>
      <c r="J908" s="382"/>
      <c r="K908" s="382"/>
      <c r="L908" s="382"/>
      <c r="M908" s="382"/>
      <c r="N908" s="382"/>
      <c r="O908" s="382"/>
      <c r="P908" s="382"/>
      <c r="Q908" s="382"/>
      <c r="R908" s="382"/>
      <c r="S908" s="382"/>
      <c r="T908" s="382"/>
      <c r="U908" s="382"/>
      <c r="V908" s="382"/>
      <c r="W908" s="382"/>
      <c r="X908" s="382"/>
      <c r="Y908" s="382"/>
      <c r="Z908" s="382"/>
    </row>
    <row r="909" ht="15.75" customHeight="1">
      <c r="A909" s="382"/>
      <c r="B909" s="382"/>
      <c r="C909" s="382"/>
      <c r="D909" s="382"/>
      <c r="E909" s="382"/>
      <c r="F909" s="382"/>
      <c r="G909" s="382"/>
      <c r="H909" s="382"/>
      <c r="I909" s="382"/>
      <c r="J909" s="382"/>
      <c r="K909" s="382"/>
      <c r="L909" s="382"/>
      <c r="M909" s="382"/>
      <c r="N909" s="382"/>
      <c r="O909" s="382"/>
      <c r="P909" s="382"/>
      <c r="Q909" s="382"/>
      <c r="R909" s="382"/>
      <c r="S909" s="382"/>
      <c r="T909" s="382"/>
      <c r="U909" s="382"/>
      <c r="V909" s="382"/>
      <c r="W909" s="382"/>
      <c r="X909" s="382"/>
      <c r="Y909" s="382"/>
      <c r="Z909" s="382"/>
    </row>
    <row r="910" ht="15.75" customHeight="1">
      <c r="A910" s="382"/>
      <c r="B910" s="382"/>
      <c r="C910" s="382"/>
      <c r="D910" s="382"/>
      <c r="E910" s="382"/>
      <c r="F910" s="382"/>
      <c r="G910" s="382"/>
      <c r="H910" s="382"/>
      <c r="I910" s="382"/>
      <c r="J910" s="382"/>
      <c r="K910" s="382"/>
      <c r="L910" s="382"/>
      <c r="M910" s="382"/>
      <c r="N910" s="382"/>
      <c r="O910" s="382"/>
      <c r="P910" s="382"/>
      <c r="Q910" s="382"/>
      <c r="R910" s="382"/>
      <c r="S910" s="382"/>
      <c r="T910" s="382"/>
      <c r="U910" s="382"/>
      <c r="V910" s="382"/>
      <c r="W910" s="382"/>
      <c r="X910" s="382"/>
      <c r="Y910" s="382"/>
      <c r="Z910" s="382"/>
    </row>
    <row r="911" ht="15.75" customHeight="1">
      <c r="A911" s="382"/>
      <c r="B911" s="382"/>
      <c r="C911" s="382"/>
      <c r="D911" s="382"/>
      <c r="E911" s="382"/>
      <c r="F911" s="382"/>
      <c r="G911" s="382"/>
      <c r="H911" s="382"/>
      <c r="I911" s="382"/>
      <c r="J911" s="382"/>
      <c r="K911" s="382"/>
      <c r="L911" s="382"/>
      <c r="M911" s="382"/>
      <c r="N911" s="382"/>
      <c r="O911" s="382"/>
      <c r="P911" s="382"/>
      <c r="Q911" s="382"/>
      <c r="R911" s="382"/>
      <c r="S911" s="382"/>
      <c r="T911" s="382"/>
      <c r="U911" s="382"/>
      <c r="V911" s="382"/>
      <c r="W911" s="382"/>
      <c r="X911" s="382"/>
      <c r="Y911" s="382"/>
      <c r="Z911" s="382"/>
    </row>
    <row r="912" ht="15.75" customHeight="1">
      <c r="A912" s="382"/>
      <c r="B912" s="382"/>
      <c r="C912" s="382"/>
      <c r="D912" s="382"/>
      <c r="E912" s="382"/>
      <c r="F912" s="382"/>
      <c r="G912" s="382"/>
      <c r="H912" s="382"/>
      <c r="I912" s="382"/>
      <c r="J912" s="382"/>
      <c r="K912" s="382"/>
      <c r="L912" s="382"/>
      <c r="M912" s="382"/>
      <c r="N912" s="382"/>
      <c r="O912" s="382"/>
      <c r="P912" s="382"/>
      <c r="Q912" s="382"/>
      <c r="R912" s="382"/>
      <c r="S912" s="382"/>
      <c r="T912" s="382"/>
      <c r="U912" s="382"/>
      <c r="V912" s="382"/>
      <c r="W912" s="382"/>
      <c r="X912" s="382"/>
      <c r="Y912" s="382"/>
      <c r="Z912" s="382"/>
    </row>
    <row r="913" ht="15.75" customHeight="1">
      <c r="A913" s="382"/>
      <c r="B913" s="382"/>
      <c r="C913" s="382"/>
      <c r="D913" s="382"/>
      <c r="E913" s="382"/>
      <c r="F913" s="382"/>
      <c r="G913" s="382"/>
      <c r="H913" s="382"/>
      <c r="I913" s="382"/>
      <c r="J913" s="382"/>
      <c r="K913" s="382"/>
      <c r="L913" s="382"/>
      <c r="M913" s="382"/>
      <c r="N913" s="382"/>
      <c r="O913" s="382"/>
      <c r="P913" s="382"/>
      <c r="Q913" s="382"/>
      <c r="R913" s="382"/>
      <c r="S913" s="382"/>
      <c r="T913" s="382"/>
      <c r="U913" s="382"/>
      <c r="V913" s="382"/>
      <c r="W913" s="382"/>
      <c r="X913" s="382"/>
      <c r="Y913" s="382"/>
      <c r="Z913" s="382"/>
    </row>
    <row r="914" ht="15.75" customHeight="1">
      <c r="A914" s="382"/>
      <c r="B914" s="382"/>
      <c r="C914" s="382"/>
      <c r="D914" s="382"/>
      <c r="E914" s="382"/>
      <c r="F914" s="382"/>
      <c r="G914" s="382"/>
      <c r="H914" s="382"/>
      <c r="I914" s="382"/>
      <c r="J914" s="382"/>
      <c r="K914" s="382"/>
      <c r="L914" s="382"/>
      <c r="M914" s="382"/>
      <c r="N914" s="382"/>
      <c r="O914" s="382"/>
      <c r="P914" s="382"/>
      <c r="Q914" s="382"/>
      <c r="R914" s="382"/>
      <c r="S914" s="382"/>
      <c r="T914" s="382"/>
      <c r="U914" s="382"/>
      <c r="V914" s="382"/>
      <c r="W914" s="382"/>
      <c r="X914" s="382"/>
      <c r="Y914" s="382"/>
      <c r="Z914" s="382"/>
    </row>
    <row r="915" ht="15.75" customHeight="1">
      <c r="A915" s="382"/>
      <c r="B915" s="382"/>
      <c r="C915" s="382"/>
      <c r="D915" s="382"/>
      <c r="E915" s="382"/>
      <c r="F915" s="382"/>
      <c r="G915" s="382"/>
      <c r="H915" s="382"/>
      <c r="I915" s="382"/>
      <c r="J915" s="382"/>
      <c r="K915" s="382"/>
      <c r="L915" s="382"/>
      <c r="M915" s="382"/>
      <c r="N915" s="382"/>
      <c r="O915" s="382"/>
      <c r="P915" s="382"/>
      <c r="Q915" s="382"/>
      <c r="R915" s="382"/>
      <c r="S915" s="382"/>
      <c r="T915" s="382"/>
      <c r="U915" s="382"/>
      <c r="V915" s="382"/>
      <c r="W915" s="382"/>
      <c r="X915" s="382"/>
      <c r="Y915" s="382"/>
      <c r="Z915" s="382"/>
    </row>
    <row r="916" ht="15.75" customHeight="1">
      <c r="A916" s="382"/>
      <c r="B916" s="382"/>
      <c r="C916" s="382"/>
      <c r="D916" s="382"/>
      <c r="E916" s="382"/>
      <c r="F916" s="382"/>
      <c r="G916" s="382"/>
      <c r="H916" s="382"/>
      <c r="I916" s="382"/>
      <c r="J916" s="382"/>
      <c r="K916" s="382"/>
      <c r="L916" s="382"/>
      <c r="M916" s="382"/>
      <c r="N916" s="382"/>
      <c r="O916" s="382"/>
      <c r="P916" s="382"/>
      <c r="Q916" s="382"/>
      <c r="R916" s="382"/>
      <c r="S916" s="382"/>
      <c r="T916" s="382"/>
      <c r="U916" s="382"/>
      <c r="V916" s="382"/>
      <c r="W916" s="382"/>
      <c r="X916" s="382"/>
      <c r="Y916" s="382"/>
      <c r="Z916" s="382"/>
    </row>
    <row r="917" ht="15.75" customHeight="1">
      <c r="A917" s="382"/>
      <c r="B917" s="382"/>
      <c r="C917" s="382"/>
      <c r="D917" s="382"/>
      <c r="E917" s="382"/>
      <c r="F917" s="382"/>
      <c r="G917" s="382"/>
      <c r="H917" s="382"/>
      <c r="I917" s="382"/>
      <c r="J917" s="382"/>
      <c r="K917" s="382"/>
      <c r="L917" s="382"/>
      <c r="M917" s="382"/>
      <c r="N917" s="382"/>
      <c r="O917" s="382"/>
      <c r="P917" s="382"/>
      <c r="Q917" s="382"/>
      <c r="R917" s="382"/>
      <c r="S917" s="382"/>
      <c r="T917" s="382"/>
      <c r="U917" s="382"/>
      <c r="V917" s="382"/>
      <c r="W917" s="382"/>
      <c r="X917" s="382"/>
      <c r="Y917" s="382"/>
      <c r="Z917" s="382"/>
    </row>
    <row r="918" ht="15.75" customHeight="1">
      <c r="A918" s="382"/>
      <c r="B918" s="382"/>
      <c r="C918" s="382"/>
      <c r="D918" s="382"/>
      <c r="E918" s="382"/>
      <c r="F918" s="382"/>
      <c r="G918" s="382"/>
      <c r="H918" s="382"/>
      <c r="I918" s="382"/>
      <c r="J918" s="382"/>
      <c r="K918" s="382"/>
      <c r="L918" s="382"/>
      <c r="M918" s="382"/>
      <c r="N918" s="382"/>
      <c r="O918" s="382"/>
      <c r="P918" s="382"/>
      <c r="Q918" s="382"/>
      <c r="R918" s="382"/>
      <c r="S918" s="382"/>
      <c r="T918" s="382"/>
      <c r="U918" s="382"/>
      <c r="V918" s="382"/>
      <c r="W918" s="382"/>
      <c r="X918" s="382"/>
      <c r="Y918" s="382"/>
      <c r="Z918" s="382"/>
    </row>
    <row r="919" ht="15.75" customHeight="1">
      <c r="A919" s="382"/>
      <c r="B919" s="382"/>
      <c r="C919" s="382"/>
      <c r="D919" s="382"/>
      <c r="E919" s="382"/>
      <c r="F919" s="382"/>
      <c r="G919" s="382"/>
      <c r="H919" s="382"/>
      <c r="I919" s="382"/>
      <c r="J919" s="382"/>
      <c r="K919" s="382"/>
      <c r="L919" s="382"/>
      <c r="M919" s="382"/>
      <c r="N919" s="382"/>
      <c r="O919" s="382"/>
      <c r="P919" s="382"/>
      <c r="Q919" s="382"/>
      <c r="R919" s="382"/>
      <c r="S919" s="382"/>
      <c r="T919" s="382"/>
      <c r="U919" s="382"/>
      <c r="V919" s="382"/>
      <c r="W919" s="382"/>
      <c r="X919" s="382"/>
      <c r="Y919" s="382"/>
      <c r="Z919" s="382"/>
    </row>
    <row r="920" ht="15.75" customHeight="1">
      <c r="A920" s="382"/>
      <c r="B920" s="382"/>
      <c r="C920" s="382"/>
      <c r="D920" s="382"/>
      <c r="E920" s="382"/>
      <c r="F920" s="382"/>
      <c r="G920" s="382"/>
      <c r="H920" s="382"/>
      <c r="I920" s="382"/>
      <c r="J920" s="382"/>
      <c r="K920" s="382"/>
      <c r="L920" s="382"/>
      <c r="M920" s="382"/>
      <c r="N920" s="382"/>
      <c r="O920" s="382"/>
      <c r="P920" s="382"/>
      <c r="Q920" s="382"/>
      <c r="R920" s="382"/>
      <c r="S920" s="382"/>
      <c r="T920" s="382"/>
      <c r="U920" s="382"/>
      <c r="V920" s="382"/>
      <c r="W920" s="382"/>
      <c r="X920" s="382"/>
      <c r="Y920" s="382"/>
      <c r="Z920" s="382"/>
    </row>
    <row r="921" ht="15.75" customHeight="1">
      <c r="A921" s="382"/>
      <c r="B921" s="382"/>
      <c r="C921" s="382"/>
      <c r="D921" s="382"/>
      <c r="E921" s="382"/>
      <c r="F921" s="382"/>
      <c r="G921" s="382"/>
      <c r="H921" s="382"/>
      <c r="I921" s="382"/>
      <c r="J921" s="382"/>
      <c r="K921" s="382"/>
      <c r="L921" s="382"/>
      <c r="M921" s="382"/>
      <c r="N921" s="382"/>
      <c r="O921" s="382"/>
      <c r="P921" s="382"/>
      <c r="Q921" s="382"/>
      <c r="R921" s="382"/>
      <c r="S921" s="382"/>
      <c r="T921" s="382"/>
      <c r="U921" s="382"/>
      <c r="V921" s="382"/>
      <c r="W921" s="382"/>
      <c r="X921" s="382"/>
      <c r="Y921" s="382"/>
      <c r="Z921" s="382"/>
    </row>
    <row r="922" ht="15.75" customHeight="1">
      <c r="A922" s="382"/>
      <c r="B922" s="382"/>
      <c r="C922" s="382"/>
      <c r="D922" s="382"/>
      <c r="E922" s="382"/>
      <c r="F922" s="382"/>
      <c r="G922" s="382"/>
      <c r="H922" s="382"/>
      <c r="I922" s="382"/>
      <c r="J922" s="382"/>
      <c r="K922" s="382"/>
      <c r="L922" s="382"/>
      <c r="M922" s="382"/>
      <c r="N922" s="382"/>
      <c r="O922" s="382"/>
      <c r="P922" s="382"/>
      <c r="Q922" s="382"/>
      <c r="R922" s="382"/>
      <c r="S922" s="382"/>
      <c r="T922" s="382"/>
      <c r="U922" s="382"/>
      <c r="V922" s="382"/>
      <c r="W922" s="382"/>
      <c r="X922" s="382"/>
      <c r="Y922" s="382"/>
      <c r="Z922" s="382"/>
    </row>
    <row r="923" ht="15.75" customHeight="1">
      <c r="A923" s="382"/>
      <c r="B923" s="382"/>
      <c r="C923" s="382"/>
      <c r="D923" s="382"/>
      <c r="E923" s="382"/>
      <c r="F923" s="382"/>
      <c r="G923" s="382"/>
      <c r="H923" s="382"/>
      <c r="I923" s="382"/>
      <c r="J923" s="382"/>
      <c r="K923" s="382"/>
      <c r="L923" s="382"/>
      <c r="M923" s="382"/>
      <c r="N923" s="382"/>
      <c r="O923" s="382"/>
      <c r="P923" s="382"/>
      <c r="Q923" s="382"/>
      <c r="R923" s="382"/>
      <c r="S923" s="382"/>
      <c r="T923" s="382"/>
      <c r="U923" s="382"/>
      <c r="V923" s="382"/>
      <c r="W923" s="382"/>
      <c r="X923" s="382"/>
      <c r="Y923" s="382"/>
      <c r="Z923" s="382"/>
    </row>
    <row r="924" ht="15.75" customHeight="1">
      <c r="A924" s="382"/>
      <c r="B924" s="382"/>
      <c r="C924" s="382"/>
      <c r="D924" s="382"/>
      <c r="E924" s="382"/>
      <c r="F924" s="382"/>
      <c r="G924" s="382"/>
      <c r="H924" s="382"/>
      <c r="I924" s="382"/>
      <c r="J924" s="382"/>
      <c r="K924" s="382"/>
      <c r="L924" s="382"/>
      <c r="M924" s="382"/>
      <c r="N924" s="382"/>
      <c r="O924" s="382"/>
      <c r="P924" s="382"/>
      <c r="Q924" s="382"/>
      <c r="R924" s="382"/>
      <c r="S924" s="382"/>
      <c r="T924" s="382"/>
      <c r="U924" s="382"/>
      <c r="V924" s="382"/>
      <c r="W924" s="382"/>
      <c r="X924" s="382"/>
      <c r="Y924" s="382"/>
      <c r="Z924" s="382"/>
    </row>
    <row r="925" ht="15.75" customHeight="1">
      <c r="A925" s="382"/>
      <c r="B925" s="382"/>
      <c r="C925" s="382"/>
      <c r="D925" s="382"/>
      <c r="E925" s="382"/>
      <c r="F925" s="382"/>
      <c r="G925" s="382"/>
      <c r="H925" s="382"/>
      <c r="I925" s="382"/>
      <c r="J925" s="382"/>
      <c r="K925" s="382"/>
      <c r="L925" s="382"/>
      <c r="M925" s="382"/>
      <c r="N925" s="382"/>
      <c r="O925" s="382"/>
      <c r="P925" s="382"/>
      <c r="Q925" s="382"/>
      <c r="R925" s="382"/>
      <c r="S925" s="382"/>
      <c r="T925" s="382"/>
      <c r="U925" s="382"/>
      <c r="V925" s="382"/>
      <c r="W925" s="382"/>
      <c r="X925" s="382"/>
      <c r="Y925" s="382"/>
      <c r="Z925" s="382"/>
    </row>
    <row r="926" ht="15.75" customHeight="1">
      <c r="A926" s="382"/>
      <c r="B926" s="382"/>
      <c r="C926" s="382"/>
      <c r="D926" s="382"/>
      <c r="E926" s="382"/>
      <c r="F926" s="382"/>
      <c r="G926" s="382"/>
      <c r="H926" s="382"/>
      <c r="I926" s="382"/>
      <c r="J926" s="382"/>
      <c r="K926" s="382"/>
      <c r="L926" s="382"/>
      <c r="M926" s="382"/>
      <c r="N926" s="382"/>
      <c r="O926" s="382"/>
      <c r="P926" s="382"/>
      <c r="Q926" s="382"/>
      <c r="R926" s="382"/>
      <c r="S926" s="382"/>
      <c r="T926" s="382"/>
      <c r="U926" s="382"/>
      <c r="V926" s="382"/>
      <c r="W926" s="382"/>
      <c r="X926" s="382"/>
      <c r="Y926" s="382"/>
      <c r="Z926" s="382"/>
    </row>
    <row r="927" ht="15.75" customHeight="1">
      <c r="A927" s="382"/>
      <c r="B927" s="382"/>
      <c r="C927" s="382"/>
      <c r="D927" s="382"/>
      <c r="E927" s="382"/>
      <c r="F927" s="382"/>
      <c r="G927" s="382"/>
      <c r="H927" s="382"/>
      <c r="I927" s="382"/>
      <c r="J927" s="382"/>
      <c r="K927" s="382"/>
      <c r="L927" s="382"/>
      <c r="M927" s="382"/>
      <c r="N927" s="382"/>
      <c r="O927" s="382"/>
      <c r="P927" s="382"/>
      <c r="Q927" s="382"/>
      <c r="R927" s="382"/>
      <c r="S927" s="382"/>
      <c r="T927" s="382"/>
      <c r="U927" s="382"/>
      <c r="V927" s="382"/>
      <c r="W927" s="382"/>
      <c r="X927" s="382"/>
      <c r="Y927" s="382"/>
      <c r="Z927" s="382"/>
    </row>
    <row r="928" ht="15.75" customHeight="1">
      <c r="A928" s="382"/>
      <c r="B928" s="382"/>
      <c r="C928" s="382"/>
      <c r="D928" s="382"/>
      <c r="E928" s="382"/>
      <c r="F928" s="382"/>
      <c r="G928" s="382"/>
      <c r="H928" s="382"/>
      <c r="I928" s="382"/>
      <c r="J928" s="382"/>
      <c r="K928" s="382"/>
      <c r="L928" s="382"/>
      <c r="M928" s="382"/>
      <c r="N928" s="382"/>
      <c r="O928" s="382"/>
      <c r="P928" s="382"/>
      <c r="Q928" s="382"/>
      <c r="R928" s="382"/>
      <c r="S928" s="382"/>
      <c r="T928" s="382"/>
      <c r="U928" s="382"/>
      <c r="V928" s="382"/>
      <c r="W928" s="382"/>
      <c r="X928" s="382"/>
      <c r="Y928" s="382"/>
      <c r="Z928" s="382"/>
    </row>
    <row r="929" ht="15.75" customHeight="1">
      <c r="A929" s="382"/>
      <c r="B929" s="382"/>
      <c r="C929" s="382"/>
      <c r="D929" s="382"/>
      <c r="E929" s="382"/>
      <c r="F929" s="382"/>
      <c r="G929" s="382"/>
      <c r="H929" s="382"/>
      <c r="I929" s="382"/>
      <c r="J929" s="382"/>
      <c r="K929" s="382"/>
      <c r="L929" s="382"/>
      <c r="M929" s="382"/>
      <c r="N929" s="382"/>
      <c r="O929" s="382"/>
      <c r="P929" s="382"/>
      <c r="Q929" s="382"/>
      <c r="R929" s="382"/>
      <c r="S929" s="382"/>
      <c r="T929" s="382"/>
      <c r="U929" s="382"/>
      <c r="V929" s="382"/>
      <c r="W929" s="382"/>
      <c r="X929" s="382"/>
      <c r="Y929" s="382"/>
      <c r="Z929" s="382"/>
    </row>
    <row r="930" ht="15.75" customHeight="1">
      <c r="A930" s="382"/>
      <c r="B930" s="382"/>
      <c r="C930" s="382"/>
      <c r="D930" s="382"/>
      <c r="E930" s="382"/>
      <c r="F930" s="382"/>
      <c r="G930" s="382"/>
      <c r="H930" s="382"/>
      <c r="I930" s="382"/>
      <c r="J930" s="382"/>
      <c r="K930" s="382"/>
      <c r="L930" s="382"/>
      <c r="M930" s="382"/>
      <c r="N930" s="382"/>
      <c r="O930" s="382"/>
      <c r="P930" s="382"/>
      <c r="Q930" s="382"/>
      <c r="R930" s="382"/>
      <c r="S930" s="382"/>
      <c r="T930" s="382"/>
      <c r="U930" s="382"/>
      <c r="V930" s="382"/>
      <c r="W930" s="382"/>
      <c r="X930" s="382"/>
      <c r="Y930" s="382"/>
      <c r="Z930" s="382"/>
    </row>
    <row r="931" ht="15.75" customHeight="1">
      <c r="A931" s="382"/>
      <c r="B931" s="382"/>
      <c r="C931" s="382"/>
      <c r="D931" s="382"/>
      <c r="E931" s="382"/>
      <c r="F931" s="382"/>
      <c r="G931" s="382"/>
      <c r="H931" s="382"/>
      <c r="I931" s="382"/>
      <c r="J931" s="382"/>
      <c r="K931" s="382"/>
      <c r="L931" s="382"/>
      <c r="M931" s="382"/>
      <c r="N931" s="382"/>
      <c r="O931" s="382"/>
      <c r="P931" s="382"/>
      <c r="Q931" s="382"/>
      <c r="R931" s="382"/>
      <c r="S931" s="382"/>
      <c r="T931" s="382"/>
      <c r="U931" s="382"/>
      <c r="V931" s="382"/>
      <c r="W931" s="382"/>
      <c r="X931" s="382"/>
      <c r="Y931" s="382"/>
      <c r="Z931" s="382"/>
    </row>
    <row r="932" ht="15.75" customHeight="1">
      <c r="A932" s="382"/>
      <c r="B932" s="382"/>
      <c r="C932" s="382"/>
      <c r="D932" s="382"/>
      <c r="E932" s="382"/>
      <c r="F932" s="382"/>
      <c r="G932" s="382"/>
      <c r="H932" s="382"/>
      <c r="I932" s="382"/>
      <c r="J932" s="382"/>
      <c r="K932" s="382"/>
      <c r="L932" s="382"/>
      <c r="M932" s="382"/>
      <c r="N932" s="382"/>
      <c r="O932" s="382"/>
      <c r="P932" s="382"/>
      <c r="Q932" s="382"/>
      <c r="R932" s="382"/>
      <c r="S932" s="382"/>
      <c r="T932" s="382"/>
      <c r="U932" s="382"/>
      <c r="V932" s="382"/>
      <c r="W932" s="382"/>
      <c r="X932" s="382"/>
      <c r="Y932" s="382"/>
      <c r="Z932" s="382"/>
    </row>
    <row r="933" ht="15.75" customHeight="1">
      <c r="A933" s="382"/>
      <c r="B933" s="382"/>
      <c r="C933" s="382"/>
      <c r="D933" s="382"/>
      <c r="E933" s="382"/>
      <c r="F933" s="382"/>
      <c r="G933" s="382"/>
      <c r="H933" s="382"/>
      <c r="I933" s="382"/>
      <c r="J933" s="382"/>
      <c r="K933" s="382"/>
      <c r="L933" s="382"/>
      <c r="M933" s="382"/>
      <c r="N933" s="382"/>
      <c r="O933" s="382"/>
      <c r="P933" s="382"/>
      <c r="Q933" s="382"/>
      <c r="R933" s="382"/>
      <c r="S933" s="382"/>
      <c r="T933" s="382"/>
      <c r="U933" s="382"/>
      <c r="V933" s="382"/>
      <c r="W933" s="382"/>
      <c r="X933" s="382"/>
      <c r="Y933" s="382"/>
      <c r="Z933" s="382"/>
    </row>
    <row r="934" ht="15.75" customHeight="1">
      <c r="A934" s="382"/>
      <c r="B934" s="382"/>
      <c r="C934" s="382"/>
      <c r="D934" s="382"/>
      <c r="E934" s="382"/>
      <c r="F934" s="382"/>
      <c r="G934" s="382"/>
      <c r="H934" s="382"/>
      <c r="I934" s="382"/>
      <c r="J934" s="382"/>
      <c r="K934" s="382"/>
      <c r="L934" s="382"/>
      <c r="M934" s="382"/>
      <c r="N934" s="382"/>
      <c r="O934" s="382"/>
      <c r="P934" s="382"/>
      <c r="Q934" s="382"/>
      <c r="R934" s="382"/>
      <c r="S934" s="382"/>
      <c r="T934" s="382"/>
      <c r="U934" s="382"/>
      <c r="V934" s="382"/>
      <c r="W934" s="382"/>
      <c r="X934" s="382"/>
      <c r="Y934" s="382"/>
      <c r="Z934" s="382"/>
    </row>
    <row r="935" ht="15.75" customHeight="1">
      <c r="A935" s="382"/>
      <c r="B935" s="382"/>
      <c r="C935" s="382"/>
      <c r="D935" s="382"/>
      <c r="E935" s="382"/>
      <c r="F935" s="382"/>
      <c r="G935" s="382"/>
      <c r="H935" s="382"/>
      <c r="I935" s="382"/>
      <c r="J935" s="382"/>
      <c r="K935" s="382"/>
      <c r="L935" s="382"/>
      <c r="M935" s="382"/>
      <c r="N935" s="382"/>
      <c r="O935" s="382"/>
      <c r="P935" s="382"/>
      <c r="Q935" s="382"/>
      <c r="R935" s="382"/>
      <c r="S935" s="382"/>
      <c r="T935" s="382"/>
      <c r="U935" s="382"/>
      <c r="V935" s="382"/>
      <c r="W935" s="382"/>
      <c r="X935" s="382"/>
      <c r="Y935" s="382"/>
      <c r="Z935" s="382"/>
    </row>
    <row r="936" ht="15.75" customHeight="1">
      <c r="A936" s="382"/>
      <c r="B936" s="382"/>
      <c r="C936" s="382"/>
      <c r="D936" s="382"/>
      <c r="E936" s="382"/>
      <c r="F936" s="382"/>
      <c r="G936" s="382"/>
      <c r="H936" s="382"/>
      <c r="I936" s="382"/>
      <c r="J936" s="382"/>
      <c r="K936" s="382"/>
      <c r="L936" s="382"/>
      <c r="M936" s="382"/>
      <c r="N936" s="382"/>
      <c r="O936" s="382"/>
      <c r="P936" s="382"/>
      <c r="Q936" s="382"/>
      <c r="R936" s="382"/>
      <c r="S936" s="382"/>
      <c r="T936" s="382"/>
      <c r="U936" s="382"/>
      <c r="V936" s="382"/>
      <c r="W936" s="382"/>
      <c r="X936" s="382"/>
      <c r="Y936" s="382"/>
      <c r="Z936" s="382"/>
    </row>
    <row r="937" ht="15.75" customHeight="1">
      <c r="A937" s="382"/>
      <c r="B937" s="382"/>
      <c r="C937" s="382"/>
      <c r="D937" s="382"/>
      <c r="E937" s="382"/>
      <c r="F937" s="382"/>
      <c r="G937" s="382"/>
      <c r="H937" s="382"/>
      <c r="I937" s="382"/>
      <c r="J937" s="382"/>
      <c r="K937" s="382"/>
      <c r="L937" s="382"/>
      <c r="M937" s="382"/>
      <c r="N937" s="382"/>
      <c r="O937" s="382"/>
      <c r="P937" s="382"/>
      <c r="Q937" s="382"/>
      <c r="R937" s="382"/>
      <c r="S937" s="382"/>
      <c r="T937" s="382"/>
      <c r="U937" s="382"/>
      <c r="V937" s="382"/>
      <c r="W937" s="382"/>
      <c r="X937" s="382"/>
      <c r="Y937" s="382"/>
      <c r="Z937" s="382"/>
    </row>
    <row r="938" ht="15.75" customHeight="1">
      <c r="A938" s="382"/>
      <c r="B938" s="382"/>
      <c r="C938" s="382"/>
      <c r="D938" s="382"/>
      <c r="E938" s="382"/>
      <c r="F938" s="382"/>
      <c r="G938" s="382"/>
      <c r="H938" s="382"/>
      <c r="I938" s="382"/>
      <c r="J938" s="382"/>
      <c r="K938" s="382"/>
      <c r="L938" s="382"/>
      <c r="M938" s="382"/>
      <c r="N938" s="382"/>
      <c r="O938" s="382"/>
      <c r="P938" s="382"/>
      <c r="Q938" s="382"/>
      <c r="R938" s="382"/>
      <c r="S938" s="382"/>
      <c r="T938" s="382"/>
      <c r="U938" s="382"/>
      <c r="V938" s="382"/>
      <c r="W938" s="382"/>
      <c r="X938" s="382"/>
      <c r="Y938" s="382"/>
      <c r="Z938" s="382"/>
    </row>
    <row r="939" ht="15.75" customHeight="1">
      <c r="A939" s="382"/>
      <c r="B939" s="382"/>
      <c r="C939" s="382"/>
      <c r="D939" s="382"/>
      <c r="E939" s="382"/>
      <c r="F939" s="382"/>
      <c r="G939" s="382"/>
      <c r="H939" s="382"/>
      <c r="I939" s="382"/>
      <c r="J939" s="382"/>
      <c r="K939" s="382"/>
      <c r="L939" s="382"/>
      <c r="M939" s="382"/>
      <c r="N939" s="382"/>
      <c r="O939" s="382"/>
      <c r="P939" s="382"/>
      <c r="Q939" s="382"/>
      <c r="R939" s="382"/>
      <c r="S939" s="382"/>
      <c r="T939" s="382"/>
      <c r="U939" s="382"/>
      <c r="V939" s="382"/>
      <c r="W939" s="382"/>
      <c r="X939" s="382"/>
      <c r="Y939" s="382"/>
      <c r="Z939" s="382"/>
    </row>
    <row r="940" ht="15.75" customHeight="1">
      <c r="A940" s="382"/>
      <c r="B940" s="382"/>
      <c r="C940" s="382"/>
      <c r="D940" s="382"/>
      <c r="E940" s="382"/>
      <c r="F940" s="382"/>
      <c r="G940" s="382"/>
      <c r="H940" s="382"/>
      <c r="I940" s="382"/>
      <c r="J940" s="382"/>
      <c r="K940" s="382"/>
      <c r="L940" s="382"/>
      <c r="M940" s="382"/>
      <c r="N940" s="382"/>
      <c r="O940" s="382"/>
      <c r="P940" s="382"/>
      <c r="Q940" s="382"/>
      <c r="R940" s="382"/>
      <c r="S940" s="382"/>
      <c r="T940" s="382"/>
      <c r="U940" s="382"/>
      <c r="V940" s="382"/>
      <c r="W940" s="382"/>
      <c r="X940" s="382"/>
      <c r="Y940" s="382"/>
      <c r="Z940" s="382"/>
    </row>
    <row r="941" ht="15.75" customHeight="1">
      <c r="A941" s="382"/>
      <c r="B941" s="382"/>
      <c r="C941" s="382"/>
      <c r="D941" s="382"/>
      <c r="E941" s="382"/>
      <c r="F941" s="382"/>
      <c r="G941" s="382"/>
      <c r="H941" s="382"/>
      <c r="I941" s="382"/>
      <c r="J941" s="382"/>
      <c r="K941" s="382"/>
      <c r="L941" s="382"/>
      <c r="M941" s="382"/>
      <c r="N941" s="382"/>
      <c r="O941" s="382"/>
      <c r="P941" s="382"/>
      <c r="Q941" s="382"/>
      <c r="R941" s="382"/>
      <c r="S941" s="382"/>
      <c r="T941" s="382"/>
      <c r="U941" s="382"/>
      <c r="V941" s="382"/>
      <c r="W941" s="382"/>
      <c r="X941" s="382"/>
      <c r="Y941" s="382"/>
      <c r="Z941" s="382"/>
    </row>
    <row r="942" ht="15.75" customHeight="1">
      <c r="A942" s="382"/>
      <c r="B942" s="382"/>
      <c r="C942" s="382"/>
      <c r="D942" s="382"/>
      <c r="E942" s="382"/>
      <c r="F942" s="382"/>
      <c r="G942" s="382"/>
      <c r="H942" s="382"/>
      <c r="I942" s="382"/>
      <c r="J942" s="382"/>
      <c r="K942" s="382"/>
      <c r="L942" s="382"/>
      <c r="M942" s="382"/>
      <c r="N942" s="382"/>
      <c r="O942" s="382"/>
      <c r="P942" s="382"/>
      <c r="Q942" s="382"/>
      <c r="R942" s="382"/>
      <c r="S942" s="382"/>
      <c r="T942" s="382"/>
      <c r="U942" s="382"/>
      <c r="V942" s="382"/>
      <c r="W942" s="382"/>
      <c r="X942" s="382"/>
      <c r="Y942" s="382"/>
      <c r="Z942" s="382"/>
    </row>
    <row r="943" ht="15.75" customHeight="1">
      <c r="A943" s="382"/>
      <c r="B943" s="382"/>
      <c r="C943" s="382"/>
      <c r="D943" s="382"/>
      <c r="E943" s="382"/>
      <c r="F943" s="382"/>
      <c r="G943" s="382"/>
      <c r="H943" s="382"/>
      <c r="I943" s="382"/>
      <c r="J943" s="382"/>
      <c r="K943" s="382"/>
      <c r="L943" s="382"/>
      <c r="M943" s="382"/>
      <c r="N943" s="382"/>
      <c r="O943" s="382"/>
      <c r="P943" s="382"/>
      <c r="Q943" s="382"/>
      <c r="R943" s="382"/>
      <c r="S943" s="382"/>
      <c r="T943" s="382"/>
      <c r="U943" s="382"/>
      <c r="V943" s="382"/>
      <c r="W943" s="382"/>
      <c r="X943" s="382"/>
      <c r="Y943" s="382"/>
      <c r="Z943" s="382"/>
    </row>
    <row r="944" ht="15.75" customHeight="1">
      <c r="A944" s="382"/>
      <c r="B944" s="382"/>
      <c r="C944" s="382"/>
      <c r="D944" s="382"/>
      <c r="E944" s="382"/>
      <c r="F944" s="382"/>
      <c r="G944" s="382"/>
      <c r="H944" s="382"/>
      <c r="I944" s="382"/>
      <c r="J944" s="382"/>
      <c r="K944" s="382"/>
      <c r="L944" s="382"/>
      <c r="M944" s="382"/>
      <c r="N944" s="382"/>
      <c r="O944" s="382"/>
      <c r="P944" s="382"/>
      <c r="Q944" s="382"/>
      <c r="R944" s="382"/>
      <c r="S944" s="382"/>
      <c r="T944" s="382"/>
      <c r="U944" s="382"/>
      <c r="V944" s="382"/>
      <c r="W944" s="382"/>
      <c r="X944" s="382"/>
      <c r="Y944" s="382"/>
      <c r="Z944" s="382"/>
    </row>
    <row r="945" ht="15.75" customHeight="1">
      <c r="A945" s="382"/>
      <c r="B945" s="382"/>
      <c r="C945" s="382"/>
      <c r="D945" s="382"/>
      <c r="E945" s="382"/>
      <c r="F945" s="382"/>
      <c r="G945" s="382"/>
      <c r="H945" s="382"/>
      <c r="I945" s="382"/>
      <c r="J945" s="382"/>
      <c r="K945" s="382"/>
      <c r="L945" s="382"/>
      <c r="M945" s="382"/>
      <c r="N945" s="382"/>
      <c r="O945" s="382"/>
      <c r="P945" s="382"/>
      <c r="Q945" s="382"/>
      <c r="R945" s="382"/>
      <c r="S945" s="382"/>
      <c r="T945" s="382"/>
      <c r="U945" s="382"/>
      <c r="V945" s="382"/>
      <c r="W945" s="382"/>
      <c r="X945" s="382"/>
      <c r="Y945" s="382"/>
      <c r="Z945" s="382"/>
    </row>
    <row r="946" ht="15.75" customHeight="1">
      <c r="A946" s="382"/>
      <c r="B946" s="382"/>
      <c r="C946" s="382"/>
      <c r="D946" s="382"/>
      <c r="E946" s="382"/>
      <c r="F946" s="382"/>
      <c r="G946" s="382"/>
      <c r="H946" s="382"/>
      <c r="I946" s="382"/>
      <c r="J946" s="382"/>
      <c r="K946" s="382"/>
      <c r="L946" s="382"/>
      <c r="M946" s="382"/>
      <c r="N946" s="382"/>
      <c r="O946" s="382"/>
      <c r="P946" s="382"/>
      <c r="Q946" s="382"/>
      <c r="R946" s="382"/>
      <c r="S946" s="382"/>
      <c r="T946" s="382"/>
      <c r="U946" s="382"/>
      <c r="V946" s="382"/>
      <c r="W946" s="382"/>
      <c r="X946" s="382"/>
      <c r="Y946" s="382"/>
      <c r="Z946" s="382"/>
    </row>
    <row r="947" ht="15.75" customHeight="1">
      <c r="A947" s="382"/>
      <c r="B947" s="382"/>
      <c r="C947" s="382"/>
      <c r="D947" s="382"/>
      <c r="E947" s="382"/>
      <c r="F947" s="382"/>
      <c r="G947" s="382"/>
      <c r="H947" s="382"/>
      <c r="I947" s="382"/>
      <c r="J947" s="382"/>
      <c r="K947" s="382"/>
      <c r="L947" s="382"/>
      <c r="M947" s="382"/>
      <c r="N947" s="382"/>
      <c r="O947" s="382"/>
      <c r="P947" s="382"/>
      <c r="Q947" s="382"/>
      <c r="R947" s="382"/>
      <c r="S947" s="382"/>
      <c r="T947" s="382"/>
      <c r="U947" s="382"/>
      <c r="V947" s="382"/>
      <c r="W947" s="382"/>
      <c r="X947" s="382"/>
      <c r="Y947" s="382"/>
      <c r="Z947" s="382"/>
    </row>
    <row r="948" ht="15.75" customHeight="1">
      <c r="A948" s="382"/>
      <c r="B948" s="382"/>
      <c r="C948" s="382"/>
      <c r="D948" s="382"/>
      <c r="E948" s="382"/>
      <c r="F948" s="382"/>
      <c r="G948" s="382"/>
      <c r="H948" s="382"/>
      <c r="I948" s="382"/>
      <c r="J948" s="382"/>
      <c r="K948" s="382"/>
      <c r="L948" s="382"/>
      <c r="M948" s="382"/>
      <c r="N948" s="382"/>
      <c r="O948" s="382"/>
      <c r="P948" s="382"/>
      <c r="Q948" s="382"/>
      <c r="R948" s="382"/>
      <c r="S948" s="382"/>
      <c r="T948" s="382"/>
      <c r="U948" s="382"/>
      <c r="V948" s="382"/>
      <c r="W948" s="382"/>
      <c r="X948" s="382"/>
      <c r="Y948" s="382"/>
      <c r="Z948" s="382"/>
    </row>
    <row r="949" ht="15.75" customHeight="1">
      <c r="A949" s="382"/>
      <c r="B949" s="382"/>
      <c r="C949" s="382"/>
      <c r="D949" s="382"/>
      <c r="E949" s="382"/>
      <c r="F949" s="382"/>
      <c r="G949" s="382"/>
      <c r="H949" s="382"/>
      <c r="I949" s="382"/>
      <c r="J949" s="382"/>
      <c r="K949" s="382"/>
      <c r="L949" s="382"/>
      <c r="M949" s="382"/>
      <c r="N949" s="382"/>
      <c r="O949" s="382"/>
      <c r="P949" s="382"/>
      <c r="Q949" s="382"/>
      <c r="R949" s="382"/>
      <c r="S949" s="382"/>
      <c r="T949" s="382"/>
      <c r="U949" s="382"/>
      <c r="V949" s="382"/>
      <c r="W949" s="382"/>
      <c r="X949" s="382"/>
      <c r="Y949" s="382"/>
      <c r="Z949" s="382"/>
    </row>
    <row r="950" ht="15.75" customHeight="1">
      <c r="A950" s="382"/>
      <c r="B950" s="382"/>
      <c r="C950" s="382"/>
      <c r="D950" s="382"/>
      <c r="E950" s="382"/>
      <c r="F950" s="382"/>
      <c r="G950" s="382"/>
      <c r="H950" s="382"/>
      <c r="I950" s="382"/>
      <c r="J950" s="382"/>
      <c r="K950" s="382"/>
      <c r="L950" s="382"/>
      <c r="M950" s="382"/>
      <c r="N950" s="382"/>
      <c r="O950" s="382"/>
      <c r="P950" s="382"/>
      <c r="Q950" s="382"/>
      <c r="R950" s="382"/>
      <c r="S950" s="382"/>
      <c r="T950" s="382"/>
      <c r="U950" s="382"/>
      <c r="V950" s="382"/>
      <c r="W950" s="382"/>
      <c r="X950" s="382"/>
      <c r="Y950" s="382"/>
      <c r="Z950" s="382"/>
    </row>
    <row r="951" ht="15.75" customHeight="1">
      <c r="A951" s="382"/>
      <c r="B951" s="382"/>
      <c r="C951" s="382"/>
      <c r="D951" s="382"/>
      <c r="E951" s="382"/>
      <c r="F951" s="382"/>
      <c r="G951" s="382"/>
      <c r="H951" s="382"/>
      <c r="I951" s="382"/>
      <c r="J951" s="382"/>
      <c r="K951" s="382"/>
      <c r="L951" s="382"/>
      <c r="M951" s="382"/>
      <c r="N951" s="382"/>
      <c r="O951" s="382"/>
      <c r="P951" s="382"/>
      <c r="Q951" s="382"/>
      <c r="R951" s="382"/>
      <c r="S951" s="382"/>
      <c r="T951" s="382"/>
      <c r="U951" s="382"/>
      <c r="V951" s="382"/>
      <c r="W951" s="382"/>
      <c r="X951" s="382"/>
      <c r="Y951" s="382"/>
      <c r="Z951" s="382"/>
    </row>
    <row r="952" ht="15.75" customHeight="1">
      <c r="A952" s="382"/>
      <c r="B952" s="382"/>
      <c r="C952" s="382"/>
      <c r="D952" s="382"/>
      <c r="E952" s="382"/>
      <c r="F952" s="382"/>
      <c r="G952" s="382"/>
      <c r="H952" s="382"/>
      <c r="I952" s="382"/>
      <c r="J952" s="382"/>
      <c r="K952" s="382"/>
      <c r="L952" s="382"/>
      <c r="M952" s="382"/>
      <c r="N952" s="382"/>
      <c r="O952" s="382"/>
      <c r="P952" s="382"/>
      <c r="Q952" s="382"/>
      <c r="R952" s="382"/>
      <c r="S952" s="382"/>
      <c r="T952" s="382"/>
      <c r="U952" s="382"/>
      <c r="V952" s="382"/>
      <c r="W952" s="382"/>
      <c r="X952" s="382"/>
      <c r="Y952" s="382"/>
      <c r="Z952" s="382"/>
    </row>
    <row r="953" ht="15.75" customHeight="1">
      <c r="A953" s="382"/>
      <c r="B953" s="382"/>
      <c r="C953" s="382"/>
      <c r="D953" s="382"/>
      <c r="E953" s="382"/>
      <c r="F953" s="382"/>
      <c r="G953" s="382"/>
      <c r="H953" s="382"/>
      <c r="I953" s="382"/>
      <c r="J953" s="382"/>
      <c r="K953" s="382"/>
      <c r="L953" s="382"/>
      <c r="M953" s="382"/>
      <c r="N953" s="382"/>
      <c r="O953" s="382"/>
      <c r="P953" s="382"/>
      <c r="Q953" s="382"/>
      <c r="R953" s="382"/>
      <c r="S953" s="382"/>
      <c r="T953" s="382"/>
      <c r="U953" s="382"/>
      <c r="V953" s="382"/>
      <c r="W953" s="382"/>
      <c r="X953" s="382"/>
      <c r="Y953" s="382"/>
      <c r="Z953" s="382"/>
    </row>
    <row r="954" ht="15.75" customHeight="1">
      <c r="A954" s="382"/>
      <c r="B954" s="382"/>
      <c r="C954" s="382"/>
      <c r="D954" s="382"/>
      <c r="E954" s="382"/>
      <c r="F954" s="382"/>
      <c r="G954" s="382"/>
      <c r="H954" s="382"/>
      <c r="I954" s="382"/>
      <c r="J954" s="382"/>
      <c r="K954" s="382"/>
      <c r="L954" s="382"/>
      <c r="M954" s="382"/>
      <c r="N954" s="382"/>
      <c r="O954" s="382"/>
      <c r="P954" s="382"/>
      <c r="Q954" s="382"/>
      <c r="R954" s="382"/>
      <c r="S954" s="382"/>
      <c r="T954" s="382"/>
      <c r="U954" s="382"/>
      <c r="V954" s="382"/>
      <c r="W954" s="382"/>
      <c r="X954" s="382"/>
      <c r="Y954" s="382"/>
      <c r="Z954" s="382"/>
    </row>
    <row r="955" ht="15.75" customHeight="1">
      <c r="A955" s="382"/>
      <c r="B955" s="382"/>
      <c r="C955" s="382"/>
      <c r="D955" s="382"/>
      <c r="E955" s="382"/>
      <c r="F955" s="382"/>
      <c r="G955" s="382"/>
      <c r="H955" s="382"/>
      <c r="I955" s="382"/>
      <c r="J955" s="382"/>
      <c r="K955" s="382"/>
      <c r="L955" s="382"/>
      <c r="M955" s="382"/>
      <c r="N955" s="382"/>
      <c r="O955" s="382"/>
      <c r="P955" s="382"/>
      <c r="Q955" s="382"/>
      <c r="R955" s="382"/>
      <c r="S955" s="382"/>
      <c r="T955" s="382"/>
      <c r="U955" s="382"/>
      <c r="V955" s="382"/>
      <c r="W955" s="382"/>
      <c r="X955" s="382"/>
      <c r="Y955" s="382"/>
      <c r="Z955" s="382"/>
    </row>
    <row r="956" ht="15.75" customHeight="1">
      <c r="A956" s="382"/>
      <c r="B956" s="382"/>
      <c r="C956" s="382"/>
      <c r="D956" s="382"/>
      <c r="E956" s="382"/>
      <c r="F956" s="382"/>
      <c r="G956" s="382"/>
      <c r="H956" s="382"/>
      <c r="I956" s="382"/>
      <c r="J956" s="382"/>
      <c r="K956" s="382"/>
      <c r="L956" s="382"/>
      <c r="M956" s="382"/>
      <c r="N956" s="382"/>
      <c r="O956" s="382"/>
      <c r="P956" s="382"/>
      <c r="Q956" s="382"/>
      <c r="R956" s="382"/>
      <c r="S956" s="382"/>
      <c r="T956" s="382"/>
      <c r="U956" s="382"/>
      <c r="V956" s="382"/>
      <c r="W956" s="382"/>
      <c r="X956" s="382"/>
      <c r="Y956" s="382"/>
      <c r="Z956" s="382"/>
    </row>
    <row r="957" ht="15.75" customHeight="1">
      <c r="A957" s="382"/>
      <c r="B957" s="382"/>
      <c r="C957" s="382"/>
      <c r="D957" s="382"/>
      <c r="E957" s="382"/>
      <c r="F957" s="382"/>
      <c r="G957" s="382"/>
      <c r="H957" s="382"/>
      <c r="I957" s="382"/>
      <c r="J957" s="382"/>
      <c r="K957" s="382"/>
      <c r="L957" s="382"/>
      <c r="M957" s="382"/>
      <c r="N957" s="382"/>
      <c r="O957" s="382"/>
      <c r="P957" s="382"/>
      <c r="Q957" s="382"/>
      <c r="R957" s="382"/>
      <c r="S957" s="382"/>
      <c r="T957" s="382"/>
      <c r="U957" s="382"/>
      <c r="V957" s="382"/>
      <c r="W957" s="382"/>
      <c r="X957" s="382"/>
      <c r="Y957" s="382"/>
      <c r="Z957" s="382"/>
    </row>
    <row r="958" ht="15.75" customHeight="1">
      <c r="A958" s="382"/>
      <c r="B958" s="382"/>
      <c r="C958" s="382"/>
      <c r="D958" s="382"/>
      <c r="E958" s="382"/>
      <c r="F958" s="382"/>
      <c r="G958" s="382"/>
      <c r="H958" s="382"/>
      <c r="I958" s="382"/>
      <c r="J958" s="382"/>
      <c r="K958" s="382"/>
      <c r="L958" s="382"/>
      <c r="M958" s="382"/>
      <c r="N958" s="382"/>
      <c r="O958" s="382"/>
      <c r="P958" s="382"/>
      <c r="Q958" s="382"/>
      <c r="R958" s="382"/>
      <c r="S958" s="382"/>
      <c r="T958" s="382"/>
      <c r="U958" s="382"/>
      <c r="V958" s="382"/>
      <c r="W958" s="382"/>
      <c r="X958" s="382"/>
      <c r="Y958" s="382"/>
      <c r="Z958" s="382"/>
    </row>
    <row r="959" ht="15.75" customHeight="1">
      <c r="A959" s="382"/>
      <c r="B959" s="382"/>
      <c r="C959" s="382"/>
      <c r="D959" s="382"/>
      <c r="E959" s="382"/>
      <c r="F959" s="382"/>
      <c r="G959" s="382"/>
      <c r="H959" s="382"/>
      <c r="I959" s="382"/>
      <c r="J959" s="382"/>
      <c r="K959" s="382"/>
      <c r="L959" s="382"/>
      <c r="M959" s="382"/>
      <c r="N959" s="382"/>
      <c r="O959" s="382"/>
      <c r="P959" s="382"/>
      <c r="Q959" s="382"/>
      <c r="R959" s="382"/>
      <c r="S959" s="382"/>
      <c r="T959" s="382"/>
      <c r="U959" s="382"/>
      <c r="V959" s="382"/>
      <c r="W959" s="382"/>
      <c r="X959" s="382"/>
      <c r="Y959" s="382"/>
      <c r="Z959" s="382"/>
    </row>
    <row r="960" ht="15.75" customHeight="1">
      <c r="A960" s="382"/>
      <c r="B960" s="382"/>
      <c r="C960" s="382"/>
      <c r="D960" s="382"/>
      <c r="E960" s="382"/>
      <c r="F960" s="382"/>
      <c r="G960" s="382"/>
      <c r="H960" s="382"/>
      <c r="I960" s="382"/>
      <c r="J960" s="382"/>
      <c r="K960" s="382"/>
      <c r="L960" s="382"/>
      <c r="M960" s="382"/>
      <c r="N960" s="382"/>
      <c r="O960" s="382"/>
      <c r="P960" s="382"/>
      <c r="Q960" s="382"/>
      <c r="R960" s="382"/>
      <c r="S960" s="382"/>
      <c r="T960" s="382"/>
      <c r="U960" s="382"/>
      <c r="V960" s="382"/>
      <c r="W960" s="382"/>
      <c r="X960" s="382"/>
      <c r="Y960" s="382"/>
      <c r="Z960" s="382"/>
    </row>
    <row r="961" ht="15.75" customHeight="1">
      <c r="A961" s="382"/>
      <c r="B961" s="382"/>
      <c r="C961" s="382"/>
      <c r="D961" s="382"/>
      <c r="E961" s="382"/>
      <c r="F961" s="382"/>
      <c r="G961" s="382"/>
      <c r="H961" s="382"/>
      <c r="I961" s="382"/>
      <c r="J961" s="382"/>
      <c r="K961" s="382"/>
      <c r="L961" s="382"/>
      <c r="M961" s="382"/>
      <c r="N961" s="382"/>
      <c r="O961" s="382"/>
      <c r="P961" s="382"/>
      <c r="Q961" s="382"/>
      <c r="R961" s="382"/>
      <c r="S961" s="382"/>
      <c r="T961" s="382"/>
      <c r="U961" s="382"/>
      <c r="V961" s="382"/>
      <c r="W961" s="382"/>
      <c r="X961" s="382"/>
      <c r="Y961" s="382"/>
      <c r="Z961" s="382"/>
    </row>
    <row r="962" ht="15.75" customHeight="1">
      <c r="A962" s="382"/>
      <c r="B962" s="382"/>
      <c r="C962" s="382"/>
      <c r="D962" s="382"/>
      <c r="E962" s="382"/>
      <c r="F962" s="382"/>
      <c r="G962" s="382"/>
      <c r="H962" s="382"/>
      <c r="I962" s="382"/>
      <c r="J962" s="382"/>
      <c r="K962" s="382"/>
      <c r="L962" s="382"/>
      <c r="M962" s="382"/>
      <c r="N962" s="382"/>
      <c r="O962" s="382"/>
      <c r="P962" s="382"/>
      <c r="Q962" s="382"/>
      <c r="R962" s="382"/>
      <c r="S962" s="382"/>
      <c r="T962" s="382"/>
      <c r="U962" s="382"/>
      <c r="V962" s="382"/>
      <c r="W962" s="382"/>
      <c r="X962" s="382"/>
      <c r="Y962" s="382"/>
      <c r="Z962" s="382"/>
    </row>
    <row r="963" ht="15.75" customHeight="1">
      <c r="A963" s="382"/>
      <c r="B963" s="382"/>
      <c r="C963" s="382"/>
      <c r="D963" s="382"/>
      <c r="E963" s="382"/>
      <c r="F963" s="382"/>
      <c r="G963" s="382"/>
      <c r="H963" s="382"/>
      <c r="I963" s="382"/>
      <c r="J963" s="382"/>
      <c r="K963" s="382"/>
      <c r="L963" s="382"/>
      <c r="M963" s="382"/>
      <c r="N963" s="382"/>
      <c r="O963" s="382"/>
      <c r="P963" s="382"/>
      <c r="Q963" s="382"/>
      <c r="R963" s="382"/>
      <c r="S963" s="382"/>
      <c r="T963" s="382"/>
      <c r="U963" s="382"/>
      <c r="V963" s="382"/>
      <c r="W963" s="382"/>
      <c r="X963" s="382"/>
      <c r="Y963" s="382"/>
      <c r="Z963" s="382"/>
    </row>
    <row r="964" ht="15.75" customHeight="1">
      <c r="A964" s="382"/>
      <c r="B964" s="382"/>
      <c r="C964" s="382"/>
      <c r="D964" s="382"/>
      <c r="E964" s="382"/>
      <c r="F964" s="382"/>
      <c r="G964" s="382"/>
      <c r="H964" s="382"/>
      <c r="I964" s="382"/>
      <c r="J964" s="382"/>
      <c r="K964" s="382"/>
      <c r="L964" s="382"/>
      <c r="M964" s="382"/>
      <c r="N964" s="382"/>
      <c r="O964" s="382"/>
      <c r="P964" s="382"/>
      <c r="Q964" s="382"/>
      <c r="R964" s="382"/>
      <c r="S964" s="382"/>
      <c r="T964" s="382"/>
      <c r="U964" s="382"/>
      <c r="V964" s="382"/>
      <c r="W964" s="382"/>
      <c r="X964" s="382"/>
      <c r="Y964" s="382"/>
      <c r="Z964" s="382"/>
    </row>
    <row r="965" ht="15.75" customHeight="1">
      <c r="A965" s="382"/>
      <c r="B965" s="382"/>
      <c r="C965" s="382"/>
      <c r="D965" s="382"/>
      <c r="E965" s="382"/>
      <c r="F965" s="382"/>
      <c r="G965" s="382"/>
      <c r="H965" s="382"/>
      <c r="I965" s="382"/>
      <c r="J965" s="382"/>
      <c r="K965" s="382"/>
      <c r="L965" s="382"/>
      <c r="M965" s="382"/>
      <c r="N965" s="382"/>
      <c r="O965" s="382"/>
      <c r="P965" s="382"/>
      <c r="Q965" s="382"/>
      <c r="R965" s="382"/>
      <c r="S965" s="382"/>
      <c r="T965" s="382"/>
      <c r="U965" s="382"/>
      <c r="V965" s="382"/>
      <c r="W965" s="382"/>
      <c r="X965" s="382"/>
      <c r="Y965" s="382"/>
      <c r="Z965" s="382"/>
    </row>
    <row r="966" ht="15.75" customHeight="1">
      <c r="A966" s="382"/>
      <c r="B966" s="382"/>
      <c r="C966" s="382"/>
      <c r="D966" s="382"/>
      <c r="E966" s="382"/>
      <c r="F966" s="382"/>
      <c r="G966" s="382"/>
      <c r="H966" s="382"/>
      <c r="I966" s="382"/>
      <c r="J966" s="382"/>
      <c r="K966" s="382"/>
      <c r="L966" s="382"/>
      <c r="M966" s="382"/>
      <c r="N966" s="382"/>
      <c r="O966" s="382"/>
      <c r="P966" s="382"/>
      <c r="Q966" s="382"/>
      <c r="R966" s="382"/>
      <c r="S966" s="382"/>
      <c r="T966" s="382"/>
      <c r="U966" s="382"/>
      <c r="V966" s="382"/>
      <c r="W966" s="382"/>
      <c r="X966" s="382"/>
      <c r="Y966" s="382"/>
      <c r="Z966" s="382"/>
    </row>
    <row r="967" ht="15.75" customHeight="1">
      <c r="A967" s="382"/>
      <c r="B967" s="382"/>
      <c r="C967" s="382"/>
      <c r="D967" s="382"/>
      <c r="E967" s="382"/>
      <c r="F967" s="382"/>
      <c r="G967" s="382"/>
      <c r="H967" s="382"/>
      <c r="I967" s="382"/>
      <c r="J967" s="382"/>
      <c r="K967" s="382"/>
      <c r="L967" s="382"/>
      <c r="M967" s="382"/>
      <c r="N967" s="382"/>
      <c r="O967" s="382"/>
      <c r="P967" s="382"/>
      <c r="Q967" s="382"/>
      <c r="R967" s="382"/>
      <c r="S967" s="382"/>
      <c r="T967" s="382"/>
      <c r="U967" s="382"/>
      <c r="V967" s="382"/>
      <c r="W967" s="382"/>
      <c r="X967" s="382"/>
      <c r="Y967" s="382"/>
      <c r="Z967" s="382"/>
    </row>
    <row r="968" ht="15.75" customHeight="1">
      <c r="A968" s="382"/>
      <c r="B968" s="382"/>
      <c r="C968" s="382"/>
      <c r="D968" s="382"/>
      <c r="E968" s="382"/>
      <c r="F968" s="382"/>
      <c r="G968" s="382"/>
      <c r="H968" s="382"/>
      <c r="I968" s="382"/>
      <c r="J968" s="382"/>
      <c r="K968" s="382"/>
      <c r="L968" s="382"/>
      <c r="M968" s="382"/>
      <c r="N968" s="382"/>
      <c r="O968" s="382"/>
      <c r="P968" s="382"/>
      <c r="Q968" s="382"/>
      <c r="R968" s="382"/>
      <c r="S968" s="382"/>
      <c r="T968" s="382"/>
      <c r="U968" s="382"/>
      <c r="V968" s="382"/>
      <c r="W968" s="382"/>
      <c r="X968" s="382"/>
      <c r="Y968" s="382"/>
      <c r="Z968" s="382"/>
    </row>
    <row r="969" ht="15.75" customHeight="1">
      <c r="A969" s="382"/>
      <c r="B969" s="382"/>
      <c r="C969" s="382"/>
      <c r="D969" s="382"/>
      <c r="E969" s="382"/>
      <c r="F969" s="382"/>
      <c r="G969" s="382"/>
      <c r="H969" s="382"/>
      <c r="I969" s="382"/>
      <c r="J969" s="382"/>
      <c r="K969" s="382"/>
      <c r="L969" s="382"/>
      <c r="M969" s="382"/>
      <c r="N969" s="382"/>
      <c r="O969" s="382"/>
      <c r="P969" s="382"/>
      <c r="Q969" s="382"/>
      <c r="R969" s="382"/>
      <c r="S969" s="382"/>
      <c r="T969" s="382"/>
      <c r="U969" s="382"/>
      <c r="V969" s="382"/>
      <c r="W969" s="382"/>
      <c r="X969" s="382"/>
      <c r="Y969" s="382"/>
      <c r="Z969" s="382"/>
    </row>
    <row r="970" ht="15.75" customHeight="1">
      <c r="A970" s="382"/>
      <c r="B970" s="382"/>
      <c r="C970" s="382"/>
      <c r="D970" s="382"/>
      <c r="E970" s="382"/>
      <c r="F970" s="382"/>
      <c r="G970" s="382"/>
      <c r="H970" s="382"/>
      <c r="I970" s="382"/>
      <c r="J970" s="382"/>
      <c r="K970" s="382"/>
      <c r="L970" s="382"/>
      <c r="M970" s="382"/>
      <c r="N970" s="382"/>
      <c r="O970" s="382"/>
      <c r="P970" s="382"/>
      <c r="Q970" s="382"/>
      <c r="R970" s="382"/>
      <c r="S970" s="382"/>
      <c r="T970" s="382"/>
      <c r="U970" s="382"/>
      <c r="V970" s="382"/>
      <c r="W970" s="382"/>
      <c r="X970" s="382"/>
      <c r="Y970" s="382"/>
      <c r="Z970" s="382"/>
    </row>
    <row r="971" ht="15.75" customHeight="1">
      <c r="A971" s="382"/>
      <c r="B971" s="382"/>
      <c r="C971" s="382"/>
      <c r="D971" s="382"/>
      <c r="E971" s="382"/>
      <c r="F971" s="382"/>
      <c r="G971" s="382"/>
      <c r="H971" s="382"/>
      <c r="I971" s="382"/>
      <c r="J971" s="382"/>
      <c r="K971" s="382"/>
      <c r="L971" s="382"/>
      <c r="M971" s="382"/>
      <c r="N971" s="382"/>
      <c r="O971" s="382"/>
      <c r="P971" s="382"/>
      <c r="Q971" s="382"/>
      <c r="R971" s="382"/>
      <c r="S971" s="382"/>
      <c r="T971" s="382"/>
      <c r="U971" s="382"/>
      <c r="V971" s="382"/>
      <c r="W971" s="382"/>
      <c r="X971" s="382"/>
      <c r="Y971" s="382"/>
      <c r="Z971" s="382"/>
    </row>
    <row r="972" ht="15.75" customHeight="1">
      <c r="A972" s="382"/>
      <c r="B972" s="382"/>
      <c r="C972" s="382"/>
      <c r="D972" s="382"/>
      <c r="E972" s="382"/>
      <c r="F972" s="382"/>
      <c r="G972" s="382"/>
      <c r="H972" s="382"/>
      <c r="I972" s="382"/>
      <c r="J972" s="382"/>
      <c r="K972" s="382"/>
      <c r="L972" s="382"/>
      <c r="M972" s="382"/>
      <c r="N972" s="382"/>
      <c r="O972" s="382"/>
      <c r="P972" s="382"/>
      <c r="Q972" s="382"/>
      <c r="R972" s="382"/>
      <c r="S972" s="382"/>
      <c r="T972" s="382"/>
      <c r="U972" s="382"/>
      <c r="V972" s="382"/>
      <c r="W972" s="382"/>
      <c r="X972" s="382"/>
      <c r="Y972" s="382"/>
      <c r="Z972" s="382"/>
    </row>
    <row r="973" ht="15.75" customHeight="1">
      <c r="A973" s="382"/>
      <c r="B973" s="382"/>
      <c r="C973" s="382"/>
      <c r="D973" s="382"/>
      <c r="E973" s="382"/>
      <c r="F973" s="382"/>
      <c r="G973" s="382"/>
      <c r="H973" s="382"/>
      <c r="I973" s="382"/>
      <c r="J973" s="382"/>
      <c r="K973" s="382"/>
      <c r="L973" s="382"/>
      <c r="M973" s="382"/>
      <c r="N973" s="382"/>
      <c r="O973" s="382"/>
      <c r="P973" s="382"/>
      <c r="Q973" s="382"/>
      <c r="R973" s="382"/>
      <c r="S973" s="382"/>
      <c r="T973" s="382"/>
      <c r="U973" s="382"/>
      <c r="V973" s="382"/>
      <c r="W973" s="382"/>
      <c r="X973" s="382"/>
      <c r="Y973" s="382"/>
      <c r="Z973" s="382"/>
    </row>
    <row r="974" ht="15.75" customHeight="1">
      <c r="A974" s="382"/>
      <c r="B974" s="382"/>
      <c r="C974" s="382"/>
      <c r="D974" s="382"/>
      <c r="E974" s="382"/>
      <c r="F974" s="382"/>
      <c r="G974" s="382"/>
      <c r="H974" s="382"/>
      <c r="I974" s="382"/>
      <c r="J974" s="382"/>
      <c r="K974" s="382"/>
      <c r="L974" s="382"/>
      <c r="M974" s="382"/>
      <c r="N974" s="382"/>
      <c r="O974" s="382"/>
      <c r="P974" s="382"/>
      <c r="Q974" s="382"/>
      <c r="R974" s="382"/>
      <c r="S974" s="382"/>
      <c r="T974" s="382"/>
      <c r="U974" s="382"/>
      <c r="V974" s="382"/>
      <c r="W974" s="382"/>
      <c r="X974" s="382"/>
      <c r="Y974" s="382"/>
      <c r="Z974" s="382"/>
    </row>
    <row r="975" ht="15.75" customHeight="1">
      <c r="A975" s="382"/>
      <c r="B975" s="382"/>
      <c r="C975" s="382"/>
      <c r="D975" s="382"/>
      <c r="E975" s="382"/>
      <c r="F975" s="382"/>
      <c r="G975" s="382"/>
      <c r="H975" s="382"/>
      <c r="I975" s="382"/>
      <c r="J975" s="382"/>
      <c r="K975" s="382"/>
      <c r="L975" s="382"/>
      <c r="M975" s="382"/>
      <c r="N975" s="382"/>
      <c r="O975" s="382"/>
      <c r="P975" s="382"/>
      <c r="Q975" s="382"/>
      <c r="R975" s="382"/>
      <c r="S975" s="382"/>
      <c r="T975" s="382"/>
      <c r="U975" s="382"/>
      <c r="V975" s="382"/>
      <c r="W975" s="382"/>
      <c r="X975" s="382"/>
      <c r="Y975" s="382"/>
      <c r="Z975" s="382"/>
    </row>
    <row r="976" ht="15.75" customHeight="1">
      <c r="A976" s="382"/>
      <c r="B976" s="382"/>
      <c r="C976" s="382"/>
      <c r="D976" s="382"/>
      <c r="E976" s="382"/>
      <c r="F976" s="382"/>
      <c r="G976" s="382"/>
      <c r="H976" s="382"/>
      <c r="I976" s="382"/>
      <c r="J976" s="382"/>
      <c r="K976" s="382"/>
      <c r="L976" s="382"/>
      <c r="M976" s="382"/>
      <c r="N976" s="382"/>
      <c r="O976" s="382"/>
      <c r="P976" s="382"/>
      <c r="Q976" s="382"/>
      <c r="R976" s="382"/>
      <c r="S976" s="382"/>
      <c r="T976" s="382"/>
      <c r="U976" s="382"/>
      <c r="V976" s="382"/>
      <c r="W976" s="382"/>
      <c r="X976" s="382"/>
      <c r="Y976" s="382"/>
      <c r="Z976" s="382"/>
    </row>
    <row r="977" ht="15.75" customHeight="1">
      <c r="A977" s="382"/>
      <c r="B977" s="382"/>
      <c r="C977" s="382"/>
      <c r="D977" s="382"/>
      <c r="E977" s="382"/>
      <c r="F977" s="382"/>
      <c r="G977" s="382"/>
      <c r="H977" s="382"/>
      <c r="I977" s="382"/>
      <c r="J977" s="382"/>
      <c r="K977" s="382"/>
      <c r="L977" s="382"/>
      <c r="M977" s="382"/>
      <c r="N977" s="382"/>
      <c r="O977" s="382"/>
      <c r="P977" s="382"/>
      <c r="Q977" s="382"/>
      <c r="R977" s="382"/>
      <c r="S977" s="382"/>
      <c r="T977" s="382"/>
      <c r="U977" s="382"/>
      <c r="V977" s="382"/>
      <c r="W977" s="382"/>
      <c r="X977" s="382"/>
      <c r="Y977" s="382"/>
      <c r="Z977" s="382"/>
    </row>
    <row r="978" ht="15.75" customHeight="1">
      <c r="A978" s="382"/>
      <c r="B978" s="382"/>
      <c r="C978" s="382"/>
      <c r="D978" s="382"/>
      <c r="E978" s="382"/>
      <c r="F978" s="382"/>
      <c r="G978" s="382"/>
      <c r="H978" s="382"/>
      <c r="I978" s="382"/>
      <c r="J978" s="382"/>
      <c r="K978" s="382"/>
      <c r="L978" s="382"/>
      <c r="M978" s="382"/>
      <c r="N978" s="382"/>
      <c r="O978" s="382"/>
      <c r="P978" s="382"/>
      <c r="Q978" s="382"/>
      <c r="R978" s="382"/>
      <c r="S978" s="382"/>
      <c r="T978" s="382"/>
      <c r="U978" s="382"/>
      <c r="V978" s="382"/>
      <c r="W978" s="382"/>
      <c r="X978" s="382"/>
      <c r="Y978" s="382"/>
      <c r="Z978" s="382"/>
    </row>
    <row r="979" ht="15.75" customHeight="1">
      <c r="A979" s="382"/>
      <c r="B979" s="382"/>
      <c r="C979" s="382"/>
      <c r="D979" s="382"/>
      <c r="E979" s="382"/>
      <c r="F979" s="382"/>
      <c r="G979" s="382"/>
      <c r="H979" s="382"/>
      <c r="I979" s="382"/>
      <c r="J979" s="382"/>
      <c r="K979" s="382"/>
      <c r="L979" s="382"/>
      <c r="M979" s="382"/>
      <c r="N979" s="382"/>
      <c r="O979" s="382"/>
      <c r="P979" s="382"/>
      <c r="Q979" s="382"/>
      <c r="R979" s="382"/>
      <c r="S979" s="382"/>
      <c r="T979" s="382"/>
      <c r="U979" s="382"/>
      <c r="V979" s="382"/>
      <c r="W979" s="382"/>
      <c r="X979" s="382"/>
      <c r="Y979" s="382"/>
      <c r="Z979" s="382"/>
    </row>
    <row r="980" ht="15.75" customHeight="1">
      <c r="A980" s="382"/>
      <c r="B980" s="382"/>
      <c r="C980" s="382"/>
      <c r="D980" s="382"/>
      <c r="E980" s="382"/>
      <c r="F980" s="382"/>
      <c r="G980" s="382"/>
      <c r="H980" s="382"/>
      <c r="I980" s="382"/>
      <c r="J980" s="382"/>
      <c r="K980" s="382"/>
      <c r="L980" s="382"/>
      <c r="M980" s="382"/>
      <c r="N980" s="382"/>
      <c r="O980" s="382"/>
      <c r="P980" s="382"/>
      <c r="Q980" s="382"/>
      <c r="R980" s="382"/>
      <c r="S980" s="382"/>
      <c r="T980" s="382"/>
      <c r="U980" s="382"/>
      <c r="V980" s="382"/>
      <c r="W980" s="382"/>
      <c r="X980" s="382"/>
      <c r="Y980" s="382"/>
      <c r="Z980" s="382"/>
    </row>
    <row r="981" ht="15.75" customHeight="1">
      <c r="A981" s="382"/>
      <c r="B981" s="382"/>
      <c r="C981" s="382"/>
      <c r="D981" s="382"/>
      <c r="E981" s="382"/>
      <c r="F981" s="382"/>
      <c r="G981" s="382"/>
      <c r="H981" s="382"/>
      <c r="I981" s="382"/>
      <c r="J981" s="382"/>
      <c r="K981" s="382"/>
      <c r="L981" s="382"/>
      <c r="M981" s="382"/>
      <c r="N981" s="382"/>
      <c r="O981" s="382"/>
      <c r="P981" s="382"/>
      <c r="Q981" s="382"/>
      <c r="R981" s="382"/>
      <c r="S981" s="382"/>
      <c r="T981" s="382"/>
      <c r="U981" s="382"/>
      <c r="V981" s="382"/>
      <c r="W981" s="382"/>
      <c r="X981" s="382"/>
      <c r="Y981" s="382"/>
      <c r="Z981" s="382"/>
    </row>
    <row r="982" ht="15.75" customHeight="1">
      <c r="A982" s="382"/>
      <c r="B982" s="382"/>
      <c r="C982" s="382"/>
      <c r="D982" s="382"/>
      <c r="E982" s="382"/>
      <c r="F982" s="382"/>
      <c r="G982" s="382"/>
      <c r="H982" s="382"/>
      <c r="I982" s="382"/>
      <c r="J982" s="382"/>
      <c r="K982" s="382"/>
      <c r="L982" s="382"/>
      <c r="M982" s="382"/>
      <c r="N982" s="382"/>
      <c r="O982" s="382"/>
      <c r="P982" s="382"/>
      <c r="Q982" s="382"/>
      <c r="R982" s="382"/>
      <c r="S982" s="382"/>
      <c r="T982" s="382"/>
      <c r="U982" s="382"/>
      <c r="V982" s="382"/>
      <c r="W982" s="382"/>
      <c r="X982" s="382"/>
      <c r="Y982" s="382"/>
      <c r="Z982" s="382"/>
    </row>
    <row r="983" ht="15.75" customHeight="1">
      <c r="A983" s="382"/>
      <c r="B983" s="382"/>
      <c r="C983" s="382"/>
      <c r="D983" s="382"/>
      <c r="E983" s="382"/>
      <c r="F983" s="382"/>
      <c r="G983" s="382"/>
      <c r="H983" s="382"/>
      <c r="I983" s="382"/>
      <c r="J983" s="382"/>
      <c r="K983" s="382"/>
      <c r="L983" s="382"/>
      <c r="M983" s="382"/>
      <c r="N983" s="382"/>
      <c r="O983" s="382"/>
      <c r="P983" s="382"/>
      <c r="Q983" s="382"/>
      <c r="R983" s="382"/>
      <c r="S983" s="382"/>
      <c r="T983" s="382"/>
      <c r="U983" s="382"/>
      <c r="V983" s="382"/>
      <c r="W983" s="382"/>
      <c r="X983" s="382"/>
      <c r="Y983" s="382"/>
      <c r="Z983" s="382"/>
    </row>
    <row r="984" ht="15.75" customHeight="1">
      <c r="A984" s="382"/>
      <c r="B984" s="382"/>
      <c r="C984" s="382"/>
      <c r="D984" s="382"/>
      <c r="E984" s="382"/>
      <c r="F984" s="382"/>
      <c r="G984" s="382"/>
      <c r="H984" s="382"/>
      <c r="I984" s="382"/>
      <c r="J984" s="382"/>
      <c r="K984" s="382"/>
      <c r="L984" s="382"/>
      <c r="M984" s="382"/>
      <c r="N984" s="382"/>
      <c r="O984" s="382"/>
      <c r="P984" s="382"/>
      <c r="Q984" s="382"/>
      <c r="R984" s="382"/>
      <c r="S984" s="382"/>
      <c r="T984" s="382"/>
      <c r="U984" s="382"/>
      <c r="V984" s="382"/>
      <c r="W984" s="382"/>
      <c r="X984" s="382"/>
      <c r="Y984" s="382"/>
      <c r="Z984" s="382"/>
    </row>
    <row r="985" ht="15.75" customHeight="1">
      <c r="A985" s="382"/>
      <c r="B985" s="382"/>
      <c r="C985" s="382"/>
      <c r="D985" s="382"/>
      <c r="E985" s="382"/>
      <c r="F985" s="382"/>
      <c r="G985" s="382"/>
      <c r="H985" s="382"/>
      <c r="I985" s="382"/>
      <c r="J985" s="382"/>
      <c r="K985" s="382"/>
      <c r="L985" s="382"/>
      <c r="M985" s="382"/>
      <c r="N985" s="382"/>
      <c r="O985" s="382"/>
      <c r="P985" s="382"/>
      <c r="Q985" s="382"/>
      <c r="R985" s="382"/>
      <c r="S985" s="382"/>
      <c r="T985" s="382"/>
      <c r="U985" s="382"/>
      <c r="V985" s="382"/>
      <c r="W985" s="382"/>
      <c r="X985" s="382"/>
      <c r="Y985" s="382"/>
      <c r="Z985" s="382"/>
    </row>
    <row r="986" ht="15.75" customHeight="1">
      <c r="A986" s="382"/>
      <c r="B986" s="382"/>
      <c r="C986" s="382"/>
      <c r="D986" s="382"/>
      <c r="E986" s="382"/>
      <c r="F986" s="382"/>
      <c r="G986" s="382"/>
      <c r="H986" s="382"/>
      <c r="I986" s="382"/>
      <c r="J986" s="382"/>
      <c r="K986" s="382"/>
      <c r="L986" s="382"/>
      <c r="M986" s="382"/>
      <c r="N986" s="382"/>
      <c r="O986" s="382"/>
      <c r="P986" s="382"/>
      <c r="Q986" s="382"/>
      <c r="R986" s="382"/>
      <c r="S986" s="382"/>
      <c r="T986" s="382"/>
      <c r="U986" s="382"/>
      <c r="V986" s="382"/>
      <c r="W986" s="382"/>
      <c r="X986" s="382"/>
      <c r="Y986" s="382"/>
      <c r="Z986" s="382"/>
    </row>
    <row r="987" ht="15.75" customHeight="1">
      <c r="A987" s="382"/>
      <c r="B987" s="382"/>
      <c r="C987" s="382"/>
      <c r="D987" s="382"/>
      <c r="E987" s="382"/>
      <c r="F987" s="382"/>
      <c r="G987" s="382"/>
      <c r="H987" s="382"/>
      <c r="I987" s="382"/>
      <c r="J987" s="382"/>
      <c r="K987" s="382"/>
      <c r="L987" s="382"/>
      <c r="M987" s="382"/>
      <c r="N987" s="382"/>
      <c r="O987" s="382"/>
      <c r="P987" s="382"/>
      <c r="Q987" s="382"/>
      <c r="R987" s="382"/>
      <c r="S987" s="382"/>
      <c r="T987" s="382"/>
      <c r="U987" s="382"/>
      <c r="V987" s="382"/>
      <c r="W987" s="382"/>
      <c r="X987" s="382"/>
      <c r="Y987" s="382"/>
      <c r="Z987" s="382"/>
    </row>
    <row r="988" ht="15.75" customHeight="1">
      <c r="A988" s="382"/>
      <c r="B988" s="382"/>
      <c r="C988" s="382"/>
      <c r="D988" s="382"/>
      <c r="E988" s="382"/>
      <c r="F988" s="382"/>
      <c r="G988" s="382"/>
      <c r="H988" s="382"/>
      <c r="I988" s="382"/>
      <c r="J988" s="382"/>
      <c r="K988" s="382"/>
      <c r="L988" s="382"/>
      <c r="M988" s="382"/>
      <c r="N988" s="382"/>
      <c r="O988" s="382"/>
      <c r="P988" s="382"/>
      <c r="Q988" s="382"/>
      <c r="R988" s="382"/>
      <c r="S988" s="382"/>
      <c r="T988" s="382"/>
      <c r="U988" s="382"/>
      <c r="V988" s="382"/>
      <c r="W988" s="382"/>
      <c r="X988" s="382"/>
      <c r="Y988" s="382"/>
      <c r="Z988" s="382"/>
    </row>
    <row r="989" ht="15.75" customHeight="1">
      <c r="A989" s="382"/>
      <c r="B989" s="382"/>
      <c r="C989" s="382"/>
      <c r="D989" s="382"/>
      <c r="E989" s="382"/>
      <c r="F989" s="382"/>
      <c r="G989" s="382"/>
      <c r="H989" s="382"/>
      <c r="I989" s="382"/>
      <c r="J989" s="382"/>
      <c r="K989" s="382"/>
      <c r="L989" s="382"/>
      <c r="M989" s="382"/>
      <c r="N989" s="382"/>
      <c r="O989" s="382"/>
      <c r="P989" s="382"/>
      <c r="Q989" s="382"/>
      <c r="R989" s="382"/>
      <c r="S989" s="382"/>
      <c r="T989" s="382"/>
      <c r="U989" s="382"/>
      <c r="V989" s="382"/>
      <c r="W989" s="382"/>
      <c r="X989" s="382"/>
      <c r="Y989" s="382"/>
      <c r="Z989" s="382"/>
    </row>
    <row r="990" ht="15.75" customHeight="1">
      <c r="A990" s="382"/>
      <c r="B990" s="382"/>
      <c r="C990" s="382"/>
      <c r="D990" s="382"/>
      <c r="E990" s="382"/>
      <c r="F990" s="382"/>
      <c r="G990" s="382"/>
      <c r="H990" s="382"/>
      <c r="I990" s="382"/>
      <c r="J990" s="382"/>
      <c r="K990" s="382"/>
      <c r="L990" s="382"/>
      <c r="M990" s="382"/>
      <c r="N990" s="382"/>
      <c r="O990" s="382"/>
      <c r="P990" s="382"/>
      <c r="Q990" s="382"/>
      <c r="R990" s="382"/>
      <c r="S990" s="382"/>
      <c r="T990" s="382"/>
      <c r="U990" s="382"/>
      <c r="V990" s="382"/>
      <c r="W990" s="382"/>
      <c r="X990" s="382"/>
      <c r="Y990" s="382"/>
      <c r="Z990" s="382"/>
    </row>
    <row r="991" ht="15.75" customHeight="1">
      <c r="A991" s="382"/>
      <c r="B991" s="382"/>
      <c r="C991" s="382"/>
      <c r="D991" s="382"/>
      <c r="E991" s="382"/>
      <c r="F991" s="382"/>
      <c r="G991" s="382"/>
      <c r="H991" s="382"/>
      <c r="I991" s="382"/>
      <c r="J991" s="382"/>
      <c r="K991" s="382"/>
      <c r="L991" s="382"/>
      <c r="M991" s="382"/>
      <c r="N991" s="382"/>
      <c r="O991" s="382"/>
      <c r="P991" s="382"/>
      <c r="Q991" s="382"/>
      <c r="R991" s="382"/>
      <c r="S991" s="382"/>
      <c r="T991" s="382"/>
      <c r="U991" s="382"/>
      <c r="V991" s="382"/>
      <c r="W991" s="382"/>
      <c r="X991" s="382"/>
      <c r="Y991" s="382"/>
      <c r="Z991" s="382"/>
    </row>
    <row r="992" ht="15.75" customHeight="1">
      <c r="A992" s="382"/>
      <c r="B992" s="382"/>
      <c r="C992" s="382"/>
      <c r="D992" s="382"/>
      <c r="E992" s="382"/>
      <c r="F992" s="382"/>
      <c r="G992" s="382"/>
      <c r="H992" s="382"/>
      <c r="I992" s="382"/>
      <c r="J992" s="382"/>
      <c r="K992" s="382"/>
      <c r="L992" s="382"/>
      <c r="M992" s="382"/>
      <c r="N992" s="382"/>
      <c r="O992" s="382"/>
      <c r="P992" s="382"/>
      <c r="Q992" s="382"/>
      <c r="R992" s="382"/>
      <c r="S992" s="382"/>
      <c r="T992" s="382"/>
      <c r="U992" s="382"/>
      <c r="V992" s="382"/>
      <c r="W992" s="382"/>
      <c r="X992" s="382"/>
      <c r="Y992" s="382"/>
      <c r="Z992" s="382"/>
    </row>
    <row r="993" ht="15.75" customHeight="1">
      <c r="A993" s="382"/>
      <c r="B993" s="382"/>
      <c r="C993" s="382"/>
      <c r="D993" s="382"/>
      <c r="E993" s="382"/>
      <c r="F993" s="382"/>
      <c r="G993" s="382"/>
      <c r="H993" s="382"/>
      <c r="I993" s="382"/>
      <c r="J993" s="382"/>
      <c r="K993" s="382"/>
      <c r="L993" s="382"/>
      <c r="M993" s="382"/>
      <c r="N993" s="382"/>
      <c r="O993" s="382"/>
      <c r="P993" s="382"/>
      <c r="Q993" s="382"/>
      <c r="R993" s="382"/>
      <c r="S993" s="382"/>
      <c r="T993" s="382"/>
      <c r="U993" s="382"/>
      <c r="V993" s="382"/>
      <c r="W993" s="382"/>
      <c r="X993" s="382"/>
      <c r="Y993" s="382"/>
      <c r="Z993" s="382"/>
    </row>
    <row r="994" ht="15.75" customHeight="1">
      <c r="A994" s="382"/>
      <c r="B994" s="382"/>
      <c r="C994" s="382"/>
      <c r="D994" s="382"/>
      <c r="E994" s="382"/>
      <c r="F994" s="382"/>
      <c r="G994" s="382"/>
      <c r="H994" s="382"/>
      <c r="I994" s="382"/>
      <c r="J994" s="382"/>
      <c r="K994" s="382"/>
      <c r="L994" s="382"/>
      <c r="M994" s="382"/>
      <c r="N994" s="382"/>
      <c r="O994" s="382"/>
      <c r="P994" s="382"/>
      <c r="Q994" s="382"/>
      <c r="R994" s="382"/>
      <c r="S994" s="382"/>
      <c r="T994" s="382"/>
      <c r="U994" s="382"/>
      <c r="V994" s="382"/>
      <c r="W994" s="382"/>
      <c r="X994" s="382"/>
      <c r="Y994" s="382"/>
      <c r="Z994" s="382"/>
    </row>
    <row r="995" ht="15.75" customHeight="1">
      <c r="A995" s="382"/>
      <c r="B995" s="382"/>
      <c r="C995" s="382"/>
      <c r="D995" s="382"/>
      <c r="E995" s="382"/>
      <c r="F995" s="382"/>
      <c r="G995" s="382"/>
      <c r="H995" s="382"/>
      <c r="I995" s="382"/>
      <c r="J995" s="382"/>
      <c r="K995" s="382"/>
      <c r="L995" s="382"/>
      <c r="M995" s="382"/>
      <c r="N995" s="382"/>
      <c r="O995" s="382"/>
      <c r="P995" s="382"/>
      <c r="Q995" s="382"/>
      <c r="R995" s="382"/>
      <c r="S995" s="382"/>
      <c r="T995" s="382"/>
      <c r="U995" s="382"/>
      <c r="V995" s="382"/>
      <c r="W995" s="382"/>
      <c r="X995" s="382"/>
      <c r="Y995" s="382"/>
      <c r="Z995" s="382"/>
    </row>
    <row r="996" ht="15.75" customHeight="1">
      <c r="A996" s="382"/>
      <c r="B996" s="382"/>
      <c r="C996" s="382"/>
      <c r="D996" s="382"/>
      <c r="E996" s="382"/>
      <c r="F996" s="382"/>
      <c r="G996" s="382"/>
      <c r="H996" s="382"/>
      <c r="I996" s="382"/>
      <c r="J996" s="382"/>
      <c r="K996" s="382"/>
      <c r="L996" s="382"/>
      <c r="M996" s="382"/>
      <c r="N996" s="382"/>
      <c r="O996" s="382"/>
      <c r="P996" s="382"/>
      <c r="Q996" s="382"/>
      <c r="R996" s="382"/>
      <c r="S996" s="382"/>
      <c r="T996" s="382"/>
      <c r="U996" s="382"/>
      <c r="V996" s="382"/>
      <c r="W996" s="382"/>
      <c r="X996" s="382"/>
      <c r="Y996" s="382"/>
      <c r="Z996" s="382"/>
    </row>
    <row r="997" ht="15.75" customHeight="1">
      <c r="A997" s="382"/>
      <c r="B997" s="382"/>
      <c r="C997" s="382"/>
      <c r="D997" s="382"/>
      <c r="E997" s="382"/>
      <c r="F997" s="382"/>
      <c r="G997" s="382"/>
      <c r="H997" s="382"/>
      <c r="I997" s="382"/>
      <c r="J997" s="382"/>
      <c r="K997" s="382"/>
      <c r="L997" s="382"/>
      <c r="M997" s="382"/>
      <c r="N997" s="382"/>
      <c r="O997" s="382"/>
      <c r="P997" s="382"/>
      <c r="Q997" s="382"/>
      <c r="R997" s="382"/>
      <c r="S997" s="382"/>
      <c r="T997" s="382"/>
      <c r="U997" s="382"/>
      <c r="V997" s="382"/>
      <c r="W997" s="382"/>
      <c r="X997" s="382"/>
      <c r="Y997" s="382"/>
      <c r="Z997" s="382"/>
    </row>
    <row r="998" ht="15.75" customHeight="1">
      <c r="A998" s="382"/>
      <c r="B998" s="382"/>
      <c r="C998" s="382"/>
      <c r="D998" s="382"/>
      <c r="E998" s="382"/>
      <c r="F998" s="382"/>
      <c r="G998" s="382"/>
      <c r="H998" s="382"/>
      <c r="I998" s="382"/>
      <c r="J998" s="382"/>
      <c r="K998" s="382"/>
      <c r="L998" s="382"/>
      <c r="M998" s="382"/>
      <c r="N998" s="382"/>
      <c r="O998" s="382"/>
      <c r="P998" s="382"/>
      <c r="Q998" s="382"/>
      <c r="R998" s="382"/>
      <c r="S998" s="382"/>
      <c r="T998" s="382"/>
      <c r="U998" s="382"/>
      <c r="V998" s="382"/>
      <c r="W998" s="382"/>
      <c r="X998" s="382"/>
      <c r="Y998" s="382"/>
      <c r="Z998" s="382"/>
    </row>
    <row r="999" ht="15.75" customHeight="1">
      <c r="A999" s="382"/>
      <c r="B999" s="382"/>
      <c r="C999" s="382"/>
      <c r="D999" s="382"/>
      <c r="E999" s="382"/>
      <c r="F999" s="382"/>
      <c r="G999" s="382"/>
      <c r="H999" s="382"/>
      <c r="I999" s="382"/>
      <c r="J999" s="382"/>
      <c r="K999" s="382"/>
      <c r="L999" s="382"/>
      <c r="M999" s="382"/>
      <c r="N999" s="382"/>
      <c r="O999" s="382"/>
      <c r="P999" s="382"/>
      <c r="Q999" s="382"/>
      <c r="R999" s="382"/>
      <c r="S999" s="382"/>
      <c r="T999" s="382"/>
      <c r="U999" s="382"/>
      <c r="V999" s="382"/>
      <c r="W999" s="382"/>
      <c r="X999" s="382"/>
      <c r="Y999" s="382"/>
      <c r="Z999" s="382"/>
    </row>
    <row r="1000" ht="15.75" customHeight="1">
      <c r="A1000" s="382"/>
      <c r="B1000" s="382"/>
      <c r="C1000" s="382"/>
      <c r="D1000" s="382"/>
      <c r="E1000" s="382"/>
      <c r="F1000" s="382"/>
      <c r="G1000" s="382"/>
      <c r="H1000" s="382"/>
      <c r="I1000" s="382"/>
      <c r="J1000" s="382"/>
      <c r="K1000" s="382"/>
      <c r="L1000" s="382"/>
      <c r="M1000" s="382"/>
      <c r="N1000" s="382"/>
      <c r="O1000" s="382"/>
      <c r="P1000" s="382"/>
      <c r="Q1000" s="382"/>
      <c r="R1000" s="382"/>
      <c r="S1000" s="382"/>
      <c r="T1000" s="382"/>
      <c r="U1000" s="382"/>
      <c r="V1000" s="382"/>
      <c r="W1000" s="382"/>
      <c r="X1000" s="382"/>
      <c r="Y1000" s="382"/>
      <c r="Z1000" s="382"/>
    </row>
    <row r="1001" ht="15.75" customHeight="1">
      <c r="A1001" s="382"/>
      <c r="B1001" s="382"/>
      <c r="C1001" s="382"/>
      <c r="D1001" s="382"/>
      <c r="E1001" s="382"/>
      <c r="F1001" s="382"/>
      <c r="G1001" s="382"/>
      <c r="H1001" s="382"/>
      <c r="I1001" s="382"/>
      <c r="J1001" s="382"/>
      <c r="K1001" s="382"/>
      <c r="L1001" s="382"/>
      <c r="M1001" s="382"/>
      <c r="N1001" s="382"/>
      <c r="O1001" s="382"/>
      <c r="P1001" s="382"/>
      <c r="Q1001" s="382"/>
      <c r="R1001" s="382"/>
      <c r="S1001" s="382"/>
      <c r="T1001" s="382"/>
      <c r="U1001" s="382"/>
      <c r="V1001" s="382"/>
      <c r="W1001" s="382"/>
      <c r="X1001" s="382"/>
      <c r="Y1001" s="382"/>
      <c r="Z1001" s="382"/>
    </row>
    <row r="1002" ht="15.75" customHeight="1">
      <c r="A1002" s="382"/>
      <c r="B1002" s="382"/>
      <c r="C1002" s="382"/>
      <c r="D1002" s="382"/>
      <c r="E1002" s="382"/>
      <c r="F1002" s="382"/>
      <c r="G1002" s="382"/>
      <c r="H1002" s="382"/>
      <c r="I1002" s="382"/>
      <c r="J1002" s="382"/>
      <c r="K1002" s="382"/>
      <c r="L1002" s="382"/>
      <c r="M1002" s="382"/>
      <c r="N1002" s="382"/>
      <c r="O1002" s="382"/>
      <c r="P1002" s="382"/>
      <c r="Q1002" s="382"/>
      <c r="R1002" s="382"/>
      <c r="S1002" s="382"/>
      <c r="T1002" s="382"/>
      <c r="U1002" s="382"/>
      <c r="V1002" s="382"/>
      <c r="W1002" s="382"/>
      <c r="X1002" s="382"/>
      <c r="Y1002" s="382"/>
      <c r="Z1002" s="382"/>
    </row>
    <row r="1003" ht="15.75" customHeight="1">
      <c r="A1003" s="382"/>
      <c r="B1003" s="382"/>
      <c r="C1003" s="382"/>
      <c r="D1003" s="382"/>
      <c r="E1003" s="382"/>
      <c r="F1003" s="382"/>
      <c r="G1003" s="382"/>
      <c r="H1003" s="382"/>
      <c r="I1003" s="382"/>
      <c r="J1003" s="382"/>
      <c r="K1003" s="382"/>
      <c r="L1003" s="382"/>
      <c r="M1003" s="382"/>
      <c r="N1003" s="382"/>
      <c r="O1003" s="382"/>
      <c r="P1003" s="382"/>
      <c r="Q1003" s="382"/>
      <c r="R1003" s="382"/>
      <c r="S1003" s="382"/>
      <c r="T1003" s="382"/>
      <c r="U1003" s="382"/>
      <c r="V1003" s="382"/>
      <c r="W1003" s="382"/>
      <c r="X1003" s="382"/>
      <c r="Y1003" s="382"/>
      <c r="Z1003" s="38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12.5"/>
    <col customWidth="1" min="2" max="2" width="27.0"/>
    <col customWidth="1" min="3" max="3" width="42.13"/>
    <col customWidth="1" min="4" max="5" width="10.5"/>
    <col customWidth="1" min="6" max="6" width="11.0"/>
    <col customWidth="1" min="7" max="11" width="15.0"/>
  </cols>
  <sheetData>
    <row r="1" ht="12.75" customHeight="1">
      <c r="A1" s="108"/>
      <c r="B1" s="108"/>
      <c r="C1" s="108"/>
      <c r="D1" s="108"/>
      <c r="E1" s="108"/>
      <c r="F1" s="108"/>
      <c r="G1" s="108"/>
      <c r="H1" s="105"/>
      <c r="I1" s="105"/>
      <c r="J1" s="105"/>
      <c r="K1" s="105"/>
      <c r="L1" s="105"/>
      <c r="M1" s="105"/>
      <c r="N1" s="105"/>
      <c r="O1" s="105"/>
      <c r="P1" s="105"/>
      <c r="Q1" s="105"/>
      <c r="R1" s="105"/>
      <c r="S1" s="105"/>
      <c r="T1" s="105"/>
      <c r="U1" s="105"/>
      <c r="V1" s="105"/>
      <c r="W1" s="105"/>
      <c r="X1" s="105"/>
      <c r="Y1" s="105"/>
      <c r="Z1" s="105"/>
    </row>
    <row r="2" ht="18.0" customHeight="1">
      <c r="A2" s="108"/>
      <c r="B2" s="689" t="s">
        <v>360</v>
      </c>
      <c r="C2" s="108"/>
      <c r="D2" s="108"/>
      <c r="E2" s="108"/>
      <c r="F2" s="108"/>
      <c r="G2" s="108"/>
      <c r="H2" s="105"/>
      <c r="I2" s="105"/>
      <c r="J2" s="105"/>
      <c r="K2" s="105"/>
      <c r="L2" s="105"/>
      <c r="M2" s="105"/>
      <c r="N2" s="105"/>
      <c r="O2" s="105"/>
      <c r="P2" s="105"/>
      <c r="Q2" s="105"/>
      <c r="R2" s="105"/>
      <c r="S2" s="105"/>
      <c r="T2" s="105"/>
      <c r="U2" s="105"/>
      <c r="V2" s="105"/>
      <c r="W2" s="105"/>
      <c r="X2" s="105"/>
      <c r="Y2" s="105"/>
      <c r="Z2" s="105"/>
    </row>
    <row r="3" ht="12.75" customHeight="1">
      <c r="A3" s="108"/>
      <c r="B3" s="122"/>
      <c r="C3" s="122"/>
      <c r="D3" s="122"/>
      <c r="E3" s="122"/>
      <c r="F3" s="122"/>
      <c r="G3" s="108"/>
      <c r="H3" s="105"/>
      <c r="I3" s="105"/>
      <c r="J3" s="105"/>
      <c r="K3" s="105"/>
      <c r="L3" s="105"/>
      <c r="M3" s="105"/>
      <c r="N3" s="105"/>
      <c r="O3" s="105"/>
      <c r="P3" s="105"/>
      <c r="Q3" s="105"/>
      <c r="R3" s="105"/>
      <c r="S3" s="105"/>
      <c r="T3" s="105"/>
      <c r="U3" s="105"/>
      <c r="V3" s="105"/>
      <c r="W3" s="105"/>
      <c r="X3" s="105"/>
      <c r="Y3" s="105"/>
      <c r="Z3" s="105"/>
    </row>
    <row r="4" ht="13.5" customHeight="1">
      <c r="A4" s="108"/>
      <c r="B4" s="122"/>
      <c r="C4" s="122"/>
      <c r="D4" s="122"/>
      <c r="E4" s="122"/>
      <c r="F4" s="122"/>
      <c r="G4" s="108"/>
      <c r="H4" s="105"/>
      <c r="I4" s="105"/>
      <c r="J4" s="105"/>
      <c r="K4" s="105"/>
      <c r="L4" s="105"/>
      <c r="M4" s="105"/>
      <c r="N4" s="105"/>
      <c r="O4" s="105"/>
      <c r="P4" s="105"/>
      <c r="Q4" s="105"/>
      <c r="R4" s="105"/>
      <c r="S4" s="105"/>
      <c r="T4" s="105"/>
      <c r="U4" s="105"/>
      <c r="V4" s="105"/>
      <c r="W4" s="105"/>
      <c r="X4" s="105"/>
      <c r="Y4" s="105"/>
      <c r="Z4" s="105"/>
    </row>
    <row r="5" ht="30.75" customHeight="1">
      <c r="A5" s="108"/>
      <c r="B5" s="690" t="s">
        <v>361</v>
      </c>
      <c r="C5" s="690" t="s">
        <v>251</v>
      </c>
      <c r="D5" s="691" t="s">
        <v>362</v>
      </c>
      <c r="E5" s="691" t="s">
        <v>363</v>
      </c>
      <c r="F5" s="691" t="s">
        <v>364</v>
      </c>
      <c r="G5" s="108"/>
      <c r="H5" s="105"/>
      <c r="I5" s="105"/>
      <c r="J5" s="105"/>
      <c r="K5" s="105"/>
      <c r="L5" s="105"/>
      <c r="M5" s="105"/>
      <c r="N5" s="105"/>
      <c r="O5" s="105"/>
      <c r="P5" s="105"/>
      <c r="Q5" s="105"/>
      <c r="R5" s="105"/>
      <c r="S5" s="105"/>
      <c r="T5" s="105"/>
      <c r="U5" s="105"/>
      <c r="V5" s="105"/>
      <c r="W5" s="105"/>
      <c r="X5" s="105"/>
      <c r="Y5" s="105"/>
      <c r="Z5" s="105"/>
    </row>
    <row r="6" ht="14.25" customHeight="1">
      <c r="A6" s="108"/>
      <c r="B6" s="692"/>
      <c r="C6" s="692"/>
      <c r="D6" s="128"/>
      <c r="E6" s="128"/>
      <c r="F6" s="693">
        <f>D6*E6</f>
        <v>0</v>
      </c>
      <c r="G6" s="108"/>
      <c r="H6" s="105"/>
      <c r="I6" s="105"/>
      <c r="J6" s="105"/>
      <c r="K6" s="105"/>
      <c r="L6" s="105"/>
      <c r="M6" s="105"/>
      <c r="N6" s="105"/>
      <c r="O6" s="105"/>
      <c r="P6" s="105"/>
      <c r="Q6" s="105"/>
      <c r="R6" s="105"/>
      <c r="S6" s="105"/>
      <c r="T6" s="105"/>
      <c r="U6" s="105"/>
      <c r="V6" s="105"/>
      <c r="W6" s="105"/>
      <c r="X6" s="105"/>
      <c r="Y6" s="105"/>
      <c r="Z6" s="105"/>
    </row>
    <row r="7" ht="14.25" customHeight="1">
      <c r="A7" s="108"/>
      <c r="B7" s="694" t="s">
        <v>119</v>
      </c>
      <c r="C7" s="694" t="s">
        <v>365</v>
      </c>
      <c r="D7" s="145">
        <v>1.0</v>
      </c>
      <c r="E7" s="145">
        <v>5000.0</v>
      </c>
      <c r="F7" s="693">
        <f>E7*D7</f>
        <v>5000</v>
      </c>
      <c r="G7" s="108"/>
      <c r="H7" s="105"/>
      <c r="I7" s="105"/>
      <c r="J7" s="105"/>
      <c r="K7" s="105"/>
      <c r="L7" s="105"/>
      <c r="M7" s="105"/>
      <c r="N7" s="105"/>
      <c r="O7" s="105"/>
      <c r="P7" s="105"/>
      <c r="Q7" s="105"/>
      <c r="R7" s="105"/>
      <c r="S7" s="105"/>
      <c r="T7" s="105"/>
      <c r="U7" s="105"/>
      <c r="V7" s="105"/>
      <c r="W7" s="105"/>
      <c r="X7" s="105"/>
      <c r="Y7" s="105"/>
      <c r="Z7" s="105"/>
    </row>
    <row r="8" ht="14.25" customHeight="1">
      <c r="A8" s="108"/>
      <c r="B8" s="694" t="s">
        <v>123</v>
      </c>
      <c r="C8" s="694" t="s">
        <v>366</v>
      </c>
      <c r="D8" s="145">
        <v>1.0</v>
      </c>
      <c r="E8" s="145">
        <v>5000.0</v>
      </c>
      <c r="F8" s="693">
        <f t="shared" ref="F8:F14" si="1">D8*E8</f>
        <v>5000</v>
      </c>
      <c r="G8" s="108"/>
      <c r="H8" s="105"/>
      <c r="I8" s="105"/>
      <c r="J8" s="105"/>
      <c r="K8" s="105"/>
      <c r="L8" s="105"/>
      <c r="M8" s="105"/>
      <c r="N8" s="105"/>
      <c r="O8" s="105"/>
      <c r="P8" s="105"/>
      <c r="Q8" s="105"/>
      <c r="R8" s="105"/>
      <c r="S8" s="105"/>
      <c r="T8" s="105"/>
      <c r="U8" s="105"/>
      <c r="V8" s="105"/>
      <c r="W8" s="105"/>
      <c r="X8" s="105"/>
      <c r="Y8" s="105"/>
      <c r="Z8" s="105"/>
    </row>
    <row r="9" ht="14.25" customHeight="1">
      <c r="A9" s="108"/>
      <c r="B9" s="694" t="s">
        <v>109</v>
      </c>
      <c r="C9" s="694" t="s">
        <v>367</v>
      </c>
      <c r="D9" s="145">
        <v>1.0</v>
      </c>
      <c r="E9" s="145">
        <v>5000.0</v>
      </c>
      <c r="F9" s="693">
        <f t="shared" si="1"/>
        <v>5000</v>
      </c>
      <c r="G9" s="108"/>
      <c r="H9" s="105"/>
      <c r="I9" s="105"/>
      <c r="J9" s="105"/>
      <c r="K9" s="105"/>
      <c r="L9" s="105"/>
      <c r="M9" s="105"/>
      <c r="N9" s="105"/>
      <c r="O9" s="105"/>
      <c r="P9" s="105"/>
      <c r="Q9" s="105"/>
      <c r="R9" s="105"/>
      <c r="S9" s="105"/>
      <c r="T9" s="105"/>
      <c r="U9" s="105"/>
      <c r="V9" s="105"/>
      <c r="W9" s="105"/>
      <c r="X9" s="105"/>
      <c r="Y9" s="105"/>
      <c r="Z9" s="105"/>
    </row>
    <row r="10" ht="14.25" customHeight="1">
      <c r="A10" s="108"/>
      <c r="B10" s="694" t="s">
        <v>121</v>
      </c>
      <c r="C10" s="694" t="s">
        <v>368</v>
      </c>
      <c r="D10" s="145">
        <v>1.0</v>
      </c>
      <c r="E10" s="145">
        <v>5000.0</v>
      </c>
      <c r="F10" s="693">
        <f t="shared" si="1"/>
        <v>5000</v>
      </c>
      <c r="G10" s="108"/>
      <c r="H10" s="105"/>
      <c r="I10" s="105"/>
      <c r="J10" s="105"/>
      <c r="K10" s="105"/>
      <c r="L10" s="105"/>
      <c r="M10" s="105"/>
      <c r="N10" s="105"/>
      <c r="O10" s="105"/>
      <c r="P10" s="105"/>
      <c r="Q10" s="105"/>
      <c r="R10" s="105"/>
      <c r="S10" s="105"/>
      <c r="T10" s="105"/>
      <c r="U10" s="105"/>
      <c r="V10" s="105"/>
      <c r="W10" s="105"/>
      <c r="X10" s="105"/>
      <c r="Y10" s="105"/>
      <c r="Z10" s="105"/>
    </row>
    <row r="11" ht="14.25" customHeight="1">
      <c r="A11" s="108"/>
      <c r="B11" s="694" t="s">
        <v>123</v>
      </c>
      <c r="C11" s="692"/>
      <c r="D11" s="128"/>
      <c r="E11" s="128"/>
      <c r="F11" s="693">
        <f t="shared" si="1"/>
        <v>0</v>
      </c>
      <c r="G11" s="108"/>
      <c r="H11" s="105"/>
      <c r="I11" s="105"/>
      <c r="J11" s="105"/>
      <c r="K11" s="105"/>
      <c r="L11" s="105"/>
      <c r="M11" s="105"/>
      <c r="N11" s="105"/>
      <c r="O11" s="105"/>
      <c r="P11" s="105"/>
      <c r="Q11" s="105"/>
      <c r="R11" s="105"/>
      <c r="S11" s="105"/>
      <c r="T11" s="105"/>
      <c r="U11" s="105"/>
      <c r="V11" s="105"/>
      <c r="W11" s="105"/>
      <c r="X11" s="105"/>
      <c r="Y11" s="105"/>
      <c r="Z11" s="105"/>
    </row>
    <row r="12" ht="12.75" customHeight="1">
      <c r="A12" s="108"/>
      <c r="B12" s="695"/>
      <c r="C12" s="695"/>
      <c r="D12" s="128"/>
      <c r="E12" s="128"/>
      <c r="F12" s="693">
        <f t="shared" si="1"/>
        <v>0</v>
      </c>
      <c r="G12" s="108"/>
      <c r="H12" s="105"/>
      <c r="I12" s="105"/>
      <c r="J12" s="105"/>
      <c r="K12" s="105"/>
      <c r="L12" s="105"/>
      <c r="M12" s="105"/>
      <c r="N12" s="105"/>
      <c r="O12" s="105"/>
      <c r="P12" s="105"/>
      <c r="Q12" s="105"/>
      <c r="R12" s="105"/>
      <c r="S12" s="105"/>
      <c r="T12" s="105"/>
      <c r="U12" s="105"/>
      <c r="V12" s="105"/>
      <c r="W12" s="105"/>
      <c r="X12" s="105"/>
      <c r="Y12" s="105"/>
      <c r="Z12" s="105"/>
    </row>
    <row r="13" ht="12.75" customHeight="1">
      <c r="A13" s="108"/>
      <c r="B13" s="695"/>
      <c r="C13" s="695"/>
      <c r="D13" s="128"/>
      <c r="E13" s="128"/>
      <c r="F13" s="693">
        <f t="shared" si="1"/>
        <v>0</v>
      </c>
      <c r="G13" s="108"/>
      <c r="H13" s="105"/>
      <c r="I13" s="105"/>
      <c r="J13" s="105"/>
      <c r="K13" s="105"/>
      <c r="L13" s="105"/>
      <c r="M13" s="105"/>
      <c r="N13" s="105"/>
      <c r="O13" s="105"/>
      <c r="P13" s="105"/>
      <c r="Q13" s="105"/>
      <c r="R13" s="105"/>
      <c r="S13" s="105"/>
      <c r="T13" s="105"/>
      <c r="U13" s="105"/>
      <c r="V13" s="105"/>
      <c r="W13" s="105"/>
      <c r="X13" s="105"/>
      <c r="Y13" s="105"/>
      <c r="Z13" s="105"/>
    </row>
    <row r="14" ht="12.75" customHeight="1">
      <c r="A14" s="108"/>
      <c r="B14" s="124"/>
      <c r="C14" s="124"/>
      <c r="D14" s="123"/>
      <c r="E14" s="123"/>
      <c r="F14" s="693">
        <f t="shared" si="1"/>
        <v>0</v>
      </c>
      <c r="G14" s="108"/>
      <c r="H14" s="105"/>
      <c r="I14" s="105"/>
      <c r="J14" s="105"/>
      <c r="K14" s="105"/>
      <c r="L14" s="105"/>
      <c r="M14" s="105"/>
      <c r="N14" s="105"/>
      <c r="O14" s="105"/>
      <c r="P14" s="105"/>
      <c r="Q14" s="105"/>
      <c r="R14" s="105"/>
      <c r="S14" s="105"/>
      <c r="T14" s="105"/>
      <c r="U14" s="105"/>
      <c r="V14" s="105"/>
      <c r="W14" s="105"/>
      <c r="X14" s="105"/>
      <c r="Y14" s="105"/>
      <c r="Z14" s="105"/>
    </row>
    <row r="15" ht="13.5" customHeight="1">
      <c r="A15" s="108"/>
      <c r="B15" s="696"/>
      <c r="C15" s="696"/>
      <c r="D15" s="697">
        <f>SUM(D6:D14)</f>
        <v>4</v>
      </c>
      <c r="E15" s="698"/>
      <c r="F15" s="697">
        <f>SUM(F6:F14)</f>
        <v>20000</v>
      </c>
      <c r="G15" s="108"/>
      <c r="H15" s="105"/>
      <c r="I15" s="105"/>
      <c r="J15" s="105"/>
      <c r="K15" s="105"/>
      <c r="L15" s="105"/>
      <c r="M15" s="105"/>
      <c r="N15" s="105"/>
      <c r="O15" s="105"/>
      <c r="P15" s="105"/>
      <c r="Q15" s="105"/>
      <c r="R15" s="105"/>
      <c r="S15" s="105"/>
      <c r="T15" s="105"/>
      <c r="U15" s="105"/>
      <c r="V15" s="105"/>
      <c r="W15" s="105"/>
      <c r="X15" s="105"/>
      <c r="Y15" s="105"/>
      <c r="Z15" s="105"/>
    </row>
    <row r="16" ht="12.75" customHeight="1">
      <c r="A16" s="108"/>
      <c r="B16" s="108"/>
      <c r="C16" s="108"/>
      <c r="D16" s="108"/>
      <c r="E16" s="108"/>
      <c r="F16" s="108"/>
      <c r="G16" s="108"/>
      <c r="H16" s="105"/>
      <c r="I16" s="105"/>
      <c r="J16" s="105"/>
      <c r="K16" s="105"/>
      <c r="L16" s="105"/>
      <c r="M16" s="105"/>
      <c r="N16" s="105"/>
      <c r="O16" s="105"/>
      <c r="P16" s="105"/>
      <c r="Q16" s="105"/>
      <c r="R16" s="105"/>
      <c r="S16" s="105"/>
      <c r="T16" s="105"/>
      <c r="U16" s="105"/>
      <c r="V16" s="105"/>
      <c r="W16" s="105"/>
      <c r="X16" s="105"/>
      <c r="Y16" s="105"/>
      <c r="Z16" s="105"/>
    </row>
    <row r="17" ht="12.75" customHeight="1">
      <c r="A17" s="108"/>
      <c r="B17" s="699"/>
      <c r="C17" s="108"/>
      <c r="D17" s="108"/>
      <c r="E17" s="108"/>
      <c r="F17" s="108"/>
      <c r="G17" s="108"/>
      <c r="H17" s="105"/>
      <c r="I17" s="105"/>
      <c r="J17" s="105"/>
      <c r="K17" s="105"/>
      <c r="L17" s="105"/>
      <c r="M17" s="105"/>
      <c r="N17" s="105"/>
      <c r="O17" s="105"/>
      <c r="P17" s="105"/>
      <c r="Q17" s="105"/>
      <c r="R17" s="105"/>
      <c r="S17" s="105"/>
      <c r="T17" s="105"/>
      <c r="U17" s="105"/>
      <c r="V17" s="105"/>
      <c r="W17" s="105"/>
      <c r="X17" s="105"/>
      <c r="Y17" s="105"/>
      <c r="Z17" s="105"/>
    </row>
    <row r="18" ht="12.75" customHeight="1">
      <c r="A18" s="108"/>
      <c r="B18" s="699"/>
      <c r="C18" s="108"/>
      <c r="D18" s="108"/>
      <c r="E18" s="108"/>
      <c r="F18" s="108"/>
      <c r="G18" s="108"/>
      <c r="H18" s="105"/>
      <c r="I18" s="105"/>
      <c r="J18" s="105"/>
      <c r="K18" s="105"/>
      <c r="L18" s="105"/>
      <c r="M18" s="105"/>
      <c r="N18" s="105"/>
      <c r="O18" s="105"/>
      <c r="P18" s="105"/>
      <c r="Q18" s="105"/>
      <c r="R18" s="105"/>
      <c r="S18" s="105"/>
      <c r="T18" s="105"/>
      <c r="U18" s="105"/>
      <c r="V18" s="105"/>
      <c r="W18" s="105"/>
      <c r="X18" s="105"/>
      <c r="Y18" s="105"/>
      <c r="Z18" s="105"/>
    </row>
    <row r="19" ht="12.75" customHeight="1">
      <c r="A19" s="108"/>
      <c r="B19" s="108"/>
      <c r="C19" s="108"/>
      <c r="D19" s="108"/>
      <c r="E19" s="108"/>
      <c r="F19" s="108"/>
      <c r="G19" s="108"/>
      <c r="H19" s="105"/>
      <c r="I19" s="105"/>
      <c r="J19" s="105"/>
      <c r="K19" s="105"/>
      <c r="L19" s="105"/>
      <c r="M19" s="105"/>
      <c r="N19" s="105"/>
      <c r="O19" s="105"/>
      <c r="P19" s="105"/>
      <c r="Q19" s="105"/>
      <c r="R19" s="105"/>
      <c r="S19" s="105"/>
      <c r="T19" s="105"/>
      <c r="U19" s="105"/>
      <c r="V19" s="105"/>
      <c r="W19" s="105"/>
      <c r="X19" s="105"/>
      <c r="Y19" s="105"/>
      <c r="Z19" s="105"/>
    </row>
    <row r="20" ht="12.75" customHeight="1">
      <c r="A20" s="108"/>
      <c r="B20" s="108"/>
      <c r="C20" s="108"/>
      <c r="D20" s="108"/>
      <c r="E20" s="108"/>
      <c r="F20" s="108"/>
      <c r="G20" s="108"/>
      <c r="H20" s="105"/>
      <c r="I20" s="105"/>
      <c r="J20" s="105"/>
      <c r="K20" s="105"/>
      <c r="L20" s="105"/>
      <c r="M20" s="105"/>
      <c r="N20" s="105"/>
      <c r="O20" s="105"/>
      <c r="P20" s="105"/>
      <c r="Q20" s="105"/>
      <c r="R20" s="105"/>
      <c r="S20" s="105"/>
      <c r="T20" s="105"/>
      <c r="U20" s="105"/>
      <c r="V20" s="105"/>
      <c r="W20" s="105"/>
      <c r="X20" s="105"/>
      <c r="Y20" s="105"/>
      <c r="Z20" s="105"/>
    </row>
    <row r="21" ht="15.75" customHeight="1">
      <c r="A21" s="105"/>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row>
    <row r="22" ht="15.75" customHeight="1">
      <c r="A22" s="105"/>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row>
    <row r="23" ht="15.75" customHeight="1">
      <c r="A23" s="105"/>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row>
    <row r="24" ht="15.75" customHeight="1">
      <c r="A24" s="105"/>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row>
    <row r="25" ht="15.75" customHeight="1">
      <c r="A25" s="105"/>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row>
    <row r="26" ht="15.75" customHeight="1">
      <c r="A26" s="105"/>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row>
    <row r="27" ht="15.75" customHeight="1">
      <c r="A27" s="105"/>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row>
    <row r="28" ht="15.75" customHeight="1">
      <c r="A28" s="10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row>
    <row r="29" ht="15.75" customHeight="1">
      <c r="A29" s="105"/>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row>
    <row r="30" ht="15.75" customHeight="1">
      <c r="A30" s="105"/>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row>
    <row r="31" ht="15.75" customHeight="1">
      <c r="A31" s="105"/>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row>
    <row r="32" ht="15.75" customHeight="1">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row>
    <row r="33" ht="15.75" customHeight="1">
      <c r="A33" s="105"/>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row>
    <row r="34" ht="15.75" customHeight="1">
      <c r="A34" s="105"/>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row>
    <row r="35" ht="15.75" customHeight="1">
      <c r="A35" s="105"/>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row>
    <row r="36" ht="15.75" customHeight="1">
      <c r="A36" s="105"/>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row>
    <row r="37" ht="15.75" customHeight="1">
      <c r="A37" s="105"/>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row>
    <row r="38" ht="15.75" customHeight="1">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row>
    <row r="39" ht="15.75" customHeight="1">
      <c r="A39" s="105"/>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row>
    <row r="40" ht="15.75" customHeight="1">
      <c r="A40" s="105"/>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row>
    <row r="41" ht="15.75" customHeight="1">
      <c r="A41" s="105"/>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row>
    <row r="42" ht="15.75" customHeight="1">
      <c r="A42" s="10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row>
    <row r="43" ht="15.75" customHeight="1">
      <c r="A43" s="105"/>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row>
    <row r="44" ht="15.75" customHeight="1">
      <c r="A44" s="105"/>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row>
    <row r="45" ht="15.75" customHeight="1">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row>
    <row r="46" ht="15.75" customHeight="1">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row>
    <row r="47" ht="15.75" customHeight="1">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row>
    <row r="48" ht="15.75" customHeight="1">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row>
    <row r="49" ht="15.75" customHeight="1">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row>
    <row r="50" ht="15.75" customHeight="1">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row>
    <row r="51" ht="15.75" customHeight="1">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row>
    <row r="52" ht="15.75" customHeight="1">
      <c r="A52" s="105"/>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row>
    <row r="53" ht="15.75" customHeight="1">
      <c r="A53" s="105"/>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row>
    <row r="54" ht="15.75" customHeight="1">
      <c r="A54" s="105"/>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row>
    <row r="55" ht="15.75" customHeight="1">
      <c r="A55" s="105"/>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row>
    <row r="56" ht="15.75" customHeight="1">
      <c r="A56" s="105"/>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row>
    <row r="57" ht="15.7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row>
    <row r="58" ht="15.75" customHeight="1">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row>
    <row r="59" ht="15.75" customHeight="1">
      <c r="A59" s="10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ht="15.75" customHeight="1">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ht="15.7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ht="15.7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ht="15.75" customHeight="1">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sheetData>
  <dataValidations>
    <dataValidation type="list" allowBlank="1" showErrorMessage="1" sqref="B7:B11">
      <formula1>'Cash Flow '!$E$19:$E$49</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14.0"/>
    <col customWidth="1" min="2" max="3" width="33.88"/>
    <col customWidth="1" min="4" max="4" width="10.5"/>
    <col customWidth="1" min="5" max="5" width="11.0"/>
    <col customWidth="1" min="6" max="7" width="11.75"/>
    <col customWidth="1" min="8" max="9" width="18.5"/>
    <col customWidth="1" min="10" max="14" width="15.0"/>
    <col customWidth="1" min="15" max="15" width="0.13"/>
    <col customWidth="1" min="16" max="16" width="9.63"/>
    <col customWidth="1" min="17" max="17" width="21.88"/>
    <col customWidth="1" min="18" max="25" width="15.0"/>
  </cols>
  <sheetData>
    <row r="1" ht="12.75" customHeight="1">
      <c r="A1" s="108"/>
      <c r="B1" s="108"/>
      <c r="C1" s="108"/>
      <c r="D1" s="108"/>
      <c r="E1" s="108"/>
      <c r="F1" s="108"/>
      <c r="G1" s="108"/>
      <c r="H1" s="108"/>
      <c r="I1" s="108"/>
      <c r="J1" s="108"/>
      <c r="K1" s="108"/>
      <c r="L1" s="108"/>
      <c r="M1" s="108"/>
      <c r="N1" s="108"/>
      <c r="O1" s="108"/>
      <c r="P1" s="108"/>
      <c r="Q1" s="105"/>
      <c r="R1" s="105"/>
      <c r="S1" s="105"/>
      <c r="T1" s="105"/>
      <c r="U1" s="105"/>
      <c r="V1" s="105"/>
      <c r="W1" s="105"/>
      <c r="X1" s="105"/>
      <c r="Y1" s="105"/>
      <c r="Z1" s="105"/>
    </row>
    <row r="2" ht="18.0" customHeight="1">
      <c r="A2" s="108"/>
      <c r="B2" s="689" t="s">
        <v>140</v>
      </c>
      <c r="C2" s="689"/>
      <c r="D2" s="108"/>
      <c r="E2" s="108"/>
      <c r="F2" s="108"/>
      <c r="G2" s="108"/>
      <c r="H2" s="108"/>
      <c r="I2" s="108"/>
      <c r="J2" s="105"/>
      <c r="K2" s="105"/>
      <c r="L2" s="105"/>
      <c r="M2" s="105"/>
      <c r="N2" s="105"/>
      <c r="O2" s="105"/>
      <c r="P2" s="105"/>
      <c r="Q2" s="105"/>
      <c r="R2" s="105"/>
      <c r="S2" s="105"/>
      <c r="T2" s="105"/>
      <c r="U2" s="105"/>
      <c r="V2" s="105"/>
      <c r="W2" s="105"/>
      <c r="X2" s="105"/>
      <c r="Y2" s="105"/>
      <c r="Z2" s="105"/>
    </row>
    <row r="3" ht="13.5" customHeight="1">
      <c r="A3" s="108"/>
      <c r="B3" s="122"/>
      <c r="C3" s="122"/>
      <c r="D3" s="122"/>
      <c r="E3" s="122"/>
      <c r="F3" s="122"/>
      <c r="G3" s="122"/>
      <c r="H3" s="108"/>
      <c r="I3" s="108"/>
      <c r="J3" s="108">
        <v>1.0</v>
      </c>
      <c r="K3" s="108">
        <f t="shared" ref="K3:N3" si="1">J3+1</f>
        <v>2</v>
      </c>
      <c r="L3" s="108">
        <f t="shared" si="1"/>
        <v>3</v>
      </c>
      <c r="M3" s="108">
        <f t="shared" si="1"/>
        <v>4</v>
      </c>
      <c r="N3" s="108">
        <f t="shared" si="1"/>
        <v>5</v>
      </c>
      <c r="O3" s="105"/>
      <c r="P3" s="105"/>
      <c r="Q3" s="105"/>
      <c r="R3" s="105"/>
      <c r="S3" s="105"/>
      <c r="T3" s="105"/>
      <c r="U3" s="105"/>
      <c r="V3" s="105"/>
      <c r="W3" s="105"/>
      <c r="X3" s="105"/>
      <c r="Y3" s="105"/>
      <c r="Z3" s="105"/>
    </row>
    <row r="4" ht="13.5" customHeight="1">
      <c r="A4" s="108"/>
      <c r="B4" s="122"/>
      <c r="C4" s="122"/>
      <c r="D4" s="122"/>
      <c r="E4" s="122"/>
      <c r="F4" s="122"/>
      <c r="G4" s="122"/>
      <c r="H4" s="108"/>
      <c r="I4" s="108"/>
      <c r="J4" s="700" t="s">
        <v>369</v>
      </c>
      <c r="K4" s="701"/>
      <c r="L4" s="701"/>
      <c r="M4" s="701"/>
      <c r="N4" s="702"/>
      <c r="O4" s="105"/>
      <c r="P4" s="105"/>
      <c r="Q4" s="105"/>
      <c r="R4" s="105"/>
      <c r="S4" s="105"/>
      <c r="T4" s="105"/>
      <c r="U4" s="105"/>
      <c r="V4" s="105"/>
      <c r="W4" s="105"/>
      <c r="X4" s="105"/>
      <c r="Y4" s="105"/>
      <c r="Z4" s="105"/>
    </row>
    <row r="5" ht="30.75" customHeight="1">
      <c r="A5" s="108"/>
      <c r="B5" s="690" t="s">
        <v>361</v>
      </c>
      <c r="C5" s="703" t="s">
        <v>370</v>
      </c>
      <c r="D5" s="691" t="s">
        <v>362</v>
      </c>
      <c r="E5" s="691" t="s">
        <v>363</v>
      </c>
      <c r="F5" s="691" t="s">
        <v>371</v>
      </c>
      <c r="G5" s="691" t="s">
        <v>12</v>
      </c>
      <c r="H5" s="691" t="s">
        <v>372</v>
      </c>
      <c r="I5" s="108"/>
      <c r="J5" s="704" t="s">
        <v>13</v>
      </c>
      <c r="K5" s="705" t="s">
        <v>14</v>
      </c>
      <c r="L5" s="705" t="s">
        <v>15</v>
      </c>
      <c r="M5" s="705" t="s">
        <v>16</v>
      </c>
      <c r="N5" s="705" t="s">
        <v>17</v>
      </c>
      <c r="O5" s="105"/>
      <c r="P5" s="105"/>
      <c r="Q5" s="105"/>
      <c r="R5" s="105"/>
      <c r="S5" s="105"/>
      <c r="T5" s="105"/>
      <c r="U5" s="105"/>
      <c r="V5" s="105"/>
      <c r="W5" s="105"/>
      <c r="X5" s="105"/>
      <c r="Y5" s="105"/>
      <c r="Z5" s="105"/>
    </row>
    <row r="6" ht="14.25" customHeight="1">
      <c r="A6" s="108"/>
      <c r="B6" s="706" t="s">
        <v>373</v>
      </c>
      <c r="C6" s="707" t="s">
        <v>374</v>
      </c>
      <c r="D6" s="708">
        <v>1.0</v>
      </c>
      <c r="E6" s="709">
        <f>'Salary Costs (Development)'!S$19*(1+Assumptions!$C$13)</f>
        <v>47200</v>
      </c>
      <c r="F6" s="710">
        <v>1.0</v>
      </c>
      <c r="G6" s="711">
        <f t="shared" ref="G6:G24" si="3">D6*E6</f>
        <v>47200</v>
      </c>
      <c r="H6" s="712">
        <f t="shared" ref="H6:H24" si="4">IF(B6="","",VLOOKUP(B6,$B$57:$D$77,2,FALSE))</f>
        <v>3</v>
      </c>
      <c r="I6" s="148"/>
      <c r="J6" s="713">
        <f t="shared" ref="J6:N6" si="2">SUMIF($F$6:$G$24,J$3,$G$6:$G$24)</f>
        <v>57200</v>
      </c>
      <c r="K6" s="713">
        <f t="shared" si="2"/>
        <v>64560</v>
      </c>
      <c r="L6" s="713">
        <f t="shared" si="2"/>
        <v>74538</v>
      </c>
      <c r="M6" s="713">
        <f t="shared" si="2"/>
        <v>88389.9</v>
      </c>
      <c r="N6" s="713">
        <f t="shared" si="2"/>
        <v>107996.895</v>
      </c>
      <c r="O6" s="105"/>
      <c r="P6" s="105"/>
      <c r="Q6" s="105"/>
      <c r="R6" s="174">
        <f t="shared" ref="R6:R23" si="5">IF(F6="",0,F6-1+H6)</f>
        <v>3</v>
      </c>
      <c r="S6" s="174">
        <f>Q31+R6</f>
        <v>4</v>
      </c>
      <c r="T6" s="105"/>
      <c r="U6" s="105"/>
      <c r="V6" s="105"/>
      <c r="W6" s="105"/>
      <c r="X6" s="105"/>
      <c r="Y6" s="105"/>
      <c r="Z6" s="105"/>
    </row>
    <row r="7" ht="14.25" customHeight="1">
      <c r="A7" s="108"/>
      <c r="B7" s="706" t="s">
        <v>373</v>
      </c>
      <c r="C7" s="707" t="s">
        <v>374</v>
      </c>
      <c r="D7" s="708">
        <v>1.0</v>
      </c>
      <c r="E7" s="709">
        <f>'Salary Costs (Development)'!AF$19*(1+Assumptions!$C$13)</f>
        <v>49560</v>
      </c>
      <c r="F7" s="710">
        <v>2.0</v>
      </c>
      <c r="G7" s="711">
        <f t="shared" si="3"/>
        <v>49560</v>
      </c>
      <c r="H7" s="712">
        <f t="shared" si="4"/>
        <v>3</v>
      </c>
      <c r="I7" s="148"/>
      <c r="J7" s="713"/>
      <c r="K7" s="713"/>
      <c r="L7" s="713"/>
      <c r="M7" s="713"/>
      <c r="N7" s="713"/>
      <c r="O7" s="105"/>
      <c r="P7" s="105"/>
      <c r="Q7" s="105"/>
      <c r="R7" s="174">
        <f t="shared" si="5"/>
        <v>4</v>
      </c>
      <c r="S7" s="105"/>
      <c r="T7" s="105"/>
      <c r="U7" s="105"/>
      <c r="V7" s="105"/>
      <c r="W7" s="105"/>
      <c r="X7" s="105"/>
      <c r="Y7" s="105"/>
      <c r="Z7" s="105"/>
    </row>
    <row r="8" ht="14.25" customHeight="1">
      <c r="A8" s="108"/>
      <c r="B8" s="706" t="s">
        <v>373</v>
      </c>
      <c r="C8" s="707" t="s">
        <v>374</v>
      </c>
      <c r="D8" s="708">
        <v>1.0</v>
      </c>
      <c r="E8" s="709">
        <f>'Salary Costs (Development)'!AG$19*(1+Assumptions!$C$13)</f>
        <v>52038</v>
      </c>
      <c r="F8" s="710">
        <v>3.0</v>
      </c>
      <c r="G8" s="711">
        <f t="shared" si="3"/>
        <v>52038</v>
      </c>
      <c r="H8" s="712">
        <f t="shared" si="4"/>
        <v>3</v>
      </c>
      <c r="I8" s="148"/>
      <c r="J8" s="713"/>
      <c r="K8" s="713"/>
      <c r="L8" s="713"/>
      <c r="M8" s="713"/>
      <c r="N8" s="713"/>
      <c r="O8" s="148"/>
      <c r="P8" s="148"/>
      <c r="Q8" s="148"/>
      <c r="R8" s="174">
        <f t="shared" si="5"/>
        <v>5</v>
      </c>
      <c r="S8" s="105"/>
      <c r="T8" s="105"/>
      <c r="U8" s="105"/>
      <c r="V8" s="105"/>
      <c r="W8" s="105"/>
      <c r="X8" s="105"/>
      <c r="Y8" s="105"/>
      <c r="Z8" s="105"/>
    </row>
    <row r="9" ht="14.25" customHeight="1">
      <c r="A9" s="108"/>
      <c r="B9" s="706" t="s">
        <v>373</v>
      </c>
      <c r="C9" s="707" t="s">
        <v>374</v>
      </c>
      <c r="D9" s="708">
        <v>1.0</v>
      </c>
      <c r="E9" s="709">
        <f>'Salary Costs (Development)'!AH$19*(1+Assumptions!$C$13)</f>
        <v>54639.9</v>
      </c>
      <c r="F9" s="710">
        <v>4.0</v>
      </c>
      <c r="G9" s="711">
        <f t="shared" si="3"/>
        <v>54639.9</v>
      </c>
      <c r="H9" s="712">
        <f t="shared" si="4"/>
        <v>3</v>
      </c>
      <c r="I9" s="108"/>
      <c r="J9" s="151">
        <f t="shared" ref="J9:N9" si="6">SUM(J6:J8)</f>
        <v>57200</v>
      </c>
      <c r="K9" s="151">
        <f t="shared" si="6"/>
        <v>64560</v>
      </c>
      <c r="L9" s="151">
        <f t="shared" si="6"/>
        <v>74538</v>
      </c>
      <c r="M9" s="151">
        <f t="shared" si="6"/>
        <v>88389.9</v>
      </c>
      <c r="N9" s="134">
        <f t="shared" si="6"/>
        <v>107996.895</v>
      </c>
      <c r="O9" s="108"/>
      <c r="P9" s="108"/>
      <c r="Q9" s="108"/>
      <c r="R9" s="174">
        <f t="shared" si="5"/>
        <v>6</v>
      </c>
      <c r="S9" s="105"/>
      <c r="T9" s="105"/>
      <c r="U9" s="105"/>
      <c r="V9" s="105"/>
      <c r="W9" s="105"/>
      <c r="X9" s="105"/>
      <c r="Y9" s="105"/>
      <c r="Z9" s="105"/>
    </row>
    <row r="10" ht="14.25" customHeight="1">
      <c r="A10" s="108"/>
      <c r="B10" s="706" t="s">
        <v>373</v>
      </c>
      <c r="C10" s="707" t="s">
        <v>374</v>
      </c>
      <c r="D10" s="708">
        <v>1.0</v>
      </c>
      <c r="E10" s="709">
        <f>'Salary Costs (Development)'!AI$19*(1+Assumptions!$C$13)</f>
        <v>57371.895</v>
      </c>
      <c r="F10" s="710">
        <v>5.0</v>
      </c>
      <c r="G10" s="711">
        <f t="shared" si="3"/>
        <v>57371.895</v>
      </c>
      <c r="H10" s="712">
        <f t="shared" si="4"/>
        <v>3</v>
      </c>
      <c r="I10" s="108"/>
      <c r="J10" s="108"/>
      <c r="K10" s="108"/>
      <c r="L10" s="108"/>
      <c r="M10" s="108"/>
      <c r="N10" s="108"/>
      <c r="O10" s="108"/>
      <c r="P10" s="108"/>
      <c r="Q10" s="108"/>
      <c r="R10" s="174">
        <f t="shared" si="5"/>
        <v>7</v>
      </c>
      <c r="S10" s="105"/>
      <c r="T10" s="105"/>
      <c r="U10" s="105"/>
      <c r="V10" s="105"/>
      <c r="W10" s="105"/>
      <c r="X10" s="105"/>
      <c r="Y10" s="105"/>
      <c r="Z10" s="105"/>
    </row>
    <row r="11" ht="14.25" customHeight="1">
      <c r="A11" s="108"/>
      <c r="B11" s="714"/>
      <c r="C11" s="715"/>
      <c r="D11" s="716"/>
      <c r="E11" s="717"/>
      <c r="F11" s="718"/>
      <c r="G11" s="711">
        <f t="shared" si="3"/>
        <v>0</v>
      </c>
      <c r="H11" s="712" t="str">
        <f t="shared" si="4"/>
        <v/>
      </c>
      <c r="I11" s="108"/>
      <c r="J11" s="148">
        <f>J9-G6</f>
        <v>10000</v>
      </c>
      <c r="K11" s="148">
        <f>K9-G7</f>
        <v>15000</v>
      </c>
      <c r="L11" s="148">
        <f>L9-G8</f>
        <v>22500</v>
      </c>
      <c r="M11" s="148">
        <f>M9-G9</f>
        <v>33750</v>
      </c>
      <c r="N11" s="148">
        <f>N9-G10</f>
        <v>50625</v>
      </c>
      <c r="O11" s="108"/>
      <c r="P11" s="108"/>
      <c r="Q11" s="108"/>
      <c r="R11" s="174">
        <f t="shared" si="5"/>
        <v>0</v>
      </c>
      <c r="S11" s="105"/>
      <c r="T11" s="105"/>
      <c r="U11" s="105"/>
      <c r="V11" s="105"/>
      <c r="W11" s="105"/>
      <c r="X11" s="105"/>
      <c r="Y11" s="105"/>
      <c r="Z11" s="105"/>
    </row>
    <row r="12" ht="14.25" customHeight="1">
      <c r="A12" s="108"/>
      <c r="B12" s="706" t="s">
        <v>375</v>
      </c>
      <c r="C12" s="707" t="s">
        <v>365</v>
      </c>
      <c r="D12" s="708">
        <v>1.0</v>
      </c>
      <c r="E12" s="709">
        <v>10000.0</v>
      </c>
      <c r="F12" s="710">
        <v>1.0</v>
      </c>
      <c r="G12" s="711">
        <f t="shared" si="3"/>
        <v>10000</v>
      </c>
      <c r="H12" s="712">
        <f t="shared" si="4"/>
        <v>5</v>
      </c>
      <c r="I12" s="108"/>
      <c r="J12" s="108"/>
      <c r="K12" s="108"/>
      <c r="L12" s="108"/>
      <c r="M12" s="108"/>
      <c r="N12" s="108"/>
      <c r="O12" s="108"/>
      <c r="P12" s="108"/>
      <c r="Q12" s="108"/>
      <c r="R12" s="174">
        <f t="shared" si="5"/>
        <v>5</v>
      </c>
      <c r="S12" s="105"/>
      <c r="T12" s="105"/>
      <c r="U12" s="105"/>
      <c r="V12" s="105"/>
      <c r="W12" s="105"/>
      <c r="X12" s="105"/>
      <c r="Y12" s="105"/>
      <c r="Z12" s="105"/>
    </row>
    <row r="13" ht="14.25" customHeight="1">
      <c r="A13" s="108"/>
      <c r="B13" s="706" t="s">
        <v>375</v>
      </c>
      <c r="C13" s="707" t="s">
        <v>366</v>
      </c>
      <c r="D13" s="708">
        <v>1.0</v>
      </c>
      <c r="E13" s="709">
        <f t="shared" ref="E13:E16" si="7">E12*1.5</f>
        <v>15000</v>
      </c>
      <c r="F13" s="710">
        <v>2.0</v>
      </c>
      <c r="G13" s="711">
        <f t="shared" si="3"/>
        <v>15000</v>
      </c>
      <c r="H13" s="712">
        <f t="shared" si="4"/>
        <v>5</v>
      </c>
      <c r="I13" s="108"/>
      <c r="J13" s="105"/>
      <c r="K13" s="105"/>
      <c r="L13" s="105"/>
      <c r="M13" s="105"/>
      <c r="N13" s="105"/>
      <c r="O13" s="108"/>
      <c r="P13" s="108"/>
      <c r="Q13" s="108"/>
      <c r="R13" s="174">
        <f t="shared" si="5"/>
        <v>6</v>
      </c>
      <c r="S13" s="105"/>
      <c r="T13" s="105"/>
      <c r="U13" s="105"/>
      <c r="V13" s="105"/>
      <c r="W13" s="105"/>
      <c r="X13" s="105"/>
      <c r="Y13" s="105"/>
      <c r="Z13" s="105"/>
    </row>
    <row r="14" ht="14.25" customHeight="1">
      <c r="A14" s="108"/>
      <c r="B14" s="706" t="s">
        <v>375</v>
      </c>
      <c r="C14" s="707" t="s">
        <v>367</v>
      </c>
      <c r="D14" s="708">
        <v>1.0</v>
      </c>
      <c r="E14" s="709">
        <f t="shared" si="7"/>
        <v>22500</v>
      </c>
      <c r="F14" s="710">
        <v>3.0</v>
      </c>
      <c r="G14" s="711">
        <f t="shared" si="3"/>
        <v>22500</v>
      </c>
      <c r="H14" s="712">
        <f t="shared" si="4"/>
        <v>5</v>
      </c>
      <c r="I14" s="108"/>
      <c r="J14" s="105"/>
      <c r="K14" s="105"/>
      <c r="L14" s="105"/>
      <c r="M14" s="105"/>
      <c r="N14" s="105"/>
      <c r="O14" s="108"/>
      <c r="P14" s="108"/>
      <c r="Q14" s="108"/>
      <c r="R14" s="174">
        <f t="shared" si="5"/>
        <v>7</v>
      </c>
      <c r="S14" s="105"/>
      <c r="T14" s="105"/>
      <c r="U14" s="105"/>
      <c r="V14" s="105"/>
      <c r="W14" s="105"/>
      <c r="X14" s="105"/>
      <c r="Y14" s="105"/>
      <c r="Z14" s="105"/>
    </row>
    <row r="15" ht="14.25" customHeight="1">
      <c r="A15" s="108"/>
      <c r="B15" s="706" t="s">
        <v>375</v>
      </c>
      <c r="C15" s="707" t="s">
        <v>368</v>
      </c>
      <c r="D15" s="708">
        <v>1.0</v>
      </c>
      <c r="E15" s="709">
        <f t="shared" si="7"/>
        <v>33750</v>
      </c>
      <c r="F15" s="710">
        <v>4.0</v>
      </c>
      <c r="G15" s="711">
        <f t="shared" si="3"/>
        <v>33750</v>
      </c>
      <c r="H15" s="712">
        <f t="shared" si="4"/>
        <v>5</v>
      </c>
      <c r="I15" s="108"/>
      <c r="J15" s="108">
        <v>1.0</v>
      </c>
      <c r="K15" s="108">
        <f t="shared" ref="K15:N15" si="8">J15+1</f>
        <v>2</v>
      </c>
      <c r="L15" s="108">
        <f t="shared" si="8"/>
        <v>3</v>
      </c>
      <c r="M15" s="108">
        <f t="shared" si="8"/>
        <v>4</v>
      </c>
      <c r="N15" s="108">
        <f t="shared" si="8"/>
        <v>5</v>
      </c>
      <c r="O15" s="108"/>
      <c r="P15" s="108"/>
      <c r="Q15" s="108"/>
      <c r="R15" s="174">
        <f t="shared" si="5"/>
        <v>8</v>
      </c>
      <c r="S15" s="105"/>
      <c r="T15" s="105"/>
      <c r="U15" s="105"/>
      <c r="V15" s="105"/>
      <c r="W15" s="105"/>
      <c r="X15" s="105"/>
      <c r="Y15" s="105"/>
      <c r="Z15" s="105"/>
    </row>
    <row r="16" ht="14.25" customHeight="1">
      <c r="A16" s="108"/>
      <c r="B16" s="706" t="s">
        <v>375</v>
      </c>
      <c r="C16" s="707" t="s">
        <v>376</v>
      </c>
      <c r="D16" s="708">
        <v>1.0</v>
      </c>
      <c r="E16" s="709">
        <f t="shared" si="7"/>
        <v>50625</v>
      </c>
      <c r="F16" s="710">
        <v>5.0</v>
      </c>
      <c r="G16" s="711">
        <f t="shared" si="3"/>
        <v>50625</v>
      </c>
      <c r="H16" s="712">
        <f t="shared" si="4"/>
        <v>5</v>
      </c>
      <c r="I16" s="108"/>
      <c r="J16" s="700" t="s">
        <v>377</v>
      </c>
      <c r="K16" s="701"/>
      <c r="L16" s="701"/>
      <c r="M16" s="701"/>
      <c r="N16" s="702"/>
      <c r="O16" s="108"/>
      <c r="P16" s="108"/>
      <c r="Q16" s="108"/>
      <c r="R16" s="174">
        <f t="shared" si="5"/>
        <v>9</v>
      </c>
      <c r="S16" s="105"/>
      <c r="T16" s="105"/>
      <c r="U16" s="105"/>
      <c r="V16" s="105"/>
      <c r="W16" s="105"/>
      <c r="X16" s="105"/>
      <c r="Y16" s="105"/>
      <c r="Z16" s="105"/>
    </row>
    <row r="17" ht="14.25" customHeight="1">
      <c r="A17" s="108"/>
      <c r="B17" s="714"/>
      <c r="C17" s="715"/>
      <c r="D17" s="716"/>
      <c r="E17" s="717"/>
      <c r="F17" s="718"/>
      <c r="G17" s="711">
        <f t="shared" si="3"/>
        <v>0</v>
      </c>
      <c r="H17" s="712" t="str">
        <f t="shared" si="4"/>
        <v/>
      </c>
      <c r="I17" s="108"/>
      <c r="J17" s="690" t="s">
        <v>13</v>
      </c>
      <c r="K17" s="691" t="s">
        <v>14</v>
      </c>
      <c r="L17" s="691" t="s">
        <v>15</v>
      </c>
      <c r="M17" s="691" t="s">
        <v>16</v>
      </c>
      <c r="N17" s="691" t="s">
        <v>17</v>
      </c>
      <c r="O17" s="108"/>
      <c r="P17" s="108"/>
      <c r="Q17" s="108"/>
      <c r="R17" s="174">
        <f t="shared" si="5"/>
        <v>0</v>
      </c>
      <c r="S17" s="105"/>
      <c r="T17" s="105"/>
      <c r="U17" s="105"/>
      <c r="V17" s="105"/>
      <c r="W17" s="105"/>
      <c r="X17" s="105"/>
      <c r="Y17" s="105"/>
      <c r="Z17" s="105"/>
    </row>
    <row r="18" ht="14.25" customHeight="1">
      <c r="A18" s="108"/>
      <c r="B18" s="714"/>
      <c r="C18" s="715"/>
      <c r="D18" s="716"/>
      <c r="E18" s="717"/>
      <c r="F18" s="718"/>
      <c r="G18" s="711">
        <f t="shared" si="3"/>
        <v>0</v>
      </c>
      <c r="H18" s="712" t="str">
        <f t="shared" si="4"/>
        <v/>
      </c>
      <c r="I18" s="108"/>
      <c r="J18" s="713">
        <f t="shared" ref="J18:N18" si="9">IF(AND(J$15&gt;=$Q31,J$15&lt;=$R6),($G6/$H6), 0)</f>
        <v>15733.33333</v>
      </c>
      <c r="K18" s="713">
        <f t="shared" si="9"/>
        <v>15733.33333</v>
      </c>
      <c r="L18" s="713">
        <f t="shared" si="9"/>
        <v>15733.33333</v>
      </c>
      <c r="M18" s="713">
        <f t="shared" si="9"/>
        <v>0</v>
      </c>
      <c r="N18" s="719">
        <f t="shared" si="9"/>
        <v>0</v>
      </c>
      <c r="O18" s="108"/>
      <c r="P18" s="108"/>
      <c r="Q18" s="108"/>
      <c r="R18" s="174">
        <f t="shared" si="5"/>
        <v>0</v>
      </c>
      <c r="S18" s="105"/>
      <c r="T18" s="105"/>
      <c r="U18" s="105"/>
      <c r="V18" s="105"/>
      <c r="W18" s="105"/>
      <c r="X18" s="105"/>
      <c r="Y18" s="105"/>
      <c r="Z18" s="105"/>
    </row>
    <row r="19" ht="14.25" customHeight="1">
      <c r="A19" s="108"/>
      <c r="B19" s="714"/>
      <c r="C19" s="715"/>
      <c r="D19" s="716"/>
      <c r="E19" s="717"/>
      <c r="F19" s="718"/>
      <c r="G19" s="711">
        <f t="shared" si="3"/>
        <v>0</v>
      </c>
      <c r="H19" s="712" t="str">
        <f t="shared" si="4"/>
        <v/>
      </c>
      <c r="I19" s="108"/>
      <c r="J19" s="713">
        <f t="shared" ref="J19:N19" si="10">IF(AND(J$15&gt;=$Q32,J$15&lt;=$R7),($G7/$H7), 0)</f>
        <v>0</v>
      </c>
      <c r="K19" s="713">
        <f t="shared" si="10"/>
        <v>16520</v>
      </c>
      <c r="L19" s="713">
        <f t="shared" si="10"/>
        <v>16520</v>
      </c>
      <c r="M19" s="713">
        <f t="shared" si="10"/>
        <v>16520</v>
      </c>
      <c r="N19" s="719">
        <f t="shared" si="10"/>
        <v>0</v>
      </c>
      <c r="O19" s="108"/>
      <c r="P19" s="108"/>
      <c r="Q19" s="108"/>
      <c r="R19" s="174">
        <f t="shared" si="5"/>
        <v>0</v>
      </c>
      <c r="S19" s="105"/>
      <c r="T19" s="105"/>
      <c r="U19" s="105"/>
      <c r="V19" s="105"/>
      <c r="W19" s="105"/>
      <c r="X19" s="105"/>
      <c r="Y19" s="105"/>
      <c r="Z19" s="105"/>
    </row>
    <row r="20" ht="14.25" customHeight="1">
      <c r="A20" s="108"/>
      <c r="B20" s="714"/>
      <c r="C20" s="715"/>
      <c r="D20" s="716"/>
      <c r="E20" s="717"/>
      <c r="F20" s="718"/>
      <c r="G20" s="711">
        <f t="shared" si="3"/>
        <v>0</v>
      </c>
      <c r="H20" s="712" t="str">
        <f t="shared" si="4"/>
        <v/>
      </c>
      <c r="I20" s="108"/>
      <c r="J20" s="713">
        <f t="shared" ref="J20:N20" si="11">IF(AND(J$15&gt;=$Q33,J$15&lt;=$R8),($G8/$H8), 0)</f>
        <v>0</v>
      </c>
      <c r="K20" s="713">
        <f t="shared" si="11"/>
        <v>0</v>
      </c>
      <c r="L20" s="713">
        <f t="shared" si="11"/>
        <v>17346</v>
      </c>
      <c r="M20" s="713">
        <f t="shared" si="11"/>
        <v>17346</v>
      </c>
      <c r="N20" s="719">
        <f t="shared" si="11"/>
        <v>17346</v>
      </c>
      <c r="O20" s="108"/>
      <c r="P20" s="108"/>
      <c r="Q20" s="108"/>
      <c r="R20" s="174">
        <f t="shared" si="5"/>
        <v>0</v>
      </c>
      <c r="S20" s="105"/>
      <c r="T20" s="105"/>
      <c r="U20" s="105"/>
      <c r="V20" s="105"/>
      <c r="W20" s="105"/>
      <c r="X20" s="105"/>
      <c r="Y20" s="105"/>
      <c r="Z20" s="105"/>
    </row>
    <row r="21" ht="14.25" customHeight="1">
      <c r="A21" s="108"/>
      <c r="B21" s="714"/>
      <c r="C21" s="715"/>
      <c r="D21" s="716"/>
      <c r="E21" s="717"/>
      <c r="F21" s="718"/>
      <c r="G21" s="711">
        <f t="shared" si="3"/>
        <v>0</v>
      </c>
      <c r="H21" s="712" t="str">
        <f t="shared" si="4"/>
        <v/>
      </c>
      <c r="I21" s="108"/>
      <c r="J21" s="713">
        <f t="shared" ref="J21:N21" si="12">IF(AND(J$15&gt;=$Q34,J$15&lt;=$R9),($G9/$H9), 0)</f>
        <v>0</v>
      </c>
      <c r="K21" s="713">
        <f t="shared" si="12"/>
        <v>0</v>
      </c>
      <c r="L21" s="713">
        <f t="shared" si="12"/>
        <v>0</v>
      </c>
      <c r="M21" s="713">
        <f t="shared" si="12"/>
        <v>18213.3</v>
      </c>
      <c r="N21" s="719">
        <f t="shared" si="12"/>
        <v>18213.3</v>
      </c>
      <c r="O21" s="108"/>
      <c r="P21" s="108"/>
      <c r="Q21" s="108"/>
      <c r="R21" s="174">
        <f t="shared" si="5"/>
        <v>0</v>
      </c>
      <c r="S21" s="105"/>
      <c r="T21" s="105"/>
      <c r="U21" s="105"/>
      <c r="V21" s="105"/>
      <c r="W21" s="105"/>
      <c r="X21" s="105"/>
      <c r="Y21" s="105"/>
      <c r="Z21" s="105"/>
    </row>
    <row r="22" ht="14.25" customHeight="1">
      <c r="A22" s="108"/>
      <c r="B22" s="714"/>
      <c r="C22" s="715"/>
      <c r="D22" s="716"/>
      <c r="E22" s="717"/>
      <c r="F22" s="718"/>
      <c r="G22" s="711">
        <f t="shared" si="3"/>
        <v>0</v>
      </c>
      <c r="H22" s="712" t="str">
        <f t="shared" si="4"/>
        <v/>
      </c>
      <c r="I22" s="108"/>
      <c r="J22" s="713">
        <f t="shared" ref="J22:N22" si="13">IF(AND(J$15&gt;=$Q35,J$15&lt;=$R10),($G10/$H10), 0)</f>
        <v>0</v>
      </c>
      <c r="K22" s="713">
        <f t="shared" si="13"/>
        <v>0</v>
      </c>
      <c r="L22" s="713">
        <f t="shared" si="13"/>
        <v>0</v>
      </c>
      <c r="M22" s="713">
        <f t="shared" si="13"/>
        <v>0</v>
      </c>
      <c r="N22" s="719">
        <f t="shared" si="13"/>
        <v>19123.965</v>
      </c>
      <c r="O22" s="108"/>
      <c r="P22" s="108"/>
      <c r="Q22" s="108"/>
      <c r="R22" s="174">
        <f t="shared" si="5"/>
        <v>0</v>
      </c>
      <c r="S22" s="105"/>
      <c r="T22" s="105"/>
      <c r="U22" s="105"/>
      <c r="V22" s="105"/>
      <c r="W22" s="105"/>
      <c r="X22" s="105"/>
      <c r="Y22" s="105"/>
      <c r="Z22" s="105"/>
    </row>
    <row r="23" ht="14.25" customHeight="1">
      <c r="A23" s="108"/>
      <c r="B23" s="714"/>
      <c r="C23" s="715"/>
      <c r="D23" s="716"/>
      <c r="E23" s="717"/>
      <c r="F23" s="718"/>
      <c r="G23" s="711">
        <f t="shared" si="3"/>
        <v>0</v>
      </c>
      <c r="H23" s="712" t="str">
        <f t="shared" si="4"/>
        <v/>
      </c>
      <c r="I23" s="108"/>
      <c r="J23" s="713">
        <f t="shared" ref="J23:N23" si="14">IF(AND(J$15&gt;=$Q36,J$15&lt;=$R11),($G11/$H11), 0)</f>
        <v>0</v>
      </c>
      <c r="K23" s="713">
        <f t="shared" si="14"/>
        <v>0</v>
      </c>
      <c r="L23" s="713">
        <f t="shared" si="14"/>
        <v>0</v>
      </c>
      <c r="M23" s="713">
        <f t="shared" si="14"/>
        <v>0</v>
      </c>
      <c r="N23" s="719">
        <f t="shared" si="14"/>
        <v>0</v>
      </c>
      <c r="O23" s="108"/>
      <c r="P23" s="108"/>
      <c r="Q23" s="108"/>
      <c r="R23" s="174">
        <f t="shared" si="5"/>
        <v>0</v>
      </c>
      <c r="S23" s="105"/>
      <c r="T23" s="105"/>
      <c r="U23" s="105"/>
      <c r="V23" s="105"/>
      <c r="W23" s="105"/>
      <c r="X23" s="105"/>
      <c r="Y23" s="105"/>
      <c r="Z23" s="105"/>
    </row>
    <row r="24" ht="12.75" customHeight="1">
      <c r="A24" s="108"/>
      <c r="B24" s="720"/>
      <c r="C24" s="721"/>
      <c r="D24" s="722"/>
      <c r="E24" s="721"/>
      <c r="F24" s="718"/>
      <c r="G24" s="711">
        <f t="shared" si="3"/>
        <v>0</v>
      </c>
      <c r="H24" s="712" t="str">
        <f t="shared" si="4"/>
        <v/>
      </c>
      <c r="I24" s="108"/>
      <c r="J24" s="713">
        <f t="shared" ref="J24:N24" si="15">IF(AND(J$15&gt;=$Q37,J$15&lt;=$R12),($G12/$H12), 0)</f>
        <v>2000</v>
      </c>
      <c r="K24" s="713">
        <f t="shared" si="15"/>
        <v>2000</v>
      </c>
      <c r="L24" s="713">
        <f t="shared" si="15"/>
        <v>2000</v>
      </c>
      <c r="M24" s="713">
        <f t="shared" si="15"/>
        <v>2000</v>
      </c>
      <c r="N24" s="719">
        <f t="shared" si="15"/>
        <v>2000</v>
      </c>
      <c r="O24" s="105"/>
      <c r="P24" s="105"/>
      <c r="Q24" s="105"/>
      <c r="R24" s="105"/>
      <c r="S24" s="105"/>
      <c r="T24" s="105"/>
      <c r="U24" s="105"/>
      <c r="V24" s="105"/>
      <c r="W24" s="105"/>
      <c r="X24" s="105"/>
      <c r="Y24" s="105"/>
      <c r="Z24" s="105"/>
    </row>
    <row r="25" ht="13.5" customHeight="1">
      <c r="A25" s="108"/>
      <c r="B25" s="696"/>
      <c r="C25" s="723"/>
      <c r="D25" s="724"/>
      <c r="E25" s="697"/>
      <c r="F25" s="697"/>
      <c r="G25" s="697">
        <f>SUM(G6:G24)</f>
        <v>392684.795</v>
      </c>
      <c r="H25" s="725"/>
      <c r="I25" s="108"/>
      <c r="J25" s="713">
        <f t="shared" ref="J25:N25" si="16">IF(AND(J$15&gt;=$Q38,J$15&lt;=$R13),($G13/$H13), 0)</f>
        <v>0</v>
      </c>
      <c r="K25" s="713">
        <f t="shared" si="16"/>
        <v>3000</v>
      </c>
      <c r="L25" s="713">
        <f t="shared" si="16"/>
        <v>3000</v>
      </c>
      <c r="M25" s="713">
        <f t="shared" si="16"/>
        <v>3000</v>
      </c>
      <c r="N25" s="719">
        <f t="shared" si="16"/>
        <v>3000</v>
      </c>
      <c r="O25" s="105"/>
      <c r="P25" s="105"/>
      <c r="Q25" s="105"/>
      <c r="R25" s="105"/>
      <c r="S25" s="105"/>
      <c r="T25" s="105"/>
      <c r="U25" s="105"/>
      <c r="V25" s="105"/>
      <c r="W25" s="105"/>
      <c r="X25" s="105"/>
      <c r="Y25" s="105"/>
      <c r="Z25" s="105"/>
    </row>
    <row r="26" ht="12.75" customHeight="1">
      <c r="A26" s="108"/>
      <c r="B26" s="108"/>
      <c r="C26" s="108"/>
      <c r="D26" s="108"/>
      <c r="E26" s="108"/>
      <c r="F26" s="108"/>
      <c r="G26" s="108"/>
      <c r="H26" s="108"/>
      <c r="I26" s="108"/>
      <c r="J26" s="713">
        <f t="shared" ref="J26:N26" si="17">IF(AND(J$15&gt;=$Q39,J$15&lt;=$R14),($G14/$H14), 0)</f>
        <v>0</v>
      </c>
      <c r="K26" s="713">
        <f t="shared" si="17"/>
        <v>0</v>
      </c>
      <c r="L26" s="713">
        <f t="shared" si="17"/>
        <v>4500</v>
      </c>
      <c r="M26" s="713">
        <f t="shared" si="17"/>
        <v>4500</v>
      </c>
      <c r="N26" s="719">
        <f t="shared" si="17"/>
        <v>4500</v>
      </c>
      <c r="O26" s="105"/>
      <c r="P26" s="105"/>
      <c r="Q26" s="105"/>
      <c r="R26" s="105"/>
      <c r="S26" s="105"/>
      <c r="T26" s="105"/>
      <c r="U26" s="105"/>
      <c r="V26" s="105"/>
      <c r="W26" s="105"/>
      <c r="X26" s="105"/>
      <c r="Y26" s="105"/>
      <c r="Z26" s="105"/>
    </row>
    <row r="27" ht="12.75" customHeight="1">
      <c r="A27" s="108"/>
      <c r="B27" s="699"/>
      <c r="C27" s="699"/>
      <c r="D27" s="108"/>
      <c r="E27" s="108"/>
      <c r="F27" s="108"/>
      <c r="G27" s="108"/>
      <c r="H27" s="108"/>
      <c r="I27" s="108"/>
      <c r="J27" s="713">
        <f t="shared" ref="J27:N27" si="18">IF(AND(J$15&gt;=$Q40,J$15&lt;=$R15),($G15/$H15), 0)</f>
        <v>0</v>
      </c>
      <c r="K27" s="713">
        <f t="shared" si="18"/>
        <v>0</v>
      </c>
      <c r="L27" s="713">
        <f t="shared" si="18"/>
        <v>0</v>
      </c>
      <c r="M27" s="713">
        <f t="shared" si="18"/>
        <v>6750</v>
      </c>
      <c r="N27" s="719">
        <f t="shared" si="18"/>
        <v>6750</v>
      </c>
      <c r="O27" s="105"/>
      <c r="P27" s="105"/>
      <c r="Q27" s="105"/>
      <c r="R27" s="105"/>
      <c r="S27" s="105"/>
      <c r="T27" s="105"/>
      <c r="U27" s="105"/>
      <c r="V27" s="105"/>
      <c r="W27" s="105"/>
      <c r="X27" s="105"/>
      <c r="Y27" s="105"/>
      <c r="Z27" s="105"/>
    </row>
    <row r="28" ht="12.75" customHeight="1">
      <c r="A28" s="108"/>
      <c r="B28" s="699"/>
      <c r="C28" s="699"/>
      <c r="D28" s="108"/>
      <c r="E28" s="108"/>
      <c r="F28" s="108"/>
      <c r="G28" s="108"/>
      <c r="H28" s="108"/>
      <c r="I28" s="108"/>
      <c r="J28" s="713">
        <f t="shared" ref="J28:N28" si="19">IF(AND(J$15&gt;=$Q41,J$15&lt;=$R16),($G16/$H16), 0)</f>
        <v>0</v>
      </c>
      <c r="K28" s="713">
        <f t="shared" si="19"/>
        <v>0</v>
      </c>
      <c r="L28" s="713">
        <f t="shared" si="19"/>
        <v>0</v>
      </c>
      <c r="M28" s="713">
        <f t="shared" si="19"/>
        <v>0</v>
      </c>
      <c r="N28" s="719">
        <f t="shared" si="19"/>
        <v>10125</v>
      </c>
      <c r="O28" s="105">
        <f>N15+1</f>
        <v>6</v>
      </c>
      <c r="P28" s="105"/>
      <c r="Q28" s="105"/>
      <c r="R28" s="105"/>
      <c r="S28" s="105"/>
      <c r="T28" s="105"/>
      <c r="U28" s="105"/>
      <c r="V28" s="105"/>
      <c r="W28" s="105"/>
      <c r="X28" s="105"/>
      <c r="Y28" s="105"/>
      <c r="Z28" s="105"/>
    </row>
    <row r="29" ht="12.75" customHeight="1">
      <c r="A29" s="108"/>
      <c r="B29" s="699"/>
      <c r="C29" s="699"/>
      <c r="D29" s="108"/>
      <c r="E29" s="108"/>
      <c r="F29" s="108"/>
      <c r="G29" s="108"/>
      <c r="H29" s="108"/>
      <c r="I29" s="108"/>
      <c r="J29" s="713">
        <f t="shared" ref="J29:N29" si="20">IF(AND(J$15&gt;=$Q42,J$15&lt;=$R17),($G17/$H17), 0)</f>
        <v>0</v>
      </c>
      <c r="K29" s="713">
        <f t="shared" si="20"/>
        <v>0</v>
      </c>
      <c r="L29" s="713">
        <f t="shared" si="20"/>
        <v>0</v>
      </c>
      <c r="M29" s="713">
        <f t="shared" si="20"/>
        <v>0</v>
      </c>
      <c r="N29" s="719">
        <f t="shared" si="20"/>
        <v>0</v>
      </c>
      <c r="O29" s="105"/>
      <c r="P29" s="105"/>
      <c r="Q29" s="105"/>
      <c r="R29" s="105"/>
      <c r="S29" s="105"/>
      <c r="T29" s="105"/>
      <c r="U29" s="105"/>
      <c r="V29" s="105"/>
      <c r="W29" s="105"/>
      <c r="X29" s="105"/>
      <c r="Y29" s="105"/>
      <c r="Z29" s="105"/>
    </row>
    <row r="30" ht="12.75" customHeight="1">
      <c r="A30" s="108"/>
      <c r="B30" s="699"/>
      <c r="C30" s="699"/>
      <c r="D30" s="108"/>
      <c r="E30" s="108"/>
      <c r="F30" s="108"/>
      <c r="G30" s="108"/>
      <c r="H30" s="108"/>
      <c r="I30" s="108"/>
      <c r="J30" s="713">
        <f t="shared" ref="J30:N30" si="21">IF(AND(J$15&gt;=$Q43,J$15&lt;=$R18),($G18/$H18), 0)</f>
        <v>0</v>
      </c>
      <c r="K30" s="713">
        <f t="shared" si="21"/>
        <v>0</v>
      </c>
      <c r="L30" s="713">
        <f t="shared" si="21"/>
        <v>0</v>
      </c>
      <c r="M30" s="713">
        <f t="shared" si="21"/>
        <v>0</v>
      </c>
      <c r="N30" s="719">
        <f t="shared" si="21"/>
        <v>0</v>
      </c>
      <c r="O30" s="105"/>
      <c r="P30" s="105"/>
      <c r="Q30" s="726"/>
      <c r="R30" s="105"/>
      <c r="S30" s="105"/>
      <c r="T30" s="105"/>
      <c r="U30" s="105"/>
      <c r="V30" s="105"/>
      <c r="W30" s="105"/>
      <c r="X30" s="105"/>
      <c r="Y30" s="105"/>
      <c r="Z30" s="105"/>
    </row>
    <row r="31" ht="12.75" customHeight="1">
      <c r="A31" s="108"/>
      <c r="B31" s="699"/>
      <c r="C31" s="699"/>
      <c r="D31" s="108"/>
      <c r="E31" s="108"/>
      <c r="F31" s="108"/>
      <c r="G31" s="108"/>
      <c r="H31" s="108"/>
      <c r="I31" s="108"/>
      <c r="J31" s="713">
        <f t="shared" ref="J31:N31" si="22">IF(AND(J$15&gt;=$Q44,J$15&lt;=$R19),($G19/$H19), 0)</f>
        <v>0</v>
      </c>
      <c r="K31" s="713">
        <f t="shared" si="22"/>
        <v>0</v>
      </c>
      <c r="L31" s="713">
        <f t="shared" si="22"/>
        <v>0</v>
      </c>
      <c r="M31" s="713">
        <f t="shared" si="22"/>
        <v>0</v>
      </c>
      <c r="N31" s="719">
        <f t="shared" si="22"/>
        <v>0</v>
      </c>
      <c r="O31" s="727" t="str">
        <f>IF(O28&lt;L18+M18,"yes","no")</f>
        <v>yes</v>
      </c>
      <c r="P31" s="105"/>
      <c r="Q31" s="174">
        <f t="shared" ref="Q31:Q48" si="24">IF(F6="",0,F6)</f>
        <v>1</v>
      </c>
      <c r="R31" s="105"/>
      <c r="S31" s="105"/>
      <c r="T31" s="105"/>
      <c r="U31" s="105"/>
      <c r="V31" s="105"/>
      <c r="W31" s="105"/>
      <c r="X31" s="105"/>
      <c r="Y31" s="105"/>
      <c r="Z31" s="105"/>
    </row>
    <row r="32" ht="12.75" customHeight="1">
      <c r="A32" s="108"/>
      <c r="B32" s="699"/>
      <c r="C32" s="699"/>
      <c r="D32" s="108"/>
      <c r="E32" s="108"/>
      <c r="F32" s="108"/>
      <c r="G32" s="108"/>
      <c r="H32" s="108"/>
      <c r="I32" s="108"/>
      <c r="J32" s="713">
        <f t="shared" ref="J32:N32" si="23">IF(AND(J$15&gt;=$Q45,J$15&lt;=$R20),($G20/$H20), 0)</f>
        <v>0</v>
      </c>
      <c r="K32" s="713">
        <f t="shared" si="23"/>
        <v>0</v>
      </c>
      <c r="L32" s="713">
        <f t="shared" si="23"/>
        <v>0</v>
      </c>
      <c r="M32" s="713">
        <f t="shared" si="23"/>
        <v>0</v>
      </c>
      <c r="N32" s="719">
        <f t="shared" si="23"/>
        <v>0</v>
      </c>
      <c r="O32" s="727">
        <f t="shared" ref="O32:O33" si="26">IF(O$28&lt;=($F7+$H7-1),1,0)</f>
        <v>0</v>
      </c>
      <c r="P32" s="105"/>
      <c r="Q32" s="174">
        <f t="shared" si="24"/>
        <v>2</v>
      </c>
      <c r="R32" s="105"/>
      <c r="S32" s="105"/>
      <c r="T32" s="105"/>
      <c r="U32" s="105"/>
      <c r="V32" s="105"/>
      <c r="W32" s="105"/>
      <c r="X32" s="105"/>
      <c r="Y32" s="105"/>
      <c r="Z32" s="105"/>
    </row>
    <row r="33" ht="12.75" customHeight="1">
      <c r="A33" s="108"/>
      <c r="B33" s="699"/>
      <c r="C33" s="699"/>
      <c r="D33" s="108"/>
      <c r="E33" s="108"/>
      <c r="F33" s="108"/>
      <c r="G33" s="108"/>
      <c r="H33" s="108"/>
      <c r="I33" s="108"/>
      <c r="J33" s="713">
        <f t="shared" ref="J33:N33" si="25">IF(AND(J$15&gt;=$Q46,J$15&lt;=$R21),($G21/$H21), 0)</f>
        <v>0</v>
      </c>
      <c r="K33" s="713">
        <f t="shared" si="25"/>
        <v>0</v>
      </c>
      <c r="L33" s="713">
        <f t="shared" si="25"/>
        <v>0</v>
      </c>
      <c r="M33" s="713">
        <f t="shared" si="25"/>
        <v>0</v>
      </c>
      <c r="N33" s="719">
        <f t="shared" si="25"/>
        <v>0</v>
      </c>
      <c r="O33" s="727">
        <f t="shared" si="26"/>
        <v>0</v>
      </c>
      <c r="P33" s="105"/>
      <c r="Q33" s="174">
        <f t="shared" si="24"/>
        <v>3</v>
      </c>
      <c r="R33" s="105"/>
      <c r="S33" s="105"/>
      <c r="T33" s="105"/>
      <c r="U33" s="105"/>
      <c r="V33" s="105"/>
      <c r="W33" s="105"/>
      <c r="X33" s="105"/>
      <c r="Y33" s="105"/>
      <c r="Z33" s="105"/>
    </row>
    <row r="34" ht="12.75" customHeight="1">
      <c r="A34" s="108"/>
      <c r="B34" s="699"/>
      <c r="C34" s="699"/>
      <c r="D34" s="108"/>
      <c r="E34" s="108"/>
      <c r="F34" s="108"/>
      <c r="G34" s="108"/>
      <c r="H34" s="108"/>
      <c r="I34" s="108"/>
      <c r="J34" s="713">
        <f t="shared" ref="J34:N34" si="27">IF(AND(J$15&gt;=$Q47,J$15&lt;=$R22),($G22/$H22), 0)</f>
        <v>0</v>
      </c>
      <c r="K34" s="713">
        <f t="shared" si="27"/>
        <v>0</v>
      </c>
      <c r="L34" s="713">
        <f t="shared" si="27"/>
        <v>0</v>
      </c>
      <c r="M34" s="713">
        <f t="shared" si="27"/>
        <v>0</v>
      </c>
      <c r="N34" s="719">
        <f t="shared" si="27"/>
        <v>0</v>
      </c>
      <c r="O34" s="727">
        <f t="shared" ref="O34:O37" si="29">IF(H9="",0,IF(($F9+$H9)&gt;=(O$28-1),$G9/$H9,0))</f>
        <v>18213.3</v>
      </c>
      <c r="P34" s="105"/>
      <c r="Q34" s="174">
        <f t="shared" si="24"/>
        <v>4</v>
      </c>
      <c r="R34" s="105"/>
      <c r="S34" s="105"/>
      <c r="T34" s="105"/>
      <c r="U34" s="105"/>
      <c r="V34" s="105"/>
      <c r="W34" s="105"/>
      <c r="X34" s="105"/>
      <c r="Y34" s="105"/>
      <c r="Z34" s="105"/>
    </row>
    <row r="35" ht="12.75" customHeight="1">
      <c r="A35" s="108"/>
      <c r="B35" s="699"/>
      <c r="C35" s="699"/>
      <c r="D35" s="108"/>
      <c r="E35" s="108"/>
      <c r="F35" s="108"/>
      <c r="G35" s="108"/>
      <c r="H35" s="108"/>
      <c r="I35" s="108"/>
      <c r="J35" s="713">
        <f t="shared" ref="J35:N35" si="28">IF(AND(J$15&gt;=$Q48,J$15&lt;=$R23),($G23/$H23), 0)</f>
        <v>0</v>
      </c>
      <c r="K35" s="713">
        <f t="shared" si="28"/>
        <v>0</v>
      </c>
      <c r="L35" s="713">
        <f t="shared" si="28"/>
        <v>0</v>
      </c>
      <c r="M35" s="713">
        <f t="shared" si="28"/>
        <v>0</v>
      </c>
      <c r="N35" s="719">
        <f t="shared" si="28"/>
        <v>0</v>
      </c>
      <c r="O35" s="727">
        <f t="shared" si="29"/>
        <v>19123.965</v>
      </c>
      <c r="P35" s="105"/>
      <c r="Q35" s="174">
        <f t="shared" si="24"/>
        <v>5</v>
      </c>
      <c r="R35" s="105"/>
      <c r="S35" s="105"/>
      <c r="T35" s="105"/>
      <c r="U35" s="105"/>
      <c r="V35" s="105"/>
      <c r="W35" s="105"/>
      <c r="X35" s="105"/>
      <c r="Y35" s="105"/>
      <c r="Z35" s="105"/>
    </row>
    <row r="36" ht="12.75" customHeight="1">
      <c r="A36" s="108"/>
      <c r="B36" s="699"/>
      <c r="C36" s="699"/>
      <c r="D36" s="108"/>
      <c r="E36" s="108"/>
      <c r="F36" s="108"/>
      <c r="G36" s="108"/>
      <c r="H36" s="108"/>
      <c r="I36" s="108"/>
      <c r="J36" s="713">
        <f t="shared" ref="J36:N36" si="30">IF(AND(J$15&gt;=$Q49,J$15&lt;=$R24),($G24/$H24), 0)</f>
        <v>0</v>
      </c>
      <c r="K36" s="713">
        <f t="shared" si="30"/>
        <v>0</v>
      </c>
      <c r="L36" s="713">
        <f t="shared" si="30"/>
        <v>0</v>
      </c>
      <c r="M36" s="713">
        <f t="shared" si="30"/>
        <v>0</v>
      </c>
      <c r="N36" s="719">
        <f t="shared" si="30"/>
        <v>0</v>
      </c>
      <c r="O36" s="727">
        <f t="shared" si="29"/>
        <v>0</v>
      </c>
      <c r="P36" s="105"/>
      <c r="Q36" s="174">
        <f t="shared" si="24"/>
        <v>0</v>
      </c>
      <c r="R36" s="105"/>
      <c r="S36" s="105"/>
      <c r="T36" s="105"/>
      <c r="U36" s="105"/>
      <c r="V36" s="105"/>
      <c r="W36" s="105"/>
      <c r="X36" s="105"/>
      <c r="Y36" s="105"/>
      <c r="Z36" s="105"/>
    </row>
    <row r="37" ht="12.75" customHeight="1">
      <c r="A37" s="108"/>
      <c r="B37" s="699"/>
      <c r="C37" s="699"/>
      <c r="D37" s="108"/>
      <c r="E37" s="108"/>
      <c r="F37" s="108"/>
      <c r="G37" s="108"/>
      <c r="H37" s="108"/>
      <c r="I37" s="108"/>
      <c r="J37" s="151">
        <f t="shared" ref="J37:N37" si="31">SUM(J18:J36)</f>
        <v>17733.33333</v>
      </c>
      <c r="K37" s="151">
        <f t="shared" si="31"/>
        <v>37253.33333</v>
      </c>
      <c r="L37" s="151">
        <f t="shared" si="31"/>
        <v>59099.33333</v>
      </c>
      <c r="M37" s="151">
        <f t="shared" si="31"/>
        <v>68329.3</v>
      </c>
      <c r="N37" s="134">
        <f t="shared" si="31"/>
        <v>81058.265</v>
      </c>
      <c r="O37" s="727">
        <f t="shared" si="29"/>
        <v>2000</v>
      </c>
      <c r="P37" s="105"/>
      <c r="Q37" s="174">
        <f t="shared" si="24"/>
        <v>1</v>
      </c>
      <c r="R37" s="105"/>
      <c r="S37" s="105"/>
      <c r="T37" s="105"/>
      <c r="U37" s="105"/>
      <c r="V37" s="105"/>
      <c r="W37" s="105"/>
      <c r="X37" s="105"/>
      <c r="Y37" s="105"/>
      <c r="Z37" s="105"/>
    </row>
    <row r="38" ht="12.75" customHeight="1">
      <c r="A38" s="108"/>
      <c r="B38" s="699"/>
      <c r="C38" s="699"/>
      <c r="D38" s="108"/>
      <c r="E38" s="108"/>
      <c r="F38" s="108"/>
      <c r="G38" s="108"/>
      <c r="H38" s="108"/>
      <c r="I38" s="108"/>
      <c r="J38" s="105"/>
      <c r="K38" s="105"/>
      <c r="L38" s="105"/>
      <c r="M38" s="105"/>
      <c r="N38" s="105"/>
      <c r="O38" s="105"/>
      <c r="P38" s="105"/>
      <c r="Q38" s="174">
        <f t="shared" si="24"/>
        <v>2</v>
      </c>
      <c r="R38" s="105"/>
      <c r="S38" s="105"/>
      <c r="T38" s="105"/>
      <c r="U38" s="105"/>
      <c r="V38" s="105"/>
      <c r="W38" s="105"/>
      <c r="X38" s="105"/>
      <c r="Y38" s="105"/>
      <c r="Z38" s="105"/>
    </row>
    <row r="39" ht="12.75" customHeight="1">
      <c r="A39" s="108"/>
      <c r="B39" s="699"/>
      <c r="C39" s="699"/>
      <c r="D39" s="108"/>
      <c r="E39" s="108"/>
      <c r="F39" s="108"/>
      <c r="G39" s="108"/>
      <c r="H39" s="108"/>
      <c r="I39" s="108"/>
      <c r="J39" s="108"/>
      <c r="K39" s="105"/>
      <c r="L39" s="105"/>
      <c r="M39" s="105"/>
      <c r="N39" s="105"/>
      <c r="O39" s="105"/>
      <c r="P39" s="105"/>
      <c r="Q39" s="174">
        <f t="shared" si="24"/>
        <v>3</v>
      </c>
      <c r="R39" s="105"/>
      <c r="S39" s="105"/>
      <c r="T39" s="105"/>
      <c r="U39" s="105"/>
      <c r="V39" s="105"/>
      <c r="W39" s="105"/>
      <c r="X39" s="105"/>
      <c r="Y39" s="105"/>
      <c r="Z39" s="105"/>
    </row>
    <row r="40" ht="12.75" customHeight="1">
      <c r="A40" s="108"/>
      <c r="B40" s="699"/>
      <c r="C40" s="699"/>
      <c r="D40" s="108"/>
      <c r="E40" s="108"/>
      <c r="F40" s="108"/>
      <c r="G40" s="108"/>
      <c r="H40" s="108"/>
      <c r="I40" s="108"/>
      <c r="J40" s="108"/>
      <c r="K40" s="105"/>
      <c r="L40" s="105"/>
      <c r="M40" s="105"/>
      <c r="N40" s="105"/>
      <c r="O40" s="105"/>
      <c r="P40" s="105"/>
      <c r="Q40" s="174">
        <f t="shared" si="24"/>
        <v>4</v>
      </c>
      <c r="R40" s="105"/>
      <c r="S40" s="105"/>
      <c r="T40" s="105"/>
      <c r="U40" s="105"/>
      <c r="V40" s="105"/>
      <c r="W40" s="105"/>
      <c r="X40" s="105"/>
      <c r="Y40" s="105"/>
      <c r="Z40" s="105"/>
    </row>
    <row r="41" ht="12.75" customHeight="1">
      <c r="A41" s="108"/>
      <c r="B41" s="699"/>
      <c r="C41" s="699"/>
      <c r="D41" s="108"/>
      <c r="E41" s="108"/>
      <c r="F41" s="108"/>
      <c r="G41" s="108"/>
      <c r="H41" s="108"/>
      <c r="I41" s="108"/>
      <c r="J41" s="108"/>
      <c r="K41" s="105"/>
      <c r="L41" s="105"/>
      <c r="M41" s="105"/>
      <c r="N41" s="105"/>
      <c r="O41" s="105"/>
      <c r="P41" s="105"/>
      <c r="Q41" s="174">
        <f t="shared" si="24"/>
        <v>5</v>
      </c>
      <c r="R41" s="105"/>
      <c r="S41" s="105"/>
      <c r="T41" s="105"/>
      <c r="U41" s="105"/>
      <c r="V41" s="105"/>
      <c r="W41" s="105"/>
      <c r="X41" s="105"/>
      <c r="Y41" s="105"/>
      <c r="Z41" s="105"/>
    </row>
    <row r="42" ht="12.75" customHeight="1">
      <c r="A42" s="108"/>
      <c r="B42" s="699"/>
      <c r="C42" s="699"/>
      <c r="D42" s="108"/>
      <c r="E42" s="108"/>
      <c r="F42" s="108"/>
      <c r="G42" s="108"/>
      <c r="H42" s="108"/>
      <c r="I42" s="108"/>
      <c r="J42" s="108"/>
      <c r="K42" s="105"/>
      <c r="L42" s="105"/>
      <c r="M42" s="105"/>
      <c r="N42" s="105"/>
      <c r="O42" s="105"/>
      <c r="P42" s="105"/>
      <c r="Q42" s="174">
        <f t="shared" si="24"/>
        <v>0</v>
      </c>
      <c r="R42" s="105"/>
      <c r="S42" s="105"/>
      <c r="T42" s="105"/>
      <c r="U42" s="105"/>
      <c r="V42" s="105"/>
      <c r="W42" s="105"/>
      <c r="X42" s="105"/>
      <c r="Y42" s="105"/>
      <c r="Z42" s="105"/>
    </row>
    <row r="43" ht="12.75" customHeight="1">
      <c r="A43" s="108"/>
      <c r="B43" s="108"/>
      <c r="C43" s="108"/>
      <c r="D43" s="108"/>
      <c r="E43" s="108"/>
      <c r="F43" s="108"/>
      <c r="G43" s="108"/>
      <c r="H43" s="108"/>
      <c r="I43" s="108"/>
      <c r="J43" s="108"/>
      <c r="K43" s="105"/>
      <c r="L43" s="105"/>
      <c r="M43" s="105"/>
      <c r="N43" s="105"/>
      <c r="O43" s="105"/>
      <c r="P43" s="105"/>
      <c r="Q43" s="174">
        <f t="shared" si="24"/>
        <v>0</v>
      </c>
      <c r="R43" s="105"/>
      <c r="S43" s="105"/>
      <c r="T43" s="105"/>
      <c r="U43" s="105"/>
      <c r="V43" s="105"/>
      <c r="W43" s="105"/>
      <c r="X43" s="105"/>
      <c r="Y43" s="105"/>
      <c r="Z43" s="105"/>
    </row>
    <row r="44" ht="12.75" customHeight="1">
      <c r="A44" s="108"/>
      <c r="B44" s="108"/>
      <c r="C44" s="108"/>
      <c r="D44" s="108"/>
      <c r="E44" s="108"/>
      <c r="F44" s="108"/>
      <c r="G44" s="108"/>
      <c r="H44" s="108"/>
      <c r="I44" s="108"/>
      <c r="J44" s="105"/>
      <c r="K44" s="105"/>
      <c r="L44" s="105"/>
      <c r="M44" s="105"/>
      <c r="N44" s="105"/>
      <c r="O44" s="105"/>
      <c r="P44" s="105"/>
      <c r="Q44" s="174">
        <f t="shared" si="24"/>
        <v>0</v>
      </c>
      <c r="R44" s="105"/>
      <c r="S44" s="105"/>
      <c r="T44" s="105"/>
      <c r="U44" s="105"/>
      <c r="V44" s="105"/>
      <c r="W44" s="105"/>
      <c r="X44" s="105"/>
      <c r="Y44" s="105"/>
      <c r="Z44" s="105"/>
    </row>
    <row r="45" ht="12.75" customHeight="1">
      <c r="A45" s="108"/>
      <c r="B45" s="108"/>
      <c r="C45" s="108"/>
      <c r="D45" s="108"/>
      <c r="E45" s="108"/>
      <c r="F45" s="108"/>
      <c r="G45" s="108"/>
      <c r="H45" s="108"/>
      <c r="I45" s="108"/>
      <c r="J45" s="105"/>
      <c r="K45" s="105"/>
      <c r="L45" s="105"/>
      <c r="M45" s="105"/>
      <c r="N45" s="105"/>
      <c r="O45" s="105"/>
      <c r="P45" s="105"/>
      <c r="Q45" s="174">
        <f t="shared" si="24"/>
        <v>0</v>
      </c>
      <c r="R45" s="105"/>
      <c r="S45" s="105"/>
      <c r="T45" s="105"/>
      <c r="U45" s="105"/>
      <c r="V45" s="105"/>
      <c r="W45" s="105"/>
      <c r="X45" s="105"/>
      <c r="Y45" s="105"/>
      <c r="Z45" s="105"/>
    </row>
    <row r="46" ht="12.75" customHeight="1">
      <c r="A46" s="108"/>
      <c r="B46" s="108"/>
      <c r="C46" s="108"/>
      <c r="D46" s="108"/>
      <c r="E46" s="108"/>
      <c r="F46" s="108"/>
      <c r="G46" s="108"/>
      <c r="H46" s="108"/>
      <c r="I46" s="108"/>
      <c r="J46" s="105"/>
      <c r="K46" s="105"/>
      <c r="L46" s="105"/>
      <c r="M46" s="105"/>
      <c r="N46" s="105"/>
      <c r="O46" s="105"/>
      <c r="P46" s="105"/>
      <c r="Q46" s="174">
        <f t="shared" si="24"/>
        <v>0</v>
      </c>
      <c r="R46" s="105"/>
      <c r="S46" s="105"/>
      <c r="T46" s="105"/>
      <c r="U46" s="105"/>
      <c r="V46" s="105"/>
      <c r="W46" s="105"/>
      <c r="X46" s="105"/>
      <c r="Y46" s="105"/>
      <c r="Z46" s="105"/>
    </row>
    <row r="47" ht="12.75" customHeight="1">
      <c r="A47" s="108"/>
      <c r="B47" s="108"/>
      <c r="C47" s="108"/>
      <c r="D47" s="108"/>
      <c r="E47" s="108"/>
      <c r="F47" s="108"/>
      <c r="G47" s="108"/>
      <c r="H47" s="108"/>
      <c r="I47" s="108"/>
      <c r="J47" s="105"/>
      <c r="K47" s="105"/>
      <c r="L47" s="105"/>
      <c r="M47" s="105"/>
      <c r="N47" s="105"/>
      <c r="O47" s="105"/>
      <c r="P47" s="105"/>
      <c r="Q47" s="174">
        <f t="shared" si="24"/>
        <v>0</v>
      </c>
      <c r="R47" s="105"/>
      <c r="S47" s="105"/>
      <c r="T47" s="105"/>
      <c r="U47" s="105"/>
      <c r="V47" s="105"/>
      <c r="W47" s="105"/>
      <c r="X47" s="105"/>
      <c r="Y47" s="105"/>
      <c r="Z47" s="105"/>
    </row>
    <row r="48" ht="12.75" customHeight="1">
      <c r="A48" s="108"/>
      <c r="B48" s="108"/>
      <c r="C48" s="108"/>
      <c r="D48" s="108"/>
      <c r="E48" s="108"/>
      <c r="F48" s="108"/>
      <c r="G48" s="108"/>
      <c r="H48" s="108"/>
      <c r="I48" s="108"/>
      <c r="J48" s="105"/>
      <c r="K48" s="105"/>
      <c r="L48" s="105"/>
      <c r="M48" s="105"/>
      <c r="N48" s="105"/>
      <c r="O48" s="105"/>
      <c r="P48" s="105"/>
      <c r="Q48" s="174">
        <f t="shared" si="24"/>
        <v>0</v>
      </c>
      <c r="R48" s="105"/>
      <c r="S48" s="105"/>
      <c r="T48" s="105"/>
      <c r="U48" s="105"/>
      <c r="V48" s="105"/>
      <c r="W48" s="105"/>
      <c r="X48" s="105"/>
      <c r="Y48" s="105"/>
      <c r="Z48" s="105"/>
    </row>
    <row r="49" ht="12.75" customHeight="1">
      <c r="A49" s="108"/>
      <c r="B49" s="108"/>
      <c r="C49" s="108"/>
      <c r="D49" s="108"/>
      <c r="E49" s="108"/>
      <c r="F49" s="108"/>
      <c r="G49" s="108"/>
      <c r="H49" s="108"/>
      <c r="I49" s="108"/>
      <c r="J49" s="105"/>
      <c r="K49" s="105"/>
      <c r="L49" s="105"/>
      <c r="M49" s="105"/>
      <c r="N49" s="105"/>
      <c r="O49" s="105"/>
      <c r="P49" s="105"/>
      <c r="Q49" s="105"/>
      <c r="R49" s="105"/>
      <c r="S49" s="105"/>
      <c r="T49" s="105"/>
      <c r="U49" s="105"/>
      <c r="V49" s="105"/>
      <c r="W49" s="105"/>
      <c r="X49" s="105"/>
      <c r="Y49" s="105"/>
      <c r="Z49" s="105"/>
    </row>
    <row r="50" ht="12.75" customHeight="1">
      <c r="A50" s="108"/>
      <c r="B50" s="108"/>
      <c r="C50" s="108"/>
      <c r="D50" s="108"/>
      <c r="E50" s="108"/>
      <c r="F50" s="108"/>
      <c r="G50" s="108"/>
      <c r="H50" s="108"/>
      <c r="I50" s="108"/>
      <c r="J50" s="105"/>
      <c r="K50" s="105"/>
      <c r="L50" s="105"/>
      <c r="M50" s="105"/>
      <c r="N50" s="105"/>
      <c r="O50" s="105"/>
      <c r="P50" s="105"/>
      <c r="Q50" s="105"/>
      <c r="R50" s="105"/>
      <c r="S50" s="105"/>
      <c r="T50" s="105"/>
      <c r="U50" s="105"/>
      <c r="V50" s="105"/>
      <c r="W50" s="105"/>
      <c r="X50" s="105"/>
      <c r="Y50" s="105"/>
      <c r="Z50" s="105"/>
    </row>
    <row r="51" ht="12.75" customHeight="1">
      <c r="A51" s="108"/>
      <c r="B51" s="108"/>
      <c r="C51" s="108"/>
      <c r="D51" s="108"/>
      <c r="E51" s="108"/>
      <c r="F51" s="108"/>
      <c r="G51" s="108"/>
      <c r="H51" s="108"/>
      <c r="I51" s="108"/>
      <c r="J51" s="105"/>
      <c r="K51" s="105"/>
      <c r="L51" s="105"/>
      <c r="M51" s="105"/>
      <c r="N51" s="105"/>
      <c r="O51" s="105"/>
      <c r="P51" s="105"/>
      <c r="Q51" s="105"/>
      <c r="R51" s="105"/>
      <c r="S51" s="105"/>
      <c r="T51" s="105"/>
      <c r="U51" s="105"/>
      <c r="V51" s="105"/>
      <c r="W51" s="105"/>
      <c r="X51" s="105"/>
      <c r="Y51" s="105"/>
      <c r="Z51" s="105"/>
    </row>
    <row r="52" ht="12.75" customHeight="1">
      <c r="A52" s="108"/>
      <c r="B52" s="108"/>
      <c r="C52" s="108"/>
      <c r="D52" s="108"/>
      <c r="E52" s="108"/>
      <c r="F52" s="108"/>
      <c r="G52" s="108"/>
      <c r="H52" s="108"/>
      <c r="I52" s="108"/>
      <c r="J52" s="105"/>
      <c r="K52" s="105"/>
      <c r="L52" s="105"/>
      <c r="M52" s="105"/>
      <c r="N52" s="105"/>
      <c r="O52" s="105"/>
      <c r="P52" s="105"/>
      <c r="Q52" s="105"/>
      <c r="R52" s="105"/>
      <c r="S52" s="105"/>
      <c r="T52" s="105"/>
      <c r="U52" s="105"/>
      <c r="V52" s="105"/>
      <c r="W52" s="105"/>
      <c r="X52" s="105"/>
      <c r="Y52" s="105"/>
      <c r="Z52" s="105"/>
    </row>
    <row r="53" ht="12.75" customHeight="1">
      <c r="A53" s="108"/>
      <c r="B53" s="108"/>
      <c r="C53" s="108"/>
      <c r="D53" s="108"/>
      <c r="E53" s="108"/>
      <c r="F53" s="108"/>
      <c r="G53" s="108"/>
      <c r="H53" s="108"/>
      <c r="I53" s="108"/>
      <c r="J53" s="105"/>
      <c r="K53" s="105"/>
      <c r="L53" s="105"/>
      <c r="M53" s="105"/>
      <c r="N53" s="105"/>
      <c r="O53" s="108"/>
      <c r="P53" s="108"/>
      <c r="Q53" s="105"/>
      <c r="R53" s="105"/>
      <c r="S53" s="105"/>
      <c r="T53" s="105"/>
      <c r="U53" s="105"/>
      <c r="V53" s="105"/>
      <c r="W53" s="105"/>
      <c r="X53" s="105"/>
      <c r="Y53" s="105"/>
      <c r="Z53" s="105"/>
    </row>
    <row r="54" ht="15.75" customHeight="1">
      <c r="A54" s="105"/>
      <c r="B54" s="105"/>
      <c r="C54" s="105"/>
      <c r="D54" s="105"/>
      <c r="E54" s="105"/>
      <c r="F54" s="105"/>
      <c r="G54" s="105"/>
      <c r="H54" s="108"/>
      <c r="I54" s="108"/>
      <c r="J54" s="105"/>
      <c r="K54" s="105"/>
      <c r="L54" s="105"/>
      <c r="M54" s="105"/>
      <c r="N54" s="105"/>
      <c r="O54" s="108"/>
      <c r="P54" s="108"/>
      <c r="Q54" s="105"/>
      <c r="R54" s="105"/>
      <c r="S54" s="105"/>
      <c r="T54" s="105"/>
      <c r="U54" s="105"/>
      <c r="V54" s="105"/>
      <c r="W54" s="105"/>
      <c r="X54" s="105"/>
      <c r="Y54" s="105"/>
      <c r="Z54" s="105"/>
    </row>
    <row r="55" ht="15.75" customHeight="1">
      <c r="A55" s="105"/>
      <c r="B55" s="105"/>
      <c r="C55" s="105"/>
      <c r="D55" s="105"/>
      <c r="E55" s="105"/>
      <c r="F55" s="105"/>
      <c r="G55" s="105"/>
      <c r="H55" s="108"/>
      <c r="I55" s="105"/>
      <c r="J55" s="105"/>
      <c r="K55" s="105"/>
      <c r="L55" s="105"/>
      <c r="M55" s="105"/>
      <c r="N55" s="105"/>
      <c r="O55" s="108"/>
      <c r="P55" s="108"/>
      <c r="Q55" s="105"/>
      <c r="R55" s="105"/>
      <c r="S55" s="105"/>
      <c r="T55" s="105"/>
      <c r="U55" s="105"/>
      <c r="V55" s="105"/>
      <c r="W55" s="105"/>
      <c r="X55" s="105"/>
      <c r="Y55" s="105"/>
      <c r="Z55" s="105"/>
    </row>
    <row r="56" ht="15.75" customHeight="1">
      <c r="A56" s="105"/>
      <c r="B56" s="105"/>
      <c r="C56" s="105"/>
      <c r="D56" s="105"/>
      <c r="E56" s="105"/>
      <c r="F56" s="105"/>
      <c r="G56" s="105"/>
      <c r="H56" s="108"/>
      <c r="I56" s="105"/>
      <c r="J56" s="105"/>
      <c r="K56" s="105"/>
      <c r="L56" s="105"/>
      <c r="M56" s="105"/>
      <c r="N56" s="105"/>
      <c r="O56" s="108"/>
      <c r="P56" s="108"/>
      <c r="Q56" s="105"/>
      <c r="R56" s="105"/>
      <c r="S56" s="105"/>
      <c r="T56" s="105"/>
      <c r="U56" s="105"/>
      <c r="V56" s="105"/>
      <c r="W56" s="105"/>
      <c r="X56" s="105"/>
      <c r="Y56" s="105"/>
      <c r="Z56" s="105"/>
    </row>
    <row r="57" ht="15.75" customHeight="1">
      <c r="A57" s="105"/>
      <c r="B57" s="728" t="s">
        <v>166</v>
      </c>
      <c r="C57" s="728" t="s">
        <v>378</v>
      </c>
      <c r="D57" s="105"/>
      <c r="E57" s="105"/>
      <c r="F57" s="105"/>
      <c r="G57" s="105"/>
      <c r="H57" s="108"/>
      <c r="I57" s="105"/>
      <c r="J57" s="105"/>
      <c r="K57" s="105"/>
      <c r="L57" s="105"/>
      <c r="M57" s="105"/>
      <c r="N57" s="105"/>
      <c r="O57" s="105"/>
      <c r="P57" s="105"/>
      <c r="Q57" s="105"/>
      <c r="R57" s="105"/>
      <c r="S57" s="105"/>
      <c r="T57" s="105"/>
      <c r="U57" s="105"/>
      <c r="V57" s="105"/>
      <c r="W57" s="105"/>
      <c r="X57" s="105"/>
      <c r="Y57" s="105"/>
      <c r="Z57" s="105"/>
    </row>
    <row r="58" ht="15.75" customHeight="1">
      <c r="A58" s="105"/>
      <c r="B58" s="729" t="s">
        <v>379</v>
      </c>
      <c r="C58" s="105">
        <v>3.0</v>
      </c>
      <c r="D58" s="105"/>
      <c r="E58" s="105"/>
      <c r="F58" s="105"/>
      <c r="G58" s="105">
        <v>0.0</v>
      </c>
      <c r="H58" s="105"/>
      <c r="I58" s="105"/>
      <c r="J58" s="105"/>
      <c r="K58" s="105"/>
      <c r="L58" s="105"/>
      <c r="M58" s="105"/>
      <c r="N58" s="105"/>
      <c r="O58" s="105"/>
      <c r="P58" s="105"/>
      <c r="Q58" s="105"/>
      <c r="R58" s="105"/>
      <c r="S58" s="105"/>
      <c r="T58" s="105"/>
      <c r="U58" s="105"/>
      <c r="V58" s="105"/>
      <c r="W58" s="105"/>
      <c r="X58" s="105"/>
      <c r="Y58" s="105"/>
      <c r="Z58" s="105"/>
    </row>
    <row r="59" ht="15.75" customHeight="1">
      <c r="A59" s="105"/>
      <c r="B59" s="173" t="s">
        <v>380</v>
      </c>
      <c r="C59" s="105">
        <v>2.0</v>
      </c>
      <c r="D59" s="105"/>
      <c r="E59" s="105"/>
      <c r="F59" s="105"/>
      <c r="G59" s="105">
        <v>1.0</v>
      </c>
      <c r="H59" s="105"/>
      <c r="I59" s="105"/>
      <c r="J59" s="105"/>
      <c r="K59" s="105"/>
      <c r="L59" s="105"/>
      <c r="M59" s="105"/>
      <c r="N59" s="105"/>
      <c r="O59" s="105"/>
      <c r="P59" s="105"/>
      <c r="Q59" s="105"/>
      <c r="R59" s="105"/>
      <c r="S59" s="105"/>
      <c r="T59" s="105"/>
      <c r="U59" s="105"/>
      <c r="V59" s="105"/>
      <c r="W59" s="105"/>
      <c r="X59" s="105"/>
      <c r="Y59" s="105"/>
      <c r="Z59" s="105"/>
    </row>
    <row r="60" ht="31.5" customHeight="1">
      <c r="A60" s="105"/>
      <c r="B60" s="173" t="s">
        <v>373</v>
      </c>
      <c r="C60" s="105">
        <v>3.0</v>
      </c>
      <c r="D60" s="105"/>
      <c r="E60" s="105"/>
      <c r="F60" s="105"/>
      <c r="G60" s="105">
        <v>2.0</v>
      </c>
      <c r="H60" s="105"/>
      <c r="I60" s="105"/>
      <c r="J60" s="105"/>
      <c r="K60" s="105"/>
      <c r="L60" s="105"/>
      <c r="M60" s="105"/>
      <c r="N60" s="105"/>
      <c r="O60" s="105"/>
      <c r="P60" s="105"/>
      <c r="Q60" s="105"/>
      <c r="R60" s="105"/>
      <c r="S60" s="105"/>
      <c r="T60" s="105"/>
      <c r="U60" s="105"/>
      <c r="V60" s="105"/>
      <c r="W60" s="105"/>
      <c r="X60" s="105"/>
      <c r="Y60" s="105"/>
      <c r="Z60" s="105"/>
    </row>
    <row r="61" ht="15.75" customHeight="1">
      <c r="A61" s="105"/>
      <c r="B61" s="173" t="s">
        <v>375</v>
      </c>
      <c r="C61" s="105">
        <v>5.0</v>
      </c>
      <c r="D61" s="105"/>
      <c r="E61" s="105"/>
      <c r="F61" s="105"/>
      <c r="G61" s="105">
        <v>3.0</v>
      </c>
      <c r="H61" s="105"/>
      <c r="I61" s="105"/>
      <c r="J61" s="105"/>
      <c r="K61" s="105"/>
      <c r="L61" s="105"/>
      <c r="M61" s="105"/>
      <c r="N61" s="105"/>
      <c r="O61" s="105"/>
      <c r="P61" s="105"/>
      <c r="Q61" s="105"/>
      <c r="R61" s="105"/>
      <c r="S61" s="105"/>
      <c r="T61" s="105"/>
      <c r="U61" s="105"/>
      <c r="V61" s="105"/>
      <c r="W61" s="105"/>
      <c r="X61" s="105"/>
      <c r="Y61" s="105"/>
      <c r="Z61" s="105"/>
    </row>
    <row r="62" ht="15.75" customHeight="1">
      <c r="A62" s="105"/>
      <c r="B62" s="105"/>
      <c r="C62" s="105"/>
      <c r="D62" s="105"/>
      <c r="E62" s="105"/>
      <c r="F62" s="105"/>
      <c r="G62" s="105">
        <v>4.0</v>
      </c>
      <c r="H62" s="105"/>
      <c r="I62" s="105"/>
      <c r="J62" s="105"/>
      <c r="K62" s="105"/>
      <c r="L62" s="105"/>
      <c r="M62" s="105"/>
      <c r="N62" s="105"/>
      <c r="O62" s="105"/>
      <c r="P62" s="105"/>
      <c r="Q62" s="105"/>
      <c r="R62" s="105"/>
      <c r="S62" s="105"/>
      <c r="T62" s="105"/>
      <c r="U62" s="105"/>
      <c r="V62" s="105"/>
      <c r="W62" s="105"/>
      <c r="X62" s="105"/>
      <c r="Y62" s="105"/>
      <c r="Z62" s="105"/>
    </row>
    <row r="63" ht="15.75" customHeight="1">
      <c r="A63" s="105"/>
      <c r="B63" s="105"/>
      <c r="C63" s="105"/>
      <c r="D63" s="105"/>
      <c r="E63" s="105"/>
      <c r="F63" s="105"/>
      <c r="G63" s="105">
        <v>5.0</v>
      </c>
      <c r="H63" s="105"/>
      <c r="I63" s="105"/>
      <c r="J63" s="105"/>
      <c r="K63" s="105"/>
      <c r="L63" s="105"/>
      <c r="M63" s="105"/>
      <c r="N63" s="105"/>
      <c r="O63" s="105"/>
      <c r="P63" s="105"/>
      <c r="Q63" s="105"/>
      <c r="R63" s="105"/>
      <c r="S63" s="105"/>
      <c r="T63" s="105"/>
      <c r="U63" s="105"/>
      <c r="V63" s="105"/>
      <c r="W63" s="105"/>
      <c r="X63" s="105"/>
      <c r="Y63" s="105"/>
      <c r="Z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mergeCells count="2">
    <mergeCell ref="J4:N4"/>
    <mergeCell ref="J16:N16"/>
  </mergeCells>
  <dataValidations>
    <dataValidation type="list" allowBlank="1" showErrorMessage="1" sqref="B6:B22">
      <formula1>$B$58:$B$68</formula1>
    </dataValidation>
    <dataValidation type="list" allowBlank="1" showErrorMessage="1" sqref="F6">
      <formula1>$G$58:$G$63</formula1>
    </dataValidation>
    <dataValidation type="list" allowBlank="1" showErrorMessage="1" sqref="F7:F24">
      <formula1>$G$59:$G$63</formula1>
    </dataValidation>
  </dataValidation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2" width="8.25"/>
    <col customWidth="1" min="3" max="3" width="15.38"/>
    <col customWidth="1" min="4" max="4" width="21.25"/>
    <col customWidth="1" min="5" max="6" width="13.88"/>
    <col customWidth="1" min="7" max="32" width="10.0"/>
    <col customWidth="1" min="33" max="35" width="9.0"/>
  </cols>
  <sheetData>
    <row r="1" ht="12.75" customHeight="1">
      <c r="A1" s="108"/>
      <c r="B1" s="108"/>
      <c r="C1" s="108"/>
      <c r="D1" s="730"/>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5"/>
      <c r="AK1" s="105"/>
      <c r="AL1" s="105"/>
      <c r="AM1" s="105"/>
      <c r="AN1" s="105"/>
      <c r="AO1" s="105"/>
      <c r="AP1" s="105"/>
      <c r="AQ1" s="105"/>
    </row>
    <row r="2" ht="12.75" customHeight="1">
      <c r="A2" s="108"/>
      <c r="B2" s="108"/>
      <c r="C2" s="111" t="s">
        <v>381</v>
      </c>
      <c r="D2" s="730"/>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5"/>
      <c r="AK2" s="105"/>
      <c r="AL2" s="105"/>
      <c r="AM2" s="105"/>
      <c r="AN2" s="105"/>
      <c r="AO2" s="105"/>
      <c r="AP2" s="105"/>
      <c r="AQ2" s="105"/>
    </row>
    <row r="3" ht="13.5" customHeight="1">
      <c r="A3" s="108"/>
      <c r="B3" s="108"/>
      <c r="C3" s="108"/>
      <c r="D3" s="730"/>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5"/>
      <c r="AK3" s="105"/>
      <c r="AL3" s="105"/>
      <c r="AM3" s="105"/>
      <c r="AN3" s="105"/>
      <c r="AO3" s="105"/>
      <c r="AP3" s="105"/>
      <c r="AQ3" s="105"/>
    </row>
    <row r="4" ht="13.5" customHeight="1">
      <c r="A4" s="108"/>
      <c r="B4" s="108"/>
      <c r="C4" s="108"/>
      <c r="D4" s="730"/>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5"/>
      <c r="AK4" s="105"/>
      <c r="AL4" s="105"/>
      <c r="AM4" s="105"/>
      <c r="AN4" s="105"/>
      <c r="AO4" s="105"/>
      <c r="AP4" s="105"/>
      <c r="AQ4" s="105"/>
    </row>
    <row r="5" ht="13.5" customHeight="1">
      <c r="A5" s="108"/>
      <c r="B5" s="108"/>
      <c r="C5" s="691" t="s">
        <v>382</v>
      </c>
      <c r="D5" s="731" t="s">
        <v>383</v>
      </c>
      <c r="E5" s="691" t="s">
        <v>384</v>
      </c>
      <c r="F5" s="691" t="s">
        <v>188</v>
      </c>
      <c r="G5" s="691" t="s">
        <v>46</v>
      </c>
      <c r="H5" s="691" t="s">
        <v>47</v>
      </c>
      <c r="I5" s="691" t="s">
        <v>48</v>
      </c>
      <c r="J5" s="691" t="s">
        <v>49</v>
      </c>
      <c r="K5" s="691" t="s">
        <v>50</v>
      </c>
      <c r="L5" s="691" t="s">
        <v>51</v>
      </c>
      <c r="M5" s="691" t="s">
        <v>52</v>
      </c>
      <c r="N5" s="691" t="s">
        <v>53</v>
      </c>
      <c r="O5" s="691" t="s">
        <v>54</v>
      </c>
      <c r="P5" s="691" t="s">
        <v>55</v>
      </c>
      <c r="Q5" s="691" t="s">
        <v>56</v>
      </c>
      <c r="R5" s="691" t="s">
        <v>57</v>
      </c>
      <c r="S5" s="691" t="str">
        <f>'Presntation Data'!C7</f>
        <v>Year 1</v>
      </c>
      <c r="T5" s="691" t="s">
        <v>46</v>
      </c>
      <c r="U5" s="691" t="s">
        <v>47</v>
      </c>
      <c r="V5" s="691" t="s">
        <v>48</v>
      </c>
      <c r="W5" s="691" t="s">
        <v>49</v>
      </c>
      <c r="X5" s="691" t="s">
        <v>50</v>
      </c>
      <c r="Y5" s="691" t="s">
        <v>51</v>
      </c>
      <c r="Z5" s="691" t="s">
        <v>52</v>
      </c>
      <c r="AA5" s="691" t="s">
        <v>53</v>
      </c>
      <c r="AB5" s="691" t="s">
        <v>54</v>
      </c>
      <c r="AC5" s="691" t="s">
        <v>55</v>
      </c>
      <c r="AD5" s="691" t="s">
        <v>56</v>
      </c>
      <c r="AE5" s="691" t="s">
        <v>57</v>
      </c>
      <c r="AF5" s="691" t="str">
        <f>'Presntation Data'!D7</f>
        <v>Year 2</v>
      </c>
      <c r="AG5" s="691" t="str">
        <f>'Presntation Data'!E7</f>
        <v>Year 3</v>
      </c>
      <c r="AH5" s="691" t="str">
        <f>'Presntation Data'!F7</f>
        <v>Year 4</v>
      </c>
      <c r="AI5" s="691" t="str">
        <f>'Presntation Data'!G7</f>
        <v>Year 5</v>
      </c>
      <c r="AJ5" s="105"/>
      <c r="AK5" s="105"/>
      <c r="AL5" s="105"/>
      <c r="AM5" s="105"/>
      <c r="AN5" s="105"/>
      <c r="AO5" s="105"/>
      <c r="AP5" s="105"/>
      <c r="AQ5" s="105"/>
    </row>
    <row r="6" ht="13.5" customHeight="1">
      <c r="A6" s="108"/>
      <c r="B6" s="108"/>
      <c r="C6" s="732"/>
      <c r="D6" s="733"/>
      <c r="E6" s="734"/>
      <c r="F6" s="735"/>
      <c r="G6" s="735"/>
      <c r="H6" s="735"/>
      <c r="I6" s="735"/>
      <c r="J6" s="735"/>
      <c r="K6" s="735"/>
      <c r="L6" s="735"/>
      <c r="M6" s="735"/>
      <c r="N6" s="735"/>
      <c r="O6" s="735"/>
      <c r="P6" s="735"/>
      <c r="Q6" s="735"/>
      <c r="R6" s="735"/>
      <c r="S6" s="735"/>
      <c r="T6" s="735"/>
      <c r="U6" s="735"/>
      <c r="V6" s="735"/>
      <c r="W6" s="735"/>
      <c r="X6" s="735"/>
      <c r="Y6" s="735"/>
      <c r="Z6" s="735"/>
      <c r="AA6" s="735"/>
      <c r="AB6" s="735"/>
      <c r="AC6" s="735"/>
      <c r="AD6" s="735"/>
      <c r="AE6" s="735"/>
      <c r="AF6" s="735"/>
      <c r="AG6" s="735"/>
      <c r="AH6" s="735"/>
      <c r="AI6" s="735"/>
      <c r="AJ6" s="105"/>
      <c r="AK6" s="105"/>
      <c r="AL6" s="105"/>
      <c r="AM6" s="105"/>
      <c r="AN6" s="105"/>
      <c r="AO6" s="105"/>
      <c r="AP6" s="105"/>
      <c r="AQ6" s="105"/>
    </row>
    <row r="7" ht="13.5" customHeight="1">
      <c r="A7" s="108"/>
      <c r="B7" s="108"/>
      <c r="C7" s="732" t="s">
        <v>385</v>
      </c>
      <c r="D7" s="736" t="s">
        <v>386</v>
      </c>
      <c r="E7" s="737">
        <v>40000.0</v>
      </c>
      <c r="F7" s="738"/>
      <c r="G7" s="738">
        <f t="shared" ref="G7:R7" si="1">$E7/12</f>
        <v>3333.333333</v>
      </c>
      <c r="H7" s="738">
        <f t="shared" si="1"/>
        <v>3333.333333</v>
      </c>
      <c r="I7" s="738">
        <f t="shared" si="1"/>
        <v>3333.333333</v>
      </c>
      <c r="J7" s="738">
        <f t="shared" si="1"/>
        <v>3333.333333</v>
      </c>
      <c r="K7" s="738">
        <f t="shared" si="1"/>
        <v>3333.333333</v>
      </c>
      <c r="L7" s="738">
        <f t="shared" si="1"/>
        <v>3333.333333</v>
      </c>
      <c r="M7" s="738">
        <f t="shared" si="1"/>
        <v>3333.333333</v>
      </c>
      <c r="N7" s="738">
        <f t="shared" si="1"/>
        <v>3333.333333</v>
      </c>
      <c r="O7" s="738">
        <f t="shared" si="1"/>
        <v>3333.333333</v>
      </c>
      <c r="P7" s="738">
        <f t="shared" si="1"/>
        <v>3333.333333</v>
      </c>
      <c r="Q7" s="738">
        <f t="shared" si="1"/>
        <v>3333.333333</v>
      </c>
      <c r="R7" s="738">
        <f t="shared" si="1"/>
        <v>3333.333333</v>
      </c>
      <c r="S7" s="735">
        <f>SUM(G7:R7)</f>
        <v>40000</v>
      </c>
      <c r="T7" s="735">
        <f>$E7*(1+Assumptions!$D$24)/12</f>
        <v>3500</v>
      </c>
      <c r="U7" s="735">
        <f>$E7*(1+Assumptions!$D$24)/12</f>
        <v>3500</v>
      </c>
      <c r="V7" s="735">
        <f>$E7*(1+Assumptions!$D$24)/12</f>
        <v>3500</v>
      </c>
      <c r="W7" s="735">
        <f>$E7*(1+Assumptions!$D$24)/12</f>
        <v>3500</v>
      </c>
      <c r="X7" s="735">
        <f>$E7*(1+Assumptions!$D$24)/12</f>
        <v>3500</v>
      </c>
      <c r="Y7" s="735">
        <f>$E7*(1+Assumptions!$D$24)/12</f>
        <v>3500</v>
      </c>
      <c r="Z7" s="735">
        <f>$E7*(1+Assumptions!$D$24)/12</f>
        <v>3500</v>
      </c>
      <c r="AA7" s="735">
        <f>$E7*(1+Assumptions!$D$24)/12</f>
        <v>3500</v>
      </c>
      <c r="AB7" s="735">
        <f>$E7*(1+Assumptions!$D$24)/12</f>
        <v>3500</v>
      </c>
      <c r="AC7" s="735">
        <f>$E7*(1+Assumptions!$D$24)/12</f>
        <v>3500</v>
      </c>
      <c r="AD7" s="735">
        <f>$E7*(1+Assumptions!$D$24)/12</f>
        <v>3500</v>
      </c>
      <c r="AE7" s="735">
        <f>$E7*(1+Assumptions!$D$24)/12</f>
        <v>3500</v>
      </c>
      <c r="AF7" s="735">
        <f>SUM(T7:AE7)</f>
        <v>42000</v>
      </c>
      <c r="AG7" s="735">
        <f>AF7*(1+Assumptions!E$24)</f>
        <v>44100</v>
      </c>
      <c r="AH7" s="735">
        <f>AG7*(1+Assumptions!F$24)</f>
        <v>46305</v>
      </c>
      <c r="AI7" s="735">
        <f>AH7*(1+Assumptions!G$24)</f>
        <v>48620.25</v>
      </c>
      <c r="AJ7" s="105"/>
      <c r="AK7" s="105"/>
      <c r="AL7" s="105"/>
      <c r="AM7" s="105"/>
      <c r="AN7" s="105"/>
      <c r="AO7" s="105"/>
      <c r="AP7" s="105"/>
      <c r="AQ7" s="105"/>
    </row>
    <row r="8" ht="13.5" customHeight="1">
      <c r="A8" s="108"/>
      <c r="B8" s="108"/>
      <c r="C8" s="732" t="s">
        <v>387</v>
      </c>
      <c r="D8" s="736" t="s">
        <v>388</v>
      </c>
      <c r="E8" s="737"/>
      <c r="F8" s="739"/>
      <c r="G8" s="738"/>
      <c r="H8" s="738"/>
      <c r="I8" s="738"/>
      <c r="J8" s="738"/>
      <c r="K8" s="738"/>
      <c r="L8" s="738"/>
      <c r="M8" s="738"/>
      <c r="N8" s="738"/>
      <c r="O8" s="738"/>
      <c r="P8" s="738"/>
      <c r="Q8" s="738"/>
      <c r="R8" s="738"/>
      <c r="S8" s="735"/>
      <c r="T8" s="735"/>
      <c r="U8" s="735"/>
      <c r="V8" s="735"/>
      <c r="W8" s="735"/>
      <c r="X8" s="735"/>
      <c r="Y8" s="735"/>
      <c r="Z8" s="735"/>
      <c r="AA8" s="735"/>
      <c r="AB8" s="735"/>
      <c r="AC8" s="735"/>
      <c r="AD8" s="735"/>
      <c r="AE8" s="735"/>
      <c r="AF8" s="735"/>
      <c r="AG8" s="735"/>
      <c r="AH8" s="735"/>
      <c r="AI8" s="735"/>
      <c r="AJ8" s="105"/>
      <c r="AK8" s="105"/>
      <c r="AL8" s="105"/>
      <c r="AM8" s="105"/>
      <c r="AN8" s="105"/>
      <c r="AO8" s="105"/>
      <c r="AP8" s="105"/>
      <c r="AQ8" s="105"/>
    </row>
    <row r="9" ht="13.5" customHeight="1">
      <c r="A9" s="108"/>
      <c r="B9" s="108"/>
      <c r="C9" s="732" t="s">
        <v>389</v>
      </c>
      <c r="D9" s="736" t="s">
        <v>390</v>
      </c>
      <c r="E9" s="737"/>
      <c r="F9" s="739"/>
      <c r="G9" s="738"/>
      <c r="H9" s="738"/>
      <c r="I9" s="738"/>
      <c r="J9" s="738"/>
      <c r="K9" s="738"/>
      <c r="L9" s="738"/>
      <c r="M9" s="738"/>
      <c r="N9" s="738"/>
      <c r="O9" s="738"/>
      <c r="P9" s="738"/>
      <c r="Q9" s="738"/>
      <c r="R9" s="738"/>
      <c r="S9" s="735"/>
      <c r="T9" s="735"/>
      <c r="U9" s="735"/>
      <c r="V9" s="735"/>
      <c r="W9" s="735"/>
      <c r="X9" s="735"/>
      <c r="Y9" s="735"/>
      <c r="Z9" s="735"/>
      <c r="AA9" s="735"/>
      <c r="AB9" s="735"/>
      <c r="AC9" s="735"/>
      <c r="AD9" s="735"/>
      <c r="AE9" s="735"/>
      <c r="AF9" s="735"/>
      <c r="AG9" s="735"/>
      <c r="AH9" s="735"/>
      <c r="AI9" s="735"/>
      <c r="AJ9" s="105"/>
      <c r="AK9" s="105"/>
      <c r="AL9" s="105"/>
      <c r="AM9" s="105"/>
      <c r="AN9" s="105"/>
      <c r="AO9" s="105"/>
      <c r="AP9" s="105"/>
      <c r="AQ9" s="105"/>
    </row>
    <row r="10" ht="13.5" customHeight="1">
      <c r="A10" s="108"/>
      <c r="B10" s="108"/>
      <c r="C10" s="732" t="s">
        <v>391</v>
      </c>
      <c r="D10" s="736"/>
      <c r="E10" s="737"/>
      <c r="F10" s="738"/>
      <c r="G10" s="738"/>
      <c r="H10" s="738"/>
      <c r="I10" s="738"/>
      <c r="J10" s="738"/>
      <c r="K10" s="738"/>
      <c r="L10" s="738"/>
      <c r="M10" s="738"/>
      <c r="N10" s="738"/>
      <c r="O10" s="738"/>
      <c r="P10" s="738"/>
      <c r="Q10" s="738"/>
      <c r="R10" s="738"/>
      <c r="S10" s="735"/>
      <c r="T10" s="735"/>
      <c r="U10" s="735"/>
      <c r="V10" s="735"/>
      <c r="W10" s="735"/>
      <c r="X10" s="735"/>
      <c r="Y10" s="735"/>
      <c r="Z10" s="735"/>
      <c r="AA10" s="735"/>
      <c r="AB10" s="735"/>
      <c r="AC10" s="735"/>
      <c r="AD10" s="735"/>
      <c r="AE10" s="735"/>
      <c r="AF10" s="735"/>
      <c r="AG10" s="735"/>
      <c r="AH10" s="735"/>
      <c r="AI10" s="735"/>
      <c r="AJ10" s="105"/>
      <c r="AK10" s="105"/>
      <c r="AL10" s="105"/>
      <c r="AM10" s="105"/>
      <c r="AN10" s="105"/>
      <c r="AO10" s="105"/>
      <c r="AP10" s="105"/>
      <c r="AQ10" s="105"/>
    </row>
    <row r="11" ht="13.5" customHeight="1">
      <c r="A11" s="108"/>
      <c r="B11" s="108"/>
      <c r="C11" s="732" t="s">
        <v>392</v>
      </c>
      <c r="D11" s="736"/>
      <c r="E11" s="737"/>
      <c r="F11" s="738"/>
      <c r="G11" s="738"/>
      <c r="H11" s="738"/>
      <c r="I11" s="738"/>
      <c r="J11" s="738"/>
      <c r="K11" s="738"/>
      <c r="L11" s="738"/>
      <c r="M11" s="738"/>
      <c r="N11" s="738"/>
      <c r="O11" s="738"/>
      <c r="P11" s="738"/>
      <c r="Q11" s="738"/>
      <c r="R11" s="738"/>
      <c r="S11" s="735"/>
      <c r="T11" s="735"/>
      <c r="U11" s="735"/>
      <c r="V11" s="735"/>
      <c r="W11" s="735"/>
      <c r="X11" s="735"/>
      <c r="Y11" s="735"/>
      <c r="Z11" s="735"/>
      <c r="AA11" s="735"/>
      <c r="AB11" s="735"/>
      <c r="AC11" s="735"/>
      <c r="AD11" s="735"/>
      <c r="AE11" s="735"/>
      <c r="AF11" s="735"/>
      <c r="AG11" s="735"/>
      <c r="AH11" s="735"/>
      <c r="AI11" s="735"/>
      <c r="AJ11" s="105"/>
      <c r="AK11" s="105"/>
      <c r="AL11" s="105"/>
      <c r="AM11" s="105"/>
      <c r="AN11" s="105"/>
      <c r="AO11" s="105"/>
      <c r="AP11" s="105"/>
      <c r="AQ11" s="105"/>
    </row>
    <row r="12" ht="13.5" customHeight="1">
      <c r="A12" s="108"/>
      <c r="B12" s="108"/>
      <c r="C12" s="732" t="s">
        <v>393</v>
      </c>
      <c r="D12" s="736"/>
      <c r="E12" s="737"/>
      <c r="F12" s="738"/>
      <c r="G12" s="738"/>
      <c r="H12" s="738"/>
      <c r="I12" s="738"/>
      <c r="J12" s="738"/>
      <c r="K12" s="738"/>
      <c r="L12" s="738"/>
      <c r="M12" s="738"/>
      <c r="N12" s="738"/>
      <c r="O12" s="738"/>
      <c r="P12" s="738"/>
      <c r="Q12" s="738"/>
      <c r="R12" s="738"/>
      <c r="S12" s="735"/>
      <c r="T12" s="735"/>
      <c r="U12" s="735"/>
      <c r="V12" s="735"/>
      <c r="W12" s="735"/>
      <c r="X12" s="735"/>
      <c r="Y12" s="735"/>
      <c r="Z12" s="735"/>
      <c r="AA12" s="735"/>
      <c r="AB12" s="735"/>
      <c r="AC12" s="735"/>
      <c r="AD12" s="735"/>
      <c r="AE12" s="735"/>
      <c r="AF12" s="735"/>
      <c r="AG12" s="735"/>
      <c r="AH12" s="735"/>
      <c r="AI12" s="735"/>
      <c r="AJ12" s="105"/>
      <c r="AK12" s="105"/>
      <c r="AL12" s="105"/>
      <c r="AM12" s="105"/>
      <c r="AN12" s="105"/>
      <c r="AO12" s="105"/>
      <c r="AP12" s="105"/>
      <c r="AQ12" s="105"/>
    </row>
    <row r="13" ht="13.5" customHeight="1">
      <c r="A13" s="108"/>
      <c r="B13" s="108"/>
      <c r="C13" s="732" t="s">
        <v>394</v>
      </c>
      <c r="D13" s="736"/>
      <c r="E13" s="737"/>
      <c r="F13" s="739"/>
      <c r="G13" s="738"/>
      <c r="H13" s="738"/>
      <c r="I13" s="738"/>
      <c r="J13" s="738"/>
      <c r="K13" s="738"/>
      <c r="L13" s="738"/>
      <c r="M13" s="738"/>
      <c r="N13" s="738"/>
      <c r="O13" s="738"/>
      <c r="P13" s="738"/>
      <c r="Q13" s="738"/>
      <c r="R13" s="738"/>
      <c r="S13" s="735"/>
      <c r="T13" s="735"/>
      <c r="U13" s="735"/>
      <c r="V13" s="735"/>
      <c r="W13" s="735"/>
      <c r="X13" s="735"/>
      <c r="Y13" s="735"/>
      <c r="Z13" s="735"/>
      <c r="AA13" s="735"/>
      <c r="AB13" s="735"/>
      <c r="AC13" s="735"/>
      <c r="AD13" s="735"/>
      <c r="AE13" s="735"/>
      <c r="AF13" s="735"/>
      <c r="AG13" s="735"/>
      <c r="AH13" s="735"/>
      <c r="AI13" s="735"/>
      <c r="AJ13" s="105"/>
      <c r="AK13" s="105"/>
      <c r="AL13" s="105"/>
      <c r="AM13" s="105"/>
      <c r="AN13" s="105"/>
      <c r="AO13" s="105"/>
      <c r="AP13" s="105"/>
      <c r="AQ13" s="105"/>
    </row>
    <row r="14" ht="13.5" customHeight="1">
      <c r="A14" s="108"/>
      <c r="B14" s="108"/>
      <c r="C14" s="732" t="s">
        <v>395</v>
      </c>
      <c r="D14" s="740"/>
      <c r="E14" s="737"/>
      <c r="F14" s="738"/>
      <c r="G14" s="738"/>
      <c r="H14" s="738"/>
      <c r="I14" s="738"/>
      <c r="J14" s="738"/>
      <c r="K14" s="738"/>
      <c r="L14" s="738"/>
      <c r="M14" s="738"/>
      <c r="N14" s="738"/>
      <c r="O14" s="738"/>
      <c r="P14" s="738"/>
      <c r="Q14" s="738"/>
      <c r="R14" s="738"/>
      <c r="S14" s="735"/>
      <c r="T14" s="735"/>
      <c r="U14" s="735"/>
      <c r="V14" s="735"/>
      <c r="W14" s="735"/>
      <c r="X14" s="735"/>
      <c r="Y14" s="735"/>
      <c r="Z14" s="735"/>
      <c r="AA14" s="735"/>
      <c r="AB14" s="735"/>
      <c r="AC14" s="735"/>
      <c r="AD14" s="735"/>
      <c r="AE14" s="735"/>
      <c r="AF14" s="735"/>
      <c r="AG14" s="735"/>
      <c r="AH14" s="735"/>
      <c r="AI14" s="735"/>
      <c r="AJ14" s="105"/>
      <c r="AK14" s="105"/>
      <c r="AL14" s="105"/>
      <c r="AM14" s="105"/>
      <c r="AN14" s="105"/>
      <c r="AO14" s="105"/>
      <c r="AP14" s="105"/>
      <c r="AQ14" s="105"/>
    </row>
    <row r="15" ht="13.5" customHeight="1">
      <c r="A15" s="108"/>
      <c r="B15" s="108"/>
      <c r="C15" s="732"/>
      <c r="D15" s="740"/>
      <c r="E15" s="737"/>
      <c r="F15" s="735"/>
      <c r="G15" s="735"/>
      <c r="H15" s="735"/>
      <c r="I15" s="735"/>
      <c r="J15" s="735"/>
      <c r="K15" s="735"/>
      <c r="L15" s="735"/>
      <c r="M15" s="738"/>
      <c r="N15" s="738"/>
      <c r="O15" s="738"/>
      <c r="P15" s="738"/>
      <c r="Q15" s="738"/>
      <c r="R15" s="738"/>
      <c r="S15" s="735"/>
      <c r="T15" s="735"/>
      <c r="U15" s="735"/>
      <c r="V15" s="735"/>
      <c r="W15" s="735"/>
      <c r="X15" s="735"/>
      <c r="Y15" s="735"/>
      <c r="Z15" s="735"/>
      <c r="AA15" s="735"/>
      <c r="AB15" s="735"/>
      <c r="AC15" s="735"/>
      <c r="AD15" s="735"/>
      <c r="AE15" s="735"/>
      <c r="AF15" s="735"/>
      <c r="AG15" s="735"/>
      <c r="AH15" s="735"/>
      <c r="AI15" s="735"/>
      <c r="AJ15" s="105"/>
      <c r="AK15" s="105"/>
      <c r="AL15" s="105"/>
      <c r="AM15" s="105"/>
      <c r="AN15" s="105"/>
      <c r="AO15" s="105"/>
      <c r="AP15" s="105"/>
      <c r="AQ15" s="105"/>
    </row>
    <row r="16" ht="13.5" customHeight="1">
      <c r="A16" s="108"/>
      <c r="B16" s="108"/>
      <c r="C16" s="123"/>
      <c r="D16" s="740"/>
      <c r="E16" s="737"/>
      <c r="F16" s="129"/>
      <c r="G16" s="129"/>
      <c r="H16" s="129"/>
      <c r="I16" s="129"/>
      <c r="J16" s="129"/>
      <c r="K16" s="129"/>
      <c r="L16" s="129"/>
      <c r="M16" s="129"/>
      <c r="N16" s="129"/>
      <c r="O16" s="129"/>
      <c r="P16" s="129"/>
      <c r="Q16" s="129"/>
      <c r="R16" s="129"/>
      <c r="S16" s="735"/>
      <c r="T16" s="735"/>
      <c r="U16" s="735"/>
      <c r="V16" s="735"/>
      <c r="W16" s="735"/>
      <c r="X16" s="735"/>
      <c r="Y16" s="735"/>
      <c r="Z16" s="735"/>
      <c r="AA16" s="735"/>
      <c r="AB16" s="735"/>
      <c r="AC16" s="735"/>
      <c r="AD16" s="735"/>
      <c r="AE16" s="735"/>
      <c r="AF16" s="735"/>
      <c r="AG16" s="735"/>
      <c r="AH16" s="735"/>
      <c r="AI16" s="735"/>
      <c r="AJ16" s="105"/>
      <c r="AK16" s="105"/>
      <c r="AL16" s="105"/>
      <c r="AM16" s="105"/>
      <c r="AN16" s="105"/>
      <c r="AO16" s="105"/>
      <c r="AP16" s="105"/>
      <c r="AQ16" s="105"/>
    </row>
    <row r="17" ht="13.5" customHeight="1">
      <c r="A17" s="108"/>
      <c r="B17" s="108"/>
      <c r="C17" s="123"/>
      <c r="D17" s="740"/>
      <c r="E17" s="737"/>
      <c r="F17" s="129"/>
      <c r="G17" s="129"/>
      <c r="H17" s="129"/>
      <c r="I17" s="129"/>
      <c r="J17" s="129"/>
      <c r="K17" s="129"/>
      <c r="L17" s="129"/>
      <c r="M17" s="129"/>
      <c r="N17" s="129"/>
      <c r="O17" s="129"/>
      <c r="P17" s="129"/>
      <c r="Q17" s="129"/>
      <c r="R17" s="129"/>
      <c r="S17" s="735"/>
      <c r="T17" s="735"/>
      <c r="U17" s="735"/>
      <c r="V17" s="735"/>
      <c r="W17" s="735"/>
      <c r="X17" s="735"/>
      <c r="Y17" s="735"/>
      <c r="Z17" s="735"/>
      <c r="AA17" s="735"/>
      <c r="AB17" s="735"/>
      <c r="AC17" s="735"/>
      <c r="AD17" s="735"/>
      <c r="AE17" s="735"/>
      <c r="AF17" s="735"/>
      <c r="AG17" s="735"/>
      <c r="AH17" s="735"/>
      <c r="AI17" s="735"/>
      <c r="AJ17" s="105"/>
      <c r="AK17" s="105"/>
      <c r="AL17" s="105"/>
      <c r="AM17" s="105"/>
      <c r="AN17" s="105"/>
      <c r="AO17" s="105"/>
      <c r="AP17" s="105"/>
      <c r="AQ17" s="105"/>
    </row>
    <row r="18" ht="13.5" customHeight="1">
      <c r="A18" s="108"/>
      <c r="B18" s="108"/>
      <c r="C18" s="123"/>
      <c r="D18" s="740"/>
      <c r="E18" s="737"/>
      <c r="F18" s="129"/>
      <c r="G18" s="129"/>
      <c r="H18" s="129"/>
      <c r="I18" s="129"/>
      <c r="J18" s="129"/>
      <c r="K18" s="129"/>
      <c r="L18" s="129"/>
      <c r="M18" s="129"/>
      <c r="N18" s="129"/>
      <c r="O18" s="129"/>
      <c r="P18" s="129"/>
      <c r="Q18" s="129"/>
      <c r="R18" s="129"/>
      <c r="S18" s="735"/>
      <c r="T18" s="735"/>
      <c r="U18" s="735"/>
      <c r="V18" s="735"/>
      <c r="W18" s="735"/>
      <c r="X18" s="735"/>
      <c r="Y18" s="735"/>
      <c r="Z18" s="735"/>
      <c r="AA18" s="735"/>
      <c r="AB18" s="735"/>
      <c r="AC18" s="735"/>
      <c r="AD18" s="735"/>
      <c r="AE18" s="735"/>
      <c r="AF18" s="735"/>
      <c r="AG18" s="735"/>
      <c r="AH18" s="735"/>
      <c r="AI18" s="735"/>
      <c r="AJ18" s="105"/>
      <c r="AK18" s="105"/>
      <c r="AL18" s="105"/>
      <c r="AM18" s="105"/>
      <c r="AN18" s="105"/>
      <c r="AO18" s="105"/>
      <c r="AP18" s="105"/>
      <c r="AQ18" s="105"/>
    </row>
    <row r="19" ht="13.5" customHeight="1">
      <c r="A19" s="108"/>
      <c r="B19" s="108"/>
      <c r="C19" s="723"/>
      <c r="D19" s="741"/>
      <c r="E19" s="134">
        <f t="shared" ref="E19:AI19" si="2">SUM(E6:E15)</f>
        <v>40000</v>
      </c>
      <c r="F19" s="134">
        <f t="shared" si="2"/>
        <v>0</v>
      </c>
      <c r="G19" s="134">
        <f t="shared" si="2"/>
        <v>3333.333333</v>
      </c>
      <c r="H19" s="134">
        <f t="shared" si="2"/>
        <v>3333.333333</v>
      </c>
      <c r="I19" s="134">
        <f t="shared" si="2"/>
        <v>3333.333333</v>
      </c>
      <c r="J19" s="134">
        <f t="shared" si="2"/>
        <v>3333.333333</v>
      </c>
      <c r="K19" s="134">
        <f t="shared" si="2"/>
        <v>3333.333333</v>
      </c>
      <c r="L19" s="134">
        <f t="shared" si="2"/>
        <v>3333.333333</v>
      </c>
      <c r="M19" s="134">
        <f t="shared" si="2"/>
        <v>3333.333333</v>
      </c>
      <c r="N19" s="134">
        <f t="shared" si="2"/>
        <v>3333.333333</v>
      </c>
      <c r="O19" s="134">
        <f t="shared" si="2"/>
        <v>3333.333333</v>
      </c>
      <c r="P19" s="134">
        <f t="shared" si="2"/>
        <v>3333.333333</v>
      </c>
      <c r="Q19" s="134">
        <f t="shared" si="2"/>
        <v>3333.333333</v>
      </c>
      <c r="R19" s="134">
        <f t="shared" si="2"/>
        <v>3333.333333</v>
      </c>
      <c r="S19" s="134">
        <f t="shared" si="2"/>
        <v>40000</v>
      </c>
      <c r="T19" s="134">
        <f t="shared" si="2"/>
        <v>3500</v>
      </c>
      <c r="U19" s="134">
        <f t="shared" si="2"/>
        <v>3500</v>
      </c>
      <c r="V19" s="134">
        <f t="shared" si="2"/>
        <v>3500</v>
      </c>
      <c r="W19" s="134">
        <f t="shared" si="2"/>
        <v>3500</v>
      </c>
      <c r="X19" s="134">
        <f t="shared" si="2"/>
        <v>3500</v>
      </c>
      <c r="Y19" s="134">
        <f t="shared" si="2"/>
        <v>3500</v>
      </c>
      <c r="Z19" s="134">
        <f t="shared" si="2"/>
        <v>3500</v>
      </c>
      <c r="AA19" s="134">
        <f t="shared" si="2"/>
        <v>3500</v>
      </c>
      <c r="AB19" s="134">
        <f t="shared" si="2"/>
        <v>3500</v>
      </c>
      <c r="AC19" s="134">
        <f t="shared" si="2"/>
        <v>3500</v>
      </c>
      <c r="AD19" s="134">
        <f t="shared" si="2"/>
        <v>3500</v>
      </c>
      <c r="AE19" s="134">
        <f t="shared" si="2"/>
        <v>3500</v>
      </c>
      <c r="AF19" s="134">
        <f t="shared" si="2"/>
        <v>42000</v>
      </c>
      <c r="AG19" s="134">
        <f t="shared" si="2"/>
        <v>44100</v>
      </c>
      <c r="AH19" s="134">
        <f t="shared" si="2"/>
        <v>46305</v>
      </c>
      <c r="AI19" s="134">
        <f t="shared" si="2"/>
        <v>48620.25</v>
      </c>
      <c r="AJ19" s="105"/>
      <c r="AK19" s="105"/>
      <c r="AL19" s="105"/>
      <c r="AM19" s="105"/>
      <c r="AN19" s="105"/>
      <c r="AO19" s="105"/>
      <c r="AP19" s="105"/>
      <c r="AQ19" s="105"/>
    </row>
    <row r="20" ht="13.5" customHeight="1">
      <c r="A20" s="108"/>
      <c r="B20" s="108"/>
      <c r="C20" s="108"/>
      <c r="D20" s="730"/>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5"/>
      <c r="AK20" s="105"/>
      <c r="AL20" s="105"/>
      <c r="AM20" s="105"/>
      <c r="AN20" s="105"/>
      <c r="AO20" s="105"/>
      <c r="AP20" s="105"/>
      <c r="AQ20" s="105"/>
    </row>
    <row r="21" ht="13.5" customHeight="1">
      <c r="A21" s="108"/>
      <c r="B21" s="108"/>
      <c r="C21" s="699" t="s">
        <v>396</v>
      </c>
      <c r="D21" s="736"/>
      <c r="E21" s="111"/>
      <c r="F21" s="108"/>
      <c r="G21" s="108"/>
      <c r="H21" s="108"/>
      <c r="I21" s="108"/>
      <c r="J21" s="108"/>
      <c r="K21" s="108"/>
      <c r="L21" s="108"/>
      <c r="M21" s="108"/>
      <c r="N21" s="108"/>
      <c r="O21" s="108"/>
      <c r="P21" s="742" t="s">
        <v>381</v>
      </c>
      <c r="Q21" s="108"/>
      <c r="R21" s="108"/>
      <c r="S21" s="699">
        <f>COUNT(S7:S18)</f>
        <v>1</v>
      </c>
      <c r="T21" s="699"/>
      <c r="U21" s="699"/>
      <c r="V21" s="699"/>
      <c r="W21" s="699"/>
      <c r="X21" s="699"/>
      <c r="Y21" s="699"/>
      <c r="Z21" s="699"/>
      <c r="AA21" s="699"/>
      <c r="AB21" s="699"/>
      <c r="AC21" s="699"/>
      <c r="AD21" s="699"/>
      <c r="AE21" s="699"/>
      <c r="AF21" s="699">
        <f t="shared" ref="AF21:AI21" si="3">COUNT(AF7:AF18)</f>
        <v>1</v>
      </c>
      <c r="AG21" s="699">
        <f t="shared" si="3"/>
        <v>1</v>
      </c>
      <c r="AH21" s="699">
        <f t="shared" si="3"/>
        <v>1</v>
      </c>
      <c r="AI21" s="699">
        <f t="shared" si="3"/>
        <v>1</v>
      </c>
      <c r="AJ21" s="105"/>
      <c r="AK21" s="105"/>
      <c r="AL21" s="105"/>
      <c r="AM21" s="105"/>
      <c r="AN21" s="105"/>
      <c r="AO21" s="105"/>
      <c r="AP21" s="105"/>
      <c r="AQ21" s="105"/>
    </row>
    <row r="22" ht="13.5" customHeight="1">
      <c r="A22" s="108"/>
      <c r="B22" s="108"/>
      <c r="C22" s="108"/>
      <c r="D22" s="736"/>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5"/>
      <c r="AK22" s="105"/>
      <c r="AL22" s="105"/>
      <c r="AM22" s="105"/>
      <c r="AN22" s="105"/>
      <c r="AO22" s="105"/>
      <c r="AP22" s="105"/>
      <c r="AQ22" s="105"/>
    </row>
    <row r="23" ht="13.5" customHeight="1">
      <c r="A23" s="108"/>
      <c r="B23" s="108"/>
      <c r="C23" s="108"/>
      <c r="D23" s="736"/>
      <c r="E23" s="111"/>
      <c r="F23" s="111"/>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5"/>
      <c r="AK23" s="105"/>
      <c r="AL23" s="105"/>
      <c r="AM23" s="105"/>
      <c r="AN23" s="105"/>
      <c r="AO23" s="105"/>
      <c r="AP23" s="105"/>
      <c r="AQ23" s="105"/>
    </row>
    <row r="24" ht="13.5" customHeight="1">
      <c r="A24" s="108"/>
      <c r="B24" s="108"/>
      <c r="C24" s="108"/>
      <c r="D24" s="736"/>
      <c r="E24" s="111"/>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5"/>
      <c r="AK24" s="105"/>
      <c r="AL24" s="105"/>
      <c r="AM24" s="105"/>
      <c r="AN24" s="105"/>
      <c r="AO24" s="105"/>
      <c r="AP24" s="105"/>
      <c r="AQ24" s="105"/>
    </row>
    <row r="25" ht="13.5" customHeight="1">
      <c r="A25" s="108"/>
      <c r="B25" s="108"/>
      <c r="C25" s="108"/>
      <c r="D25" s="730"/>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5"/>
      <c r="AK25" s="105"/>
      <c r="AL25" s="105"/>
      <c r="AM25" s="105"/>
      <c r="AN25" s="105"/>
      <c r="AO25" s="105"/>
      <c r="AP25" s="105"/>
      <c r="AQ25" s="105"/>
    </row>
    <row r="26" ht="35.25" customHeight="1">
      <c r="A26" s="108"/>
      <c r="B26" s="108"/>
      <c r="C26" s="691" t="s">
        <v>382</v>
      </c>
      <c r="D26" s="731" t="s">
        <v>383</v>
      </c>
      <c r="E26" s="691" t="s">
        <v>384</v>
      </c>
      <c r="F26" s="691" t="s">
        <v>188</v>
      </c>
      <c r="G26" s="691" t="s">
        <v>46</v>
      </c>
      <c r="H26" s="691" t="s">
        <v>47</v>
      </c>
      <c r="I26" s="691" t="s">
        <v>48</v>
      </c>
      <c r="J26" s="691" t="s">
        <v>49</v>
      </c>
      <c r="K26" s="691" t="s">
        <v>50</v>
      </c>
      <c r="L26" s="691" t="s">
        <v>51</v>
      </c>
      <c r="M26" s="691" t="s">
        <v>52</v>
      </c>
      <c r="N26" s="691" t="s">
        <v>53</v>
      </c>
      <c r="O26" s="691" t="s">
        <v>54</v>
      </c>
      <c r="P26" s="691" t="s">
        <v>55</v>
      </c>
      <c r="Q26" s="691" t="s">
        <v>56</v>
      </c>
      <c r="R26" s="691" t="s">
        <v>57</v>
      </c>
      <c r="S26" s="691" t="s">
        <v>13</v>
      </c>
      <c r="T26" s="691" t="s">
        <v>46</v>
      </c>
      <c r="U26" s="691" t="s">
        <v>47</v>
      </c>
      <c r="V26" s="691" t="s">
        <v>48</v>
      </c>
      <c r="W26" s="691" t="s">
        <v>49</v>
      </c>
      <c r="X26" s="691" t="s">
        <v>50</v>
      </c>
      <c r="Y26" s="691" t="s">
        <v>51</v>
      </c>
      <c r="Z26" s="691" t="s">
        <v>52</v>
      </c>
      <c r="AA26" s="691" t="s">
        <v>53</v>
      </c>
      <c r="AB26" s="691" t="s">
        <v>54</v>
      </c>
      <c r="AC26" s="691" t="s">
        <v>55</v>
      </c>
      <c r="AD26" s="691" t="s">
        <v>56</v>
      </c>
      <c r="AE26" s="691" t="s">
        <v>57</v>
      </c>
      <c r="AF26" s="691" t="s">
        <v>14</v>
      </c>
      <c r="AG26" s="691" t="s">
        <v>15</v>
      </c>
      <c r="AH26" s="691" t="s">
        <v>16</v>
      </c>
      <c r="AI26" s="691" t="s">
        <v>17</v>
      </c>
      <c r="AJ26" s="105"/>
      <c r="AK26" s="105"/>
      <c r="AL26" s="105"/>
      <c r="AM26" s="105"/>
      <c r="AN26" s="105"/>
      <c r="AO26" s="105"/>
      <c r="AP26" s="105"/>
      <c r="AQ26" s="105"/>
    </row>
    <row r="27" ht="14.25" customHeight="1">
      <c r="A27" s="108"/>
      <c r="B27" s="108"/>
      <c r="C27" s="732"/>
      <c r="D27" s="733"/>
      <c r="E27" s="734"/>
      <c r="F27" s="735"/>
      <c r="G27" s="735"/>
      <c r="H27" s="735"/>
      <c r="I27" s="735"/>
      <c r="J27" s="735"/>
      <c r="K27" s="735"/>
      <c r="L27" s="735"/>
      <c r="M27" s="735"/>
      <c r="N27" s="735"/>
      <c r="O27" s="735"/>
      <c r="P27" s="735"/>
      <c r="Q27" s="735"/>
      <c r="R27" s="735"/>
      <c r="S27" s="735"/>
      <c r="T27" s="735"/>
      <c r="U27" s="735"/>
      <c r="V27" s="735"/>
      <c r="W27" s="735"/>
      <c r="X27" s="735"/>
      <c r="Y27" s="735"/>
      <c r="Z27" s="735"/>
      <c r="AA27" s="735"/>
      <c r="AB27" s="735"/>
      <c r="AC27" s="735"/>
      <c r="AD27" s="735"/>
      <c r="AE27" s="735"/>
      <c r="AF27" s="735"/>
      <c r="AG27" s="735"/>
      <c r="AH27" s="735"/>
      <c r="AI27" s="735"/>
      <c r="AJ27" s="105"/>
      <c r="AK27" s="105"/>
      <c r="AL27" s="105"/>
      <c r="AM27" s="105"/>
      <c r="AN27" s="105"/>
      <c r="AO27" s="105"/>
      <c r="AP27" s="105"/>
      <c r="AQ27" s="105"/>
    </row>
    <row r="28" ht="14.25" customHeight="1">
      <c r="A28" s="108"/>
      <c r="B28" s="108"/>
      <c r="C28" s="732" t="s">
        <v>385</v>
      </c>
      <c r="D28" s="740" t="s">
        <v>397</v>
      </c>
      <c r="E28" s="737">
        <v>50000.0</v>
      </c>
      <c r="F28" s="738"/>
      <c r="G28" s="738">
        <f t="shared" ref="G28:R28" si="4">$E28/12</f>
        <v>4166.666667</v>
      </c>
      <c r="H28" s="738">
        <f t="shared" si="4"/>
        <v>4166.666667</v>
      </c>
      <c r="I28" s="738">
        <f t="shared" si="4"/>
        <v>4166.666667</v>
      </c>
      <c r="J28" s="738">
        <f t="shared" si="4"/>
        <v>4166.666667</v>
      </c>
      <c r="K28" s="738">
        <f t="shared" si="4"/>
        <v>4166.666667</v>
      </c>
      <c r="L28" s="738">
        <f t="shared" si="4"/>
        <v>4166.666667</v>
      </c>
      <c r="M28" s="738">
        <f t="shared" si="4"/>
        <v>4166.666667</v>
      </c>
      <c r="N28" s="738">
        <f t="shared" si="4"/>
        <v>4166.666667</v>
      </c>
      <c r="O28" s="738">
        <f t="shared" si="4"/>
        <v>4166.666667</v>
      </c>
      <c r="P28" s="738">
        <f t="shared" si="4"/>
        <v>4166.666667</v>
      </c>
      <c r="Q28" s="738">
        <f t="shared" si="4"/>
        <v>4166.666667</v>
      </c>
      <c r="R28" s="738">
        <f t="shared" si="4"/>
        <v>4166.666667</v>
      </c>
      <c r="S28" s="735">
        <f t="shared" ref="S28:S48" si="5">SUM(G28:R28)</f>
        <v>50000</v>
      </c>
      <c r="T28" s="735">
        <f>$E28*(1+Assumptions!$D$24)/12</f>
        <v>4375</v>
      </c>
      <c r="U28" s="735">
        <f>$E28*(1+Assumptions!$D$24)/12</f>
        <v>4375</v>
      </c>
      <c r="V28" s="735">
        <f>$E28*(1+Assumptions!$D$24)/12</f>
        <v>4375</v>
      </c>
      <c r="W28" s="735">
        <f>$E28*(1+Assumptions!$D$24)/12</f>
        <v>4375</v>
      </c>
      <c r="X28" s="735">
        <f>$E28*(1+Assumptions!$D$24)/12</f>
        <v>4375</v>
      </c>
      <c r="Y28" s="735">
        <f>$E28*(1+Assumptions!$D$24)/12</f>
        <v>4375</v>
      </c>
      <c r="Z28" s="735">
        <f>$E28*(1+Assumptions!$D$24)/12</f>
        <v>4375</v>
      </c>
      <c r="AA28" s="735">
        <f>$E28*(1+Assumptions!$D$24)/12</f>
        <v>4375</v>
      </c>
      <c r="AB28" s="735">
        <f>$E28*(1+Assumptions!$D$24)/12</f>
        <v>4375</v>
      </c>
      <c r="AC28" s="735">
        <f>$E28*(1+Assumptions!$D$24)/12</f>
        <v>4375</v>
      </c>
      <c r="AD28" s="735">
        <f>$E28*(1+Assumptions!$D$24)/12</f>
        <v>4375</v>
      </c>
      <c r="AE28" s="735">
        <f>$E28*(1+Assumptions!$D$24)/12</f>
        <v>4375</v>
      </c>
      <c r="AF28" s="735">
        <f>SUM(T28:AE28)</f>
        <v>52500</v>
      </c>
      <c r="AG28" s="735">
        <f>AF28*(1+Assumptions!E$24)</f>
        <v>55125</v>
      </c>
      <c r="AH28" s="735">
        <f>AG28*(1+Assumptions!F$24)</f>
        <v>57881.25</v>
      </c>
      <c r="AI28" s="735">
        <f>AH28*(1+Assumptions!G$24)</f>
        <v>60775.3125</v>
      </c>
      <c r="AJ28" s="105"/>
      <c r="AK28" s="105"/>
      <c r="AL28" s="105"/>
      <c r="AM28" s="105"/>
      <c r="AN28" s="105"/>
      <c r="AO28" s="105"/>
      <c r="AP28" s="105"/>
      <c r="AQ28" s="105"/>
    </row>
    <row r="29" ht="14.25" customHeight="1">
      <c r="A29" s="108"/>
      <c r="B29" s="108"/>
      <c r="C29" s="732" t="s">
        <v>387</v>
      </c>
      <c r="D29" s="740" t="s">
        <v>398</v>
      </c>
      <c r="E29" s="737">
        <v>50000.0</v>
      </c>
      <c r="F29" s="738"/>
      <c r="G29" s="738"/>
      <c r="H29" s="738"/>
      <c r="I29" s="738"/>
      <c r="J29" s="738"/>
      <c r="K29" s="738"/>
      <c r="L29" s="738"/>
      <c r="M29" s="738"/>
      <c r="N29" s="738"/>
      <c r="O29" s="738"/>
      <c r="P29" s="738"/>
      <c r="Q29" s="738"/>
      <c r="R29" s="738"/>
      <c r="S29" s="735">
        <f t="shared" si="5"/>
        <v>0</v>
      </c>
      <c r="T29" s="735"/>
      <c r="U29" s="735"/>
      <c r="V29" s="735"/>
      <c r="W29" s="735"/>
      <c r="X29" s="735"/>
      <c r="Y29" s="735"/>
      <c r="Z29" s="735"/>
      <c r="AA29" s="735"/>
      <c r="AB29" s="735"/>
      <c r="AC29" s="735"/>
      <c r="AD29" s="735"/>
      <c r="AE29" s="735"/>
      <c r="AF29" s="735"/>
      <c r="AG29" s="735"/>
      <c r="AH29" s="735"/>
      <c r="AI29" s="735"/>
      <c r="AJ29" s="105"/>
      <c r="AK29" s="105"/>
      <c r="AL29" s="105"/>
      <c r="AM29" s="105"/>
      <c r="AN29" s="105"/>
      <c r="AO29" s="105"/>
      <c r="AP29" s="105"/>
      <c r="AQ29" s="105"/>
    </row>
    <row r="30" ht="14.25" customHeight="1">
      <c r="A30" s="108"/>
      <c r="B30" s="108"/>
      <c r="C30" s="732" t="s">
        <v>389</v>
      </c>
      <c r="D30" s="740" t="s">
        <v>399</v>
      </c>
      <c r="E30" s="737">
        <v>30000.0</v>
      </c>
      <c r="F30" s="738"/>
      <c r="G30" s="738"/>
      <c r="H30" s="738"/>
      <c r="I30" s="738"/>
      <c r="J30" s="738"/>
      <c r="K30" s="738"/>
      <c r="L30" s="738"/>
      <c r="M30" s="738"/>
      <c r="N30" s="738"/>
      <c r="O30" s="738"/>
      <c r="P30" s="738"/>
      <c r="Q30" s="738"/>
      <c r="R30" s="738"/>
      <c r="S30" s="735">
        <f t="shared" si="5"/>
        <v>0</v>
      </c>
      <c r="T30" s="735"/>
      <c r="U30" s="735"/>
      <c r="V30" s="735"/>
      <c r="W30" s="735"/>
      <c r="X30" s="735"/>
      <c r="Y30" s="735"/>
      <c r="Z30" s="735"/>
      <c r="AA30" s="735"/>
      <c r="AB30" s="735"/>
      <c r="AC30" s="735"/>
      <c r="AD30" s="735"/>
      <c r="AE30" s="735"/>
      <c r="AF30" s="735"/>
      <c r="AG30" s="735"/>
      <c r="AH30" s="735"/>
      <c r="AI30" s="735"/>
      <c r="AJ30" s="105"/>
      <c r="AK30" s="105"/>
      <c r="AL30" s="105"/>
      <c r="AM30" s="105"/>
      <c r="AN30" s="105"/>
      <c r="AO30" s="105"/>
      <c r="AP30" s="105"/>
      <c r="AQ30" s="105"/>
    </row>
    <row r="31" ht="14.25" customHeight="1">
      <c r="A31" s="108"/>
      <c r="B31" s="108"/>
      <c r="C31" s="732" t="s">
        <v>391</v>
      </c>
      <c r="D31" s="740" t="s">
        <v>400</v>
      </c>
      <c r="E31" s="737">
        <v>30000.0</v>
      </c>
      <c r="F31" s="738"/>
      <c r="G31" s="738"/>
      <c r="H31" s="738"/>
      <c r="I31" s="738"/>
      <c r="J31" s="738"/>
      <c r="K31" s="738"/>
      <c r="L31" s="738"/>
      <c r="M31" s="738"/>
      <c r="N31" s="738"/>
      <c r="O31" s="738"/>
      <c r="P31" s="738"/>
      <c r="Q31" s="738"/>
      <c r="R31" s="738"/>
      <c r="S31" s="735">
        <f t="shared" si="5"/>
        <v>0</v>
      </c>
      <c r="T31" s="735"/>
      <c r="U31" s="735"/>
      <c r="V31" s="735"/>
      <c r="W31" s="735"/>
      <c r="X31" s="735"/>
      <c r="Y31" s="735"/>
      <c r="Z31" s="735"/>
      <c r="AA31" s="735"/>
      <c r="AB31" s="735"/>
      <c r="AC31" s="735"/>
      <c r="AD31" s="735"/>
      <c r="AE31" s="735"/>
      <c r="AF31" s="735"/>
      <c r="AG31" s="735"/>
      <c r="AH31" s="735"/>
      <c r="AI31" s="735"/>
      <c r="AJ31" s="105"/>
      <c r="AK31" s="105"/>
      <c r="AL31" s="105"/>
      <c r="AM31" s="105"/>
      <c r="AN31" s="105"/>
      <c r="AO31" s="105"/>
      <c r="AP31" s="105"/>
      <c r="AQ31" s="105"/>
    </row>
    <row r="32" ht="14.25" customHeight="1">
      <c r="A32" s="108"/>
      <c r="B32" s="108"/>
      <c r="C32" s="732"/>
      <c r="D32" s="740" t="s">
        <v>401</v>
      </c>
      <c r="E32" s="737"/>
      <c r="F32" s="738"/>
      <c r="G32" s="738"/>
      <c r="H32" s="738"/>
      <c r="I32" s="738"/>
      <c r="J32" s="738"/>
      <c r="K32" s="738"/>
      <c r="L32" s="738"/>
      <c r="M32" s="738"/>
      <c r="N32" s="738"/>
      <c r="O32" s="738"/>
      <c r="P32" s="738"/>
      <c r="Q32" s="738"/>
      <c r="R32" s="738"/>
      <c r="S32" s="735">
        <f t="shared" si="5"/>
        <v>0</v>
      </c>
      <c r="T32" s="735"/>
      <c r="U32" s="735"/>
      <c r="V32" s="735"/>
      <c r="W32" s="735"/>
      <c r="X32" s="735"/>
      <c r="Y32" s="735"/>
      <c r="Z32" s="735"/>
      <c r="AA32" s="735"/>
      <c r="AB32" s="735"/>
      <c r="AC32" s="735"/>
      <c r="AD32" s="735"/>
      <c r="AE32" s="735"/>
      <c r="AF32" s="735"/>
      <c r="AG32" s="735"/>
      <c r="AH32" s="735"/>
      <c r="AI32" s="735"/>
      <c r="AJ32" s="105"/>
      <c r="AK32" s="105"/>
      <c r="AL32" s="105"/>
      <c r="AM32" s="105"/>
      <c r="AN32" s="105"/>
      <c r="AO32" s="105"/>
      <c r="AP32" s="105"/>
      <c r="AQ32" s="105"/>
    </row>
    <row r="33" ht="14.25" customHeight="1">
      <c r="A33" s="108"/>
      <c r="B33" s="108"/>
      <c r="C33" s="732"/>
      <c r="D33" s="740" t="s">
        <v>401</v>
      </c>
      <c r="E33" s="737"/>
      <c r="F33" s="738"/>
      <c r="G33" s="738"/>
      <c r="H33" s="738"/>
      <c r="I33" s="738"/>
      <c r="J33" s="738"/>
      <c r="K33" s="738"/>
      <c r="L33" s="738"/>
      <c r="M33" s="738"/>
      <c r="N33" s="738"/>
      <c r="O33" s="738"/>
      <c r="P33" s="738"/>
      <c r="Q33" s="738"/>
      <c r="R33" s="738"/>
      <c r="S33" s="735">
        <f t="shared" si="5"/>
        <v>0</v>
      </c>
      <c r="T33" s="735"/>
      <c r="U33" s="735"/>
      <c r="V33" s="735"/>
      <c r="W33" s="735"/>
      <c r="X33" s="735"/>
      <c r="Y33" s="735"/>
      <c r="Z33" s="735"/>
      <c r="AA33" s="735"/>
      <c r="AB33" s="735"/>
      <c r="AC33" s="735"/>
      <c r="AD33" s="735"/>
      <c r="AE33" s="735"/>
      <c r="AF33" s="735"/>
      <c r="AG33" s="735"/>
      <c r="AH33" s="735"/>
      <c r="AI33" s="735"/>
      <c r="AJ33" s="105"/>
      <c r="AK33" s="105"/>
      <c r="AL33" s="105"/>
      <c r="AM33" s="105"/>
      <c r="AN33" s="105"/>
      <c r="AO33" s="105"/>
      <c r="AP33" s="105"/>
      <c r="AQ33" s="105"/>
    </row>
    <row r="34" ht="14.25" customHeight="1">
      <c r="A34" s="108"/>
      <c r="B34" s="108"/>
      <c r="C34" s="732"/>
      <c r="D34" s="740" t="s">
        <v>402</v>
      </c>
      <c r="E34" s="737"/>
      <c r="F34" s="738"/>
      <c r="G34" s="738"/>
      <c r="H34" s="738"/>
      <c r="I34" s="738"/>
      <c r="J34" s="738"/>
      <c r="K34" s="738"/>
      <c r="L34" s="738"/>
      <c r="M34" s="738"/>
      <c r="N34" s="738"/>
      <c r="O34" s="738"/>
      <c r="P34" s="738"/>
      <c r="Q34" s="738"/>
      <c r="R34" s="738"/>
      <c r="S34" s="735">
        <f t="shared" si="5"/>
        <v>0</v>
      </c>
      <c r="T34" s="735"/>
      <c r="U34" s="735"/>
      <c r="V34" s="735"/>
      <c r="W34" s="735"/>
      <c r="X34" s="735"/>
      <c r="Y34" s="735"/>
      <c r="Z34" s="735"/>
      <c r="AA34" s="735"/>
      <c r="AB34" s="735"/>
      <c r="AC34" s="735"/>
      <c r="AD34" s="735"/>
      <c r="AE34" s="735"/>
      <c r="AF34" s="735"/>
      <c r="AG34" s="735"/>
      <c r="AH34" s="735"/>
      <c r="AI34" s="735"/>
      <c r="AJ34" s="105"/>
      <c r="AK34" s="105"/>
      <c r="AL34" s="105"/>
      <c r="AM34" s="105"/>
      <c r="AN34" s="105"/>
      <c r="AO34" s="105"/>
      <c r="AP34" s="105"/>
      <c r="AQ34" s="105"/>
    </row>
    <row r="35" ht="14.25" customHeight="1">
      <c r="A35" s="108"/>
      <c r="B35" s="108"/>
      <c r="C35" s="732" t="s">
        <v>403</v>
      </c>
      <c r="D35" s="740" t="s">
        <v>404</v>
      </c>
      <c r="E35" s="737">
        <v>40000.0</v>
      </c>
      <c r="F35" s="738"/>
      <c r="G35" s="738"/>
      <c r="H35" s="738"/>
      <c r="I35" s="738"/>
      <c r="J35" s="738"/>
      <c r="K35" s="738"/>
      <c r="L35" s="738"/>
      <c r="M35" s="738"/>
      <c r="N35" s="738"/>
      <c r="O35" s="738"/>
      <c r="P35" s="738"/>
      <c r="Q35" s="738"/>
      <c r="R35" s="738"/>
      <c r="S35" s="735">
        <f t="shared" si="5"/>
        <v>0</v>
      </c>
      <c r="T35" s="735"/>
      <c r="U35" s="735"/>
      <c r="V35" s="735"/>
      <c r="W35" s="735"/>
      <c r="X35" s="735"/>
      <c r="Y35" s="735"/>
      <c r="Z35" s="735"/>
      <c r="AA35" s="735"/>
      <c r="AB35" s="735"/>
      <c r="AC35" s="735"/>
      <c r="AD35" s="735"/>
      <c r="AE35" s="735"/>
      <c r="AF35" s="735"/>
      <c r="AG35" s="735"/>
      <c r="AH35" s="735"/>
      <c r="AI35" s="735"/>
      <c r="AJ35" s="105"/>
      <c r="AK35" s="105"/>
      <c r="AL35" s="105"/>
      <c r="AM35" s="105"/>
      <c r="AN35" s="105"/>
      <c r="AO35" s="105"/>
      <c r="AP35" s="105"/>
      <c r="AQ35" s="105"/>
    </row>
    <row r="36" ht="14.25" customHeight="1">
      <c r="A36" s="108"/>
      <c r="B36" s="108"/>
      <c r="C36" s="732" t="s">
        <v>392</v>
      </c>
      <c r="D36" s="740" t="s">
        <v>405</v>
      </c>
      <c r="E36" s="737">
        <v>25000.0</v>
      </c>
      <c r="F36" s="738"/>
      <c r="G36" s="738"/>
      <c r="H36" s="738"/>
      <c r="I36" s="738"/>
      <c r="J36" s="738"/>
      <c r="K36" s="738"/>
      <c r="L36" s="738"/>
      <c r="M36" s="738"/>
      <c r="N36" s="738"/>
      <c r="O36" s="738"/>
      <c r="P36" s="738"/>
      <c r="Q36" s="738"/>
      <c r="R36" s="738"/>
      <c r="S36" s="735">
        <f t="shared" si="5"/>
        <v>0</v>
      </c>
      <c r="T36" s="735"/>
      <c r="U36" s="735"/>
      <c r="V36" s="735"/>
      <c r="W36" s="735"/>
      <c r="X36" s="735"/>
      <c r="Y36" s="735"/>
      <c r="Z36" s="735"/>
      <c r="AA36" s="735"/>
      <c r="AB36" s="735"/>
      <c r="AC36" s="735"/>
      <c r="AD36" s="735"/>
      <c r="AE36" s="735"/>
      <c r="AF36" s="735"/>
      <c r="AG36" s="735"/>
      <c r="AH36" s="735"/>
      <c r="AI36" s="735"/>
      <c r="AJ36" s="105"/>
      <c r="AK36" s="105"/>
      <c r="AL36" s="105"/>
      <c r="AM36" s="105"/>
      <c r="AN36" s="105"/>
      <c r="AO36" s="105"/>
      <c r="AP36" s="105"/>
      <c r="AQ36" s="105"/>
    </row>
    <row r="37" ht="14.25" customHeight="1">
      <c r="A37" s="108"/>
      <c r="B37" s="108"/>
      <c r="C37" s="732" t="s">
        <v>393</v>
      </c>
      <c r="D37" s="740" t="s">
        <v>406</v>
      </c>
      <c r="E37" s="737"/>
      <c r="F37" s="738"/>
      <c r="G37" s="738"/>
      <c r="H37" s="738"/>
      <c r="I37" s="738"/>
      <c r="J37" s="738"/>
      <c r="K37" s="738"/>
      <c r="L37" s="738"/>
      <c r="M37" s="738"/>
      <c r="N37" s="738"/>
      <c r="O37" s="738"/>
      <c r="P37" s="738"/>
      <c r="Q37" s="738"/>
      <c r="R37" s="738"/>
      <c r="S37" s="735">
        <f t="shared" si="5"/>
        <v>0</v>
      </c>
      <c r="T37" s="735"/>
      <c r="U37" s="735"/>
      <c r="V37" s="735"/>
      <c r="W37" s="735"/>
      <c r="X37" s="735"/>
      <c r="Y37" s="735"/>
      <c r="Z37" s="735"/>
      <c r="AA37" s="735"/>
      <c r="AB37" s="735"/>
      <c r="AC37" s="735"/>
      <c r="AD37" s="735"/>
      <c r="AE37" s="735"/>
      <c r="AF37" s="735"/>
      <c r="AG37" s="735"/>
      <c r="AH37" s="735"/>
      <c r="AI37" s="735"/>
      <c r="AJ37" s="105"/>
      <c r="AK37" s="105"/>
      <c r="AL37" s="105"/>
      <c r="AM37" s="105"/>
      <c r="AN37" s="105"/>
      <c r="AO37" s="105"/>
      <c r="AP37" s="105"/>
      <c r="AQ37" s="105"/>
    </row>
    <row r="38" ht="14.25" customHeight="1">
      <c r="A38" s="108"/>
      <c r="B38" s="108"/>
      <c r="C38" s="732" t="s">
        <v>394</v>
      </c>
      <c r="D38" s="740" t="s">
        <v>407</v>
      </c>
      <c r="E38" s="737"/>
      <c r="F38" s="738"/>
      <c r="G38" s="738"/>
      <c r="H38" s="738"/>
      <c r="I38" s="738"/>
      <c r="J38" s="738"/>
      <c r="K38" s="738"/>
      <c r="L38" s="738"/>
      <c r="M38" s="738"/>
      <c r="N38" s="738"/>
      <c r="O38" s="738"/>
      <c r="P38" s="738"/>
      <c r="Q38" s="738"/>
      <c r="R38" s="738"/>
      <c r="S38" s="735">
        <f t="shared" si="5"/>
        <v>0</v>
      </c>
      <c r="T38" s="735"/>
      <c r="U38" s="735"/>
      <c r="V38" s="735"/>
      <c r="W38" s="735"/>
      <c r="X38" s="735"/>
      <c r="Y38" s="735"/>
      <c r="Z38" s="735"/>
      <c r="AA38" s="735"/>
      <c r="AB38" s="735"/>
      <c r="AC38" s="735"/>
      <c r="AD38" s="735"/>
      <c r="AE38" s="735"/>
      <c r="AF38" s="735"/>
      <c r="AG38" s="735"/>
      <c r="AH38" s="735"/>
      <c r="AI38" s="735"/>
      <c r="AJ38" s="105"/>
      <c r="AK38" s="105"/>
      <c r="AL38" s="105"/>
      <c r="AM38" s="105"/>
      <c r="AN38" s="105"/>
      <c r="AO38" s="105"/>
      <c r="AP38" s="105"/>
      <c r="AQ38" s="105"/>
    </row>
    <row r="39" ht="14.25" customHeight="1">
      <c r="A39" s="108"/>
      <c r="B39" s="108"/>
      <c r="C39" s="732" t="s">
        <v>395</v>
      </c>
      <c r="D39" s="740" t="s">
        <v>408</v>
      </c>
      <c r="E39" s="737">
        <v>30000.0</v>
      </c>
      <c r="F39" s="738"/>
      <c r="G39" s="738"/>
      <c r="H39" s="738"/>
      <c r="I39" s="738"/>
      <c r="J39" s="738"/>
      <c r="K39" s="738"/>
      <c r="L39" s="738"/>
      <c r="M39" s="738"/>
      <c r="N39" s="738"/>
      <c r="O39" s="738"/>
      <c r="P39" s="738"/>
      <c r="Q39" s="738"/>
      <c r="R39" s="738"/>
      <c r="S39" s="735">
        <f t="shared" si="5"/>
        <v>0</v>
      </c>
      <c r="T39" s="735"/>
      <c r="U39" s="735"/>
      <c r="V39" s="735"/>
      <c r="W39" s="735"/>
      <c r="X39" s="735"/>
      <c r="Y39" s="735"/>
      <c r="Z39" s="735"/>
      <c r="AA39" s="735"/>
      <c r="AB39" s="735"/>
      <c r="AC39" s="735"/>
      <c r="AD39" s="735"/>
      <c r="AE39" s="735"/>
      <c r="AF39" s="735"/>
      <c r="AG39" s="735"/>
      <c r="AH39" s="735"/>
      <c r="AI39" s="735"/>
      <c r="AJ39" s="105"/>
      <c r="AK39" s="105"/>
      <c r="AL39" s="105"/>
      <c r="AM39" s="105"/>
      <c r="AN39" s="105"/>
      <c r="AO39" s="105"/>
      <c r="AP39" s="105"/>
      <c r="AQ39" s="105"/>
    </row>
    <row r="40" ht="14.25" customHeight="1">
      <c r="A40" s="108"/>
      <c r="B40" s="108"/>
      <c r="C40" s="732"/>
      <c r="D40" s="740" t="s">
        <v>408</v>
      </c>
      <c r="E40" s="737">
        <v>25000.0</v>
      </c>
      <c r="F40" s="735"/>
      <c r="G40" s="738"/>
      <c r="H40" s="738"/>
      <c r="I40" s="738"/>
      <c r="J40" s="738"/>
      <c r="K40" s="738"/>
      <c r="L40" s="738"/>
      <c r="M40" s="738"/>
      <c r="N40" s="738"/>
      <c r="O40" s="738"/>
      <c r="P40" s="738"/>
      <c r="Q40" s="738"/>
      <c r="R40" s="738"/>
      <c r="S40" s="735">
        <f t="shared" si="5"/>
        <v>0</v>
      </c>
      <c r="T40" s="735"/>
      <c r="U40" s="735"/>
      <c r="V40" s="735"/>
      <c r="W40" s="735"/>
      <c r="X40" s="735"/>
      <c r="Y40" s="735"/>
      <c r="Z40" s="735"/>
      <c r="AA40" s="735"/>
      <c r="AB40" s="735"/>
      <c r="AC40" s="735"/>
      <c r="AD40" s="735"/>
      <c r="AE40" s="735"/>
      <c r="AF40" s="735"/>
      <c r="AG40" s="735"/>
      <c r="AH40" s="735"/>
      <c r="AI40" s="735"/>
      <c r="AJ40" s="105"/>
      <c r="AK40" s="105"/>
      <c r="AL40" s="105"/>
      <c r="AM40" s="105"/>
      <c r="AN40" s="105"/>
      <c r="AO40" s="105"/>
      <c r="AP40" s="105"/>
      <c r="AQ40" s="105"/>
    </row>
    <row r="41">
      <c r="A41" s="108"/>
      <c r="B41" s="108"/>
      <c r="C41" s="732"/>
      <c r="D41" s="740" t="s">
        <v>408</v>
      </c>
      <c r="E41" s="737">
        <v>25000.0</v>
      </c>
      <c r="F41" s="129"/>
      <c r="G41" s="129"/>
      <c r="H41" s="129"/>
      <c r="I41" s="129"/>
      <c r="J41" s="129"/>
      <c r="K41" s="129"/>
      <c r="L41" s="129"/>
      <c r="M41" s="129"/>
      <c r="N41" s="129"/>
      <c r="O41" s="129"/>
      <c r="P41" s="129"/>
      <c r="Q41" s="129"/>
      <c r="R41" s="129"/>
      <c r="S41" s="735">
        <f t="shared" si="5"/>
        <v>0</v>
      </c>
      <c r="T41" s="735"/>
      <c r="U41" s="735"/>
      <c r="V41" s="735"/>
      <c r="W41" s="735"/>
      <c r="X41" s="735"/>
      <c r="Y41" s="735"/>
      <c r="Z41" s="735"/>
      <c r="AA41" s="735"/>
      <c r="AB41" s="735"/>
      <c r="AC41" s="735"/>
      <c r="AD41" s="735"/>
      <c r="AE41" s="735"/>
      <c r="AF41" s="735"/>
      <c r="AG41" s="735"/>
      <c r="AH41" s="735"/>
      <c r="AI41" s="735"/>
      <c r="AJ41" s="105"/>
      <c r="AK41" s="105"/>
      <c r="AL41" s="105"/>
      <c r="AM41" s="105"/>
      <c r="AN41" s="105"/>
      <c r="AO41" s="105"/>
      <c r="AP41" s="105"/>
      <c r="AQ41" s="105"/>
    </row>
    <row r="42">
      <c r="A42" s="108"/>
      <c r="B42" s="108"/>
      <c r="C42" s="732"/>
      <c r="D42" s="740" t="s">
        <v>408</v>
      </c>
      <c r="E42" s="737">
        <v>25000.0</v>
      </c>
      <c r="F42" s="129"/>
      <c r="G42" s="129"/>
      <c r="H42" s="129"/>
      <c r="I42" s="129"/>
      <c r="J42" s="129"/>
      <c r="K42" s="129"/>
      <c r="L42" s="129"/>
      <c r="M42" s="129"/>
      <c r="N42" s="129"/>
      <c r="O42" s="129"/>
      <c r="P42" s="129"/>
      <c r="Q42" s="129"/>
      <c r="R42" s="129"/>
      <c r="S42" s="735">
        <f t="shared" si="5"/>
        <v>0</v>
      </c>
      <c r="T42" s="735"/>
      <c r="U42" s="735"/>
      <c r="V42" s="735"/>
      <c r="W42" s="735"/>
      <c r="X42" s="735"/>
      <c r="Y42" s="735"/>
      <c r="Z42" s="735"/>
      <c r="AA42" s="735"/>
      <c r="AB42" s="735"/>
      <c r="AC42" s="735"/>
      <c r="AD42" s="735"/>
      <c r="AE42" s="735"/>
      <c r="AF42" s="735"/>
      <c r="AG42" s="735"/>
      <c r="AH42" s="735"/>
      <c r="AI42" s="735"/>
      <c r="AJ42" s="105"/>
      <c r="AK42" s="105"/>
      <c r="AL42" s="105"/>
      <c r="AM42" s="105"/>
      <c r="AN42" s="105"/>
      <c r="AO42" s="105"/>
      <c r="AP42" s="105"/>
      <c r="AQ42" s="105"/>
    </row>
    <row r="43">
      <c r="A43" s="108"/>
      <c r="B43" s="108"/>
      <c r="C43" s="732"/>
      <c r="D43" s="740" t="s">
        <v>408</v>
      </c>
      <c r="E43" s="737">
        <v>25000.0</v>
      </c>
      <c r="F43" s="129"/>
      <c r="G43" s="129"/>
      <c r="H43" s="129"/>
      <c r="I43" s="129"/>
      <c r="J43" s="129"/>
      <c r="K43" s="129"/>
      <c r="L43" s="129"/>
      <c r="M43" s="129"/>
      <c r="N43" s="129"/>
      <c r="O43" s="129"/>
      <c r="P43" s="129"/>
      <c r="Q43" s="129"/>
      <c r="R43" s="129"/>
      <c r="S43" s="735">
        <f t="shared" si="5"/>
        <v>0</v>
      </c>
      <c r="T43" s="735"/>
      <c r="U43" s="735"/>
      <c r="V43" s="735"/>
      <c r="W43" s="735"/>
      <c r="X43" s="735"/>
      <c r="Y43" s="735"/>
      <c r="Z43" s="735"/>
      <c r="AA43" s="735"/>
      <c r="AB43" s="735"/>
      <c r="AC43" s="735"/>
      <c r="AD43" s="735"/>
      <c r="AE43" s="735"/>
      <c r="AF43" s="735"/>
      <c r="AG43" s="735"/>
      <c r="AH43" s="735"/>
      <c r="AI43" s="735"/>
      <c r="AJ43" s="105"/>
      <c r="AK43" s="105"/>
      <c r="AL43" s="105"/>
      <c r="AM43" s="105"/>
      <c r="AN43" s="105"/>
      <c r="AO43" s="105"/>
      <c r="AP43" s="105"/>
      <c r="AQ43" s="105"/>
    </row>
    <row r="44">
      <c r="A44" s="108"/>
      <c r="B44" s="108"/>
      <c r="C44" s="732"/>
      <c r="D44" s="733"/>
      <c r="E44" s="734"/>
      <c r="F44" s="735"/>
      <c r="G44" s="735"/>
      <c r="H44" s="735"/>
      <c r="I44" s="735"/>
      <c r="J44" s="735"/>
      <c r="K44" s="735"/>
      <c r="L44" s="735"/>
      <c r="M44" s="735"/>
      <c r="N44" s="735"/>
      <c r="O44" s="735"/>
      <c r="P44" s="735"/>
      <c r="Q44" s="735"/>
      <c r="R44" s="735"/>
      <c r="S44" s="735">
        <f t="shared" si="5"/>
        <v>0</v>
      </c>
      <c r="T44" s="735"/>
      <c r="U44" s="735"/>
      <c r="V44" s="735"/>
      <c r="W44" s="735"/>
      <c r="X44" s="735"/>
      <c r="Y44" s="735"/>
      <c r="Z44" s="735"/>
      <c r="AA44" s="735"/>
      <c r="AB44" s="735"/>
      <c r="AC44" s="735"/>
      <c r="AD44" s="735"/>
      <c r="AE44" s="735"/>
      <c r="AF44" s="735"/>
      <c r="AG44" s="735"/>
      <c r="AH44" s="735"/>
      <c r="AI44" s="735"/>
      <c r="AJ44" s="105"/>
      <c r="AK44" s="105"/>
      <c r="AL44" s="105"/>
      <c r="AM44" s="105"/>
      <c r="AN44" s="105"/>
      <c r="AO44" s="105"/>
      <c r="AP44" s="105"/>
      <c r="AQ44" s="105"/>
    </row>
    <row r="45">
      <c r="A45" s="108"/>
      <c r="B45" s="108"/>
      <c r="C45" s="732"/>
      <c r="D45" s="733"/>
      <c r="E45" s="734"/>
      <c r="F45" s="735"/>
      <c r="G45" s="735"/>
      <c r="H45" s="735"/>
      <c r="I45" s="735"/>
      <c r="J45" s="735"/>
      <c r="K45" s="735"/>
      <c r="L45" s="735"/>
      <c r="M45" s="735"/>
      <c r="N45" s="735"/>
      <c r="O45" s="735"/>
      <c r="P45" s="735"/>
      <c r="Q45" s="735"/>
      <c r="R45" s="735"/>
      <c r="S45" s="735">
        <f t="shared" si="5"/>
        <v>0</v>
      </c>
      <c r="T45" s="735"/>
      <c r="U45" s="735"/>
      <c r="V45" s="735"/>
      <c r="W45" s="735"/>
      <c r="X45" s="735"/>
      <c r="Y45" s="735"/>
      <c r="Z45" s="735"/>
      <c r="AA45" s="735"/>
      <c r="AB45" s="735"/>
      <c r="AC45" s="735"/>
      <c r="AD45" s="735"/>
      <c r="AE45" s="735"/>
      <c r="AF45" s="735"/>
      <c r="AG45" s="735"/>
      <c r="AH45" s="735"/>
      <c r="AI45" s="735"/>
      <c r="AJ45" s="105"/>
      <c r="AK45" s="105"/>
      <c r="AL45" s="105"/>
      <c r="AM45" s="105"/>
      <c r="AN45" s="105"/>
      <c r="AO45" s="105"/>
      <c r="AP45" s="105"/>
      <c r="AQ45" s="105"/>
    </row>
    <row r="46">
      <c r="A46" s="108"/>
      <c r="B46" s="108"/>
      <c r="C46" s="732"/>
      <c r="D46" s="733"/>
      <c r="E46" s="734"/>
      <c r="F46" s="735"/>
      <c r="G46" s="735"/>
      <c r="H46" s="735"/>
      <c r="I46" s="735"/>
      <c r="J46" s="735"/>
      <c r="K46" s="735"/>
      <c r="L46" s="735"/>
      <c r="M46" s="735"/>
      <c r="N46" s="735"/>
      <c r="O46" s="735"/>
      <c r="P46" s="735"/>
      <c r="Q46" s="735"/>
      <c r="R46" s="735"/>
      <c r="S46" s="735">
        <f t="shared" si="5"/>
        <v>0</v>
      </c>
      <c r="T46" s="735"/>
      <c r="U46" s="735"/>
      <c r="V46" s="735"/>
      <c r="W46" s="735"/>
      <c r="X46" s="735"/>
      <c r="Y46" s="735"/>
      <c r="Z46" s="735"/>
      <c r="AA46" s="735"/>
      <c r="AB46" s="735"/>
      <c r="AC46" s="735"/>
      <c r="AD46" s="735"/>
      <c r="AE46" s="735"/>
      <c r="AF46" s="735"/>
      <c r="AG46" s="735"/>
      <c r="AH46" s="735"/>
      <c r="AI46" s="735"/>
      <c r="AJ46" s="105"/>
      <c r="AK46" s="105"/>
      <c r="AL46" s="105"/>
      <c r="AM46" s="105"/>
      <c r="AN46" s="105"/>
      <c r="AO46" s="105"/>
      <c r="AP46" s="105"/>
      <c r="AQ46" s="105"/>
    </row>
    <row r="47">
      <c r="A47" s="108"/>
      <c r="B47" s="108"/>
      <c r="C47" s="732"/>
      <c r="D47" s="733"/>
      <c r="E47" s="734"/>
      <c r="F47" s="735"/>
      <c r="G47" s="735"/>
      <c r="H47" s="735"/>
      <c r="I47" s="735"/>
      <c r="J47" s="735"/>
      <c r="K47" s="735"/>
      <c r="L47" s="735"/>
      <c r="M47" s="735"/>
      <c r="N47" s="735"/>
      <c r="O47" s="735"/>
      <c r="P47" s="735"/>
      <c r="Q47" s="735"/>
      <c r="R47" s="735"/>
      <c r="S47" s="735">
        <f t="shared" si="5"/>
        <v>0</v>
      </c>
      <c r="T47" s="735"/>
      <c r="U47" s="735"/>
      <c r="V47" s="735"/>
      <c r="W47" s="735"/>
      <c r="X47" s="735"/>
      <c r="Y47" s="735"/>
      <c r="Z47" s="735"/>
      <c r="AA47" s="735"/>
      <c r="AB47" s="735"/>
      <c r="AC47" s="735"/>
      <c r="AD47" s="735"/>
      <c r="AE47" s="735"/>
      <c r="AF47" s="735"/>
      <c r="AG47" s="735"/>
      <c r="AH47" s="735"/>
      <c r="AI47" s="735"/>
      <c r="AJ47" s="105"/>
      <c r="AK47" s="105"/>
      <c r="AL47" s="105"/>
      <c r="AM47" s="105"/>
      <c r="AN47" s="105"/>
      <c r="AO47" s="105"/>
      <c r="AP47" s="105"/>
      <c r="AQ47" s="105"/>
    </row>
    <row r="48">
      <c r="A48" s="108"/>
      <c r="B48" s="108"/>
      <c r="C48" s="732"/>
      <c r="D48" s="733"/>
      <c r="E48" s="734"/>
      <c r="F48" s="735"/>
      <c r="G48" s="735"/>
      <c r="H48" s="735"/>
      <c r="I48" s="735"/>
      <c r="J48" s="735"/>
      <c r="K48" s="735"/>
      <c r="L48" s="735"/>
      <c r="M48" s="735"/>
      <c r="N48" s="735"/>
      <c r="O48" s="735"/>
      <c r="P48" s="735"/>
      <c r="Q48" s="735"/>
      <c r="R48" s="735"/>
      <c r="S48" s="735">
        <f t="shared" si="5"/>
        <v>0</v>
      </c>
      <c r="T48" s="735"/>
      <c r="U48" s="735"/>
      <c r="V48" s="735"/>
      <c r="W48" s="735"/>
      <c r="X48" s="735"/>
      <c r="Y48" s="735"/>
      <c r="Z48" s="735"/>
      <c r="AA48" s="735"/>
      <c r="AB48" s="735"/>
      <c r="AC48" s="735"/>
      <c r="AD48" s="735"/>
      <c r="AE48" s="735"/>
      <c r="AF48" s="735"/>
      <c r="AG48" s="735"/>
      <c r="AH48" s="735"/>
      <c r="AI48" s="735"/>
      <c r="AJ48" s="105"/>
      <c r="AK48" s="105"/>
      <c r="AL48" s="105"/>
      <c r="AM48" s="105"/>
      <c r="AN48" s="105"/>
      <c r="AO48" s="105"/>
      <c r="AP48" s="105"/>
      <c r="AQ48" s="105"/>
    </row>
    <row r="49" ht="13.5" customHeight="1">
      <c r="A49" s="108"/>
      <c r="B49" s="108"/>
      <c r="C49" s="723"/>
      <c r="D49" s="741"/>
      <c r="E49" s="134">
        <f t="shared" ref="E49:S49" si="6">SUM(E27:E48)</f>
        <v>355000</v>
      </c>
      <c r="F49" s="134">
        <f t="shared" si="6"/>
        <v>0</v>
      </c>
      <c r="G49" s="134">
        <f t="shared" si="6"/>
        <v>4166.666667</v>
      </c>
      <c r="H49" s="134">
        <f t="shared" si="6"/>
        <v>4166.666667</v>
      </c>
      <c r="I49" s="134">
        <f t="shared" si="6"/>
        <v>4166.666667</v>
      </c>
      <c r="J49" s="134">
        <f t="shared" si="6"/>
        <v>4166.666667</v>
      </c>
      <c r="K49" s="134">
        <f t="shared" si="6"/>
        <v>4166.666667</v>
      </c>
      <c r="L49" s="134">
        <f t="shared" si="6"/>
        <v>4166.666667</v>
      </c>
      <c r="M49" s="134">
        <f t="shared" si="6"/>
        <v>4166.666667</v>
      </c>
      <c r="N49" s="134">
        <f t="shared" si="6"/>
        <v>4166.666667</v>
      </c>
      <c r="O49" s="134">
        <f t="shared" si="6"/>
        <v>4166.666667</v>
      </c>
      <c r="P49" s="134">
        <f t="shared" si="6"/>
        <v>4166.666667</v>
      </c>
      <c r="Q49" s="134">
        <f t="shared" si="6"/>
        <v>4166.666667</v>
      </c>
      <c r="R49" s="134">
        <f t="shared" si="6"/>
        <v>4166.666667</v>
      </c>
      <c r="S49" s="134">
        <f t="shared" si="6"/>
        <v>50000</v>
      </c>
      <c r="T49" s="134">
        <f t="shared" ref="T49:AE49" si="7">SUM(T28:T47)</f>
        <v>4375</v>
      </c>
      <c r="U49" s="134">
        <f t="shared" si="7"/>
        <v>4375</v>
      </c>
      <c r="V49" s="134">
        <f t="shared" si="7"/>
        <v>4375</v>
      </c>
      <c r="W49" s="134">
        <f t="shared" si="7"/>
        <v>4375</v>
      </c>
      <c r="X49" s="134">
        <f t="shared" si="7"/>
        <v>4375</v>
      </c>
      <c r="Y49" s="134">
        <f t="shared" si="7"/>
        <v>4375</v>
      </c>
      <c r="Z49" s="134">
        <f t="shared" si="7"/>
        <v>4375</v>
      </c>
      <c r="AA49" s="134">
        <f t="shared" si="7"/>
        <v>4375</v>
      </c>
      <c r="AB49" s="134">
        <f t="shared" si="7"/>
        <v>4375</v>
      </c>
      <c r="AC49" s="134">
        <f t="shared" si="7"/>
        <v>4375</v>
      </c>
      <c r="AD49" s="134">
        <f t="shared" si="7"/>
        <v>4375</v>
      </c>
      <c r="AE49" s="134">
        <f t="shared" si="7"/>
        <v>4375</v>
      </c>
      <c r="AF49" s="134">
        <f t="shared" ref="AF49:AI49" si="8">SUM(AF27:AF48)</f>
        <v>52500</v>
      </c>
      <c r="AG49" s="134">
        <f t="shared" si="8"/>
        <v>55125</v>
      </c>
      <c r="AH49" s="134">
        <f t="shared" si="8"/>
        <v>57881.25</v>
      </c>
      <c r="AI49" s="134">
        <f t="shared" si="8"/>
        <v>60775.3125</v>
      </c>
      <c r="AJ49" s="105"/>
      <c r="AK49" s="105"/>
      <c r="AL49" s="105"/>
      <c r="AM49" s="105"/>
      <c r="AN49" s="105"/>
      <c r="AO49" s="105"/>
      <c r="AP49" s="105"/>
      <c r="AQ49" s="105"/>
    </row>
    <row r="50" ht="12.75" customHeight="1">
      <c r="A50" s="108"/>
      <c r="B50" s="108"/>
      <c r="C50" s="108"/>
      <c r="D50" s="730"/>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5"/>
      <c r="AK50" s="105"/>
      <c r="AL50" s="105"/>
      <c r="AM50" s="105"/>
      <c r="AN50" s="105"/>
      <c r="AO50" s="105"/>
      <c r="AP50" s="105"/>
      <c r="AQ50" s="105"/>
    </row>
    <row r="51" ht="12.75" customHeight="1">
      <c r="A51" s="108"/>
      <c r="B51" s="108"/>
      <c r="C51" s="699" t="s">
        <v>396</v>
      </c>
      <c r="D51" s="730"/>
      <c r="E51" s="108"/>
      <c r="F51" s="108"/>
      <c r="G51" s="108"/>
      <c r="H51" s="108"/>
      <c r="I51" s="108"/>
      <c r="J51" s="108"/>
      <c r="K51" s="108"/>
      <c r="L51" s="108"/>
      <c r="M51" s="108"/>
      <c r="N51" s="108"/>
      <c r="O51" s="108"/>
      <c r="P51" s="742" t="s">
        <v>148</v>
      </c>
      <c r="Q51" s="108"/>
      <c r="R51" s="108"/>
      <c r="S51" s="699">
        <f>COUNT(S28:S48)</f>
        <v>21</v>
      </c>
      <c r="T51" s="699"/>
      <c r="U51" s="699"/>
      <c r="V51" s="699"/>
      <c r="W51" s="699"/>
      <c r="X51" s="699"/>
      <c r="Y51" s="699"/>
      <c r="Z51" s="699"/>
      <c r="AA51" s="699"/>
      <c r="AB51" s="699"/>
      <c r="AC51" s="699"/>
      <c r="AD51" s="699"/>
      <c r="AE51" s="699"/>
      <c r="AF51" s="699">
        <f t="shared" ref="AF51:AI51" si="9">COUNT(AF28:AF48)</f>
        <v>1</v>
      </c>
      <c r="AG51" s="699">
        <f t="shared" si="9"/>
        <v>1</v>
      </c>
      <c r="AH51" s="699">
        <f t="shared" si="9"/>
        <v>1</v>
      </c>
      <c r="AI51" s="699">
        <f t="shared" si="9"/>
        <v>1</v>
      </c>
      <c r="AJ51" s="105"/>
      <c r="AK51" s="105"/>
      <c r="AL51" s="105"/>
      <c r="AM51" s="105"/>
      <c r="AN51" s="105"/>
      <c r="AO51" s="105"/>
      <c r="AP51" s="105"/>
      <c r="AQ51" s="105"/>
    </row>
    <row r="52" ht="13.5" customHeight="1">
      <c r="A52" s="108"/>
      <c r="B52" s="108"/>
      <c r="C52" s="108"/>
      <c r="D52" s="730"/>
      <c r="E52" s="108"/>
      <c r="F52" s="108"/>
      <c r="G52" s="108"/>
      <c r="H52" s="108"/>
      <c r="I52" s="108"/>
      <c r="J52" s="108"/>
      <c r="K52" s="108"/>
      <c r="L52" s="108"/>
      <c r="M52" s="108"/>
      <c r="N52" s="108"/>
      <c r="O52" s="108"/>
      <c r="P52" s="111"/>
      <c r="Q52" s="108"/>
      <c r="R52" s="108"/>
      <c r="S52" s="108"/>
      <c r="T52" s="108"/>
      <c r="U52" s="108"/>
      <c r="V52" s="108"/>
      <c r="W52" s="108"/>
      <c r="X52" s="108"/>
      <c r="Y52" s="108"/>
      <c r="Z52" s="108"/>
      <c r="AA52" s="108"/>
      <c r="AB52" s="108"/>
      <c r="AC52" s="108"/>
      <c r="AD52" s="108"/>
      <c r="AE52" s="108"/>
      <c r="AF52" s="108"/>
      <c r="AG52" s="108"/>
      <c r="AH52" s="108"/>
      <c r="AI52" s="108"/>
      <c r="AJ52" s="105"/>
      <c r="AK52" s="105"/>
      <c r="AL52" s="105"/>
      <c r="AM52" s="105"/>
      <c r="AN52" s="105"/>
      <c r="AO52" s="105"/>
      <c r="AP52" s="105"/>
      <c r="AQ52" s="105"/>
    </row>
    <row r="53" ht="13.5" customHeight="1">
      <c r="A53" s="108"/>
      <c r="B53" s="108"/>
      <c r="C53" s="108"/>
      <c r="D53" s="730"/>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5"/>
      <c r="AK53" s="105"/>
      <c r="AL53" s="105"/>
      <c r="AM53" s="105"/>
      <c r="AN53" s="105"/>
      <c r="AO53" s="105"/>
      <c r="AP53" s="105"/>
      <c r="AQ53" s="105"/>
    </row>
    <row r="54" ht="28.5" customHeight="1">
      <c r="A54" s="108"/>
      <c r="B54" s="108"/>
      <c r="C54" s="691" t="s">
        <v>382</v>
      </c>
      <c r="D54" s="731" t="s">
        <v>383</v>
      </c>
      <c r="E54" s="691" t="s">
        <v>384</v>
      </c>
      <c r="F54" s="691" t="str">
        <f>F26</f>
        <v>Prestart</v>
      </c>
      <c r="G54" s="691" t="s">
        <v>46</v>
      </c>
      <c r="H54" s="691" t="s">
        <v>47</v>
      </c>
      <c r="I54" s="691" t="s">
        <v>48</v>
      </c>
      <c r="J54" s="691" t="s">
        <v>49</v>
      </c>
      <c r="K54" s="691" t="s">
        <v>50</v>
      </c>
      <c r="L54" s="691" t="s">
        <v>51</v>
      </c>
      <c r="M54" s="691" t="s">
        <v>52</v>
      </c>
      <c r="N54" s="691" t="s">
        <v>53</v>
      </c>
      <c r="O54" s="691" t="s">
        <v>54</v>
      </c>
      <c r="P54" s="691" t="s">
        <v>55</v>
      </c>
      <c r="Q54" s="691" t="s">
        <v>56</v>
      </c>
      <c r="R54" s="691" t="s">
        <v>57</v>
      </c>
      <c r="S54" s="691" t="s">
        <v>13</v>
      </c>
      <c r="T54" s="691" t="s">
        <v>46</v>
      </c>
      <c r="U54" s="691" t="s">
        <v>47</v>
      </c>
      <c r="V54" s="691" t="s">
        <v>48</v>
      </c>
      <c r="W54" s="691" t="s">
        <v>49</v>
      </c>
      <c r="X54" s="691" t="s">
        <v>50</v>
      </c>
      <c r="Y54" s="691" t="s">
        <v>51</v>
      </c>
      <c r="Z54" s="691" t="s">
        <v>52</v>
      </c>
      <c r="AA54" s="691" t="s">
        <v>53</v>
      </c>
      <c r="AB54" s="691" t="s">
        <v>54</v>
      </c>
      <c r="AC54" s="691" t="s">
        <v>55</v>
      </c>
      <c r="AD54" s="691" t="s">
        <v>56</v>
      </c>
      <c r="AE54" s="691" t="s">
        <v>57</v>
      </c>
      <c r="AF54" s="691" t="s">
        <v>14</v>
      </c>
      <c r="AG54" s="691" t="s">
        <v>15</v>
      </c>
      <c r="AH54" s="691" t="s">
        <v>16</v>
      </c>
      <c r="AI54" s="691" t="s">
        <v>17</v>
      </c>
      <c r="AJ54" s="105"/>
      <c r="AK54" s="105"/>
      <c r="AL54" s="105"/>
      <c r="AM54" s="105"/>
      <c r="AN54" s="105"/>
      <c r="AO54" s="105"/>
      <c r="AP54" s="105"/>
      <c r="AQ54" s="105"/>
    </row>
    <row r="55" ht="14.25" customHeight="1">
      <c r="A55" s="108"/>
      <c r="B55" s="108"/>
      <c r="C55" s="732"/>
      <c r="D55" s="733"/>
      <c r="E55" s="734"/>
      <c r="F55" s="735"/>
      <c r="G55" s="735"/>
      <c r="H55" s="735"/>
      <c r="I55" s="735"/>
      <c r="J55" s="735"/>
      <c r="K55" s="735"/>
      <c r="L55" s="735"/>
      <c r="M55" s="735"/>
      <c r="N55" s="735"/>
      <c r="O55" s="735"/>
      <c r="P55" s="735"/>
      <c r="Q55" s="735"/>
      <c r="R55" s="735"/>
      <c r="S55" s="735"/>
      <c r="T55" s="735"/>
      <c r="U55" s="735"/>
      <c r="V55" s="735"/>
      <c r="W55" s="735"/>
      <c r="X55" s="735"/>
      <c r="Y55" s="735"/>
      <c r="Z55" s="735"/>
      <c r="AA55" s="735"/>
      <c r="AB55" s="735"/>
      <c r="AC55" s="735"/>
      <c r="AD55" s="735"/>
      <c r="AE55" s="735"/>
      <c r="AF55" s="735"/>
      <c r="AG55" s="735"/>
      <c r="AH55" s="735"/>
      <c r="AI55" s="735"/>
      <c r="AJ55" s="105"/>
      <c r="AK55" s="105"/>
      <c r="AL55" s="105"/>
      <c r="AM55" s="105"/>
      <c r="AN55" s="105"/>
      <c r="AO55" s="105"/>
      <c r="AP55" s="105"/>
      <c r="AQ55" s="105"/>
    </row>
    <row r="56" ht="14.25" customHeight="1">
      <c r="A56" s="108"/>
      <c r="B56" s="108"/>
      <c r="C56" s="732" t="s">
        <v>385</v>
      </c>
      <c r="D56" s="740" t="s">
        <v>409</v>
      </c>
      <c r="E56" s="737">
        <v>60000.0</v>
      </c>
      <c r="F56" s="739"/>
      <c r="G56" s="738">
        <f t="shared" ref="G56:R56" si="10">$E56/12</f>
        <v>5000</v>
      </c>
      <c r="H56" s="738">
        <f t="shared" si="10"/>
        <v>5000</v>
      </c>
      <c r="I56" s="738">
        <f t="shared" si="10"/>
        <v>5000</v>
      </c>
      <c r="J56" s="738">
        <f t="shared" si="10"/>
        <v>5000</v>
      </c>
      <c r="K56" s="738">
        <f t="shared" si="10"/>
        <v>5000</v>
      </c>
      <c r="L56" s="738">
        <f t="shared" si="10"/>
        <v>5000</v>
      </c>
      <c r="M56" s="738">
        <f t="shared" si="10"/>
        <v>5000</v>
      </c>
      <c r="N56" s="738">
        <f t="shared" si="10"/>
        <v>5000</v>
      </c>
      <c r="O56" s="738">
        <f t="shared" si="10"/>
        <v>5000</v>
      </c>
      <c r="P56" s="738">
        <f t="shared" si="10"/>
        <v>5000</v>
      </c>
      <c r="Q56" s="738">
        <f t="shared" si="10"/>
        <v>5000</v>
      </c>
      <c r="R56" s="738">
        <f t="shared" si="10"/>
        <v>5000</v>
      </c>
      <c r="S56" s="735">
        <f t="shared" ref="S56:S58" si="11">SUM(G56:R56)</f>
        <v>60000</v>
      </c>
      <c r="T56" s="735">
        <f>$E56*(1+Assumptions!$D$24)/12</f>
        <v>5250</v>
      </c>
      <c r="U56" s="735">
        <f>$E56*(1+Assumptions!$D$24)/12</f>
        <v>5250</v>
      </c>
      <c r="V56" s="735">
        <f>$E56*(1+Assumptions!$D$24)/12</f>
        <v>5250</v>
      </c>
      <c r="W56" s="735">
        <f>$E56*(1+Assumptions!$D$24)/12</f>
        <v>5250</v>
      </c>
      <c r="X56" s="735">
        <f>$E56*(1+Assumptions!$D$24)/12</f>
        <v>5250</v>
      </c>
      <c r="Y56" s="735">
        <f>$E56*(1+Assumptions!$D$24)/12</f>
        <v>5250</v>
      </c>
      <c r="Z56" s="735">
        <f>$E56*(1+Assumptions!$D$24)/12</f>
        <v>5250</v>
      </c>
      <c r="AA56" s="735">
        <f>$E56*(1+Assumptions!$D$24)/12</f>
        <v>5250</v>
      </c>
      <c r="AB56" s="735">
        <f>$E56*(1+Assumptions!$D$24)/12</f>
        <v>5250</v>
      </c>
      <c r="AC56" s="735">
        <f>$E56*(1+Assumptions!$D$24)/12</f>
        <v>5250</v>
      </c>
      <c r="AD56" s="735">
        <f>$E56*(1+Assumptions!$D$24)/12</f>
        <v>5250</v>
      </c>
      <c r="AE56" s="735">
        <f>$E56*(1+Assumptions!$D$24)/12</f>
        <v>5250</v>
      </c>
      <c r="AF56" s="735">
        <f t="shared" ref="AF56:AF58" si="12">SUM(T56:AE56)</f>
        <v>63000</v>
      </c>
      <c r="AG56" s="735">
        <f>AF56*(1+Assumptions!E$24)</f>
        <v>66150</v>
      </c>
      <c r="AH56" s="735">
        <f>AG56*(1+Assumptions!F$24)</f>
        <v>69457.5</v>
      </c>
      <c r="AI56" s="735">
        <f>AH56*(1+Assumptions!G$24)</f>
        <v>72930.375</v>
      </c>
      <c r="AJ56" s="105"/>
      <c r="AK56" s="105"/>
      <c r="AL56" s="105"/>
      <c r="AM56" s="105"/>
      <c r="AN56" s="105"/>
      <c r="AO56" s="105"/>
      <c r="AP56" s="105"/>
      <c r="AQ56" s="105"/>
    </row>
    <row r="57" ht="14.25" customHeight="1">
      <c r="A57" s="108"/>
      <c r="B57" s="108"/>
      <c r="C57" s="732" t="s">
        <v>387</v>
      </c>
      <c r="D57" s="740" t="s">
        <v>409</v>
      </c>
      <c r="E57" s="737">
        <v>50000.0</v>
      </c>
      <c r="F57" s="738"/>
      <c r="G57" s="738"/>
      <c r="H57" s="738"/>
      <c r="I57" s="738"/>
      <c r="J57" s="738"/>
      <c r="K57" s="738"/>
      <c r="L57" s="738"/>
      <c r="M57" s="738"/>
      <c r="N57" s="738"/>
      <c r="O57" s="738"/>
      <c r="P57" s="738"/>
      <c r="Q57" s="738"/>
      <c r="R57" s="738"/>
      <c r="S57" s="735">
        <f t="shared" si="11"/>
        <v>0</v>
      </c>
      <c r="T57" s="735"/>
      <c r="U57" s="735"/>
      <c r="V57" s="735"/>
      <c r="W57" s="735"/>
      <c r="X57" s="735"/>
      <c r="Y57" s="735"/>
      <c r="Z57" s="735"/>
      <c r="AA57" s="735"/>
      <c r="AB57" s="735"/>
      <c r="AC57" s="735"/>
      <c r="AD57" s="735"/>
      <c r="AE57" s="735"/>
      <c r="AF57" s="735">
        <f t="shared" si="12"/>
        <v>0</v>
      </c>
      <c r="AG57" s="735">
        <f>AF57*(1+Assumptions!E$24)</f>
        <v>0</v>
      </c>
      <c r="AH57" s="735">
        <f>AG57*(1+Assumptions!F$24)</f>
        <v>0</v>
      </c>
      <c r="AI57" s="735">
        <f>AH57*(1+Assumptions!G$24)</f>
        <v>0</v>
      </c>
      <c r="AJ57" s="105"/>
      <c r="AK57" s="105"/>
      <c r="AL57" s="105"/>
      <c r="AM57" s="105"/>
      <c r="AN57" s="105"/>
      <c r="AO57" s="105"/>
      <c r="AP57" s="105"/>
      <c r="AQ57" s="105"/>
    </row>
    <row r="58" ht="14.25" customHeight="1">
      <c r="A58" s="108"/>
      <c r="B58" s="108"/>
      <c r="C58" s="732" t="s">
        <v>389</v>
      </c>
      <c r="D58" s="740" t="s">
        <v>409</v>
      </c>
      <c r="E58" s="737">
        <v>50000.0</v>
      </c>
      <c r="F58" s="738"/>
      <c r="G58" s="738"/>
      <c r="H58" s="738"/>
      <c r="I58" s="738"/>
      <c r="J58" s="738"/>
      <c r="K58" s="738"/>
      <c r="L58" s="738"/>
      <c r="M58" s="738"/>
      <c r="N58" s="738"/>
      <c r="O58" s="738"/>
      <c r="P58" s="738"/>
      <c r="Q58" s="738"/>
      <c r="R58" s="738"/>
      <c r="S58" s="735">
        <f t="shared" si="11"/>
        <v>0</v>
      </c>
      <c r="T58" s="735"/>
      <c r="U58" s="735"/>
      <c r="V58" s="735"/>
      <c r="W58" s="735"/>
      <c r="X58" s="735"/>
      <c r="Y58" s="735"/>
      <c r="Z58" s="735"/>
      <c r="AA58" s="735"/>
      <c r="AB58" s="735"/>
      <c r="AC58" s="735"/>
      <c r="AD58" s="735"/>
      <c r="AE58" s="735"/>
      <c r="AF58" s="735">
        <f t="shared" si="12"/>
        <v>0</v>
      </c>
      <c r="AG58" s="735">
        <f>AF58*(1+Assumptions!E$24)</f>
        <v>0</v>
      </c>
      <c r="AH58" s="735">
        <f>AG58*(1+Assumptions!F$24)</f>
        <v>0</v>
      </c>
      <c r="AI58" s="735">
        <f>AH58*(1+Assumptions!G$24)</f>
        <v>0</v>
      </c>
      <c r="AJ58" s="105"/>
      <c r="AK58" s="105"/>
      <c r="AL58" s="105"/>
      <c r="AM58" s="105"/>
      <c r="AN58" s="105"/>
      <c r="AO58" s="105"/>
      <c r="AP58" s="105"/>
      <c r="AQ58" s="105"/>
    </row>
    <row r="59" ht="14.25" customHeight="1">
      <c r="A59" s="108"/>
      <c r="B59" s="108"/>
      <c r="C59" s="732" t="s">
        <v>391</v>
      </c>
      <c r="D59" s="740" t="s">
        <v>409</v>
      </c>
      <c r="E59" s="737">
        <v>50000.0</v>
      </c>
      <c r="F59" s="738"/>
      <c r="G59" s="738"/>
      <c r="H59" s="738"/>
      <c r="I59" s="738"/>
      <c r="J59" s="738"/>
      <c r="K59" s="738"/>
      <c r="L59" s="738"/>
      <c r="M59" s="738"/>
      <c r="N59" s="738"/>
      <c r="O59" s="738"/>
      <c r="P59" s="738"/>
      <c r="Q59" s="738"/>
      <c r="R59" s="738"/>
      <c r="S59" s="735"/>
      <c r="T59" s="743"/>
      <c r="U59" s="743"/>
      <c r="V59" s="743"/>
      <c r="W59" s="743"/>
      <c r="X59" s="743"/>
      <c r="Y59" s="743"/>
      <c r="Z59" s="743"/>
      <c r="AA59" s="743"/>
      <c r="AB59" s="743"/>
      <c r="AC59" s="743"/>
      <c r="AD59" s="743"/>
      <c r="AE59" s="743"/>
      <c r="AF59" s="743"/>
      <c r="AG59" s="735"/>
      <c r="AH59" s="735">
        <f t="shared" ref="AH59:AI59" si="13">AH58</f>
        <v>0</v>
      </c>
      <c r="AI59" s="735">
        <f t="shared" si="13"/>
        <v>0</v>
      </c>
      <c r="AJ59" s="105"/>
      <c r="AK59" s="105"/>
      <c r="AL59" s="105"/>
      <c r="AM59" s="105"/>
      <c r="AN59" s="105"/>
      <c r="AO59" s="105"/>
      <c r="AP59" s="105"/>
      <c r="AQ59" s="105"/>
    </row>
    <row r="60" ht="14.25" customHeight="1">
      <c r="A60" s="108"/>
      <c r="B60" s="108"/>
      <c r="C60" s="732" t="s">
        <v>403</v>
      </c>
      <c r="D60" s="740"/>
      <c r="E60" s="737"/>
      <c r="F60" s="738"/>
      <c r="G60" s="738"/>
      <c r="H60" s="738"/>
      <c r="I60" s="738"/>
      <c r="J60" s="738"/>
      <c r="K60" s="738"/>
      <c r="L60" s="738"/>
      <c r="M60" s="738"/>
      <c r="N60" s="738"/>
      <c r="O60" s="738"/>
      <c r="P60" s="738"/>
      <c r="Q60" s="738"/>
      <c r="R60" s="738"/>
      <c r="S60" s="735"/>
      <c r="T60" s="735"/>
      <c r="U60" s="735"/>
      <c r="V60" s="735"/>
      <c r="W60" s="735"/>
      <c r="X60" s="735"/>
      <c r="Y60" s="735"/>
      <c r="Z60" s="735"/>
      <c r="AA60" s="735"/>
      <c r="AB60" s="735"/>
      <c r="AC60" s="735"/>
      <c r="AD60" s="735"/>
      <c r="AE60" s="735"/>
      <c r="AF60" s="735"/>
      <c r="AG60" s="735"/>
      <c r="AH60" s="735"/>
      <c r="AI60" s="735"/>
      <c r="AJ60" s="105"/>
      <c r="AK60" s="105"/>
      <c r="AL60" s="105"/>
      <c r="AM60" s="105"/>
      <c r="AN60" s="105"/>
      <c r="AO60" s="105"/>
      <c r="AP60" s="105"/>
      <c r="AQ60" s="105"/>
    </row>
    <row r="61" ht="14.25" customHeight="1">
      <c r="A61" s="108"/>
      <c r="B61" s="108"/>
      <c r="C61" s="732" t="s">
        <v>392</v>
      </c>
      <c r="D61" s="740"/>
      <c r="E61" s="737"/>
      <c r="F61" s="738"/>
      <c r="G61" s="738"/>
      <c r="H61" s="738"/>
      <c r="I61" s="738"/>
      <c r="J61" s="738"/>
      <c r="K61" s="738"/>
      <c r="L61" s="738"/>
      <c r="M61" s="738"/>
      <c r="N61" s="738"/>
      <c r="O61" s="738"/>
      <c r="P61" s="738"/>
      <c r="Q61" s="738"/>
      <c r="R61" s="738"/>
      <c r="S61" s="735"/>
      <c r="T61" s="735"/>
      <c r="U61" s="735"/>
      <c r="V61" s="735"/>
      <c r="W61" s="735"/>
      <c r="X61" s="735"/>
      <c r="Y61" s="735"/>
      <c r="Z61" s="735"/>
      <c r="AA61" s="735"/>
      <c r="AB61" s="735"/>
      <c r="AC61" s="735"/>
      <c r="AD61" s="735"/>
      <c r="AE61" s="735"/>
      <c r="AF61" s="735"/>
      <c r="AG61" s="735"/>
      <c r="AH61" s="735"/>
      <c r="AI61" s="735"/>
      <c r="AJ61" s="105"/>
      <c r="AK61" s="105"/>
      <c r="AL61" s="105"/>
      <c r="AM61" s="105"/>
      <c r="AN61" s="105"/>
      <c r="AO61" s="105"/>
      <c r="AP61" s="105"/>
      <c r="AQ61" s="105"/>
    </row>
    <row r="62" ht="14.25" customHeight="1">
      <c r="A62" s="108"/>
      <c r="B62" s="108"/>
      <c r="C62" s="732" t="s">
        <v>393</v>
      </c>
      <c r="D62" s="733"/>
      <c r="E62" s="734"/>
      <c r="F62" s="738"/>
      <c r="G62" s="738"/>
      <c r="H62" s="738"/>
      <c r="I62" s="738"/>
      <c r="J62" s="738"/>
      <c r="K62" s="738"/>
      <c r="L62" s="738"/>
      <c r="M62" s="738"/>
      <c r="N62" s="738"/>
      <c r="O62" s="738"/>
      <c r="P62" s="738"/>
      <c r="Q62" s="738"/>
      <c r="R62" s="738"/>
      <c r="S62" s="735"/>
      <c r="T62" s="735"/>
      <c r="U62" s="735"/>
      <c r="V62" s="735"/>
      <c r="W62" s="735"/>
      <c r="X62" s="735"/>
      <c r="Y62" s="735"/>
      <c r="Z62" s="735"/>
      <c r="AA62" s="735"/>
      <c r="AB62" s="735"/>
      <c r="AC62" s="735"/>
      <c r="AD62" s="735"/>
      <c r="AE62" s="735"/>
      <c r="AF62" s="735"/>
      <c r="AG62" s="735"/>
      <c r="AH62" s="735"/>
      <c r="AI62" s="735"/>
      <c r="AJ62" s="105"/>
      <c r="AK62" s="105"/>
      <c r="AL62" s="105"/>
      <c r="AM62" s="105"/>
      <c r="AN62" s="105"/>
      <c r="AO62" s="105"/>
      <c r="AP62" s="105"/>
      <c r="AQ62" s="105"/>
    </row>
    <row r="63" ht="14.25" customHeight="1">
      <c r="A63" s="108"/>
      <c r="B63" s="108"/>
      <c r="C63" s="732" t="s">
        <v>394</v>
      </c>
      <c r="D63" s="733"/>
      <c r="E63" s="734"/>
      <c r="F63" s="738"/>
      <c r="G63" s="738"/>
      <c r="H63" s="738"/>
      <c r="I63" s="738"/>
      <c r="J63" s="738"/>
      <c r="K63" s="738"/>
      <c r="L63" s="738"/>
      <c r="M63" s="738"/>
      <c r="N63" s="738"/>
      <c r="O63" s="738"/>
      <c r="P63" s="738"/>
      <c r="Q63" s="738"/>
      <c r="R63" s="738"/>
      <c r="S63" s="735"/>
      <c r="T63" s="735"/>
      <c r="U63" s="735"/>
      <c r="V63" s="735"/>
      <c r="W63" s="735"/>
      <c r="X63" s="735"/>
      <c r="Y63" s="735"/>
      <c r="Z63" s="735"/>
      <c r="AA63" s="735"/>
      <c r="AB63" s="735"/>
      <c r="AC63" s="735"/>
      <c r="AD63" s="735"/>
      <c r="AE63" s="735"/>
      <c r="AF63" s="735"/>
      <c r="AG63" s="735"/>
      <c r="AH63" s="735"/>
      <c r="AI63" s="735"/>
      <c r="AJ63" s="105"/>
      <c r="AK63" s="105"/>
      <c r="AL63" s="105"/>
      <c r="AM63" s="105"/>
      <c r="AN63" s="105"/>
      <c r="AO63" s="105"/>
      <c r="AP63" s="105"/>
      <c r="AQ63" s="105"/>
    </row>
    <row r="64">
      <c r="A64" s="108"/>
      <c r="B64" s="108"/>
      <c r="C64" s="732"/>
      <c r="D64" s="733"/>
      <c r="E64" s="734"/>
      <c r="F64" s="735"/>
      <c r="G64" s="735"/>
      <c r="H64" s="735"/>
      <c r="I64" s="735"/>
      <c r="J64" s="735"/>
      <c r="K64" s="735"/>
      <c r="L64" s="735"/>
      <c r="M64" s="735"/>
      <c r="N64" s="735"/>
      <c r="O64" s="735"/>
      <c r="P64" s="735"/>
      <c r="Q64" s="735"/>
      <c r="R64" s="735"/>
      <c r="S64" s="735"/>
      <c r="T64" s="735"/>
      <c r="U64" s="735"/>
      <c r="V64" s="735"/>
      <c r="W64" s="735"/>
      <c r="X64" s="735"/>
      <c r="Y64" s="735"/>
      <c r="Z64" s="735"/>
      <c r="AA64" s="735"/>
      <c r="AB64" s="735"/>
      <c r="AC64" s="735"/>
      <c r="AD64" s="735"/>
      <c r="AE64" s="735"/>
      <c r="AF64" s="735"/>
      <c r="AG64" s="735"/>
      <c r="AH64" s="735"/>
      <c r="AI64" s="735"/>
      <c r="AJ64" s="105"/>
      <c r="AK64" s="105"/>
      <c r="AL64" s="105"/>
      <c r="AM64" s="105"/>
      <c r="AN64" s="105"/>
      <c r="AO64" s="105"/>
      <c r="AP64" s="105"/>
      <c r="AQ64" s="105"/>
    </row>
    <row r="65" ht="13.5" customHeight="1">
      <c r="A65" s="108"/>
      <c r="B65" s="108"/>
      <c r="C65" s="723"/>
      <c r="D65" s="741"/>
      <c r="E65" s="134">
        <f t="shared" ref="E65:AI65" si="14">SUM(E55:E64)</f>
        <v>210000</v>
      </c>
      <c r="F65" s="134">
        <f t="shared" si="14"/>
        <v>0</v>
      </c>
      <c r="G65" s="134">
        <f t="shared" si="14"/>
        <v>5000</v>
      </c>
      <c r="H65" s="134">
        <f t="shared" si="14"/>
        <v>5000</v>
      </c>
      <c r="I65" s="134">
        <f t="shared" si="14"/>
        <v>5000</v>
      </c>
      <c r="J65" s="134">
        <f t="shared" si="14"/>
        <v>5000</v>
      </c>
      <c r="K65" s="134">
        <f t="shared" si="14"/>
        <v>5000</v>
      </c>
      <c r="L65" s="134">
        <f t="shared" si="14"/>
        <v>5000</v>
      </c>
      <c r="M65" s="134">
        <f t="shared" si="14"/>
        <v>5000</v>
      </c>
      <c r="N65" s="134">
        <f t="shared" si="14"/>
        <v>5000</v>
      </c>
      <c r="O65" s="134">
        <f t="shared" si="14"/>
        <v>5000</v>
      </c>
      <c r="P65" s="134">
        <f t="shared" si="14"/>
        <v>5000</v>
      </c>
      <c r="Q65" s="134">
        <f t="shared" si="14"/>
        <v>5000</v>
      </c>
      <c r="R65" s="134">
        <f t="shared" si="14"/>
        <v>5000</v>
      </c>
      <c r="S65" s="134">
        <f t="shared" si="14"/>
        <v>60000</v>
      </c>
      <c r="T65" s="134">
        <f t="shared" si="14"/>
        <v>5250</v>
      </c>
      <c r="U65" s="134">
        <f t="shared" si="14"/>
        <v>5250</v>
      </c>
      <c r="V65" s="134">
        <f t="shared" si="14"/>
        <v>5250</v>
      </c>
      <c r="W65" s="134">
        <f t="shared" si="14"/>
        <v>5250</v>
      </c>
      <c r="X65" s="134">
        <f t="shared" si="14"/>
        <v>5250</v>
      </c>
      <c r="Y65" s="134">
        <f t="shared" si="14"/>
        <v>5250</v>
      </c>
      <c r="Z65" s="134">
        <f t="shared" si="14"/>
        <v>5250</v>
      </c>
      <c r="AA65" s="134">
        <f t="shared" si="14"/>
        <v>5250</v>
      </c>
      <c r="AB65" s="134">
        <f t="shared" si="14"/>
        <v>5250</v>
      </c>
      <c r="AC65" s="134">
        <f t="shared" si="14"/>
        <v>5250</v>
      </c>
      <c r="AD65" s="134">
        <f t="shared" si="14"/>
        <v>5250</v>
      </c>
      <c r="AE65" s="134">
        <f t="shared" si="14"/>
        <v>5250</v>
      </c>
      <c r="AF65" s="134">
        <f t="shared" si="14"/>
        <v>63000</v>
      </c>
      <c r="AG65" s="134">
        <f t="shared" si="14"/>
        <v>66150</v>
      </c>
      <c r="AH65" s="134">
        <f t="shared" si="14"/>
        <v>69457.5</v>
      </c>
      <c r="AI65" s="134">
        <f t="shared" si="14"/>
        <v>72930.375</v>
      </c>
      <c r="AJ65" s="105"/>
      <c r="AK65" s="105"/>
      <c r="AL65" s="105"/>
      <c r="AM65" s="105"/>
      <c r="AN65" s="105"/>
      <c r="AO65" s="105"/>
      <c r="AP65" s="105"/>
      <c r="AQ65" s="105"/>
    </row>
    <row r="66" ht="13.5" customHeight="1">
      <c r="A66" s="108"/>
      <c r="B66" s="108"/>
      <c r="C66" s="108"/>
      <c r="D66" s="730"/>
      <c r="E66" s="148"/>
      <c r="F66" s="148"/>
      <c r="G66" s="148"/>
      <c r="H66" s="148"/>
      <c r="I66" s="148"/>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05"/>
      <c r="AK66" s="105"/>
      <c r="AL66" s="105"/>
      <c r="AM66" s="105"/>
      <c r="AN66" s="105"/>
      <c r="AO66" s="105"/>
      <c r="AP66" s="105"/>
      <c r="AQ66" s="105"/>
    </row>
    <row r="67" ht="13.5" customHeight="1">
      <c r="A67" s="108"/>
      <c r="B67" s="108"/>
      <c r="C67" s="108"/>
      <c r="D67" s="730"/>
      <c r="E67" s="148"/>
      <c r="F67" s="148"/>
      <c r="G67" s="148"/>
      <c r="H67" s="148"/>
      <c r="I67" s="148"/>
      <c r="J67" s="148"/>
      <c r="K67" s="148"/>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c r="AJ67" s="105"/>
      <c r="AK67" s="105"/>
      <c r="AL67" s="105"/>
      <c r="AM67" s="105"/>
      <c r="AN67" s="105"/>
      <c r="AO67" s="105"/>
      <c r="AP67" s="105"/>
      <c r="AQ67" s="105"/>
    </row>
    <row r="68" ht="13.5" customHeight="1">
      <c r="A68" s="108"/>
      <c r="B68" s="108"/>
      <c r="C68" s="108"/>
      <c r="D68" s="736"/>
      <c r="E68" s="148"/>
      <c r="F68" s="148"/>
      <c r="G68" s="148"/>
      <c r="H68" s="148"/>
      <c r="I68" s="148"/>
      <c r="J68" s="148"/>
      <c r="K68" s="148"/>
      <c r="L68" s="148"/>
      <c r="M68" s="148"/>
      <c r="N68" s="148"/>
      <c r="O68" s="148"/>
      <c r="P68" s="744" t="s">
        <v>410</v>
      </c>
      <c r="Q68" s="148"/>
      <c r="R68" s="148"/>
      <c r="S68" s="699">
        <f>COUNT(S55:S64)</f>
        <v>3</v>
      </c>
      <c r="T68" s="699"/>
      <c r="U68" s="699"/>
      <c r="V68" s="699"/>
      <c r="W68" s="699"/>
      <c r="X68" s="699"/>
      <c r="Y68" s="699"/>
      <c r="Z68" s="699"/>
      <c r="AA68" s="699"/>
      <c r="AB68" s="699"/>
      <c r="AC68" s="699"/>
      <c r="AD68" s="699"/>
      <c r="AE68" s="699"/>
      <c r="AF68" s="699">
        <f t="shared" ref="AF68:AI68" si="15">COUNT(AF55:AF64)</f>
        <v>3</v>
      </c>
      <c r="AG68" s="699">
        <f t="shared" si="15"/>
        <v>3</v>
      </c>
      <c r="AH68" s="699">
        <f t="shared" si="15"/>
        <v>4</v>
      </c>
      <c r="AI68" s="699">
        <f t="shared" si="15"/>
        <v>4</v>
      </c>
      <c r="AJ68" s="105"/>
      <c r="AK68" s="105"/>
      <c r="AL68" s="105"/>
      <c r="AM68" s="105"/>
      <c r="AN68" s="105"/>
      <c r="AO68" s="105"/>
      <c r="AP68" s="105"/>
      <c r="AQ68" s="105"/>
    </row>
    <row r="69" ht="13.5" customHeight="1">
      <c r="A69" s="108"/>
      <c r="B69" s="108"/>
      <c r="C69" s="108"/>
      <c r="D69" s="736"/>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8"/>
      <c r="AJ69" s="105"/>
      <c r="AK69" s="105"/>
      <c r="AL69" s="105"/>
      <c r="AM69" s="105"/>
      <c r="AN69" s="105"/>
      <c r="AO69" s="105"/>
      <c r="AP69" s="105"/>
      <c r="AQ69" s="105"/>
    </row>
    <row r="70" ht="13.5" customHeight="1">
      <c r="A70" s="108"/>
      <c r="B70" s="108"/>
      <c r="C70" s="108"/>
      <c r="D70" s="736"/>
      <c r="E70" s="148"/>
      <c r="F70" s="744"/>
      <c r="G70" s="744"/>
      <c r="H70" s="744"/>
      <c r="I70" s="744"/>
      <c r="J70" s="744"/>
      <c r="K70" s="744"/>
      <c r="L70" s="744"/>
      <c r="M70" s="744"/>
      <c r="N70" s="744"/>
      <c r="O70" s="744"/>
      <c r="P70" s="744"/>
      <c r="Q70" s="744"/>
      <c r="R70" s="744"/>
      <c r="S70" s="744">
        <f>S68+S51</f>
        <v>24</v>
      </c>
      <c r="T70" s="744"/>
      <c r="U70" s="744"/>
      <c r="V70" s="744"/>
      <c r="W70" s="744"/>
      <c r="X70" s="744"/>
      <c r="Y70" s="744"/>
      <c r="Z70" s="744"/>
      <c r="AA70" s="744"/>
      <c r="AB70" s="744"/>
      <c r="AC70" s="744"/>
      <c r="AD70" s="744"/>
      <c r="AE70" s="744"/>
      <c r="AF70" s="744">
        <f t="shared" ref="AF70:AI70" si="16">AF68+AF51</f>
        <v>4</v>
      </c>
      <c r="AG70" s="744">
        <f t="shared" si="16"/>
        <v>4</v>
      </c>
      <c r="AH70" s="744">
        <f t="shared" si="16"/>
        <v>5</v>
      </c>
      <c r="AI70" s="744">
        <f t="shared" si="16"/>
        <v>5</v>
      </c>
      <c r="AJ70" s="105"/>
      <c r="AK70" s="105"/>
      <c r="AL70" s="105"/>
      <c r="AM70" s="105"/>
      <c r="AN70" s="105"/>
      <c r="AO70" s="105"/>
      <c r="AP70" s="105"/>
      <c r="AQ70" s="105"/>
    </row>
    <row r="71" ht="13.5" customHeight="1">
      <c r="A71" s="108"/>
      <c r="B71" s="108"/>
      <c r="C71" s="108"/>
      <c r="D71" s="730"/>
      <c r="E71" s="148"/>
      <c r="F71" s="148"/>
      <c r="G71" s="148"/>
      <c r="H71" s="148"/>
      <c r="I71" s="148"/>
      <c r="J71" s="148"/>
      <c r="K71" s="148"/>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c r="AI71" s="148"/>
      <c r="AJ71" s="105"/>
      <c r="AK71" s="105"/>
      <c r="AL71" s="105"/>
      <c r="AM71" s="105"/>
      <c r="AN71" s="105"/>
      <c r="AO71" s="105"/>
      <c r="AP71" s="105"/>
      <c r="AQ71" s="105"/>
    </row>
    <row r="72" ht="15.75" customHeight="1">
      <c r="A72" s="105"/>
      <c r="B72" s="105"/>
      <c r="C72" s="105"/>
      <c r="D72" s="105"/>
      <c r="E72" s="105"/>
      <c r="F72" s="105"/>
      <c r="G72" s="105"/>
      <c r="H72" s="105"/>
      <c r="I72" s="105"/>
      <c r="J72" s="105"/>
      <c r="K72" s="105"/>
      <c r="L72" s="105"/>
      <c r="M72" s="105"/>
      <c r="N72" s="105"/>
      <c r="O72" s="105"/>
      <c r="P72" s="144" t="s">
        <v>411</v>
      </c>
      <c r="Q72" s="105"/>
      <c r="R72" s="105"/>
      <c r="S72" s="103">
        <f>(S70*350)*12</f>
        <v>100800</v>
      </c>
      <c r="T72" s="103"/>
      <c r="U72" s="103"/>
      <c r="V72" s="103"/>
      <c r="W72" s="103"/>
      <c r="X72" s="103"/>
      <c r="Y72" s="103"/>
      <c r="Z72" s="103"/>
      <c r="AA72" s="103"/>
      <c r="AB72" s="103"/>
      <c r="AC72" s="103"/>
      <c r="AD72" s="103"/>
      <c r="AE72" s="103"/>
      <c r="AF72" s="103"/>
      <c r="AG72" s="103"/>
      <c r="AH72" s="103"/>
      <c r="AI72" s="103"/>
      <c r="AJ72" s="105"/>
      <c r="AK72" s="105"/>
      <c r="AL72" s="105"/>
      <c r="AM72" s="105"/>
      <c r="AN72" s="105"/>
      <c r="AO72" s="105"/>
      <c r="AP72" s="105"/>
      <c r="AQ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row>
    <row r="74" ht="15.75" customHeight="1">
      <c r="A74" s="105"/>
      <c r="B74" s="105"/>
      <c r="C74" s="105"/>
      <c r="D74" s="105"/>
      <c r="E74" s="105"/>
      <c r="F74" s="105"/>
      <c r="G74" s="105"/>
      <c r="H74" s="105"/>
      <c r="I74" s="105"/>
      <c r="J74" s="105"/>
      <c r="K74" s="105"/>
      <c r="L74" s="105"/>
      <c r="M74" s="105"/>
      <c r="N74" s="105"/>
      <c r="O74" s="105"/>
      <c r="P74" s="105"/>
      <c r="Q74" s="105"/>
      <c r="R74" s="105"/>
      <c r="S74" s="524"/>
      <c r="T74" s="524"/>
      <c r="U74" s="524"/>
      <c r="V74" s="524"/>
      <c r="W74" s="524"/>
      <c r="X74" s="524"/>
      <c r="Y74" s="524"/>
      <c r="Z74" s="524"/>
      <c r="AA74" s="524"/>
      <c r="AB74" s="524"/>
      <c r="AC74" s="524"/>
      <c r="AD74" s="524"/>
      <c r="AE74" s="524"/>
      <c r="AF74" s="524"/>
      <c r="AG74" s="524"/>
      <c r="AH74" s="524"/>
      <c r="AI74" s="524"/>
      <c r="AP74" s="105"/>
      <c r="AQ74" s="105"/>
    </row>
    <row r="75" ht="15.75" customHeight="1">
      <c r="A75" s="105"/>
      <c r="B75" s="105"/>
      <c r="F75" s="745"/>
      <c r="G75" s="746" t="s">
        <v>13</v>
      </c>
      <c r="H75" s="746" t="s">
        <v>14</v>
      </c>
      <c r="I75" s="746" t="s">
        <v>15</v>
      </c>
      <c r="J75" s="746" t="s">
        <v>16</v>
      </c>
      <c r="K75" s="746" t="s">
        <v>17</v>
      </c>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P75" s="105"/>
      <c r="AQ75" s="105"/>
    </row>
    <row r="76" ht="15.75" customHeight="1">
      <c r="A76" s="105"/>
      <c r="B76" s="105"/>
      <c r="F76" s="747" t="s">
        <v>381</v>
      </c>
      <c r="G76" s="748">
        <f>S21</f>
        <v>1</v>
      </c>
      <c r="H76" s="748">
        <f t="shared" ref="H76:K76" si="17">AF21</f>
        <v>1</v>
      </c>
      <c r="I76" s="748">
        <f t="shared" si="17"/>
        <v>1</v>
      </c>
      <c r="J76" s="748">
        <f t="shared" si="17"/>
        <v>1</v>
      </c>
      <c r="K76" s="748">
        <f t="shared" si="17"/>
        <v>1</v>
      </c>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P76" s="105"/>
      <c r="AQ76" s="105"/>
    </row>
    <row r="77" ht="15.75" customHeight="1">
      <c r="A77" s="105"/>
      <c r="B77" s="105"/>
      <c r="F77" s="747" t="s">
        <v>412</v>
      </c>
      <c r="G77" s="748">
        <f>S51</f>
        <v>21</v>
      </c>
      <c r="H77" s="748">
        <f t="shared" ref="H77:K77" si="18">AF51</f>
        <v>1</v>
      </c>
      <c r="I77" s="748">
        <f t="shared" si="18"/>
        <v>1</v>
      </c>
      <c r="J77" s="748">
        <f t="shared" si="18"/>
        <v>1</v>
      </c>
      <c r="K77" s="748">
        <f t="shared" si="18"/>
        <v>1</v>
      </c>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P77" s="105"/>
      <c r="AQ77" s="105"/>
    </row>
    <row r="78" ht="15.75" customHeight="1">
      <c r="A78" s="105"/>
      <c r="B78" s="105"/>
      <c r="F78" s="747" t="s">
        <v>413</v>
      </c>
      <c r="G78" s="748">
        <f>S68</f>
        <v>3</v>
      </c>
      <c r="H78" s="748">
        <f t="shared" ref="H78:K78" si="19">AF68</f>
        <v>3</v>
      </c>
      <c r="I78" s="748">
        <f t="shared" si="19"/>
        <v>3</v>
      </c>
      <c r="J78" s="748">
        <f t="shared" si="19"/>
        <v>4</v>
      </c>
      <c r="K78" s="748">
        <f t="shared" si="19"/>
        <v>4</v>
      </c>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P78" s="105"/>
      <c r="AQ78" s="105"/>
    </row>
    <row r="79" ht="15.75" customHeight="1">
      <c r="A79" s="105"/>
      <c r="B79" s="105"/>
      <c r="F79" s="747" t="s">
        <v>12</v>
      </c>
      <c r="G79" s="748">
        <f t="shared" ref="G79:K79" si="20">SUM(G76:G78)</f>
        <v>25</v>
      </c>
      <c r="H79" s="748">
        <f t="shared" si="20"/>
        <v>5</v>
      </c>
      <c r="I79" s="748">
        <f t="shared" si="20"/>
        <v>5</v>
      </c>
      <c r="J79" s="748">
        <f t="shared" si="20"/>
        <v>6</v>
      </c>
      <c r="K79" s="748">
        <f t="shared" si="20"/>
        <v>6</v>
      </c>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P79" s="105"/>
      <c r="AQ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105"/>
      <c r="AQ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05"/>
      <c r="AO97" s="105"/>
      <c r="AP97" s="105"/>
      <c r="AQ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c r="AN98" s="105"/>
      <c r="AO98" s="105"/>
      <c r="AP98" s="105"/>
      <c r="AQ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c r="AN99" s="105"/>
      <c r="AO99" s="105"/>
      <c r="AP99" s="105"/>
      <c r="AQ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c r="AN102" s="105"/>
      <c r="AO102" s="105"/>
      <c r="AP102" s="105"/>
      <c r="AQ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c r="AN103" s="105"/>
      <c r="AO103" s="105"/>
      <c r="AP103" s="105"/>
      <c r="AQ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c r="AN116" s="105"/>
      <c r="AO116" s="105"/>
      <c r="AP116" s="105"/>
      <c r="AQ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c r="AN118" s="105"/>
      <c r="AO118" s="105"/>
      <c r="AP118" s="105"/>
      <c r="AQ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c r="AN119" s="105"/>
      <c r="AO119" s="105"/>
      <c r="AP119" s="105"/>
      <c r="AQ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c r="AN120" s="105"/>
      <c r="AO120" s="105"/>
      <c r="AP120" s="105"/>
      <c r="AQ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c r="AN121" s="105"/>
      <c r="AO121" s="105"/>
      <c r="AP121" s="105"/>
      <c r="AQ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5"/>
      <c r="AP123" s="105"/>
      <c r="AQ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c r="AN126" s="105"/>
      <c r="AO126" s="105"/>
      <c r="AP126" s="105"/>
      <c r="AQ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c r="AN128" s="105"/>
      <c r="AO128" s="105"/>
      <c r="AP128" s="105"/>
      <c r="AQ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5"/>
      <c r="AP132" s="105"/>
      <c r="AQ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c r="AN137" s="105"/>
      <c r="AO137" s="105"/>
      <c r="AP137" s="105"/>
      <c r="AQ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c r="AN139" s="105"/>
      <c r="AO139" s="105"/>
      <c r="AP139" s="105"/>
      <c r="AQ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c r="AN142" s="105"/>
      <c r="AO142" s="105"/>
      <c r="AP142" s="105"/>
      <c r="AQ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c r="AN143" s="105"/>
      <c r="AO143" s="105"/>
      <c r="AP143" s="105"/>
      <c r="AQ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c r="AN144" s="105"/>
      <c r="AO144" s="105"/>
      <c r="AP144" s="105"/>
      <c r="AQ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c r="AN146" s="105"/>
      <c r="AO146" s="105"/>
      <c r="AP146" s="105"/>
      <c r="AQ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5"/>
      <c r="AP147" s="105"/>
      <c r="AQ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c r="AN156" s="105"/>
      <c r="AO156" s="105"/>
      <c r="AP156" s="105"/>
      <c r="AQ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c r="AN158" s="105"/>
      <c r="AO158" s="105"/>
      <c r="AP158" s="105"/>
      <c r="AQ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c r="AN159" s="105"/>
      <c r="AO159" s="105"/>
      <c r="AP159" s="105"/>
      <c r="AQ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c r="AN166" s="105"/>
      <c r="AO166" s="105"/>
      <c r="AP166" s="105"/>
      <c r="AQ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c r="AN167" s="105"/>
      <c r="AO167" s="105"/>
      <c r="AP167" s="105"/>
      <c r="AQ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c r="AN168" s="105"/>
      <c r="AO168" s="105"/>
      <c r="AP168" s="105"/>
      <c r="AQ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c r="AN169" s="105"/>
      <c r="AO169" s="105"/>
      <c r="AP169" s="105"/>
      <c r="AQ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c r="AN170" s="105"/>
      <c r="AO170" s="105"/>
      <c r="AP170" s="105"/>
      <c r="AQ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c r="AN171" s="105"/>
      <c r="AO171" s="105"/>
      <c r="AP171" s="105"/>
      <c r="AQ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c r="AN172" s="105"/>
      <c r="AO172" s="105"/>
      <c r="AP172" s="105"/>
      <c r="AQ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c r="AN173" s="105"/>
      <c r="AO173" s="105"/>
      <c r="AP173" s="105"/>
      <c r="AQ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c r="AN174" s="105"/>
      <c r="AO174" s="105"/>
      <c r="AP174" s="105"/>
      <c r="AQ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c r="AN177" s="105"/>
      <c r="AO177" s="105"/>
      <c r="AP177" s="105"/>
      <c r="AQ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c r="AN183" s="105"/>
      <c r="AO183" s="105"/>
      <c r="AP183" s="105"/>
      <c r="AQ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c r="AN184" s="105"/>
      <c r="AO184" s="105"/>
      <c r="AP184" s="105"/>
      <c r="AQ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c r="AN185" s="105"/>
      <c r="AO185" s="105"/>
      <c r="AP185" s="105"/>
      <c r="AQ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c r="AN186" s="105"/>
      <c r="AO186" s="105"/>
      <c r="AP186" s="105"/>
      <c r="AQ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c r="AN189" s="105"/>
      <c r="AO189" s="105"/>
      <c r="AP189" s="105"/>
      <c r="AQ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c r="AN192" s="105"/>
      <c r="AO192" s="105"/>
      <c r="AP192" s="105"/>
      <c r="AQ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c r="AN193" s="105"/>
      <c r="AO193" s="105"/>
      <c r="AP193" s="105"/>
      <c r="AQ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c r="AN194" s="105"/>
      <c r="AO194" s="105"/>
      <c r="AP194" s="105"/>
      <c r="AQ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c r="AN196" s="105"/>
      <c r="AO196" s="105"/>
      <c r="AP196" s="105"/>
      <c r="AQ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c r="AN197" s="105"/>
      <c r="AO197" s="105"/>
      <c r="AP197" s="105"/>
      <c r="AQ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c r="AN198" s="105"/>
      <c r="AO198" s="105"/>
      <c r="AP198" s="105"/>
      <c r="AQ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c r="AN199" s="105"/>
      <c r="AO199" s="105"/>
      <c r="AP199" s="105"/>
      <c r="AQ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c r="AN201" s="105"/>
      <c r="AO201" s="105"/>
      <c r="AP201" s="105"/>
      <c r="AQ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c r="AN202" s="105"/>
      <c r="AO202" s="105"/>
      <c r="AP202" s="105"/>
      <c r="AQ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c r="AN204" s="105"/>
      <c r="AO204" s="105"/>
      <c r="AP204" s="105"/>
      <c r="AQ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c r="AN205" s="105"/>
      <c r="AO205" s="105"/>
      <c r="AP205" s="105"/>
      <c r="AQ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c r="AN207" s="105"/>
      <c r="AO207" s="105"/>
      <c r="AP207" s="105"/>
      <c r="AQ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c r="AN208" s="105"/>
      <c r="AO208" s="105"/>
      <c r="AP208" s="105"/>
      <c r="AQ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c r="AN212" s="105"/>
      <c r="AO212" s="105"/>
      <c r="AP212" s="105"/>
      <c r="AQ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c r="AN213" s="105"/>
      <c r="AO213" s="105"/>
      <c r="AP213" s="105"/>
      <c r="AQ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c r="AN215" s="105"/>
      <c r="AO215" s="105"/>
      <c r="AP215" s="105"/>
      <c r="AQ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5"/>
      <c r="AP216" s="105"/>
      <c r="AQ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c r="AN217" s="105"/>
      <c r="AO217" s="105"/>
      <c r="AP217" s="105"/>
      <c r="AQ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c r="AM220" s="105"/>
      <c r="AN220" s="105"/>
      <c r="AO220" s="105"/>
      <c r="AP220" s="105"/>
      <c r="AQ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c r="AM221" s="105"/>
      <c r="AN221" s="105"/>
      <c r="AO221" s="105"/>
      <c r="AP221" s="105"/>
      <c r="AQ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c r="AM222" s="105"/>
      <c r="AN222" s="105"/>
      <c r="AO222" s="105"/>
      <c r="AP222" s="105"/>
      <c r="AQ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c r="AM223" s="105"/>
      <c r="AN223" s="105"/>
      <c r="AO223" s="105"/>
      <c r="AP223" s="105"/>
      <c r="AQ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5"/>
      <c r="AL225" s="105"/>
      <c r="AM225" s="105"/>
      <c r="AN225" s="105"/>
      <c r="AO225" s="105"/>
      <c r="AP225" s="105"/>
      <c r="AQ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c r="AN226" s="105"/>
      <c r="AO226" s="105"/>
      <c r="AP226" s="105"/>
      <c r="AQ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c r="AM227" s="105"/>
      <c r="AN227" s="105"/>
      <c r="AO227" s="105"/>
      <c r="AP227" s="105"/>
      <c r="AQ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5"/>
      <c r="AL228" s="105"/>
      <c r="AM228" s="105"/>
      <c r="AN228" s="105"/>
      <c r="AO228" s="105"/>
      <c r="AP228" s="105"/>
      <c r="AQ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c r="AL229" s="105"/>
      <c r="AM229" s="105"/>
      <c r="AN229" s="105"/>
      <c r="AO229" s="105"/>
      <c r="AP229" s="105"/>
      <c r="AQ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c r="AL230" s="105"/>
      <c r="AM230" s="105"/>
      <c r="AN230" s="105"/>
      <c r="AO230" s="105"/>
      <c r="AP230" s="105"/>
      <c r="AQ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c r="AM231" s="105"/>
      <c r="AN231" s="105"/>
      <c r="AO231" s="105"/>
      <c r="AP231" s="105"/>
      <c r="AQ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c r="AN233" s="105"/>
      <c r="AO233" s="105"/>
      <c r="AP233" s="105"/>
      <c r="AQ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c r="AN234" s="105"/>
      <c r="AO234" s="105"/>
      <c r="AP234" s="105"/>
      <c r="AQ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c r="AM235" s="105"/>
      <c r="AN235" s="105"/>
      <c r="AO235" s="105"/>
      <c r="AP235" s="105"/>
      <c r="AQ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c r="AM236" s="105"/>
      <c r="AN236" s="105"/>
      <c r="AO236" s="105"/>
      <c r="AP236" s="105"/>
      <c r="AQ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5"/>
      <c r="AP237" s="105"/>
      <c r="AQ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c r="AN238" s="105"/>
      <c r="AO238" s="105"/>
      <c r="AP238" s="105"/>
      <c r="AQ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c r="AM239" s="105"/>
      <c r="AN239" s="105"/>
      <c r="AO239" s="105"/>
      <c r="AP239" s="105"/>
      <c r="AQ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c r="AM240" s="105"/>
      <c r="AN240" s="105"/>
      <c r="AO240" s="105"/>
      <c r="AP240" s="105"/>
      <c r="AQ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c r="AM241" s="105"/>
      <c r="AN241" s="105"/>
      <c r="AO241" s="105"/>
      <c r="AP241" s="105"/>
      <c r="AQ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c r="AM242" s="105"/>
      <c r="AN242" s="105"/>
      <c r="AO242" s="105"/>
      <c r="AP242" s="105"/>
      <c r="AQ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c r="AM243" s="105"/>
      <c r="AN243" s="105"/>
      <c r="AO243" s="105"/>
      <c r="AP243" s="105"/>
      <c r="AQ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c r="AM244" s="105"/>
      <c r="AN244" s="105"/>
      <c r="AO244" s="105"/>
      <c r="AP244" s="105"/>
      <c r="AQ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c r="AM245" s="105"/>
      <c r="AN245" s="105"/>
      <c r="AO245" s="105"/>
      <c r="AP245" s="105"/>
      <c r="AQ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c r="AM246" s="105"/>
      <c r="AN246" s="105"/>
      <c r="AO246" s="105"/>
      <c r="AP246" s="105"/>
      <c r="AQ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c r="AN247" s="105"/>
      <c r="AO247" s="105"/>
      <c r="AP247" s="105"/>
      <c r="AQ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c r="AM248" s="105"/>
      <c r="AN248" s="105"/>
      <c r="AO248" s="105"/>
      <c r="AP248" s="105"/>
      <c r="AQ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c r="AN249" s="105"/>
      <c r="AO249" s="105"/>
      <c r="AP249" s="105"/>
      <c r="AQ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c r="AN250" s="105"/>
      <c r="AO250" s="105"/>
      <c r="AP250" s="105"/>
      <c r="AQ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c r="AM251" s="105"/>
      <c r="AN251" s="105"/>
      <c r="AO251" s="105"/>
      <c r="AP251" s="105"/>
      <c r="AQ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c r="AN253" s="105"/>
      <c r="AO253" s="105"/>
      <c r="AP253" s="105"/>
      <c r="AQ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c r="AN254" s="105"/>
      <c r="AO254" s="105"/>
      <c r="AP254" s="105"/>
      <c r="AQ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c r="AN255" s="105"/>
      <c r="AO255" s="105"/>
      <c r="AP255" s="105"/>
      <c r="AQ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c r="AN256" s="105"/>
      <c r="AO256" s="105"/>
      <c r="AP256" s="105"/>
      <c r="AQ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c r="AN257" s="105"/>
      <c r="AO257" s="105"/>
      <c r="AP257" s="105"/>
      <c r="AQ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c r="AN258" s="105"/>
      <c r="AO258" s="105"/>
      <c r="AP258" s="105"/>
      <c r="AQ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c r="AN259" s="105"/>
      <c r="AO259" s="105"/>
      <c r="AP259" s="105"/>
      <c r="AQ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c r="AN261" s="105"/>
      <c r="AO261" s="105"/>
      <c r="AP261" s="105"/>
      <c r="AQ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c r="AN262" s="105"/>
      <c r="AO262" s="105"/>
      <c r="AP262" s="105"/>
      <c r="AQ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c r="AM263" s="105"/>
      <c r="AN263" s="105"/>
      <c r="AO263" s="105"/>
      <c r="AP263" s="105"/>
      <c r="AQ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c r="AM264" s="105"/>
      <c r="AN264" s="105"/>
      <c r="AO264" s="105"/>
      <c r="AP264" s="105"/>
      <c r="AQ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c r="AM265" s="105"/>
      <c r="AN265" s="105"/>
      <c r="AO265" s="105"/>
      <c r="AP265" s="105"/>
      <c r="AQ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c r="AM266" s="105"/>
      <c r="AN266" s="105"/>
      <c r="AO266" s="105"/>
      <c r="AP266" s="105"/>
      <c r="AQ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c r="AM268" s="105"/>
      <c r="AN268" s="105"/>
      <c r="AO268" s="105"/>
      <c r="AP268" s="105"/>
      <c r="AQ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c r="AM269" s="105"/>
      <c r="AN269" s="105"/>
      <c r="AO269" s="105"/>
      <c r="AP269" s="105"/>
      <c r="AQ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c r="AN272" s="105"/>
      <c r="AO272" s="105"/>
      <c r="AP272" s="105"/>
      <c r="AQ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c r="AN274" s="105"/>
      <c r="AO274" s="105"/>
      <c r="AP274" s="105"/>
      <c r="AQ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c r="AN275" s="105"/>
      <c r="AO275" s="105"/>
      <c r="AP275" s="105"/>
      <c r="AQ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c r="AN277" s="105"/>
      <c r="AO277" s="105"/>
      <c r="AP277" s="105"/>
      <c r="AQ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c r="AM278" s="105"/>
      <c r="AN278" s="105"/>
      <c r="AO278" s="105"/>
      <c r="AP278" s="105"/>
      <c r="AQ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c r="AN279" s="105"/>
      <c r="AO279" s="105"/>
      <c r="AP279" s="105"/>
      <c r="AQ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c r="AM280" s="105"/>
      <c r="AN280" s="105"/>
      <c r="AO280" s="105"/>
      <c r="AP280" s="105"/>
      <c r="AQ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c r="AN281" s="105"/>
      <c r="AO281" s="105"/>
      <c r="AP281" s="105"/>
      <c r="AQ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c r="AN282" s="105"/>
      <c r="AO282" s="105"/>
      <c r="AP282" s="105"/>
      <c r="AQ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c r="AN283" s="105"/>
      <c r="AO283" s="105"/>
      <c r="AP283" s="105"/>
      <c r="AQ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c r="AN284" s="105"/>
      <c r="AO284" s="105"/>
      <c r="AP284" s="105"/>
      <c r="AQ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c r="AN287" s="105"/>
      <c r="AO287" s="105"/>
      <c r="AP287" s="105"/>
      <c r="AQ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c r="AM288" s="105"/>
      <c r="AN288" s="105"/>
      <c r="AO288" s="105"/>
      <c r="AP288" s="105"/>
      <c r="AQ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c r="AM289" s="105"/>
      <c r="AN289" s="105"/>
      <c r="AO289" s="105"/>
      <c r="AP289" s="105"/>
      <c r="AQ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c r="AN290" s="105"/>
      <c r="AO290" s="105"/>
      <c r="AP290" s="105"/>
      <c r="AQ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5"/>
      <c r="AP291" s="105"/>
      <c r="AQ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c r="AN293" s="105"/>
      <c r="AO293" s="105"/>
      <c r="AP293" s="105"/>
      <c r="AQ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c r="AN294" s="105"/>
      <c r="AO294" s="105"/>
      <c r="AP294" s="105"/>
      <c r="AQ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c r="AN295" s="105"/>
      <c r="AO295" s="105"/>
      <c r="AP295" s="105"/>
      <c r="AQ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c r="AN296" s="105"/>
      <c r="AO296" s="105"/>
      <c r="AP296" s="105"/>
      <c r="AQ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5"/>
      <c r="AP297" s="105"/>
      <c r="AQ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c r="AM298" s="105"/>
      <c r="AN298" s="105"/>
      <c r="AO298" s="105"/>
      <c r="AP298" s="105"/>
      <c r="AQ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c r="AM300" s="105"/>
      <c r="AN300" s="105"/>
      <c r="AO300" s="105"/>
      <c r="AP300" s="105"/>
      <c r="AQ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c r="AM301" s="105"/>
      <c r="AN301" s="105"/>
      <c r="AO301" s="105"/>
      <c r="AP301" s="105"/>
      <c r="AQ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c r="AM302" s="105"/>
      <c r="AN302" s="105"/>
      <c r="AO302" s="105"/>
      <c r="AP302" s="105"/>
      <c r="AQ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c r="AN303" s="105"/>
      <c r="AO303" s="105"/>
      <c r="AP303" s="105"/>
      <c r="AQ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c r="AN304" s="105"/>
      <c r="AO304" s="105"/>
      <c r="AP304" s="105"/>
      <c r="AQ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c r="AN305" s="105"/>
      <c r="AO305" s="105"/>
      <c r="AP305" s="105"/>
      <c r="AQ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c r="AN306" s="105"/>
      <c r="AO306" s="105"/>
      <c r="AP306" s="105"/>
      <c r="AQ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c r="AN307" s="105"/>
      <c r="AO307" s="105"/>
      <c r="AP307" s="105"/>
      <c r="AQ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c r="AN308" s="105"/>
      <c r="AO308" s="105"/>
      <c r="AP308" s="105"/>
      <c r="AQ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5"/>
      <c r="AP309" s="105"/>
      <c r="AQ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c r="AN310" s="105"/>
      <c r="AO310" s="105"/>
      <c r="AP310" s="105"/>
      <c r="AQ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c r="AM311" s="105"/>
      <c r="AN311" s="105"/>
      <c r="AO311" s="105"/>
      <c r="AP311" s="105"/>
      <c r="AQ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c r="AM312" s="105"/>
      <c r="AN312" s="105"/>
      <c r="AO312" s="105"/>
      <c r="AP312" s="105"/>
      <c r="AQ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c r="AM313" s="105"/>
      <c r="AN313" s="105"/>
      <c r="AO313" s="105"/>
      <c r="AP313" s="105"/>
      <c r="AQ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c r="AN314" s="105"/>
      <c r="AO314" s="105"/>
      <c r="AP314" s="105"/>
      <c r="AQ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c r="AN315" s="105"/>
      <c r="AO315" s="105"/>
      <c r="AP315" s="105"/>
      <c r="AQ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c r="AN316" s="105"/>
      <c r="AO316" s="105"/>
      <c r="AP316" s="105"/>
      <c r="AQ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c r="AN317" s="105"/>
      <c r="AO317" s="105"/>
      <c r="AP317" s="105"/>
      <c r="AQ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c r="AN318" s="105"/>
      <c r="AO318" s="105"/>
      <c r="AP318" s="105"/>
      <c r="AQ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c r="AN319" s="105"/>
      <c r="AO319" s="105"/>
      <c r="AP319" s="105"/>
      <c r="AQ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c r="AM320" s="105"/>
      <c r="AN320" s="105"/>
      <c r="AO320" s="105"/>
      <c r="AP320" s="105"/>
      <c r="AQ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c r="AN321" s="105"/>
      <c r="AO321" s="105"/>
      <c r="AP321" s="105"/>
      <c r="AQ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c r="AG322" s="105"/>
      <c r="AH322" s="105"/>
      <c r="AI322" s="105"/>
      <c r="AJ322" s="105"/>
      <c r="AK322" s="105"/>
      <c r="AL322" s="105"/>
      <c r="AM322" s="105"/>
      <c r="AN322" s="105"/>
      <c r="AO322" s="105"/>
      <c r="AP322" s="105"/>
      <c r="AQ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5"/>
      <c r="AL323" s="105"/>
      <c r="AM323" s="105"/>
      <c r="AN323" s="105"/>
      <c r="AO323" s="105"/>
      <c r="AP323" s="105"/>
      <c r="AQ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c r="AM324" s="105"/>
      <c r="AN324" s="105"/>
      <c r="AO324" s="105"/>
      <c r="AP324" s="105"/>
      <c r="AQ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5"/>
      <c r="AL325" s="105"/>
      <c r="AM325" s="105"/>
      <c r="AN325" s="105"/>
      <c r="AO325" s="105"/>
      <c r="AP325" s="105"/>
      <c r="AQ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c r="AM326" s="105"/>
      <c r="AN326" s="105"/>
      <c r="AO326" s="105"/>
      <c r="AP326" s="105"/>
      <c r="AQ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5"/>
      <c r="AL327" s="105"/>
      <c r="AM327" s="105"/>
      <c r="AN327" s="105"/>
      <c r="AO327" s="105"/>
      <c r="AP327" s="105"/>
      <c r="AQ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c r="AM328" s="105"/>
      <c r="AN328" s="105"/>
      <c r="AO328" s="105"/>
      <c r="AP328" s="105"/>
      <c r="AQ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5"/>
      <c r="AL329" s="105"/>
      <c r="AM329" s="105"/>
      <c r="AN329" s="105"/>
      <c r="AO329" s="105"/>
      <c r="AP329" s="105"/>
      <c r="AQ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5"/>
      <c r="AL330" s="105"/>
      <c r="AM330" s="105"/>
      <c r="AN330" s="105"/>
      <c r="AO330" s="105"/>
      <c r="AP330" s="105"/>
      <c r="AQ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5"/>
      <c r="AL331" s="105"/>
      <c r="AM331" s="105"/>
      <c r="AN331" s="105"/>
      <c r="AO331" s="105"/>
      <c r="AP331" s="105"/>
      <c r="AQ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5"/>
      <c r="AL332" s="105"/>
      <c r="AM332" s="105"/>
      <c r="AN332" s="105"/>
      <c r="AO332" s="105"/>
      <c r="AP332" s="105"/>
      <c r="AQ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5"/>
      <c r="AL333" s="105"/>
      <c r="AM333" s="105"/>
      <c r="AN333" s="105"/>
      <c r="AO333" s="105"/>
      <c r="AP333" s="105"/>
      <c r="AQ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5"/>
      <c r="AL334" s="105"/>
      <c r="AM334" s="105"/>
      <c r="AN334" s="105"/>
      <c r="AO334" s="105"/>
      <c r="AP334" s="105"/>
      <c r="AQ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c r="AM335" s="105"/>
      <c r="AN335" s="105"/>
      <c r="AO335" s="105"/>
      <c r="AP335" s="105"/>
      <c r="AQ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5"/>
      <c r="AL336" s="105"/>
      <c r="AM336" s="105"/>
      <c r="AN336" s="105"/>
      <c r="AO336" s="105"/>
      <c r="AP336" s="105"/>
      <c r="AQ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5"/>
      <c r="AL337" s="105"/>
      <c r="AM337" s="105"/>
      <c r="AN337" s="105"/>
      <c r="AO337" s="105"/>
      <c r="AP337" s="105"/>
      <c r="AQ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5"/>
      <c r="AL338" s="105"/>
      <c r="AM338" s="105"/>
      <c r="AN338" s="105"/>
      <c r="AO338" s="105"/>
      <c r="AP338" s="105"/>
      <c r="AQ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5"/>
      <c r="AL339" s="105"/>
      <c r="AM339" s="105"/>
      <c r="AN339" s="105"/>
      <c r="AO339" s="105"/>
      <c r="AP339" s="105"/>
      <c r="AQ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5"/>
      <c r="AL340" s="105"/>
      <c r="AM340" s="105"/>
      <c r="AN340" s="105"/>
      <c r="AO340" s="105"/>
      <c r="AP340" s="105"/>
      <c r="AQ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5"/>
      <c r="AL341" s="105"/>
      <c r="AM341" s="105"/>
      <c r="AN341" s="105"/>
      <c r="AO341" s="105"/>
      <c r="AP341" s="105"/>
      <c r="AQ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c r="AM342" s="105"/>
      <c r="AN342" s="105"/>
      <c r="AO342" s="105"/>
      <c r="AP342" s="105"/>
      <c r="AQ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c r="AG343" s="105"/>
      <c r="AH343" s="105"/>
      <c r="AI343" s="105"/>
      <c r="AJ343" s="105"/>
      <c r="AK343" s="105"/>
      <c r="AL343" s="105"/>
      <c r="AM343" s="105"/>
      <c r="AN343" s="105"/>
      <c r="AO343" s="105"/>
      <c r="AP343" s="105"/>
      <c r="AQ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5"/>
      <c r="AL344" s="105"/>
      <c r="AM344" s="105"/>
      <c r="AN344" s="105"/>
      <c r="AO344" s="105"/>
      <c r="AP344" s="105"/>
      <c r="AQ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5"/>
      <c r="AL345" s="105"/>
      <c r="AM345" s="105"/>
      <c r="AN345" s="105"/>
      <c r="AO345" s="105"/>
      <c r="AP345" s="105"/>
      <c r="AQ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5"/>
      <c r="AL346" s="105"/>
      <c r="AM346" s="105"/>
      <c r="AN346" s="105"/>
      <c r="AO346" s="105"/>
      <c r="AP346" s="105"/>
      <c r="AQ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c r="AM347" s="105"/>
      <c r="AN347" s="105"/>
      <c r="AO347" s="105"/>
      <c r="AP347" s="105"/>
      <c r="AQ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5"/>
      <c r="AL348" s="105"/>
      <c r="AM348" s="105"/>
      <c r="AN348" s="105"/>
      <c r="AO348" s="105"/>
      <c r="AP348" s="105"/>
      <c r="AQ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5"/>
      <c r="AL349" s="105"/>
      <c r="AM349" s="105"/>
      <c r="AN349" s="105"/>
      <c r="AO349" s="105"/>
      <c r="AP349" s="105"/>
      <c r="AQ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c r="AN350" s="105"/>
      <c r="AO350" s="105"/>
      <c r="AP350" s="105"/>
      <c r="AQ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c r="AG351" s="105"/>
      <c r="AH351" s="105"/>
      <c r="AI351" s="105"/>
      <c r="AJ351" s="105"/>
      <c r="AK351" s="105"/>
      <c r="AL351" s="105"/>
      <c r="AM351" s="105"/>
      <c r="AN351" s="105"/>
      <c r="AO351" s="105"/>
      <c r="AP351" s="105"/>
      <c r="AQ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c r="AG352" s="105"/>
      <c r="AH352" s="105"/>
      <c r="AI352" s="105"/>
      <c r="AJ352" s="105"/>
      <c r="AK352" s="105"/>
      <c r="AL352" s="105"/>
      <c r="AM352" s="105"/>
      <c r="AN352" s="105"/>
      <c r="AO352" s="105"/>
      <c r="AP352" s="105"/>
      <c r="AQ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c r="AM353" s="105"/>
      <c r="AN353" s="105"/>
      <c r="AO353" s="105"/>
      <c r="AP353" s="105"/>
      <c r="AQ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c r="AM354" s="105"/>
      <c r="AN354" s="105"/>
      <c r="AO354" s="105"/>
      <c r="AP354" s="105"/>
      <c r="AQ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c r="AM355" s="105"/>
      <c r="AN355" s="105"/>
      <c r="AO355" s="105"/>
      <c r="AP355" s="105"/>
      <c r="AQ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5"/>
      <c r="AL356" s="105"/>
      <c r="AM356" s="105"/>
      <c r="AN356" s="105"/>
      <c r="AO356" s="105"/>
      <c r="AP356" s="105"/>
      <c r="AQ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c r="AM357" s="105"/>
      <c r="AN357" s="105"/>
      <c r="AO357" s="105"/>
      <c r="AP357" s="105"/>
      <c r="AQ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c r="AQ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c r="AM359" s="105"/>
      <c r="AN359" s="105"/>
      <c r="AO359" s="105"/>
      <c r="AP359" s="105"/>
      <c r="AQ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5"/>
      <c r="AL360" s="105"/>
      <c r="AM360" s="105"/>
      <c r="AN360" s="105"/>
      <c r="AO360" s="105"/>
      <c r="AP360" s="105"/>
      <c r="AQ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5"/>
      <c r="AO361" s="105"/>
      <c r="AP361" s="105"/>
      <c r="AQ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c r="AL362" s="105"/>
      <c r="AM362" s="105"/>
      <c r="AN362" s="105"/>
      <c r="AO362" s="105"/>
      <c r="AP362" s="105"/>
      <c r="AQ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c r="AL363" s="105"/>
      <c r="AM363" s="105"/>
      <c r="AN363" s="105"/>
      <c r="AO363" s="105"/>
      <c r="AP363" s="105"/>
      <c r="AQ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c r="AL364" s="105"/>
      <c r="AM364" s="105"/>
      <c r="AN364" s="105"/>
      <c r="AO364" s="105"/>
      <c r="AP364" s="105"/>
      <c r="AQ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5"/>
      <c r="AL365" s="105"/>
      <c r="AM365" s="105"/>
      <c r="AN365" s="105"/>
      <c r="AO365" s="105"/>
      <c r="AP365" s="105"/>
      <c r="AQ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c r="AM366" s="105"/>
      <c r="AN366" s="105"/>
      <c r="AO366" s="105"/>
      <c r="AP366" s="105"/>
      <c r="AQ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5"/>
      <c r="AL367" s="105"/>
      <c r="AM367" s="105"/>
      <c r="AN367" s="105"/>
      <c r="AO367" s="105"/>
      <c r="AP367" s="105"/>
      <c r="AQ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c r="AM368" s="105"/>
      <c r="AN368" s="105"/>
      <c r="AO368" s="105"/>
      <c r="AP368" s="105"/>
      <c r="AQ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5"/>
      <c r="AL369" s="105"/>
      <c r="AM369" s="105"/>
      <c r="AN369" s="105"/>
      <c r="AO369" s="105"/>
      <c r="AP369" s="105"/>
      <c r="AQ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c r="AG370" s="105"/>
      <c r="AH370" s="105"/>
      <c r="AI370" s="105"/>
      <c r="AJ370" s="105"/>
      <c r="AK370" s="105"/>
      <c r="AL370" s="105"/>
      <c r="AM370" s="105"/>
      <c r="AN370" s="105"/>
      <c r="AO370" s="105"/>
      <c r="AP370" s="105"/>
      <c r="AQ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5"/>
      <c r="AL371" s="105"/>
      <c r="AM371" s="105"/>
      <c r="AN371" s="105"/>
      <c r="AO371" s="105"/>
      <c r="AP371" s="105"/>
      <c r="AQ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5"/>
      <c r="AL372" s="105"/>
      <c r="AM372" s="105"/>
      <c r="AN372" s="105"/>
      <c r="AO372" s="105"/>
      <c r="AP372" s="105"/>
      <c r="AQ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c r="AL373" s="105"/>
      <c r="AM373" s="105"/>
      <c r="AN373" s="105"/>
      <c r="AO373" s="105"/>
      <c r="AP373" s="105"/>
      <c r="AQ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c r="AM374" s="105"/>
      <c r="AN374" s="105"/>
      <c r="AO374" s="105"/>
      <c r="AP374" s="105"/>
      <c r="AQ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c r="AL375" s="105"/>
      <c r="AM375" s="105"/>
      <c r="AN375" s="105"/>
      <c r="AO375" s="105"/>
      <c r="AP375" s="105"/>
      <c r="AQ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c r="AL376" s="105"/>
      <c r="AM376" s="105"/>
      <c r="AN376" s="105"/>
      <c r="AO376" s="105"/>
      <c r="AP376" s="105"/>
      <c r="AQ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c r="AL377" s="105"/>
      <c r="AM377" s="105"/>
      <c r="AN377" s="105"/>
      <c r="AO377" s="105"/>
      <c r="AP377" s="105"/>
      <c r="AQ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c r="AL378" s="105"/>
      <c r="AM378" s="105"/>
      <c r="AN378" s="105"/>
      <c r="AO378" s="105"/>
      <c r="AP378" s="105"/>
      <c r="AQ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c r="AL379" s="105"/>
      <c r="AM379" s="105"/>
      <c r="AN379" s="105"/>
      <c r="AO379" s="105"/>
      <c r="AP379" s="105"/>
      <c r="AQ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c r="AM380" s="105"/>
      <c r="AN380" s="105"/>
      <c r="AO380" s="105"/>
      <c r="AP380" s="105"/>
      <c r="AQ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c r="AL381" s="105"/>
      <c r="AM381" s="105"/>
      <c r="AN381" s="105"/>
      <c r="AO381" s="105"/>
      <c r="AP381" s="105"/>
      <c r="AQ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5"/>
      <c r="AL382" s="105"/>
      <c r="AM382" s="105"/>
      <c r="AN382" s="105"/>
      <c r="AO382" s="105"/>
      <c r="AP382" s="105"/>
      <c r="AQ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5"/>
      <c r="AL383" s="105"/>
      <c r="AM383" s="105"/>
      <c r="AN383" s="105"/>
      <c r="AO383" s="105"/>
      <c r="AP383" s="105"/>
      <c r="AQ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c r="AM384" s="105"/>
      <c r="AN384" s="105"/>
      <c r="AO384" s="105"/>
      <c r="AP384" s="105"/>
      <c r="AQ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c r="AM385" s="105"/>
      <c r="AN385" s="105"/>
      <c r="AO385" s="105"/>
      <c r="AP385" s="105"/>
      <c r="AQ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5"/>
      <c r="AL386" s="105"/>
      <c r="AM386" s="105"/>
      <c r="AN386" s="105"/>
      <c r="AO386" s="105"/>
      <c r="AP386" s="105"/>
      <c r="AQ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5"/>
      <c r="AL387" s="105"/>
      <c r="AM387" s="105"/>
      <c r="AN387" s="105"/>
      <c r="AO387" s="105"/>
      <c r="AP387" s="105"/>
      <c r="AQ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5"/>
      <c r="AL388" s="105"/>
      <c r="AM388" s="105"/>
      <c r="AN388" s="105"/>
      <c r="AO388" s="105"/>
      <c r="AP388" s="105"/>
      <c r="AQ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5"/>
      <c r="AL389" s="105"/>
      <c r="AM389" s="105"/>
      <c r="AN389" s="105"/>
      <c r="AO389" s="105"/>
      <c r="AP389" s="105"/>
      <c r="AQ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5"/>
      <c r="AL390" s="105"/>
      <c r="AM390" s="105"/>
      <c r="AN390" s="105"/>
      <c r="AO390" s="105"/>
      <c r="AP390" s="105"/>
      <c r="AQ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5"/>
      <c r="AL391" s="105"/>
      <c r="AM391" s="105"/>
      <c r="AN391" s="105"/>
      <c r="AO391" s="105"/>
      <c r="AP391" s="105"/>
      <c r="AQ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c r="AQ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5"/>
      <c r="AL393" s="105"/>
      <c r="AM393" s="105"/>
      <c r="AN393" s="105"/>
      <c r="AO393" s="105"/>
      <c r="AP393" s="105"/>
      <c r="AQ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5"/>
      <c r="AL394" s="105"/>
      <c r="AM394" s="105"/>
      <c r="AN394" s="105"/>
      <c r="AO394" s="105"/>
      <c r="AP394" s="105"/>
      <c r="AQ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5"/>
      <c r="AL395" s="105"/>
      <c r="AM395" s="105"/>
      <c r="AN395" s="105"/>
      <c r="AO395" s="105"/>
      <c r="AP395" s="105"/>
      <c r="AQ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c r="AM396" s="105"/>
      <c r="AN396" s="105"/>
      <c r="AO396" s="105"/>
      <c r="AP396" s="105"/>
      <c r="AQ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5"/>
      <c r="AL397" s="105"/>
      <c r="AM397" s="105"/>
      <c r="AN397" s="105"/>
      <c r="AO397" s="105"/>
      <c r="AP397" s="105"/>
      <c r="AQ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5"/>
      <c r="AL398" s="105"/>
      <c r="AM398" s="105"/>
      <c r="AN398" s="105"/>
      <c r="AO398" s="105"/>
      <c r="AP398" s="105"/>
      <c r="AQ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5"/>
      <c r="AL399" s="105"/>
      <c r="AM399" s="105"/>
      <c r="AN399" s="105"/>
      <c r="AO399" s="105"/>
      <c r="AP399" s="105"/>
      <c r="AQ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5"/>
      <c r="AL400" s="105"/>
      <c r="AM400" s="105"/>
      <c r="AN400" s="105"/>
      <c r="AO400" s="105"/>
      <c r="AP400" s="105"/>
      <c r="AQ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5"/>
      <c r="AL401" s="105"/>
      <c r="AM401" s="105"/>
      <c r="AN401" s="105"/>
      <c r="AO401" s="105"/>
      <c r="AP401" s="105"/>
      <c r="AQ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5"/>
      <c r="AL402" s="105"/>
      <c r="AM402" s="105"/>
      <c r="AN402" s="105"/>
      <c r="AO402" s="105"/>
      <c r="AP402" s="105"/>
      <c r="AQ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5"/>
      <c r="AL403" s="105"/>
      <c r="AM403" s="105"/>
      <c r="AN403" s="105"/>
      <c r="AO403" s="105"/>
      <c r="AP403" s="105"/>
      <c r="AQ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5"/>
      <c r="AL404" s="105"/>
      <c r="AM404" s="105"/>
      <c r="AN404" s="105"/>
      <c r="AO404" s="105"/>
      <c r="AP404" s="105"/>
      <c r="AQ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5"/>
      <c r="AL405" s="105"/>
      <c r="AM405" s="105"/>
      <c r="AN405" s="105"/>
      <c r="AO405" s="105"/>
      <c r="AP405" s="105"/>
      <c r="AQ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5"/>
      <c r="AL406" s="105"/>
      <c r="AM406" s="105"/>
      <c r="AN406" s="105"/>
      <c r="AO406" s="105"/>
      <c r="AP406" s="105"/>
      <c r="AQ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5"/>
      <c r="AL407" s="105"/>
      <c r="AM407" s="105"/>
      <c r="AN407" s="105"/>
      <c r="AO407" s="105"/>
      <c r="AP407" s="105"/>
      <c r="AQ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5"/>
      <c r="AJ408" s="105"/>
      <c r="AK408" s="105"/>
      <c r="AL408" s="105"/>
      <c r="AM408" s="105"/>
      <c r="AN408" s="105"/>
      <c r="AO408" s="105"/>
      <c r="AP408" s="105"/>
      <c r="AQ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5"/>
      <c r="AL409" s="105"/>
      <c r="AM409" s="105"/>
      <c r="AN409" s="105"/>
      <c r="AO409" s="105"/>
      <c r="AP409" s="105"/>
      <c r="AQ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5"/>
      <c r="AJ410" s="105"/>
      <c r="AK410" s="105"/>
      <c r="AL410" s="105"/>
      <c r="AM410" s="105"/>
      <c r="AN410" s="105"/>
      <c r="AO410" s="105"/>
      <c r="AP410" s="105"/>
      <c r="AQ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5"/>
      <c r="AL411" s="105"/>
      <c r="AM411" s="105"/>
      <c r="AN411" s="105"/>
      <c r="AO411" s="105"/>
      <c r="AP411" s="105"/>
      <c r="AQ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5"/>
      <c r="AJ412" s="105"/>
      <c r="AK412" s="105"/>
      <c r="AL412" s="105"/>
      <c r="AM412" s="105"/>
      <c r="AN412" s="105"/>
      <c r="AO412" s="105"/>
      <c r="AP412" s="105"/>
      <c r="AQ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5"/>
      <c r="AL413" s="105"/>
      <c r="AM413" s="105"/>
      <c r="AN413" s="105"/>
      <c r="AO413" s="105"/>
      <c r="AP413" s="105"/>
      <c r="AQ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5"/>
      <c r="AL414" s="105"/>
      <c r="AM414" s="105"/>
      <c r="AN414" s="105"/>
      <c r="AO414" s="105"/>
      <c r="AP414" s="105"/>
      <c r="AQ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5"/>
      <c r="AJ415" s="105"/>
      <c r="AK415" s="105"/>
      <c r="AL415" s="105"/>
      <c r="AM415" s="105"/>
      <c r="AN415" s="105"/>
      <c r="AO415" s="105"/>
      <c r="AP415" s="105"/>
      <c r="AQ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5"/>
      <c r="AL416" s="105"/>
      <c r="AM416" s="105"/>
      <c r="AN416" s="105"/>
      <c r="AO416" s="105"/>
      <c r="AP416" s="105"/>
      <c r="AQ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5"/>
      <c r="AL417" s="105"/>
      <c r="AM417" s="105"/>
      <c r="AN417" s="105"/>
      <c r="AO417" s="105"/>
      <c r="AP417" s="105"/>
      <c r="AQ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5"/>
      <c r="AL418" s="105"/>
      <c r="AM418" s="105"/>
      <c r="AN418" s="105"/>
      <c r="AO418" s="105"/>
      <c r="AP418" s="105"/>
      <c r="AQ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5"/>
      <c r="AL419" s="105"/>
      <c r="AM419" s="105"/>
      <c r="AN419" s="105"/>
      <c r="AO419" s="105"/>
      <c r="AP419" s="105"/>
      <c r="AQ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5"/>
      <c r="AL420" s="105"/>
      <c r="AM420" s="105"/>
      <c r="AN420" s="105"/>
      <c r="AO420" s="105"/>
      <c r="AP420" s="105"/>
      <c r="AQ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5"/>
      <c r="AL421" s="105"/>
      <c r="AM421" s="105"/>
      <c r="AN421" s="105"/>
      <c r="AO421" s="105"/>
      <c r="AP421" s="105"/>
      <c r="AQ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c r="AG422" s="105"/>
      <c r="AH422" s="105"/>
      <c r="AI422" s="105"/>
      <c r="AJ422" s="105"/>
      <c r="AK422" s="105"/>
      <c r="AL422" s="105"/>
      <c r="AM422" s="105"/>
      <c r="AN422" s="105"/>
      <c r="AO422" s="105"/>
      <c r="AP422" s="105"/>
      <c r="AQ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5"/>
      <c r="AJ423" s="105"/>
      <c r="AK423" s="105"/>
      <c r="AL423" s="105"/>
      <c r="AM423" s="105"/>
      <c r="AN423" s="105"/>
      <c r="AO423" s="105"/>
      <c r="AP423" s="105"/>
      <c r="AQ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5"/>
      <c r="AL424" s="105"/>
      <c r="AM424" s="105"/>
      <c r="AN424" s="105"/>
      <c r="AO424" s="105"/>
      <c r="AP424" s="105"/>
      <c r="AQ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5"/>
      <c r="AJ425" s="105"/>
      <c r="AK425" s="105"/>
      <c r="AL425" s="105"/>
      <c r="AM425" s="105"/>
      <c r="AN425" s="105"/>
      <c r="AO425" s="105"/>
      <c r="AP425" s="105"/>
      <c r="AQ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5"/>
      <c r="AL426" s="105"/>
      <c r="AM426" s="105"/>
      <c r="AN426" s="105"/>
      <c r="AO426" s="105"/>
      <c r="AP426" s="105"/>
      <c r="AQ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5"/>
      <c r="AL427" s="105"/>
      <c r="AM427" s="105"/>
      <c r="AN427" s="105"/>
      <c r="AO427" s="105"/>
      <c r="AP427" s="105"/>
      <c r="AQ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5"/>
      <c r="AJ428" s="105"/>
      <c r="AK428" s="105"/>
      <c r="AL428" s="105"/>
      <c r="AM428" s="105"/>
      <c r="AN428" s="105"/>
      <c r="AO428" s="105"/>
      <c r="AP428" s="105"/>
      <c r="AQ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c r="AG429" s="105"/>
      <c r="AH429" s="105"/>
      <c r="AI429" s="105"/>
      <c r="AJ429" s="105"/>
      <c r="AK429" s="105"/>
      <c r="AL429" s="105"/>
      <c r="AM429" s="105"/>
      <c r="AN429" s="105"/>
      <c r="AO429" s="105"/>
      <c r="AP429" s="105"/>
      <c r="AQ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5"/>
      <c r="AL430" s="105"/>
      <c r="AM430" s="105"/>
      <c r="AN430" s="105"/>
      <c r="AO430" s="105"/>
      <c r="AP430" s="105"/>
      <c r="AQ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5"/>
      <c r="AL431" s="105"/>
      <c r="AM431" s="105"/>
      <c r="AN431" s="105"/>
      <c r="AO431" s="105"/>
      <c r="AP431" s="105"/>
      <c r="AQ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5"/>
      <c r="AJ432" s="105"/>
      <c r="AK432" s="105"/>
      <c r="AL432" s="105"/>
      <c r="AM432" s="105"/>
      <c r="AN432" s="105"/>
      <c r="AO432" s="105"/>
      <c r="AP432" s="105"/>
      <c r="AQ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5"/>
      <c r="AJ433" s="105"/>
      <c r="AK433" s="105"/>
      <c r="AL433" s="105"/>
      <c r="AM433" s="105"/>
      <c r="AN433" s="105"/>
      <c r="AO433" s="105"/>
      <c r="AP433" s="105"/>
      <c r="AQ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5"/>
      <c r="AJ434" s="105"/>
      <c r="AK434" s="105"/>
      <c r="AL434" s="105"/>
      <c r="AM434" s="105"/>
      <c r="AN434" s="105"/>
      <c r="AO434" s="105"/>
      <c r="AP434" s="105"/>
      <c r="AQ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5"/>
      <c r="AJ435" s="105"/>
      <c r="AK435" s="105"/>
      <c r="AL435" s="105"/>
      <c r="AM435" s="105"/>
      <c r="AN435" s="105"/>
      <c r="AO435" s="105"/>
      <c r="AP435" s="105"/>
      <c r="AQ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c r="AK436" s="105"/>
      <c r="AL436" s="105"/>
      <c r="AM436" s="105"/>
      <c r="AN436" s="105"/>
      <c r="AO436" s="105"/>
      <c r="AP436" s="105"/>
      <c r="AQ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5"/>
      <c r="AJ437" s="105"/>
      <c r="AK437" s="105"/>
      <c r="AL437" s="105"/>
      <c r="AM437" s="105"/>
      <c r="AN437" s="105"/>
      <c r="AO437" s="105"/>
      <c r="AP437" s="105"/>
      <c r="AQ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5"/>
      <c r="AJ438" s="105"/>
      <c r="AK438" s="105"/>
      <c r="AL438" s="105"/>
      <c r="AM438" s="105"/>
      <c r="AN438" s="105"/>
      <c r="AO438" s="105"/>
      <c r="AP438" s="105"/>
      <c r="AQ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5"/>
      <c r="AJ439" s="105"/>
      <c r="AK439" s="105"/>
      <c r="AL439" s="105"/>
      <c r="AM439" s="105"/>
      <c r="AN439" s="105"/>
      <c r="AO439" s="105"/>
      <c r="AP439" s="105"/>
      <c r="AQ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5"/>
      <c r="AJ440" s="105"/>
      <c r="AK440" s="105"/>
      <c r="AL440" s="105"/>
      <c r="AM440" s="105"/>
      <c r="AN440" s="105"/>
      <c r="AO440" s="105"/>
      <c r="AP440" s="105"/>
      <c r="AQ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c r="AG441" s="105"/>
      <c r="AH441" s="105"/>
      <c r="AI441" s="105"/>
      <c r="AJ441" s="105"/>
      <c r="AK441" s="105"/>
      <c r="AL441" s="105"/>
      <c r="AM441" s="105"/>
      <c r="AN441" s="105"/>
      <c r="AO441" s="105"/>
      <c r="AP441" s="105"/>
      <c r="AQ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5"/>
      <c r="AJ442" s="105"/>
      <c r="AK442" s="105"/>
      <c r="AL442" s="105"/>
      <c r="AM442" s="105"/>
      <c r="AN442" s="105"/>
      <c r="AO442" s="105"/>
      <c r="AP442" s="105"/>
      <c r="AQ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5"/>
      <c r="AJ443" s="105"/>
      <c r="AK443" s="105"/>
      <c r="AL443" s="105"/>
      <c r="AM443" s="105"/>
      <c r="AN443" s="105"/>
      <c r="AO443" s="105"/>
      <c r="AP443" s="105"/>
      <c r="AQ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5"/>
      <c r="AL444" s="105"/>
      <c r="AM444" s="105"/>
      <c r="AN444" s="105"/>
      <c r="AO444" s="105"/>
      <c r="AP444" s="105"/>
      <c r="AQ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5"/>
      <c r="AJ445" s="105"/>
      <c r="AK445" s="105"/>
      <c r="AL445" s="105"/>
      <c r="AM445" s="105"/>
      <c r="AN445" s="105"/>
      <c r="AO445" s="105"/>
      <c r="AP445" s="105"/>
      <c r="AQ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5"/>
      <c r="AJ446" s="105"/>
      <c r="AK446" s="105"/>
      <c r="AL446" s="105"/>
      <c r="AM446" s="105"/>
      <c r="AN446" s="105"/>
      <c r="AO446" s="105"/>
      <c r="AP446" s="105"/>
      <c r="AQ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5"/>
      <c r="AL447" s="105"/>
      <c r="AM447" s="105"/>
      <c r="AN447" s="105"/>
      <c r="AO447" s="105"/>
      <c r="AP447" s="105"/>
      <c r="AQ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c r="AG448" s="105"/>
      <c r="AH448" s="105"/>
      <c r="AI448" s="105"/>
      <c r="AJ448" s="105"/>
      <c r="AK448" s="105"/>
      <c r="AL448" s="105"/>
      <c r="AM448" s="105"/>
      <c r="AN448" s="105"/>
      <c r="AO448" s="105"/>
      <c r="AP448" s="105"/>
      <c r="AQ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c r="AG449" s="105"/>
      <c r="AH449" s="105"/>
      <c r="AI449" s="105"/>
      <c r="AJ449" s="105"/>
      <c r="AK449" s="105"/>
      <c r="AL449" s="105"/>
      <c r="AM449" s="105"/>
      <c r="AN449" s="105"/>
      <c r="AO449" s="105"/>
      <c r="AP449" s="105"/>
      <c r="AQ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c r="AM450" s="105"/>
      <c r="AN450" s="105"/>
      <c r="AO450" s="105"/>
      <c r="AP450" s="105"/>
      <c r="AQ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5"/>
      <c r="AL451" s="105"/>
      <c r="AM451" s="105"/>
      <c r="AN451" s="105"/>
      <c r="AO451" s="105"/>
      <c r="AP451" s="105"/>
      <c r="AQ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5"/>
      <c r="AJ452" s="105"/>
      <c r="AK452" s="105"/>
      <c r="AL452" s="105"/>
      <c r="AM452" s="105"/>
      <c r="AN452" s="105"/>
      <c r="AO452" s="105"/>
      <c r="AP452" s="105"/>
      <c r="AQ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5"/>
      <c r="AJ453" s="105"/>
      <c r="AK453" s="105"/>
      <c r="AL453" s="105"/>
      <c r="AM453" s="105"/>
      <c r="AN453" s="105"/>
      <c r="AO453" s="105"/>
      <c r="AP453" s="105"/>
      <c r="AQ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5"/>
      <c r="AJ454" s="105"/>
      <c r="AK454" s="105"/>
      <c r="AL454" s="105"/>
      <c r="AM454" s="105"/>
      <c r="AN454" s="105"/>
      <c r="AO454" s="105"/>
      <c r="AP454" s="105"/>
      <c r="AQ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105"/>
      <c r="AL455" s="105"/>
      <c r="AM455" s="105"/>
      <c r="AN455" s="105"/>
      <c r="AO455" s="105"/>
      <c r="AP455" s="105"/>
      <c r="AQ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5"/>
      <c r="AL456" s="105"/>
      <c r="AM456" s="105"/>
      <c r="AN456" s="105"/>
      <c r="AO456" s="105"/>
      <c r="AP456" s="105"/>
      <c r="AQ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c r="AG457" s="105"/>
      <c r="AH457" s="105"/>
      <c r="AI457" s="105"/>
      <c r="AJ457" s="105"/>
      <c r="AK457" s="105"/>
      <c r="AL457" s="105"/>
      <c r="AM457" s="105"/>
      <c r="AN457" s="105"/>
      <c r="AO457" s="105"/>
      <c r="AP457" s="105"/>
      <c r="AQ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5"/>
      <c r="AJ458" s="105"/>
      <c r="AK458" s="105"/>
      <c r="AL458" s="105"/>
      <c r="AM458" s="105"/>
      <c r="AN458" s="105"/>
      <c r="AO458" s="105"/>
      <c r="AP458" s="105"/>
      <c r="AQ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5"/>
      <c r="AL459" s="105"/>
      <c r="AM459" s="105"/>
      <c r="AN459" s="105"/>
      <c r="AO459" s="105"/>
      <c r="AP459" s="105"/>
      <c r="AQ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5"/>
      <c r="AJ460" s="105"/>
      <c r="AK460" s="105"/>
      <c r="AL460" s="105"/>
      <c r="AM460" s="105"/>
      <c r="AN460" s="105"/>
      <c r="AO460" s="105"/>
      <c r="AP460" s="105"/>
      <c r="AQ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5"/>
      <c r="AJ461" s="105"/>
      <c r="AK461" s="105"/>
      <c r="AL461" s="105"/>
      <c r="AM461" s="105"/>
      <c r="AN461" s="105"/>
      <c r="AO461" s="105"/>
      <c r="AP461" s="105"/>
      <c r="AQ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5"/>
      <c r="AL462" s="105"/>
      <c r="AM462" s="105"/>
      <c r="AN462" s="105"/>
      <c r="AO462" s="105"/>
      <c r="AP462" s="105"/>
      <c r="AQ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05"/>
      <c r="AK463" s="105"/>
      <c r="AL463" s="105"/>
      <c r="AM463" s="105"/>
      <c r="AN463" s="105"/>
      <c r="AO463" s="105"/>
      <c r="AP463" s="105"/>
      <c r="AQ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5"/>
      <c r="AJ464" s="105"/>
      <c r="AK464" s="105"/>
      <c r="AL464" s="105"/>
      <c r="AM464" s="105"/>
      <c r="AN464" s="105"/>
      <c r="AO464" s="105"/>
      <c r="AP464" s="105"/>
      <c r="AQ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5"/>
      <c r="AJ465" s="105"/>
      <c r="AK465" s="105"/>
      <c r="AL465" s="105"/>
      <c r="AM465" s="105"/>
      <c r="AN465" s="105"/>
      <c r="AO465" s="105"/>
      <c r="AP465" s="105"/>
      <c r="AQ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c r="AG466" s="105"/>
      <c r="AH466" s="105"/>
      <c r="AI466" s="105"/>
      <c r="AJ466" s="105"/>
      <c r="AK466" s="105"/>
      <c r="AL466" s="105"/>
      <c r="AM466" s="105"/>
      <c r="AN466" s="105"/>
      <c r="AO466" s="105"/>
      <c r="AP466" s="105"/>
      <c r="AQ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5"/>
      <c r="AJ467" s="105"/>
      <c r="AK467" s="105"/>
      <c r="AL467" s="105"/>
      <c r="AM467" s="105"/>
      <c r="AN467" s="105"/>
      <c r="AO467" s="105"/>
      <c r="AP467" s="105"/>
      <c r="AQ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5"/>
      <c r="AJ468" s="105"/>
      <c r="AK468" s="105"/>
      <c r="AL468" s="105"/>
      <c r="AM468" s="105"/>
      <c r="AN468" s="105"/>
      <c r="AO468" s="105"/>
      <c r="AP468" s="105"/>
      <c r="AQ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5"/>
      <c r="AJ469" s="105"/>
      <c r="AK469" s="105"/>
      <c r="AL469" s="105"/>
      <c r="AM469" s="105"/>
      <c r="AN469" s="105"/>
      <c r="AO469" s="105"/>
      <c r="AP469" s="105"/>
      <c r="AQ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5"/>
      <c r="AJ470" s="105"/>
      <c r="AK470" s="105"/>
      <c r="AL470" s="105"/>
      <c r="AM470" s="105"/>
      <c r="AN470" s="105"/>
      <c r="AO470" s="105"/>
      <c r="AP470" s="105"/>
      <c r="AQ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5"/>
      <c r="AJ471" s="105"/>
      <c r="AK471" s="105"/>
      <c r="AL471" s="105"/>
      <c r="AM471" s="105"/>
      <c r="AN471" s="105"/>
      <c r="AO471" s="105"/>
      <c r="AP471" s="105"/>
      <c r="AQ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05"/>
      <c r="AK472" s="105"/>
      <c r="AL472" s="105"/>
      <c r="AM472" s="105"/>
      <c r="AN472" s="105"/>
      <c r="AO472" s="105"/>
      <c r="AP472" s="105"/>
      <c r="AQ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105"/>
      <c r="AL473" s="105"/>
      <c r="AM473" s="105"/>
      <c r="AN473" s="105"/>
      <c r="AO473" s="105"/>
      <c r="AP473" s="105"/>
      <c r="AQ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c r="AG474" s="105"/>
      <c r="AH474" s="105"/>
      <c r="AI474" s="105"/>
      <c r="AJ474" s="105"/>
      <c r="AK474" s="105"/>
      <c r="AL474" s="105"/>
      <c r="AM474" s="105"/>
      <c r="AN474" s="105"/>
      <c r="AO474" s="105"/>
      <c r="AP474" s="105"/>
      <c r="AQ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c r="AG475" s="105"/>
      <c r="AH475" s="105"/>
      <c r="AI475" s="105"/>
      <c r="AJ475" s="105"/>
      <c r="AK475" s="105"/>
      <c r="AL475" s="105"/>
      <c r="AM475" s="105"/>
      <c r="AN475" s="105"/>
      <c r="AO475" s="105"/>
      <c r="AP475" s="105"/>
      <c r="AQ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5"/>
      <c r="AL476" s="105"/>
      <c r="AM476" s="105"/>
      <c r="AN476" s="105"/>
      <c r="AO476" s="105"/>
      <c r="AP476" s="105"/>
      <c r="AQ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c r="AG477" s="105"/>
      <c r="AH477" s="105"/>
      <c r="AI477" s="105"/>
      <c r="AJ477" s="105"/>
      <c r="AK477" s="105"/>
      <c r="AL477" s="105"/>
      <c r="AM477" s="105"/>
      <c r="AN477" s="105"/>
      <c r="AO477" s="105"/>
      <c r="AP477" s="105"/>
      <c r="AQ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5"/>
      <c r="AL478" s="105"/>
      <c r="AM478" s="105"/>
      <c r="AN478" s="105"/>
      <c r="AO478" s="105"/>
      <c r="AP478" s="105"/>
      <c r="AQ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c r="AG479" s="105"/>
      <c r="AH479" s="105"/>
      <c r="AI479" s="105"/>
      <c r="AJ479" s="105"/>
      <c r="AK479" s="105"/>
      <c r="AL479" s="105"/>
      <c r="AM479" s="105"/>
      <c r="AN479" s="105"/>
      <c r="AO479" s="105"/>
      <c r="AP479" s="105"/>
      <c r="AQ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5"/>
      <c r="AL480" s="105"/>
      <c r="AM480" s="105"/>
      <c r="AN480" s="105"/>
      <c r="AO480" s="105"/>
      <c r="AP480" s="105"/>
      <c r="AQ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105"/>
      <c r="AL481" s="105"/>
      <c r="AM481" s="105"/>
      <c r="AN481" s="105"/>
      <c r="AO481" s="105"/>
      <c r="AP481" s="105"/>
      <c r="AQ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G482" s="105"/>
      <c r="AH482" s="105"/>
      <c r="AI482" s="105"/>
      <c r="AJ482" s="105"/>
      <c r="AK482" s="105"/>
      <c r="AL482" s="105"/>
      <c r="AM482" s="105"/>
      <c r="AN482" s="105"/>
      <c r="AO482" s="105"/>
      <c r="AP482" s="105"/>
      <c r="AQ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5"/>
      <c r="AL483" s="105"/>
      <c r="AM483" s="105"/>
      <c r="AN483" s="105"/>
      <c r="AO483" s="105"/>
      <c r="AP483" s="105"/>
      <c r="AQ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c r="AG484" s="105"/>
      <c r="AH484" s="105"/>
      <c r="AI484" s="105"/>
      <c r="AJ484" s="105"/>
      <c r="AK484" s="105"/>
      <c r="AL484" s="105"/>
      <c r="AM484" s="105"/>
      <c r="AN484" s="105"/>
      <c r="AO484" s="105"/>
      <c r="AP484" s="105"/>
      <c r="AQ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c r="AG485" s="105"/>
      <c r="AH485" s="105"/>
      <c r="AI485" s="105"/>
      <c r="AJ485" s="105"/>
      <c r="AK485" s="105"/>
      <c r="AL485" s="105"/>
      <c r="AM485" s="105"/>
      <c r="AN485" s="105"/>
      <c r="AO485" s="105"/>
      <c r="AP485" s="105"/>
      <c r="AQ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c r="AG486" s="105"/>
      <c r="AH486" s="105"/>
      <c r="AI486" s="105"/>
      <c r="AJ486" s="105"/>
      <c r="AK486" s="105"/>
      <c r="AL486" s="105"/>
      <c r="AM486" s="105"/>
      <c r="AN486" s="105"/>
      <c r="AO486" s="105"/>
      <c r="AP486" s="105"/>
      <c r="AQ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c r="AG487" s="105"/>
      <c r="AH487" s="105"/>
      <c r="AI487" s="105"/>
      <c r="AJ487" s="105"/>
      <c r="AK487" s="105"/>
      <c r="AL487" s="105"/>
      <c r="AM487" s="105"/>
      <c r="AN487" s="105"/>
      <c r="AO487" s="105"/>
      <c r="AP487" s="105"/>
      <c r="AQ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c r="AL490" s="105"/>
      <c r="AM490" s="105"/>
      <c r="AN490" s="105"/>
      <c r="AO490" s="105"/>
      <c r="AP490" s="105"/>
      <c r="AQ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c r="AG491" s="105"/>
      <c r="AH491" s="105"/>
      <c r="AI491" s="105"/>
      <c r="AJ491" s="105"/>
      <c r="AK491" s="105"/>
      <c r="AL491" s="105"/>
      <c r="AM491" s="105"/>
      <c r="AN491" s="105"/>
      <c r="AO491" s="105"/>
      <c r="AP491" s="105"/>
      <c r="AQ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c r="AG492" s="105"/>
      <c r="AH492" s="105"/>
      <c r="AI492" s="105"/>
      <c r="AJ492" s="105"/>
      <c r="AK492" s="105"/>
      <c r="AL492" s="105"/>
      <c r="AM492" s="105"/>
      <c r="AN492" s="105"/>
      <c r="AO492" s="105"/>
      <c r="AP492" s="105"/>
      <c r="AQ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5"/>
      <c r="AL493" s="105"/>
      <c r="AM493" s="105"/>
      <c r="AN493" s="105"/>
      <c r="AO493" s="105"/>
      <c r="AP493" s="105"/>
      <c r="AQ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c r="AG494" s="105"/>
      <c r="AH494" s="105"/>
      <c r="AI494" s="105"/>
      <c r="AJ494" s="105"/>
      <c r="AK494" s="105"/>
      <c r="AL494" s="105"/>
      <c r="AM494" s="105"/>
      <c r="AN494" s="105"/>
      <c r="AO494" s="105"/>
      <c r="AP494" s="105"/>
      <c r="AQ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c r="AG495" s="105"/>
      <c r="AH495" s="105"/>
      <c r="AI495" s="105"/>
      <c r="AJ495" s="105"/>
      <c r="AK495" s="105"/>
      <c r="AL495" s="105"/>
      <c r="AM495" s="105"/>
      <c r="AN495" s="105"/>
      <c r="AO495" s="105"/>
      <c r="AP495" s="105"/>
      <c r="AQ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c r="AG496" s="105"/>
      <c r="AH496" s="105"/>
      <c r="AI496" s="105"/>
      <c r="AJ496" s="105"/>
      <c r="AK496" s="105"/>
      <c r="AL496" s="105"/>
      <c r="AM496" s="105"/>
      <c r="AN496" s="105"/>
      <c r="AO496" s="105"/>
      <c r="AP496" s="105"/>
      <c r="AQ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c r="AG497" s="105"/>
      <c r="AH497" s="105"/>
      <c r="AI497" s="105"/>
      <c r="AJ497" s="105"/>
      <c r="AK497" s="105"/>
      <c r="AL497" s="105"/>
      <c r="AM497" s="105"/>
      <c r="AN497" s="105"/>
      <c r="AO497" s="105"/>
      <c r="AP497" s="105"/>
      <c r="AQ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c r="AG498" s="105"/>
      <c r="AH498" s="105"/>
      <c r="AI498" s="105"/>
      <c r="AJ498" s="105"/>
      <c r="AK498" s="105"/>
      <c r="AL498" s="105"/>
      <c r="AM498" s="105"/>
      <c r="AN498" s="105"/>
      <c r="AO498" s="105"/>
      <c r="AP498" s="105"/>
      <c r="AQ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c r="AG499" s="105"/>
      <c r="AH499" s="105"/>
      <c r="AI499" s="105"/>
      <c r="AJ499" s="105"/>
      <c r="AK499" s="105"/>
      <c r="AL499" s="105"/>
      <c r="AM499" s="105"/>
      <c r="AN499" s="105"/>
      <c r="AO499" s="105"/>
      <c r="AP499" s="105"/>
      <c r="AQ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c r="AM500" s="105"/>
      <c r="AN500" s="105"/>
      <c r="AO500" s="105"/>
      <c r="AP500" s="105"/>
      <c r="AQ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5"/>
      <c r="AL501" s="105"/>
      <c r="AM501" s="105"/>
      <c r="AN501" s="105"/>
      <c r="AO501" s="105"/>
      <c r="AP501" s="105"/>
      <c r="AQ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c r="AM502" s="105"/>
      <c r="AN502" s="105"/>
      <c r="AO502" s="105"/>
      <c r="AP502" s="105"/>
      <c r="AQ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05"/>
      <c r="AL503" s="105"/>
      <c r="AM503" s="105"/>
      <c r="AN503" s="105"/>
      <c r="AO503" s="105"/>
      <c r="AP503" s="105"/>
      <c r="AQ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c r="AG504" s="105"/>
      <c r="AH504" s="105"/>
      <c r="AI504" s="105"/>
      <c r="AJ504" s="105"/>
      <c r="AK504" s="105"/>
      <c r="AL504" s="105"/>
      <c r="AM504" s="105"/>
      <c r="AN504" s="105"/>
      <c r="AO504" s="105"/>
      <c r="AP504" s="105"/>
      <c r="AQ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c r="AG505" s="105"/>
      <c r="AH505" s="105"/>
      <c r="AI505" s="105"/>
      <c r="AJ505" s="105"/>
      <c r="AK505" s="105"/>
      <c r="AL505" s="105"/>
      <c r="AM505" s="105"/>
      <c r="AN505" s="105"/>
      <c r="AO505" s="105"/>
      <c r="AP505" s="105"/>
      <c r="AQ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c r="AG506" s="105"/>
      <c r="AH506" s="105"/>
      <c r="AI506" s="105"/>
      <c r="AJ506" s="105"/>
      <c r="AK506" s="105"/>
      <c r="AL506" s="105"/>
      <c r="AM506" s="105"/>
      <c r="AN506" s="105"/>
      <c r="AO506" s="105"/>
      <c r="AP506" s="105"/>
      <c r="AQ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c r="AG507" s="105"/>
      <c r="AH507" s="105"/>
      <c r="AI507" s="105"/>
      <c r="AJ507" s="105"/>
      <c r="AK507" s="105"/>
      <c r="AL507" s="105"/>
      <c r="AM507" s="105"/>
      <c r="AN507" s="105"/>
      <c r="AO507" s="105"/>
      <c r="AP507" s="105"/>
      <c r="AQ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c r="AG508" s="105"/>
      <c r="AH508" s="105"/>
      <c r="AI508" s="105"/>
      <c r="AJ508" s="105"/>
      <c r="AK508" s="105"/>
      <c r="AL508" s="105"/>
      <c r="AM508" s="105"/>
      <c r="AN508" s="105"/>
      <c r="AO508" s="105"/>
      <c r="AP508" s="105"/>
      <c r="AQ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c r="AG509" s="105"/>
      <c r="AH509" s="105"/>
      <c r="AI509" s="105"/>
      <c r="AJ509" s="105"/>
      <c r="AK509" s="105"/>
      <c r="AL509" s="105"/>
      <c r="AM509" s="105"/>
      <c r="AN509" s="105"/>
      <c r="AO509" s="105"/>
      <c r="AP509" s="105"/>
      <c r="AQ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c r="AG510" s="105"/>
      <c r="AH510" s="105"/>
      <c r="AI510" s="105"/>
      <c r="AJ510" s="105"/>
      <c r="AK510" s="105"/>
      <c r="AL510" s="105"/>
      <c r="AM510" s="105"/>
      <c r="AN510" s="105"/>
      <c r="AO510" s="105"/>
      <c r="AP510" s="105"/>
      <c r="AQ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c r="AG511" s="105"/>
      <c r="AH511" s="105"/>
      <c r="AI511" s="105"/>
      <c r="AJ511" s="105"/>
      <c r="AK511" s="105"/>
      <c r="AL511" s="105"/>
      <c r="AM511" s="105"/>
      <c r="AN511" s="105"/>
      <c r="AO511" s="105"/>
      <c r="AP511" s="105"/>
      <c r="AQ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c r="AG512" s="105"/>
      <c r="AH512" s="105"/>
      <c r="AI512" s="105"/>
      <c r="AJ512" s="105"/>
      <c r="AK512" s="105"/>
      <c r="AL512" s="105"/>
      <c r="AM512" s="105"/>
      <c r="AN512" s="105"/>
      <c r="AO512" s="105"/>
      <c r="AP512" s="105"/>
      <c r="AQ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c r="AA513" s="105"/>
      <c r="AB513" s="105"/>
      <c r="AC513" s="105"/>
      <c r="AD513" s="105"/>
      <c r="AE513" s="105"/>
      <c r="AF513" s="105"/>
      <c r="AG513" s="105"/>
      <c r="AH513" s="105"/>
      <c r="AI513" s="105"/>
      <c r="AJ513" s="105"/>
      <c r="AK513" s="105"/>
      <c r="AL513" s="105"/>
      <c r="AM513" s="105"/>
      <c r="AN513" s="105"/>
      <c r="AO513" s="105"/>
      <c r="AP513" s="105"/>
      <c r="AQ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c r="AG514" s="105"/>
      <c r="AH514" s="105"/>
      <c r="AI514" s="105"/>
      <c r="AJ514" s="105"/>
      <c r="AK514" s="105"/>
      <c r="AL514" s="105"/>
      <c r="AM514" s="105"/>
      <c r="AN514" s="105"/>
      <c r="AO514" s="105"/>
      <c r="AP514" s="105"/>
      <c r="AQ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c r="AG515" s="105"/>
      <c r="AH515" s="105"/>
      <c r="AI515" s="105"/>
      <c r="AJ515" s="105"/>
      <c r="AK515" s="105"/>
      <c r="AL515" s="105"/>
      <c r="AM515" s="105"/>
      <c r="AN515" s="105"/>
      <c r="AO515" s="105"/>
      <c r="AP515" s="105"/>
      <c r="AQ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c r="AG516" s="105"/>
      <c r="AH516" s="105"/>
      <c r="AI516" s="105"/>
      <c r="AJ516" s="105"/>
      <c r="AK516" s="105"/>
      <c r="AL516" s="105"/>
      <c r="AM516" s="105"/>
      <c r="AN516" s="105"/>
      <c r="AO516" s="105"/>
      <c r="AP516" s="105"/>
      <c r="AQ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c r="AG517" s="105"/>
      <c r="AH517" s="105"/>
      <c r="AI517" s="105"/>
      <c r="AJ517" s="105"/>
      <c r="AK517" s="105"/>
      <c r="AL517" s="105"/>
      <c r="AM517" s="105"/>
      <c r="AN517" s="105"/>
      <c r="AO517" s="105"/>
      <c r="AP517" s="105"/>
      <c r="AQ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c r="AG518" s="105"/>
      <c r="AH518" s="105"/>
      <c r="AI518" s="105"/>
      <c r="AJ518" s="105"/>
      <c r="AK518" s="105"/>
      <c r="AL518" s="105"/>
      <c r="AM518" s="105"/>
      <c r="AN518" s="105"/>
      <c r="AO518" s="105"/>
      <c r="AP518" s="105"/>
      <c r="AQ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c r="AG519" s="105"/>
      <c r="AH519" s="105"/>
      <c r="AI519" s="105"/>
      <c r="AJ519" s="105"/>
      <c r="AK519" s="105"/>
      <c r="AL519" s="105"/>
      <c r="AM519" s="105"/>
      <c r="AN519" s="105"/>
      <c r="AO519" s="105"/>
      <c r="AP519" s="105"/>
      <c r="AQ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c r="AG520" s="105"/>
      <c r="AH520" s="105"/>
      <c r="AI520" s="105"/>
      <c r="AJ520" s="105"/>
      <c r="AK520" s="105"/>
      <c r="AL520" s="105"/>
      <c r="AM520" s="105"/>
      <c r="AN520" s="105"/>
      <c r="AO520" s="105"/>
      <c r="AP520" s="105"/>
      <c r="AQ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c r="AG521" s="105"/>
      <c r="AH521" s="105"/>
      <c r="AI521" s="105"/>
      <c r="AJ521" s="105"/>
      <c r="AK521" s="105"/>
      <c r="AL521" s="105"/>
      <c r="AM521" s="105"/>
      <c r="AN521" s="105"/>
      <c r="AO521" s="105"/>
      <c r="AP521" s="105"/>
      <c r="AQ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c r="AG522" s="105"/>
      <c r="AH522" s="105"/>
      <c r="AI522" s="105"/>
      <c r="AJ522" s="105"/>
      <c r="AK522" s="105"/>
      <c r="AL522" s="105"/>
      <c r="AM522" s="105"/>
      <c r="AN522" s="105"/>
      <c r="AO522" s="105"/>
      <c r="AP522" s="105"/>
      <c r="AQ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c r="AG523" s="105"/>
      <c r="AH523" s="105"/>
      <c r="AI523" s="105"/>
      <c r="AJ523" s="105"/>
      <c r="AK523" s="105"/>
      <c r="AL523" s="105"/>
      <c r="AM523" s="105"/>
      <c r="AN523" s="105"/>
      <c r="AO523" s="105"/>
      <c r="AP523" s="105"/>
      <c r="AQ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c r="AG524" s="105"/>
      <c r="AH524" s="105"/>
      <c r="AI524" s="105"/>
      <c r="AJ524" s="105"/>
      <c r="AK524" s="105"/>
      <c r="AL524" s="105"/>
      <c r="AM524" s="105"/>
      <c r="AN524" s="105"/>
      <c r="AO524" s="105"/>
      <c r="AP524" s="105"/>
      <c r="AQ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c r="AG525" s="105"/>
      <c r="AH525" s="105"/>
      <c r="AI525" s="105"/>
      <c r="AJ525" s="105"/>
      <c r="AK525" s="105"/>
      <c r="AL525" s="105"/>
      <c r="AM525" s="105"/>
      <c r="AN525" s="105"/>
      <c r="AO525" s="105"/>
      <c r="AP525" s="105"/>
      <c r="AQ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c r="AG526" s="105"/>
      <c r="AH526" s="105"/>
      <c r="AI526" s="105"/>
      <c r="AJ526" s="105"/>
      <c r="AK526" s="105"/>
      <c r="AL526" s="105"/>
      <c r="AM526" s="105"/>
      <c r="AN526" s="105"/>
      <c r="AO526" s="105"/>
      <c r="AP526" s="105"/>
      <c r="AQ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c r="AG527" s="105"/>
      <c r="AH527" s="105"/>
      <c r="AI527" s="105"/>
      <c r="AJ527" s="105"/>
      <c r="AK527" s="105"/>
      <c r="AL527" s="105"/>
      <c r="AM527" s="105"/>
      <c r="AN527" s="105"/>
      <c r="AO527" s="105"/>
      <c r="AP527" s="105"/>
      <c r="AQ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c r="AG528" s="105"/>
      <c r="AH528" s="105"/>
      <c r="AI528" s="105"/>
      <c r="AJ528" s="105"/>
      <c r="AK528" s="105"/>
      <c r="AL528" s="105"/>
      <c r="AM528" s="105"/>
      <c r="AN528" s="105"/>
      <c r="AO528" s="105"/>
      <c r="AP528" s="105"/>
      <c r="AQ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c r="AG529" s="105"/>
      <c r="AH529" s="105"/>
      <c r="AI529" s="105"/>
      <c r="AJ529" s="105"/>
      <c r="AK529" s="105"/>
      <c r="AL529" s="105"/>
      <c r="AM529" s="105"/>
      <c r="AN529" s="105"/>
      <c r="AO529" s="105"/>
      <c r="AP529" s="105"/>
      <c r="AQ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c r="AG530" s="105"/>
      <c r="AH530" s="105"/>
      <c r="AI530" s="105"/>
      <c r="AJ530" s="105"/>
      <c r="AK530" s="105"/>
      <c r="AL530" s="105"/>
      <c r="AM530" s="105"/>
      <c r="AN530" s="105"/>
      <c r="AO530" s="105"/>
      <c r="AP530" s="105"/>
      <c r="AQ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c r="AG531" s="105"/>
      <c r="AH531" s="105"/>
      <c r="AI531" s="105"/>
      <c r="AJ531" s="105"/>
      <c r="AK531" s="105"/>
      <c r="AL531" s="105"/>
      <c r="AM531" s="105"/>
      <c r="AN531" s="105"/>
      <c r="AO531" s="105"/>
      <c r="AP531" s="105"/>
      <c r="AQ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c r="AG532" s="105"/>
      <c r="AH532" s="105"/>
      <c r="AI532" s="105"/>
      <c r="AJ532" s="105"/>
      <c r="AK532" s="105"/>
      <c r="AL532" s="105"/>
      <c r="AM532" s="105"/>
      <c r="AN532" s="105"/>
      <c r="AO532" s="105"/>
      <c r="AP532" s="105"/>
      <c r="AQ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c r="AG533" s="105"/>
      <c r="AH533" s="105"/>
      <c r="AI533" s="105"/>
      <c r="AJ533" s="105"/>
      <c r="AK533" s="105"/>
      <c r="AL533" s="105"/>
      <c r="AM533" s="105"/>
      <c r="AN533" s="105"/>
      <c r="AO533" s="105"/>
      <c r="AP533" s="105"/>
      <c r="AQ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c r="AG534" s="105"/>
      <c r="AH534" s="105"/>
      <c r="AI534" s="105"/>
      <c r="AJ534" s="105"/>
      <c r="AK534" s="105"/>
      <c r="AL534" s="105"/>
      <c r="AM534" s="105"/>
      <c r="AN534" s="105"/>
      <c r="AO534" s="105"/>
      <c r="AP534" s="105"/>
      <c r="AQ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c r="AG535" s="105"/>
      <c r="AH535" s="105"/>
      <c r="AI535" s="105"/>
      <c r="AJ535" s="105"/>
      <c r="AK535" s="105"/>
      <c r="AL535" s="105"/>
      <c r="AM535" s="105"/>
      <c r="AN535" s="105"/>
      <c r="AO535" s="105"/>
      <c r="AP535" s="105"/>
      <c r="AQ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c r="AG536" s="105"/>
      <c r="AH536" s="105"/>
      <c r="AI536" s="105"/>
      <c r="AJ536" s="105"/>
      <c r="AK536" s="105"/>
      <c r="AL536" s="105"/>
      <c r="AM536" s="105"/>
      <c r="AN536" s="105"/>
      <c r="AO536" s="105"/>
      <c r="AP536" s="105"/>
      <c r="AQ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c r="AG537" s="105"/>
      <c r="AH537" s="105"/>
      <c r="AI537" s="105"/>
      <c r="AJ537" s="105"/>
      <c r="AK537" s="105"/>
      <c r="AL537" s="105"/>
      <c r="AM537" s="105"/>
      <c r="AN537" s="105"/>
      <c r="AO537" s="105"/>
      <c r="AP537" s="105"/>
      <c r="AQ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c r="AG538" s="105"/>
      <c r="AH538" s="105"/>
      <c r="AI538" s="105"/>
      <c r="AJ538" s="105"/>
      <c r="AK538" s="105"/>
      <c r="AL538" s="105"/>
      <c r="AM538" s="105"/>
      <c r="AN538" s="105"/>
      <c r="AO538" s="105"/>
      <c r="AP538" s="105"/>
      <c r="AQ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c r="AG539" s="105"/>
      <c r="AH539" s="105"/>
      <c r="AI539" s="105"/>
      <c r="AJ539" s="105"/>
      <c r="AK539" s="105"/>
      <c r="AL539" s="105"/>
      <c r="AM539" s="105"/>
      <c r="AN539" s="105"/>
      <c r="AO539" s="105"/>
      <c r="AP539" s="105"/>
      <c r="AQ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c r="AG540" s="105"/>
      <c r="AH540" s="105"/>
      <c r="AI540" s="105"/>
      <c r="AJ540" s="105"/>
      <c r="AK540" s="105"/>
      <c r="AL540" s="105"/>
      <c r="AM540" s="105"/>
      <c r="AN540" s="105"/>
      <c r="AO540" s="105"/>
      <c r="AP540" s="105"/>
      <c r="AQ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c r="AG541" s="105"/>
      <c r="AH541" s="105"/>
      <c r="AI541" s="105"/>
      <c r="AJ541" s="105"/>
      <c r="AK541" s="105"/>
      <c r="AL541" s="105"/>
      <c r="AM541" s="105"/>
      <c r="AN541" s="105"/>
      <c r="AO541" s="105"/>
      <c r="AP541" s="105"/>
      <c r="AQ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c r="AG542" s="105"/>
      <c r="AH542" s="105"/>
      <c r="AI542" s="105"/>
      <c r="AJ542" s="105"/>
      <c r="AK542" s="105"/>
      <c r="AL542" s="105"/>
      <c r="AM542" s="105"/>
      <c r="AN542" s="105"/>
      <c r="AO542" s="105"/>
      <c r="AP542" s="105"/>
      <c r="AQ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c r="AG543" s="105"/>
      <c r="AH543" s="105"/>
      <c r="AI543" s="105"/>
      <c r="AJ543" s="105"/>
      <c r="AK543" s="105"/>
      <c r="AL543" s="105"/>
      <c r="AM543" s="105"/>
      <c r="AN543" s="105"/>
      <c r="AO543" s="105"/>
      <c r="AP543" s="105"/>
      <c r="AQ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c r="AA544" s="105"/>
      <c r="AB544" s="105"/>
      <c r="AC544" s="105"/>
      <c r="AD544" s="105"/>
      <c r="AE544" s="105"/>
      <c r="AF544" s="105"/>
      <c r="AG544" s="105"/>
      <c r="AH544" s="105"/>
      <c r="AI544" s="105"/>
      <c r="AJ544" s="105"/>
      <c r="AK544" s="105"/>
      <c r="AL544" s="105"/>
      <c r="AM544" s="105"/>
      <c r="AN544" s="105"/>
      <c r="AO544" s="105"/>
      <c r="AP544" s="105"/>
      <c r="AQ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105"/>
      <c r="AL545" s="105"/>
      <c r="AM545" s="105"/>
      <c r="AN545" s="105"/>
      <c r="AO545" s="105"/>
      <c r="AP545" s="105"/>
      <c r="AQ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c r="AG546" s="105"/>
      <c r="AH546" s="105"/>
      <c r="AI546" s="105"/>
      <c r="AJ546" s="105"/>
      <c r="AK546" s="105"/>
      <c r="AL546" s="105"/>
      <c r="AM546" s="105"/>
      <c r="AN546" s="105"/>
      <c r="AO546" s="105"/>
      <c r="AP546" s="105"/>
      <c r="AQ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c r="AG547" s="105"/>
      <c r="AH547" s="105"/>
      <c r="AI547" s="105"/>
      <c r="AJ547" s="105"/>
      <c r="AK547" s="105"/>
      <c r="AL547" s="105"/>
      <c r="AM547" s="105"/>
      <c r="AN547" s="105"/>
      <c r="AO547" s="105"/>
      <c r="AP547" s="105"/>
      <c r="AQ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5"/>
      <c r="AL548" s="105"/>
      <c r="AM548" s="105"/>
      <c r="AN548" s="105"/>
      <c r="AO548" s="105"/>
      <c r="AP548" s="105"/>
      <c r="AQ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c r="AG549" s="105"/>
      <c r="AH549" s="105"/>
      <c r="AI549" s="105"/>
      <c r="AJ549" s="105"/>
      <c r="AK549" s="105"/>
      <c r="AL549" s="105"/>
      <c r="AM549" s="105"/>
      <c r="AN549" s="105"/>
      <c r="AO549" s="105"/>
      <c r="AP549" s="105"/>
      <c r="AQ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c r="AA550" s="105"/>
      <c r="AB550" s="105"/>
      <c r="AC550" s="105"/>
      <c r="AD550" s="105"/>
      <c r="AE550" s="105"/>
      <c r="AF550" s="105"/>
      <c r="AG550" s="105"/>
      <c r="AH550" s="105"/>
      <c r="AI550" s="105"/>
      <c r="AJ550" s="105"/>
      <c r="AK550" s="105"/>
      <c r="AL550" s="105"/>
      <c r="AM550" s="105"/>
      <c r="AN550" s="105"/>
      <c r="AO550" s="105"/>
      <c r="AP550" s="105"/>
      <c r="AQ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c r="AA551" s="105"/>
      <c r="AB551" s="105"/>
      <c r="AC551" s="105"/>
      <c r="AD551" s="105"/>
      <c r="AE551" s="105"/>
      <c r="AF551" s="105"/>
      <c r="AG551" s="105"/>
      <c r="AH551" s="105"/>
      <c r="AI551" s="105"/>
      <c r="AJ551" s="105"/>
      <c r="AK551" s="105"/>
      <c r="AL551" s="105"/>
      <c r="AM551" s="105"/>
      <c r="AN551" s="105"/>
      <c r="AO551" s="105"/>
      <c r="AP551" s="105"/>
      <c r="AQ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c r="AG552" s="105"/>
      <c r="AH552" s="105"/>
      <c r="AI552" s="105"/>
      <c r="AJ552" s="105"/>
      <c r="AK552" s="105"/>
      <c r="AL552" s="105"/>
      <c r="AM552" s="105"/>
      <c r="AN552" s="105"/>
      <c r="AO552" s="105"/>
      <c r="AP552" s="105"/>
      <c r="AQ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c r="AG553" s="105"/>
      <c r="AH553" s="105"/>
      <c r="AI553" s="105"/>
      <c r="AJ553" s="105"/>
      <c r="AK553" s="105"/>
      <c r="AL553" s="105"/>
      <c r="AM553" s="105"/>
      <c r="AN553" s="105"/>
      <c r="AO553" s="105"/>
      <c r="AP553" s="105"/>
      <c r="AQ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c r="AG554" s="105"/>
      <c r="AH554" s="105"/>
      <c r="AI554" s="105"/>
      <c r="AJ554" s="105"/>
      <c r="AK554" s="105"/>
      <c r="AL554" s="105"/>
      <c r="AM554" s="105"/>
      <c r="AN554" s="105"/>
      <c r="AO554" s="105"/>
      <c r="AP554" s="105"/>
      <c r="AQ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c r="AG555" s="105"/>
      <c r="AH555" s="105"/>
      <c r="AI555" s="105"/>
      <c r="AJ555" s="105"/>
      <c r="AK555" s="105"/>
      <c r="AL555" s="105"/>
      <c r="AM555" s="105"/>
      <c r="AN555" s="105"/>
      <c r="AO555" s="105"/>
      <c r="AP555" s="105"/>
      <c r="AQ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c r="AG556" s="105"/>
      <c r="AH556" s="105"/>
      <c r="AI556" s="105"/>
      <c r="AJ556" s="105"/>
      <c r="AK556" s="105"/>
      <c r="AL556" s="105"/>
      <c r="AM556" s="105"/>
      <c r="AN556" s="105"/>
      <c r="AO556" s="105"/>
      <c r="AP556" s="105"/>
      <c r="AQ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c r="AG557" s="105"/>
      <c r="AH557" s="105"/>
      <c r="AI557" s="105"/>
      <c r="AJ557" s="105"/>
      <c r="AK557" s="105"/>
      <c r="AL557" s="105"/>
      <c r="AM557" s="105"/>
      <c r="AN557" s="105"/>
      <c r="AO557" s="105"/>
      <c r="AP557" s="105"/>
      <c r="AQ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c r="AG558" s="105"/>
      <c r="AH558" s="105"/>
      <c r="AI558" s="105"/>
      <c r="AJ558" s="105"/>
      <c r="AK558" s="105"/>
      <c r="AL558" s="105"/>
      <c r="AM558" s="105"/>
      <c r="AN558" s="105"/>
      <c r="AO558" s="105"/>
      <c r="AP558" s="105"/>
      <c r="AQ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c r="AG559" s="105"/>
      <c r="AH559" s="105"/>
      <c r="AI559" s="105"/>
      <c r="AJ559" s="105"/>
      <c r="AK559" s="105"/>
      <c r="AL559" s="105"/>
      <c r="AM559" s="105"/>
      <c r="AN559" s="105"/>
      <c r="AO559" s="105"/>
      <c r="AP559" s="105"/>
      <c r="AQ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c r="AG560" s="105"/>
      <c r="AH560" s="105"/>
      <c r="AI560" s="105"/>
      <c r="AJ560" s="105"/>
      <c r="AK560" s="105"/>
      <c r="AL560" s="105"/>
      <c r="AM560" s="105"/>
      <c r="AN560" s="105"/>
      <c r="AO560" s="105"/>
      <c r="AP560" s="105"/>
      <c r="AQ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c r="AG561" s="105"/>
      <c r="AH561" s="105"/>
      <c r="AI561" s="105"/>
      <c r="AJ561" s="105"/>
      <c r="AK561" s="105"/>
      <c r="AL561" s="105"/>
      <c r="AM561" s="105"/>
      <c r="AN561" s="105"/>
      <c r="AO561" s="105"/>
      <c r="AP561" s="105"/>
      <c r="AQ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c r="AG562" s="105"/>
      <c r="AH562" s="105"/>
      <c r="AI562" s="105"/>
      <c r="AJ562" s="105"/>
      <c r="AK562" s="105"/>
      <c r="AL562" s="105"/>
      <c r="AM562" s="105"/>
      <c r="AN562" s="105"/>
      <c r="AO562" s="105"/>
      <c r="AP562" s="105"/>
      <c r="AQ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c r="AG563" s="105"/>
      <c r="AH563" s="105"/>
      <c r="AI563" s="105"/>
      <c r="AJ563" s="105"/>
      <c r="AK563" s="105"/>
      <c r="AL563" s="105"/>
      <c r="AM563" s="105"/>
      <c r="AN563" s="105"/>
      <c r="AO563" s="105"/>
      <c r="AP563" s="105"/>
      <c r="AQ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c r="AG564" s="105"/>
      <c r="AH564" s="105"/>
      <c r="AI564" s="105"/>
      <c r="AJ564" s="105"/>
      <c r="AK564" s="105"/>
      <c r="AL564" s="105"/>
      <c r="AM564" s="105"/>
      <c r="AN564" s="105"/>
      <c r="AO564" s="105"/>
      <c r="AP564" s="105"/>
      <c r="AQ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c r="AG565" s="105"/>
      <c r="AH565" s="105"/>
      <c r="AI565" s="105"/>
      <c r="AJ565" s="105"/>
      <c r="AK565" s="105"/>
      <c r="AL565" s="105"/>
      <c r="AM565" s="105"/>
      <c r="AN565" s="105"/>
      <c r="AO565" s="105"/>
      <c r="AP565" s="105"/>
      <c r="AQ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c r="AG566" s="105"/>
      <c r="AH566" s="105"/>
      <c r="AI566" s="105"/>
      <c r="AJ566" s="105"/>
      <c r="AK566" s="105"/>
      <c r="AL566" s="105"/>
      <c r="AM566" s="105"/>
      <c r="AN566" s="105"/>
      <c r="AO566" s="105"/>
      <c r="AP566" s="105"/>
      <c r="AQ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c r="AG567" s="105"/>
      <c r="AH567" s="105"/>
      <c r="AI567" s="105"/>
      <c r="AJ567" s="105"/>
      <c r="AK567" s="105"/>
      <c r="AL567" s="105"/>
      <c r="AM567" s="105"/>
      <c r="AN567" s="105"/>
      <c r="AO567" s="105"/>
      <c r="AP567" s="105"/>
      <c r="AQ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c r="AG568" s="105"/>
      <c r="AH568" s="105"/>
      <c r="AI568" s="105"/>
      <c r="AJ568" s="105"/>
      <c r="AK568" s="105"/>
      <c r="AL568" s="105"/>
      <c r="AM568" s="105"/>
      <c r="AN568" s="105"/>
      <c r="AO568" s="105"/>
      <c r="AP568" s="105"/>
      <c r="AQ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c r="AG569" s="105"/>
      <c r="AH569" s="105"/>
      <c r="AI569" s="105"/>
      <c r="AJ569" s="105"/>
      <c r="AK569" s="105"/>
      <c r="AL569" s="105"/>
      <c r="AM569" s="105"/>
      <c r="AN569" s="105"/>
      <c r="AO569" s="105"/>
      <c r="AP569" s="105"/>
      <c r="AQ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c r="AG570" s="105"/>
      <c r="AH570" s="105"/>
      <c r="AI570" s="105"/>
      <c r="AJ570" s="105"/>
      <c r="AK570" s="105"/>
      <c r="AL570" s="105"/>
      <c r="AM570" s="105"/>
      <c r="AN570" s="105"/>
      <c r="AO570" s="105"/>
      <c r="AP570" s="105"/>
      <c r="AQ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c r="AG571" s="105"/>
      <c r="AH571" s="105"/>
      <c r="AI571" s="105"/>
      <c r="AJ571" s="105"/>
      <c r="AK571" s="105"/>
      <c r="AL571" s="105"/>
      <c r="AM571" s="105"/>
      <c r="AN571" s="105"/>
      <c r="AO571" s="105"/>
      <c r="AP571" s="105"/>
      <c r="AQ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G572" s="105"/>
      <c r="AH572" s="105"/>
      <c r="AI572" s="105"/>
      <c r="AJ572" s="105"/>
      <c r="AK572" s="105"/>
      <c r="AL572" s="105"/>
      <c r="AM572" s="105"/>
      <c r="AN572" s="105"/>
      <c r="AO572" s="105"/>
      <c r="AP572" s="105"/>
      <c r="AQ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c r="AG573" s="105"/>
      <c r="AH573" s="105"/>
      <c r="AI573" s="105"/>
      <c r="AJ573" s="105"/>
      <c r="AK573" s="105"/>
      <c r="AL573" s="105"/>
      <c r="AM573" s="105"/>
      <c r="AN573" s="105"/>
      <c r="AO573" s="105"/>
      <c r="AP573" s="105"/>
      <c r="AQ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c r="AG574" s="105"/>
      <c r="AH574" s="105"/>
      <c r="AI574" s="105"/>
      <c r="AJ574" s="105"/>
      <c r="AK574" s="105"/>
      <c r="AL574" s="105"/>
      <c r="AM574" s="105"/>
      <c r="AN574" s="105"/>
      <c r="AO574" s="105"/>
      <c r="AP574" s="105"/>
      <c r="AQ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c r="AG575" s="105"/>
      <c r="AH575" s="105"/>
      <c r="AI575" s="105"/>
      <c r="AJ575" s="105"/>
      <c r="AK575" s="105"/>
      <c r="AL575" s="105"/>
      <c r="AM575" s="105"/>
      <c r="AN575" s="105"/>
      <c r="AO575" s="105"/>
      <c r="AP575" s="105"/>
      <c r="AQ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c r="AG576" s="105"/>
      <c r="AH576" s="105"/>
      <c r="AI576" s="105"/>
      <c r="AJ576" s="105"/>
      <c r="AK576" s="105"/>
      <c r="AL576" s="105"/>
      <c r="AM576" s="105"/>
      <c r="AN576" s="105"/>
      <c r="AO576" s="105"/>
      <c r="AP576" s="105"/>
      <c r="AQ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c r="AG577" s="105"/>
      <c r="AH577" s="105"/>
      <c r="AI577" s="105"/>
      <c r="AJ577" s="105"/>
      <c r="AK577" s="105"/>
      <c r="AL577" s="105"/>
      <c r="AM577" s="105"/>
      <c r="AN577" s="105"/>
      <c r="AO577" s="105"/>
      <c r="AP577" s="105"/>
      <c r="AQ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c r="AA578" s="105"/>
      <c r="AB578" s="105"/>
      <c r="AC578" s="105"/>
      <c r="AD578" s="105"/>
      <c r="AE578" s="105"/>
      <c r="AF578" s="105"/>
      <c r="AG578" s="105"/>
      <c r="AH578" s="105"/>
      <c r="AI578" s="105"/>
      <c r="AJ578" s="105"/>
      <c r="AK578" s="105"/>
      <c r="AL578" s="105"/>
      <c r="AM578" s="105"/>
      <c r="AN578" s="105"/>
      <c r="AO578" s="105"/>
      <c r="AP578" s="105"/>
      <c r="AQ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c r="AG579" s="105"/>
      <c r="AH579" s="105"/>
      <c r="AI579" s="105"/>
      <c r="AJ579" s="105"/>
      <c r="AK579" s="105"/>
      <c r="AL579" s="105"/>
      <c r="AM579" s="105"/>
      <c r="AN579" s="105"/>
      <c r="AO579" s="105"/>
      <c r="AP579" s="105"/>
      <c r="AQ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5"/>
      <c r="AL580" s="105"/>
      <c r="AM580" s="105"/>
      <c r="AN580" s="105"/>
      <c r="AO580" s="105"/>
      <c r="AP580" s="105"/>
      <c r="AQ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c r="AG581" s="105"/>
      <c r="AH581" s="105"/>
      <c r="AI581" s="105"/>
      <c r="AJ581" s="105"/>
      <c r="AK581" s="105"/>
      <c r="AL581" s="105"/>
      <c r="AM581" s="105"/>
      <c r="AN581" s="105"/>
      <c r="AO581" s="105"/>
      <c r="AP581" s="105"/>
      <c r="AQ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c r="AG582" s="105"/>
      <c r="AH582" s="105"/>
      <c r="AI582" s="105"/>
      <c r="AJ582" s="105"/>
      <c r="AK582" s="105"/>
      <c r="AL582" s="105"/>
      <c r="AM582" s="105"/>
      <c r="AN582" s="105"/>
      <c r="AO582" s="105"/>
      <c r="AP582" s="105"/>
      <c r="AQ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5"/>
      <c r="AL583" s="105"/>
      <c r="AM583" s="105"/>
      <c r="AN583" s="105"/>
      <c r="AO583" s="105"/>
      <c r="AP583" s="105"/>
      <c r="AQ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c r="AG584" s="105"/>
      <c r="AH584" s="105"/>
      <c r="AI584" s="105"/>
      <c r="AJ584" s="105"/>
      <c r="AK584" s="105"/>
      <c r="AL584" s="105"/>
      <c r="AM584" s="105"/>
      <c r="AN584" s="105"/>
      <c r="AO584" s="105"/>
      <c r="AP584" s="105"/>
      <c r="AQ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c r="AG585" s="105"/>
      <c r="AH585" s="105"/>
      <c r="AI585" s="105"/>
      <c r="AJ585" s="105"/>
      <c r="AK585" s="105"/>
      <c r="AL585" s="105"/>
      <c r="AM585" s="105"/>
      <c r="AN585" s="105"/>
      <c r="AO585" s="105"/>
      <c r="AP585" s="105"/>
      <c r="AQ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c r="AG586" s="105"/>
      <c r="AH586" s="105"/>
      <c r="AI586" s="105"/>
      <c r="AJ586" s="105"/>
      <c r="AK586" s="105"/>
      <c r="AL586" s="105"/>
      <c r="AM586" s="105"/>
      <c r="AN586" s="105"/>
      <c r="AO586" s="105"/>
      <c r="AP586" s="105"/>
      <c r="AQ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c r="AG587" s="105"/>
      <c r="AH587" s="105"/>
      <c r="AI587" s="105"/>
      <c r="AJ587" s="105"/>
      <c r="AK587" s="105"/>
      <c r="AL587" s="105"/>
      <c r="AM587" s="105"/>
      <c r="AN587" s="105"/>
      <c r="AO587" s="105"/>
      <c r="AP587" s="105"/>
      <c r="AQ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c r="AG588" s="105"/>
      <c r="AH588" s="105"/>
      <c r="AI588" s="105"/>
      <c r="AJ588" s="105"/>
      <c r="AK588" s="105"/>
      <c r="AL588" s="105"/>
      <c r="AM588" s="105"/>
      <c r="AN588" s="105"/>
      <c r="AO588" s="105"/>
      <c r="AP588" s="105"/>
      <c r="AQ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c r="AA589" s="105"/>
      <c r="AB589" s="105"/>
      <c r="AC589" s="105"/>
      <c r="AD589" s="105"/>
      <c r="AE589" s="105"/>
      <c r="AF589" s="105"/>
      <c r="AG589" s="105"/>
      <c r="AH589" s="105"/>
      <c r="AI589" s="105"/>
      <c r="AJ589" s="105"/>
      <c r="AK589" s="105"/>
      <c r="AL589" s="105"/>
      <c r="AM589" s="105"/>
      <c r="AN589" s="105"/>
      <c r="AO589" s="105"/>
      <c r="AP589" s="105"/>
      <c r="AQ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G590" s="105"/>
      <c r="AH590" s="105"/>
      <c r="AI590" s="105"/>
      <c r="AJ590" s="105"/>
      <c r="AK590" s="105"/>
      <c r="AL590" s="105"/>
      <c r="AM590" s="105"/>
      <c r="AN590" s="105"/>
      <c r="AO590" s="105"/>
      <c r="AP590" s="105"/>
      <c r="AQ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c r="AA591" s="105"/>
      <c r="AB591" s="105"/>
      <c r="AC591" s="105"/>
      <c r="AD591" s="105"/>
      <c r="AE591" s="105"/>
      <c r="AF591" s="105"/>
      <c r="AG591" s="105"/>
      <c r="AH591" s="105"/>
      <c r="AI591" s="105"/>
      <c r="AJ591" s="105"/>
      <c r="AK591" s="105"/>
      <c r="AL591" s="105"/>
      <c r="AM591" s="105"/>
      <c r="AN591" s="105"/>
      <c r="AO591" s="105"/>
      <c r="AP591" s="105"/>
      <c r="AQ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c r="AA592" s="105"/>
      <c r="AB592" s="105"/>
      <c r="AC592" s="105"/>
      <c r="AD592" s="105"/>
      <c r="AE592" s="105"/>
      <c r="AF592" s="105"/>
      <c r="AG592" s="105"/>
      <c r="AH592" s="105"/>
      <c r="AI592" s="105"/>
      <c r="AJ592" s="105"/>
      <c r="AK592" s="105"/>
      <c r="AL592" s="105"/>
      <c r="AM592" s="105"/>
      <c r="AN592" s="105"/>
      <c r="AO592" s="105"/>
      <c r="AP592" s="105"/>
      <c r="AQ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c r="AA593" s="105"/>
      <c r="AB593" s="105"/>
      <c r="AC593" s="105"/>
      <c r="AD593" s="105"/>
      <c r="AE593" s="105"/>
      <c r="AF593" s="105"/>
      <c r="AG593" s="105"/>
      <c r="AH593" s="105"/>
      <c r="AI593" s="105"/>
      <c r="AJ593" s="105"/>
      <c r="AK593" s="105"/>
      <c r="AL593" s="105"/>
      <c r="AM593" s="105"/>
      <c r="AN593" s="105"/>
      <c r="AO593" s="105"/>
      <c r="AP593" s="105"/>
      <c r="AQ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c r="AA594" s="105"/>
      <c r="AB594" s="105"/>
      <c r="AC594" s="105"/>
      <c r="AD594" s="105"/>
      <c r="AE594" s="105"/>
      <c r="AF594" s="105"/>
      <c r="AG594" s="105"/>
      <c r="AH594" s="105"/>
      <c r="AI594" s="105"/>
      <c r="AJ594" s="105"/>
      <c r="AK594" s="105"/>
      <c r="AL594" s="105"/>
      <c r="AM594" s="105"/>
      <c r="AN594" s="105"/>
      <c r="AO594" s="105"/>
      <c r="AP594" s="105"/>
      <c r="AQ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c r="AA595" s="105"/>
      <c r="AB595" s="105"/>
      <c r="AC595" s="105"/>
      <c r="AD595" s="105"/>
      <c r="AE595" s="105"/>
      <c r="AF595" s="105"/>
      <c r="AG595" s="105"/>
      <c r="AH595" s="105"/>
      <c r="AI595" s="105"/>
      <c r="AJ595" s="105"/>
      <c r="AK595" s="105"/>
      <c r="AL595" s="105"/>
      <c r="AM595" s="105"/>
      <c r="AN595" s="105"/>
      <c r="AO595" s="105"/>
      <c r="AP595" s="105"/>
      <c r="AQ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c r="AA596" s="105"/>
      <c r="AB596" s="105"/>
      <c r="AC596" s="105"/>
      <c r="AD596" s="105"/>
      <c r="AE596" s="105"/>
      <c r="AF596" s="105"/>
      <c r="AG596" s="105"/>
      <c r="AH596" s="105"/>
      <c r="AI596" s="105"/>
      <c r="AJ596" s="105"/>
      <c r="AK596" s="105"/>
      <c r="AL596" s="105"/>
      <c r="AM596" s="105"/>
      <c r="AN596" s="105"/>
      <c r="AO596" s="105"/>
      <c r="AP596" s="105"/>
      <c r="AQ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c r="AG597" s="105"/>
      <c r="AH597" s="105"/>
      <c r="AI597" s="105"/>
      <c r="AJ597" s="105"/>
      <c r="AK597" s="105"/>
      <c r="AL597" s="105"/>
      <c r="AM597" s="105"/>
      <c r="AN597" s="105"/>
      <c r="AO597" s="105"/>
      <c r="AP597" s="105"/>
      <c r="AQ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c r="AA598" s="105"/>
      <c r="AB598" s="105"/>
      <c r="AC598" s="105"/>
      <c r="AD598" s="105"/>
      <c r="AE598" s="105"/>
      <c r="AF598" s="105"/>
      <c r="AG598" s="105"/>
      <c r="AH598" s="105"/>
      <c r="AI598" s="105"/>
      <c r="AJ598" s="105"/>
      <c r="AK598" s="105"/>
      <c r="AL598" s="105"/>
      <c r="AM598" s="105"/>
      <c r="AN598" s="105"/>
      <c r="AO598" s="105"/>
      <c r="AP598" s="105"/>
      <c r="AQ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c r="AG599" s="105"/>
      <c r="AH599" s="105"/>
      <c r="AI599" s="105"/>
      <c r="AJ599" s="105"/>
      <c r="AK599" s="105"/>
      <c r="AL599" s="105"/>
      <c r="AM599" s="105"/>
      <c r="AN599" s="105"/>
      <c r="AO599" s="105"/>
      <c r="AP599" s="105"/>
      <c r="AQ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c r="AA600" s="105"/>
      <c r="AB600" s="105"/>
      <c r="AC600" s="105"/>
      <c r="AD600" s="105"/>
      <c r="AE600" s="105"/>
      <c r="AF600" s="105"/>
      <c r="AG600" s="105"/>
      <c r="AH600" s="105"/>
      <c r="AI600" s="105"/>
      <c r="AJ600" s="105"/>
      <c r="AK600" s="105"/>
      <c r="AL600" s="105"/>
      <c r="AM600" s="105"/>
      <c r="AN600" s="105"/>
      <c r="AO600" s="105"/>
      <c r="AP600" s="105"/>
      <c r="AQ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c r="AA601" s="105"/>
      <c r="AB601" s="105"/>
      <c r="AC601" s="105"/>
      <c r="AD601" s="105"/>
      <c r="AE601" s="105"/>
      <c r="AF601" s="105"/>
      <c r="AG601" s="105"/>
      <c r="AH601" s="105"/>
      <c r="AI601" s="105"/>
      <c r="AJ601" s="105"/>
      <c r="AK601" s="105"/>
      <c r="AL601" s="105"/>
      <c r="AM601" s="105"/>
      <c r="AN601" s="105"/>
      <c r="AO601" s="105"/>
      <c r="AP601" s="105"/>
      <c r="AQ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c r="AA602" s="105"/>
      <c r="AB602" s="105"/>
      <c r="AC602" s="105"/>
      <c r="AD602" s="105"/>
      <c r="AE602" s="105"/>
      <c r="AF602" s="105"/>
      <c r="AG602" s="105"/>
      <c r="AH602" s="105"/>
      <c r="AI602" s="105"/>
      <c r="AJ602" s="105"/>
      <c r="AK602" s="105"/>
      <c r="AL602" s="105"/>
      <c r="AM602" s="105"/>
      <c r="AN602" s="105"/>
      <c r="AO602" s="105"/>
      <c r="AP602" s="105"/>
      <c r="AQ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c r="AA603" s="105"/>
      <c r="AB603" s="105"/>
      <c r="AC603" s="105"/>
      <c r="AD603" s="105"/>
      <c r="AE603" s="105"/>
      <c r="AF603" s="105"/>
      <c r="AG603" s="105"/>
      <c r="AH603" s="105"/>
      <c r="AI603" s="105"/>
      <c r="AJ603" s="105"/>
      <c r="AK603" s="105"/>
      <c r="AL603" s="105"/>
      <c r="AM603" s="105"/>
      <c r="AN603" s="105"/>
      <c r="AO603" s="105"/>
      <c r="AP603" s="105"/>
      <c r="AQ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c r="AG604" s="105"/>
      <c r="AH604" s="105"/>
      <c r="AI604" s="105"/>
      <c r="AJ604" s="105"/>
      <c r="AK604" s="105"/>
      <c r="AL604" s="105"/>
      <c r="AM604" s="105"/>
      <c r="AN604" s="105"/>
      <c r="AO604" s="105"/>
      <c r="AP604" s="105"/>
      <c r="AQ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5"/>
      <c r="AL605" s="105"/>
      <c r="AM605" s="105"/>
      <c r="AN605" s="105"/>
      <c r="AO605" s="105"/>
      <c r="AP605" s="105"/>
      <c r="AQ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c r="AA606" s="105"/>
      <c r="AB606" s="105"/>
      <c r="AC606" s="105"/>
      <c r="AD606" s="105"/>
      <c r="AE606" s="105"/>
      <c r="AF606" s="105"/>
      <c r="AG606" s="105"/>
      <c r="AH606" s="105"/>
      <c r="AI606" s="105"/>
      <c r="AJ606" s="105"/>
      <c r="AK606" s="105"/>
      <c r="AL606" s="105"/>
      <c r="AM606" s="105"/>
      <c r="AN606" s="105"/>
      <c r="AO606" s="105"/>
      <c r="AP606" s="105"/>
      <c r="AQ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c r="AA607" s="105"/>
      <c r="AB607" s="105"/>
      <c r="AC607" s="105"/>
      <c r="AD607" s="105"/>
      <c r="AE607" s="105"/>
      <c r="AF607" s="105"/>
      <c r="AG607" s="105"/>
      <c r="AH607" s="105"/>
      <c r="AI607" s="105"/>
      <c r="AJ607" s="105"/>
      <c r="AK607" s="105"/>
      <c r="AL607" s="105"/>
      <c r="AM607" s="105"/>
      <c r="AN607" s="105"/>
      <c r="AO607" s="105"/>
      <c r="AP607" s="105"/>
      <c r="AQ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c r="AG608" s="105"/>
      <c r="AH608" s="105"/>
      <c r="AI608" s="105"/>
      <c r="AJ608" s="105"/>
      <c r="AK608" s="105"/>
      <c r="AL608" s="105"/>
      <c r="AM608" s="105"/>
      <c r="AN608" s="105"/>
      <c r="AO608" s="105"/>
      <c r="AP608" s="105"/>
      <c r="AQ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c r="AG609" s="105"/>
      <c r="AH609" s="105"/>
      <c r="AI609" s="105"/>
      <c r="AJ609" s="105"/>
      <c r="AK609" s="105"/>
      <c r="AL609" s="105"/>
      <c r="AM609" s="105"/>
      <c r="AN609" s="105"/>
      <c r="AO609" s="105"/>
      <c r="AP609" s="105"/>
      <c r="AQ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c r="AA610" s="105"/>
      <c r="AB610" s="105"/>
      <c r="AC610" s="105"/>
      <c r="AD610" s="105"/>
      <c r="AE610" s="105"/>
      <c r="AF610" s="105"/>
      <c r="AG610" s="105"/>
      <c r="AH610" s="105"/>
      <c r="AI610" s="105"/>
      <c r="AJ610" s="105"/>
      <c r="AK610" s="105"/>
      <c r="AL610" s="105"/>
      <c r="AM610" s="105"/>
      <c r="AN610" s="105"/>
      <c r="AO610" s="105"/>
      <c r="AP610" s="105"/>
      <c r="AQ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c r="AA611" s="105"/>
      <c r="AB611" s="105"/>
      <c r="AC611" s="105"/>
      <c r="AD611" s="105"/>
      <c r="AE611" s="105"/>
      <c r="AF611" s="105"/>
      <c r="AG611" s="105"/>
      <c r="AH611" s="105"/>
      <c r="AI611" s="105"/>
      <c r="AJ611" s="105"/>
      <c r="AK611" s="105"/>
      <c r="AL611" s="105"/>
      <c r="AM611" s="105"/>
      <c r="AN611" s="105"/>
      <c r="AO611" s="105"/>
      <c r="AP611" s="105"/>
      <c r="AQ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c r="AG612" s="105"/>
      <c r="AH612" s="105"/>
      <c r="AI612" s="105"/>
      <c r="AJ612" s="105"/>
      <c r="AK612" s="105"/>
      <c r="AL612" s="105"/>
      <c r="AM612" s="105"/>
      <c r="AN612" s="105"/>
      <c r="AO612" s="105"/>
      <c r="AP612" s="105"/>
      <c r="AQ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c r="AG613" s="105"/>
      <c r="AH613" s="105"/>
      <c r="AI613" s="105"/>
      <c r="AJ613" s="105"/>
      <c r="AK613" s="105"/>
      <c r="AL613" s="105"/>
      <c r="AM613" s="105"/>
      <c r="AN613" s="105"/>
      <c r="AO613" s="105"/>
      <c r="AP613" s="105"/>
      <c r="AQ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c r="AG614" s="105"/>
      <c r="AH614" s="105"/>
      <c r="AI614" s="105"/>
      <c r="AJ614" s="105"/>
      <c r="AK614" s="105"/>
      <c r="AL614" s="105"/>
      <c r="AM614" s="105"/>
      <c r="AN614" s="105"/>
      <c r="AO614" s="105"/>
      <c r="AP614" s="105"/>
      <c r="AQ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c r="AM615" s="105"/>
      <c r="AN615" s="105"/>
      <c r="AO615" s="105"/>
      <c r="AP615" s="105"/>
      <c r="AQ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5"/>
      <c r="AL616" s="105"/>
      <c r="AM616" s="105"/>
      <c r="AN616" s="105"/>
      <c r="AO616" s="105"/>
      <c r="AP616" s="105"/>
      <c r="AQ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c r="AM617" s="105"/>
      <c r="AN617" s="105"/>
      <c r="AO617" s="105"/>
      <c r="AP617" s="105"/>
      <c r="AQ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5"/>
      <c r="AL618" s="105"/>
      <c r="AM618" s="105"/>
      <c r="AN618" s="105"/>
      <c r="AO618" s="105"/>
      <c r="AP618" s="105"/>
      <c r="AQ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5"/>
      <c r="AL619" s="105"/>
      <c r="AM619" s="105"/>
      <c r="AN619" s="105"/>
      <c r="AO619" s="105"/>
      <c r="AP619" s="105"/>
      <c r="AQ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c r="AA620" s="105"/>
      <c r="AB620" s="105"/>
      <c r="AC620" s="105"/>
      <c r="AD620" s="105"/>
      <c r="AE620" s="105"/>
      <c r="AF620" s="105"/>
      <c r="AG620" s="105"/>
      <c r="AH620" s="105"/>
      <c r="AI620" s="105"/>
      <c r="AJ620" s="105"/>
      <c r="AK620" s="105"/>
      <c r="AL620" s="105"/>
      <c r="AM620" s="105"/>
      <c r="AN620" s="105"/>
      <c r="AO620" s="105"/>
      <c r="AP620" s="105"/>
      <c r="AQ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c r="AA621" s="105"/>
      <c r="AB621" s="105"/>
      <c r="AC621" s="105"/>
      <c r="AD621" s="105"/>
      <c r="AE621" s="105"/>
      <c r="AF621" s="105"/>
      <c r="AG621" s="105"/>
      <c r="AH621" s="105"/>
      <c r="AI621" s="105"/>
      <c r="AJ621" s="105"/>
      <c r="AK621" s="105"/>
      <c r="AL621" s="105"/>
      <c r="AM621" s="105"/>
      <c r="AN621" s="105"/>
      <c r="AO621" s="105"/>
      <c r="AP621" s="105"/>
      <c r="AQ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c r="AA622" s="105"/>
      <c r="AB622" s="105"/>
      <c r="AC622" s="105"/>
      <c r="AD622" s="105"/>
      <c r="AE622" s="105"/>
      <c r="AF622" s="105"/>
      <c r="AG622" s="105"/>
      <c r="AH622" s="105"/>
      <c r="AI622" s="105"/>
      <c r="AJ622" s="105"/>
      <c r="AK622" s="105"/>
      <c r="AL622" s="105"/>
      <c r="AM622" s="105"/>
      <c r="AN622" s="105"/>
      <c r="AO622" s="105"/>
      <c r="AP622" s="105"/>
      <c r="AQ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c r="AA623" s="105"/>
      <c r="AB623" s="105"/>
      <c r="AC623" s="105"/>
      <c r="AD623" s="105"/>
      <c r="AE623" s="105"/>
      <c r="AF623" s="105"/>
      <c r="AG623" s="105"/>
      <c r="AH623" s="105"/>
      <c r="AI623" s="105"/>
      <c r="AJ623" s="105"/>
      <c r="AK623" s="105"/>
      <c r="AL623" s="105"/>
      <c r="AM623" s="105"/>
      <c r="AN623" s="105"/>
      <c r="AO623" s="105"/>
      <c r="AP623" s="105"/>
      <c r="AQ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c r="AG624" s="105"/>
      <c r="AH624" s="105"/>
      <c r="AI624" s="105"/>
      <c r="AJ624" s="105"/>
      <c r="AK624" s="105"/>
      <c r="AL624" s="105"/>
      <c r="AM624" s="105"/>
      <c r="AN624" s="105"/>
      <c r="AO624" s="105"/>
      <c r="AP624" s="105"/>
      <c r="AQ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c r="AA625" s="105"/>
      <c r="AB625" s="105"/>
      <c r="AC625" s="105"/>
      <c r="AD625" s="105"/>
      <c r="AE625" s="105"/>
      <c r="AF625" s="105"/>
      <c r="AG625" s="105"/>
      <c r="AH625" s="105"/>
      <c r="AI625" s="105"/>
      <c r="AJ625" s="105"/>
      <c r="AK625" s="105"/>
      <c r="AL625" s="105"/>
      <c r="AM625" s="105"/>
      <c r="AN625" s="105"/>
      <c r="AO625" s="105"/>
      <c r="AP625" s="105"/>
      <c r="AQ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c r="AG626" s="105"/>
      <c r="AH626" s="105"/>
      <c r="AI626" s="105"/>
      <c r="AJ626" s="105"/>
      <c r="AK626" s="105"/>
      <c r="AL626" s="105"/>
      <c r="AM626" s="105"/>
      <c r="AN626" s="105"/>
      <c r="AO626" s="105"/>
      <c r="AP626" s="105"/>
      <c r="AQ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c r="AG627" s="105"/>
      <c r="AH627" s="105"/>
      <c r="AI627" s="105"/>
      <c r="AJ627" s="105"/>
      <c r="AK627" s="105"/>
      <c r="AL627" s="105"/>
      <c r="AM627" s="105"/>
      <c r="AN627" s="105"/>
      <c r="AO627" s="105"/>
      <c r="AP627" s="105"/>
      <c r="AQ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c r="AG628" s="105"/>
      <c r="AH628" s="105"/>
      <c r="AI628" s="105"/>
      <c r="AJ628" s="105"/>
      <c r="AK628" s="105"/>
      <c r="AL628" s="105"/>
      <c r="AM628" s="105"/>
      <c r="AN628" s="105"/>
      <c r="AO628" s="105"/>
      <c r="AP628" s="105"/>
      <c r="AQ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c r="AG629" s="105"/>
      <c r="AH629" s="105"/>
      <c r="AI629" s="105"/>
      <c r="AJ629" s="105"/>
      <c r="AK629" s="105"/>
      <c r="AL629" s="105"/>
      <c r="AM629" s="105"/>
      <c r="AN629" s="105"/>
      <c r="AO629" s="105"/>
      <c r="AP629" s="105"/>
      <c r="AQ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c r="AG630" s="105"/>
      <c r="AH630" s="105"/>
      <c r="AI630" s="105"/>
      <c r="AJ630" s="105"/>
      <c r="AK630" s="105"/>
      <c r="AL630" s="105"/>
      <c r="AM630" s="105"/>
      <c r="AN630" s="105"/>
      <c r="AO630" s="105"/>
      <c r="AP630" s="105"/>
      <c r="AQ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5"/>
      <c r="AL631" s="105"/>
      <c r="AM631" s="105"/>
      <c r="AN631" s="105"/>
      <c r="AO631" s="105"/>
      <c r="AP631" s="105"/>
      <c r="AQ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c r="AG632" s="105"/>
      <c r="AH632" s="105"/>
      <c r="AI632" s="105"/>
      <c r="AJ632" s="105"/>
      <c r="AK632" s="105"/>
      <c r="AL632" s="105"/>
      <c r="AM632" s="105"/>
      <c r="AN632" s="105"/>
      <c r="AO632" s="105"/>
      <c r="AP632" s="105"/>
      <c r="AQ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c r="AA633" s="105"/>
      <c r="AB633" s="105"/>
      <c r="AC633" s="105"/>
      <c r="AD633" s="105"/>
      <c r="AE633" s="105"/>
      <c r="AF633" s="105"/>
      <c r="AG633" s="105"/>
      <c r="AH633" s="105"/>
      <c r="AI633" s="105"/>
      <c r="AJ633" s="105"/>
      <c r="AK633" s="105"/>
      <c r="AL633" s="105"/>
      <c r="AM633" s="105"/>
      <c r="AN633" s="105"/>
      <c r="AO633" s="105"/>
      <c r="AP633" s="105"/>
      <c r="AQ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c r="AA634" s="105"/>
      <c r="AB634" s="105"/>
      <c r="AC634" s="105"/>
      <c r="AD634" s="105"/>
      <c r="AE634" s="105"/>
      <c r="AF634" s="105"/>
      <c r="AG634" s="105"/>
      <c r="AH634" s="105"/>
      <c r="AI634" s="105"/>
      <c r="AJ634" s="105"/>
      <c r="AK634" s="105"/>
      <c r="AL634" s="105"/>
      <c r="AM634" s="105"/>
      <c r="AN634" s="105"/>
      <c r="AO634" s="105"/>
      <c r="AP634" s="105"/>
      <c r="AQ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c r="AG635" s="105"/>
      <c r="AH635" s="105"/>
      <c r="AI635" s="105"/>
      <c r="AJ635" s="105"/>
      <c r="AK635" s="105"/>
      <c r="AL635" s="105"/>
      <c r="AM635" s="105"/>
      <c r="AN635" s="105"/>
      <c r="AO635" s="105"/>
      <c r="AP635" s="105"/>
      <c r="AQ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c r="AG636" s="105"/>
      <c r="AH636" s="105"/>
      <c r="AI636" s="105"/>
      <c r="AJ636" s="105"/>
      <c r="AK636" s="105"/>
      <c r="AL636" s="105"/>
      <c r="AM636" s="105"/>
      <c r="AN636" s="105"/>
      <c r="AO636" s="105"/>
      <c r="AP636" s="105"/>
      <c r="AQ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c r="AA637" s="105"/>
      <c r="AB637" s="105"/>
      <c r="AC637" s="105"/>
      <c r="AD637" s="105"/>
      <c r="AE637" s="105"/>
      <c r="AF637" s="105"/>
      <c r="AG637" s="105"/>
      <c r="AH637" s="105"/>
      <c r="AI637" s="105"/>
      <c r="AJ637" s="105"/>
      <c r="AK637" s="105"/>
      <c r="AL637" s="105"/>
      <c r="AM637" s="105"/>
      <c r="AN637" s="105"/>
      <c r="AO637" s="105"/>
      <c r="AP637" s="105"/>
      <c r="AQ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c r="AA638" s="105"/>
      <c r="AB638" s="105"/>
      <c r="AC638" s="105"/>
      <c r="AD638" s="105"/>
      <c r="AE638" s="105"/>
      <c r="AF638" s="105"/>
      <c r="AG638" s="105"/>
      <c r="AH638" s="105"/>
      <c r="AI638" s="105"/>
      <c r="AJ638" s="105"/>
      <c r="AK638" s="105"/>
      <c r="AL638" s="105"/>
      <c r="AM638" s="105"/>
      <c r="AN638" s="105"/>
      <c r="AO638" s="105"/>
      <c r="AP638" s="105"/>
      <c r="AQ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c r="AA639" s="105"/>
      <c r="AB639" s="105"/>
      <c r="AC639" s="105"/>
      <c r="AD639" s="105"/>
      <c r="AE639" s="105"/>
      <c r="AF639" s="105"/>
      <c r="AG639" s="105"/>
      <c r="AH639" s="105"/>
      <c r="AI639" s="105"/>
      <c r="AJ639" s="105"/>
      <c r="AK639" s="105"/>
      <c r="AL639" s="105"/>
      <c r="AM639" s="105"/>
      <c r="AN639" s="105"/>
      <c r="AO639" s="105"/>
      <c r="AP639" s="105"/>
      <c r="AQ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c r="AA640" s="105"/>
      <c r="AB640" s="105"/>
      <c r="AC640" s="105"/>
      <c r="AD640" s="105"/>
      <c r="AE640" s="105"/>
      <c r="AF640" s="105"/>
      <c r="AG640" s="105"/>
      <c r="AH640" s="105"/>
      <c r="AI640" s="105"/>
      <c r="AJ640" s="105"/>
      <c r="AK640" s="105"/>
      <c r="AL640" s="105"/>
      <c r="AM640" s="105"/>
      <c r="AN640" s="105"/>
      <c r="AO640" s="105"/>
      <c r="AP640" s="105"/>
      <c r="AQ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c r="AG641" s="105"/>
      <c r="AH641" s="105"/>
      <c r="AI641" s="105"/>
      <c r="AJ641" s="105"/>
      <c r="AK641" s="105"/>
      <c r="AL641" s="105"/>
      <c r="AM641" s="105"/>
      <c r="AN641" s="105"/>
      <c r="AO641" s="105"/>
      <c r="AP641" s="105"/>
      <c r="AQ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c r="AA642" s="105"/>
      <c r="AB642" s="105"/>
      <c r="AC642" s="105"/>
      <c r="AD642" s="105"/>
      <c r="AE642" s="105"/>
      <c r="AF642" s="105"/>
      <c r="AG642" s="105"/>
      <c r="AH642" s="105"/>
      <c r="AI642" s="105"/>
      <c r="AJ642" s="105"/>
      <c r="AK642" s="105"/>
      <c r="AL642" s="105"/>
      <c r="AM642" s="105"/>
      <c r="AN642" s="105"/>
      <c r="AO642" s="105"/>
      <c r="AP642" s="105"/>
      <c r="AQ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c r="AA643" s="105"/>
      <c r="AB643" s="105"/>
      <c r="AC643" s="105"/>
      <c r="AD643" s="105"/>
      <c r="AE643" s="105"/>
      <c r="AF643" s="105"/>
      <c r="AG643" s="105"/>
      <c r="AH643" s="105"/>
      <c r="AI643" s="105"/>
      <c r="AJ643" s="105"/>
      <c r="AK643" s="105"/>
      <c r="AL643" s="105"/>
      <c r="AM643" s="105"/>
      <c r="AN643" s="105"/>
      <c r="AO643" s="105"/>
      <c r="AP643" s="105"/>
      <c r="AQ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G644" s="105"/>
      <c r="AH644" s="105"/>
      <c r="AI644" s="105"/>
      <c r="AJ644" s="105"/>
      <c r="AK644" s="105"/>
      <c r="AL644" s="105"/>
      <c r="AM644" s="105"/>
      <c r="AN644" s="105"/>
      <c r="AO644" s="105"/>
      <c r="AP644" s="105"/>
      <c r="AQ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c r="AG645" s="105"/>
      <c r="AH645" s="105"/>
      <c r="AI645" s="105"/>
      <c r="AJ645" s="105"/>
      <c r="AK645" s="105"/>
      <c r="AL645" s="105"/>
      <c r="AM645" s="105"/>
      <c r="AN645" s="105"/>
      <c r="AO645" s="105"/>
      <c r="AP645" s="105"/>
      <c r="AQ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c r="AG646" s="105"/>
      <c r="AH646" s="105"/>
      <c r="AI646" s="105"/>
      <c r="AJ646" s="105"/>
      <c r="AK646" s="105"/>
      <c r="AL646" s="105"/>
      <c r="AM646" s="105"/>
      <c r="AN646" s="105"/>
      <c r="AO646" s="105"/>
      <c r="AP646" s="105"/>
      <c r="AQ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c r="AG647" s="105"/>
      <c r="AH647" s="105"/>
      <c r="AI647" s="105"/>
      <c r="AJ647" s="105"/>
      <c r="AK647" s="105"/>
      <c r="AL647" s="105"/>
      <c r="AM647" s="105"/>
      <c r="AN647" s="105"/>
      <c r="AO647" s="105"/>
      <c r="AP647" s="105"/>
      <c r="AQ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c r="AG648" s="105"/>
      <c r="AH648" s="105"/>
      <c r="AI648" s="105"/>
      <c r="AJ648" s="105"/>
      <c r="AK648" s="105"/>
      <c r="AL648" s="105"/>
      <c r="AM648" s="105"/>
      <c r="AN648" s="105"/>
      <c r="AO648" s="105"/>
      <c r="AP648" s="105"/>
      <c r="AQ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c r="AG649" s="105"/>
      <c r="AH649" s="105"/>
      <c r="AI649" s="105"/>
      <c r="AJ649" s="105"/>
      <c r="AK649" s="105"/>
      <c r="AL649" s="105"/>
      <c r="AM649" s="105"/>
      <c r="AN649" s="105"/>
      <c r="AO649" s="105"/>
      <c r="AP649" s="105"/>
      <c r="AQ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c r="AG650" s="105"/>
      <c r="AH650" s="105"/>
      <c r="AI650" s="105"/>
      <c r="AJ650" s="105"/>
      <c r="AK650" s="105"/>
      <c r="AL650" s="105"/>
      <c r="AM650" s="105"/>
      <c r="AN650" s="105"/>
      <c r="AO650" s="105"/>
      <c r="AP650" s="105"/>
      <c r="AQ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05"/>
      <c r="AL651" s="105"/>
      <c r="AM651" s="105"/>
      <c r="AN651" s="105"/>
      <c r="AO651" s="105"/>
      <c r="AP651" s="105"/>
      <c r="AQ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c r="AG652" s="105"/>
      <c r="AH652" s="105"/>
      <c r="AI652" s="105"/>
      <c r="AJ652" s="105"/>
      <c r="AK652" s="105"/>
      <c r="AL652" s="105"/>
      <c r="AM652" s="105"/>
      <c r="AN652" s="105"/>
      <c r="AO652" s="105"/>
      <c r="AP652" s="105"/>
      <c r="AQ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G653" s="105"/>
      <c r="AH653" s="105"/>
      <c r="AI653" s="105"/>
      <c r="AJ653" s="105"/>
      <c r="AK653" s="105"/>
      <c r="AL653" s="105"/>
      <c r="AM653" s="105"/>
      <c r="AN653" s="105"/>
      <c r="AO653" s="105"/>
      <c r="AP653" s="105"/>
      <c r="AQ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c r="AA654" s="105"/>
      <c r="AB654" s="105"/>
      <c r="AC654" s="105"/>
      <c r="AD654" s="105"/>
      <c r="AE654" s="105"/>
      <c r="AF654" s="105"/>
      <c r="AG654" s="105"/>
      <c r="AH654" s="105"/>
      <c r="AI654" s="105"/>
      <c r="AJ654" s="105"/>
      <c r="AK654" s="105"/>
      <c r="AL654" s="105"/>
      <c r="AM654" s="105"/>
      <c r="AN654" s="105"/>
      <c r="AO654" s="105"/>
      <c r="AP654" s="105"/>
      <c r="AQ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c r="AG655" s="105"/>
      <c r="AH655" s="105"/>
      <c r="AI655" s="105"/>
      <c r="AJ655" s="105"/>
      <c r="AK655" s="105"/>
      <c r="AL655" s="105"/>
      <c r="AM655" s="105"/>
      <c r="AN655" s="105"/>
      <c r="AO655" s="105"/>
      <c r="AP655" s="105"/>
      <c r="AQ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c r="AA656" s="105"/>
      <c r="AB656" s="105"/>
      <c r="AC656" s="105"/>
      <c r="AD656" s="105"/>
      <c r="AE656" s="105"/>
      <c r="AF656" s="105"/>
      <c r="AG656" s="105"/>
      <c r="AH656" s="105"/>
      <c r="AI656" s="105"/>
      <c r="AJ656" s="105"/>
      <c r="AK656" s="105"/>
      <c r="AL656" s="105"/>
      <c r="AM656" s="105"/>
      <c r="AN656" s="105"/>
      <c r="AO656" s="105"/>
      <c r="AP656" s="105"/>
      <c r="AQ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c r="AA657" s="105"/>
      <c r="AB657" s="105"/>
      <c r="AC657" s="105"/>
      <c r="AD657" s="105"/>
      <c r="AE657" s="105"/>
      <c r="AF657" s="105"/>
      <c r="AG657" s="105"/>
      <c r="AH657" s="105"/>
      <c r="AI657" s="105"/>
      <c r="AJ657" s="105"/>
      <c r="AK657" s="105"/>
      <c r="AL657" s="105"/>
      <c r="AM657" s="105"/>
      <c r="AN657" s="105"/>
      <c r="AO657" s="105"/>
      <c r="AP657" s="105"/>
      <c r="AQ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c r="AG658" s="105"/>
      <c r="AH658" s="105"/>
      <c r="AI658" s="105"/>
      <c r="AJ658" s="105"/>
      <c r="AK658" s="105"/>
      <c r="AL658" s="105"/>
      <c r="AM658" s="105"/>
      <c r="AN658" s="105"/>
      <c r="AO658" s="105"/>
      <c r="AP658" s="105"/>
      <c r="AQ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c r="AA659" s="105"/>
      <c r="AB659" s="105"/>
      <c r="AC659" s="105"/>
      <c r="AD659" s="105"/>
      <c r="AE659" s="105"/>
      <c r="AF659" s="105"/>
      <c r="AG659" s="105"/>
      <c r="AH659" s="105"/>
      <c r="AI659" s="105"/>
      <c r="AJ659" s="105"/>
      <c r="AK659" s="105"/>
      <c r="AL659" s="105"/>
      <c r="AM659" s="105"/>
      <c r="AN659" s="105"/>
      <c r="AO659" s="105"/>
      <c r="AP659" s="105"/>
      <c r="AQ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c r="AA660" s="105"/>
      <c r="AB660" s="105"/>
      <c r="AC660" s="105"/>
      <c r="AD660" s="105"/>
      <c r="AE660" s="105"/>
      <c r="AF660" s="105"/>
      <c r="AG660" s="105"/>
      <c r="AH660" s="105"/>
      <c r="AI660" s="105"/>
      <c r="AJ660" s="105"/>
      <c r="AK660" s="105"/>
      <c r="AL660" s="105"/>
      <c r="AM660" s="105"/>
      <c r="AN660" s="105"/>
      <c r="AO660" s="105"/>
      <c r="AP660" s="105"/>
      <c r="AQ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05"/>
      <c r="AG661" s="105"/>
      <c r="AH661" s="105"/>
      <c r="AI661" s="105"/>
      <c r="AJ661" s="105"/>
      <c r="AK661" s="105"/>
      <c r="AL661" s="105"/>
      <c r="AM661" s="105"/>
      <c r="AN661" s="105"/>
      <c r="AO661" s="105"/>
      <c r="AP661" s="105"/>
      <c r="AQ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c r="AA662" s="105"/>
      <c r="AB662" s="105"/>
      <c r="AC662" s="105"/>
      <c r="AD662" s="105"/>
      <c r="AE662" s="105"/>
      <c r="AF662" s="105"/>
      <c r="AG662" s="105"/>
      <c r="AH662" s="105"/>
      <c r="AI662" s="105"/>
      <c r="AJ662" s="105"/>
      <c r="AK662" s="105"/>
      <c r="AL662" s="105"/>
      <c r="AM662" s="105"/>
      <c r="AN662" s="105"/>
      <c r="AO662" s="105"/>
      <c r="AP662" s="105"/>
      <c r="AQ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c r="AA663" s="105"/>
      <c r="AB663" s="105"/>
      <c r="AC663" s="105"/>
      <c r="AD663" s="105"/>
      <c r="AE663" s="105"/>
      <c r="AF663" s="105"/>
      <c r="AG663" s="105"/>
      <c r="AH663" s="105"/>
      <c r="AI663" s="105"/>
      <c r="AJ663" s="105"/>
      <c r="AK663" s="105"/>
      <c r="AL663" s="105"/>
      <c r="AM663" s="105"/>
      <c r="AN663" s="105"/>
      <c r="AO663" s="105"/>
      <c r="AP663" s="105"/>
      <c r="AQ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c r="AA664" s="105"/>
      <c r="AB664" s="105"/>
      <c r="AC664" s="105"/>
      <c r="AD664" s="105"/>
      <c r="AE664" s="105"/>
      <c r="AF664" s="105"/>
      <c r="AG664" s="105"/>
      <c r="AH664" s="105"/>
      <c r="AI664" s="105"/>
      <c r="AJ664" s="105"/>
      <c r="AK664" s="105"/>
      <c r="AL664" s="105"/>
      <c r="AM664" s="105"/>
      <c r="AN664" s="105"/>
      <c r="AO664" s="105"/>
      <c r="AP664" s="105"/>
      <c r="AQ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c r="AG665" s="105"/>
      <c r="AH665" s="105"/>
      <c r="AI665" s="105"/>
      <c r="AJ665" s="105"/>
      <c r="AK665" s="105"/>
      <c r="AL665" s="105"/>
      <c r="AM665" s="105"/>
      <c r="AN665" s="105"/>
      <c r="AO665" s="105"/>
      <c r="AP665" s="105"/>
      <c r="AQ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c r="AA666" s="105"/>
      <c r="AB666" s="105"/>
      <c r="AC666" s="105"/>
      <c r="AD666" s="105"/>
      <c r="AE666" s="105"/>
      <c r="AF666" s="105"/>
      <c r="AG666" s="105"/>
      <c r="AH666" s="105"/>
      <c r="AI666" s="105"/>
      <c r="AJ666" s="105"/>
      <c r="AK666" s="105"/>
      <c r="AL666" s="105"/>
      <c r="AM666" s="105"/>
      <c r="AN666" s="105"/>
      <c r="AO666" s="105"/>
      <c r="AP666" s="105"/>
      <c r="AQ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c r="AA667" s="105"/>
      <c r="AB667" s="105"/>
      <c r="AC667" s="105"/>
      <c r="AD667" s="105"/>
      <c r="AE667" s="105"/>
      <c r="AF667" s="105"/>
      <c r="AG667" s="105"/>
      <c r="AH667" s="105"/>
      <c r="AI667" s="105"/>
      <c r="AJ667" s="105"/>
      <c r="AK667" s="105"/>
      <c r="AL667" s="105"/>
      <c r="AM667" s="105"/>
      <c r="AN667" s="105"/>
      <c r="AO667" s="105"/>
      <c r="AP667" s="105"/>
      <c r="AQ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c r="AA668" s="105"/>
      <c r="AB668" s="105"/>
      <c r="AC668" s="105"/>
      <c r="AD668" s="105"/>
      <c r="AE668" s="105"/>
      <c r="AF668" s="105"/>
      <c r="AG668" s="105"/>
      <c r="AH668" s="105"/>
      <c r="AI668" s="105"/>
      <c r="AJ668" s="105"/>
      <c r="AK668" s="105"/>
      <c r="AL668" s="105"/>
      <c r="AM668" s="105"/>
      <c r="AN668" s="105"/>
      <c r="AO668" s="105"/>
      <c r="AP668" s="105"/>
      <c r="AQ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c r="AA669" s="105"/>
      <c r="AB669" s="105"/>
      <c r="AC669" s="105"/>
      <c r="AD669" s="105"/>
      <c r="AE669" s="105"/>
      <c r="AF669" s="105"/>
      <c r="AG669" s="105"/>
      <c r="AH669" s="105"/>
      <c r="AI669" s="105"/>
      <c r="AJ669" s="105"/>
      <c r="AK669" s="105"/>
      <c r="AL669" s="105"/>
      <c r="AM669" s="105"/>
      <c r="AN669" s="105"/>
      <c r="AO669" s="105"/>
      <c r="AP669" s="105"/>
      <c r="AQ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c r="AG670" s="105"/>
      <c r="AH670" s="105"/>
      <c r="AI670" s="105"/>
      <c r="AJ670" s="105"/>
      <c r="AK670" s="105"/>
      <c r="AL670" s="105"/>
      <c r="AM670" s="105"/>
      <c r="AN670" s="105"/>
      <c r="AO670" s="105"/>
      <c r="AP670" s="105"/>
      <c r="AQ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c r="AG671" s="105"/>
      <c r="AH671" s="105"/>
      <c r="AI671" s="105"/>
      <c r="AJ671" s="105"/>
      <c r="AK671" s="105"/>
      <c r="AL671" s="105"/>
      <c r="AM671" s="105"/>
      <c r="AN671" s="105"/>
      <c r="AO671" s="105"/>
      <c r="AP671" s="105"/>
      <c r="AQ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c r="AA672" s="105"/>
      <c r="AB672" s="105"/>
      <c r="AC672" s="105"/>
      <c r="AD672" s="105"/>
      <c r="AE672" s="105"/>
      <c r="AF672" s="105"/>
      <c r="AG672" s="105"/>
      <c r="AH672" s="105"/>
      <c r="AI672" s="105"/>
      <c r="AJ672" s="105"/>
      <c r="AK672" s="105"/>
      <c r="AL672" s="105"/>
      <c r="AM672" s="105"/>
      <c r="AN672" s="105"/>
      <c r="AO672" s="105"/>
      <c r="AP672" s="105"/>
      <c r="AQ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c r="AA673" s="105"/>
      <c r="AB673" s="105"/>
      <c r="AC673" s="105"/>
      <c r="AD673" s="105"/>
      <c r="AE673" s="105"/>
      <c r="AF673" s="105"/>
      <c r="AG673" s="105"/>
      <c r="AH673" s="105"/>
      <c r="AI673" s="105"/>
      <c r="AJ673" s="105"/>
      <c r="AK673" s="105"/>
      <c r="AL673" s="105"/>
      <c r="AM673" s="105"/>
      <c r="AN673" s="105"/>
      <c r="AO673" s="105"/>
      <c r="AP673" s="105"/>
      <c r="AQ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c r="AG674" s="105"/>
      <c r="AH674" s="105"/>
      <c r="AI674" s="105"/>
      <c r="AJ674" s="105"/>
      <c r="AK674" s="105"/>
      <c r="AL674" s="105"/>
      <c r="AM674" s="105"/>
      <c r="AN674" s="105"/>
      <c r="AO674" s="105"/>
      <c r="AP674" s="105"/>
      <c r="AQ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c r="AG675" s="105"/>
      <c r="AH675" s="105"/>
      <c r="AI675" s="105"/>
      <c r="AJ675" s="105"/>
      <c r="AK675" s="105"/>
      <c r="AL675" s="105"/>
      <c r="AM675" s="105"/>
      <c r="AN675" s="105"/>
      <c r="AO675" s="105"/>
      <c r="AP675" s="105"/>
      <c r="AQ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c r="AA676" s="105"/>
      <c r="AB676" s="105"/>
      <c r="AC676" s="105"/>
      <c r="AD676" s="105"/>
      <c r="AE676" s="105"/>
      <c r="AF676" s="105"/>
      <c r="AG676" s="105"/>
      <c r="AH676" s="105"/>
      <c r="AI676" s="105"/>
      <c r="AJ676" s="105"/>
      <c r="AK676" s="105"/>
      <c r="AL676" s="105"/>
      <c r="AM676" s="105"/>
      <c r="AN676" s="105"/>
      <c r="AO676" s="105"/>
      <c r="AP676" s="105"/>
      <c r="AQ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c r="AA677" s="105"/>
      <c r="AB677" s="105"/>
      <c r="AC677" s="105"/>
      <c r="AD677" s="105"/>
      <c r="AE677" s="105"/>
      <c r="AF677" s="105"/>
      <c r="AG677" s="105"/>
      <c r="AH677" s="105"/>
      <c r="AI677" s="105"/>
      <c r="AJ677" s="105"/>
      <c r="AK677" s="105"/>
      <c r="AL677" s="105"/>
      <c r="AM677" s="105"/>
      <c r="AN677" s="105"/>
      <c r="AO677" s="105"/>
      <c r="AP677" s="105"/>
      <c r="AQ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c r="AA678" s="105"/>
      <c r="AB678" s="105"/>
      <c r="AC678" s="105"/>
      <c r="AD678" s="105"/>
      <c r="AE678" s="105"/>
      <c r="AF678" s="105"/>
      <c r="AG678" s="105"/>
      <c r="AH678" s="105"/>
      <c r="AI678" s="105"/>
      <c r="AJ678" s="105"/>
      <c r="AK678" s="105"/>
      <c r="AL678" s="105"/>
      <c r="AM678" s="105"/>
      <c r="AN678" s="105"/>
      <c r="AO678" s="105"/>
      <c r="AP678" s="105"/>
      <c r="AQ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c r="AA679" s="105"/>
      <c r="AB679" s="105"/>
      <c r="AC679" s="105"/>
      <c r="AD679" s="105"/>
      <c r="AE679" s="105"/>
      <c r="AF679" s="105"/>
      <c r="AG679" s="105"/>
      <c r="AH679" s="105"/>
      <c r="AI679" s="105"/>
      <c r="AJ679" s="105"/>
      <c r="AK679" s="105"/>
      <c r="AL679" s="105"/>
      <c r="AM679" s="105"/>
      <c r="AN679" s="105"/>
      <c r="AO679" s="105"/>
      <c r="AP679" s="105"/>
      <c r="AQ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c r="AG680" s="105"/>
      <c r="AH680" s="105"/>
      <c r="AI680" s="105"/>
      <c r="AJ680" s="105"/>
      <c r="AK680" s="105"/>
      <c r="AL680" s="105"/>
      <c r="AM680" s="105"/>
      <c r="AN680" s="105"/>
      <c r="AO680" s="105"/>
      <c r="AP680" s="105"/>
      <c r="AQ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105"/>
      <c r="AL681" s="105"/>
      <c r="AM681" s="105"/>
      <c r="AN681" s="105"/>
      <c r="AO681" s="105"/>
      <c r="AP681" s="105"/>
      <c r="AQ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c r="AA682" s="105"/>
      <c r="AB682" s="105"/>
      <c r="AC682" s="105"/>
      <c r="AD682" s="105"/>
      <c r="AE682" s="105"/>
      <c r="AF682" s="105"/>
      <c r="AG682" s="105"/>
      <c r="AH682" s="105"/>
      <c r="AI682" s="105"/>
      <c r="AJ682" s="105"/>
      <c r="AK682" s="105"/>
      <c r="AL682" s="105"/>
      <c r="AM682" s="105"/>
      <c r="AN682" s="105"/>
      <c r="AO682" s="105"/>
      <c r="AP682" s="105"/>
      <c r="AQ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c r="AG683" s="105"/>
      <c r="AH683" s="105"/>
      <c r="AI683" s="105"/>
      <c r="AJ683" s="105"/>
      <c r="AK683" s="105"/>
      <c r="AL683" s="105"/>
      <c r="AM683" s="105"/>
      <c r="AN683" s="105"/>
      <c r="AO683" s="105"/>
      <c r="AP683" s="105"/>
      <c r="AQ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c r="AA684" s="105"/>
      <c r="AB684" s="105"/>
      <c r="AC684" s="105"/>
      <c r="AD684" s="105"/>
      <c r="AE684" s="105"/>
      <c r="AF684" s="105"/>
      <c r="AG684" s="105"/>
      <c r="AH684" s="105"/>
      <c r="AI684" s="105"/>
      <c r="AJ684" s="105"/>
      <c r="AK684" s="105"/>
      <c r="AL684" s="105"/>
      <c r="AM684" s="105"/>
      <c r="AN684" s="105"/>
      <c r="AO684" s="105"/>
      <c r="AP684" s="105"/>
      <c r="AQ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c r="AG685" s="105"/>
      <c r="AH685" s="105"/>
      <c r="AI685" s="105"/>
      <c r="AJ685" s="105"/>
      <c r="AK685" s="105"/>
      <c r="AL685" s="105"/>
      <c r="AM685" s="105"/>
      <c r="AN685" s="105"/>
      <c r="AO685" s="105"/>
      <c r="AP685" s="105"/>
      <c r="AQ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c r="AA686" s="105"/>
      <c r="AB686" s="105"/>
      <c r="AC686" s="105"/>
      <c r="AD686" s="105"/>
      <c r="AE686" s="105"/>
      <c r="AF686" s="105"/>
      <c r="AG686" s="105"/>
      <c r="AH686" s="105"/>
      <c r="AI686" s="105"/>
      <c r="AJ686" s="105"/>
      <c r="AK686" s="105"/>
      <c r="AL686" s="105"/>
      <c r="AM686" s="105"/>
      <c r="AN686" s="105"/>
      <c r="AO686" s="105"/>
      <c r="AP686" s="105"/>
      <c r="AQ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c r="AA687" s="105"/>
      <c r="AB687" s="105"/>
      <c r="AC687" s="105"/>
      <c r="AD687" s="105"/>
      <c r="AE687" s="105"/>
      <c r="AF687" s="105"/>
      <c r="AG687" s="105"/>
      <c r="AH687" s="105"/>
      <c r="AI687" s="105"/>
      <c r="AJ687" s="105"/>
      <c r="AK687" s="105"/>
      <c r="AL687" s="105"/>
      <c r="AM687" s="105"/>
      <c r="AN687" s="105"/>
      <c r="AO687" s="105"/>
      <c r="AP687" s="105"/>
      <c r="AQ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c r="AA688" s="105"/>
      <c r="AB688" s="105"/>
      <c r="AC688" s="105"/>
      <c r="AD688" s="105"/>
      <c r="AE688" s="105"/>
      <c r="AF688" s="105"/>
      <c r="AG688" s="105"/>
      <c r="AH688" s="105"/>
      <c r="AI688" s="105"/>
      <c r="AJ688" s="105"/>
      <c r="AK688" s="105"/>
      <c r="AL688" s="105"/>
      <c r="AM688" s="105"/>
      <c r="AN688" s="105"/>
      <c r="AO688" s="105"/>
      <c r="AP688" s="105"/>
      <c r="AQ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G689" s="105"/>
      <c r="AH689" s="105"/>
      <c r="AI689" s="105"/>
      <c r="AJ689" s="105"/>
      <c r="AK689" s="105"/>
      <c r="AL689" s="105"/>
      <c r="AM689" s="105"/>
      <c r="AN689" s="105"/>
      <c r="AO689" s="105"/>
      <c r="AP689" s="105"/>
      <c r="AQ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c r="AA690" s="105"/>
      <c r="AB690" s="105"/>
      <c r="AC690" s="105"/>
      <c r="AD690" s="105"/>
      <c r="AE690" s="105"/>
      <c r="AF690" s="105"/>
      <c r="AG690" s="105"/>
      <c r="AH690" s="105"/>
      <c r="AI690" s="105"/>
      <c r="AJ690" s="105"/>
      <c r="AK690" s="105"/>
      <c r="AL690" s="105"/>
      <c r="AM690" s="105"/>
      <c r="AN690" s="105"/>
      <c r="AO690" s="105"/>
      <c r="AP690" s="105"/>
      <c r="AQ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c r="AA691" s="105"/>
      <c r="AB691" s="105"/>
      <c r="AC691" s="105"/>
      <c r="AD691" s="105"/>
      <c r="AE691" s="105"/>
      <c r="AF691" s="105"/>
      <c r="AG691" s="105"/>
      <c r="AH691" s="105"/>
      <c r="AI691" s="105"/>
      <c r="AJ691" s="105"/>
      <c r="AK691" s="105"/>
      <c r="AL691" s="105"/>
      <c r="AM691" s="105"/>
      <c r="AN691" s="105"/>
      <c r="AO691" s="105"/>
      <c r="AP691" s="105"/>
      <c r="AQ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c r="AG692" s="105"/>
      <c r="AH692" s="105"/>
      <c r="AI692" s="105"/>
      <c r="AJ692" s="105"/>
      <c r="AK692" s="105"/>
      <c r="AL692" s="105"/>
      <c r="AM692" s="105"/>
      <c r="AN692" s="105"/>
      <c r="AO692" s="105"/>
      <c r="AP692" s="105"/>
      <c r="AQ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c r="AG693" s="105"/>
      <c r="AH693" s="105"/>
      <c r="AI693" s="105"/>
      <c r="AJ693" s="105"/>
      <c r="AK693" s="105"/>
      <c r="AL693" s="105"/>
      <c r="AM693" s="105"/>
      <c r="AN693" s="105"/>
      <c r="AO693" s="105"/>
      <c r="AP693" s="105"/>
      <c r="AQ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c r="AA694" s="105"/>
      <c r="AB694" s="105"/>
      <c r="AC694" s="105"/>
      <c r="AD694" s="105"/>
      <c r="AE694" s="105"/>
      <c r="AF694" s="105"/>
      <c r="AG694" s="105"/>
      <c r="AH694" s="105"/>
      <c r="AI694" s="105"/>
      <c r="AJ694" s="105"/>
      <c r="AK694" s="105"/>
      <c r="AL694" s="105"/>
      <c r="AM694" s="105"/>
      <c r="AN694" s="105"/>
      <c r="AO694" s="105"/>
      <c r="AP694" s="105"/>
      <c r="AQ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c r="AG695" s="105"/>
      <c r="AH695" s="105"/>
      <c r="AI695" s="105"/>
      <c r="AJ695" s="105"/>
      <c r="AK695" s="105"/>
      <c r="AL695" s="105"/>
      <c r="AM695" s="105"/>
      <c r="AN695" s="105"/>
      <c r="AO695" s="105"/>
      <c r="AP695" s="105"/>
      <c r="AQ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c r="AG696" s="105"/>
      <c r="AH696" s="105"/>
      <c r="AI696" s="105"/>
      <c r="AJ696" s="105"/>
      <c r="AK696" s="105"/>
      <c r="AL696" s="105"/>
      <c r="AM696" s="105"/>
      <c r="AN696" s="105"/>
      <c r="AO696" s="105"/>
      <c r="AP696" s="105"/>
      <c r="AQ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c r="AA697" s="105"/>
      <c r="AB697" s="105"/>
      <c r="AC697" s="105"/>
      <c r="AD697" s="105"/>
      <c r="AE697" s="105"/>
      <c r="AF697" s="105"/>
      <c r="AG697" s="105"/>
      <c r="AH697" s="105"/>
      <c r="AI697" s="105"/>
      <c r="AJ697" s="105"/>
      <c r="AK697" s="105"/>
      <c r="AL697" s="105"/>
      <c r="AM697" s="105"/>
      <c r="AN697" s="105"/>
      <c r="AO697" s="105"/>
      <c r="AP697" s="105"/>
      <c r="AQ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c r="AG698" s="105"/>
      <c r="AH698" s="105"/>
      <c r="AI698" s="105"/>
      <c r="AJ698" s="105"/>
      <c r="AK698" s="105"/>
      <c r="AL698" s="105"/>
      <c r="AM698" s="105"/>
      <c r="AN698" s="105"/>
      <c r="AO698" s="105"/>
      <c r="AP698" s="105"/>
      <c r="AQ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c r="AA699" s="105"/>
      <c r="AB699" s="105"/>
      <c r="AC699" s="105"/>
      <c r="AD699" s="105"/>
      <c r="AE699" s="105"/>
      <c r="AF699" s="105"/>
      <c r="AG699" s="105"/>
      <c r="AH699" s="105"/>
      <c r="AI699" s="105"/>
      <c r="AJ699" s="105"/>
      <c r="AK699" s="105"/>
      <c r="AL699" s="105"/>
      <c r="AM699" s="105"/>
      <c r="AN699" s="105"/>
      <c r="AO699" s="105"/>
      <c r="AP699" s="105"/>
      <c r="AQ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c r="AA700" s="105"/>
      <c r="AB700" s="105"/>
      <c r="AC700" s="105"/>
      <c r="AD700" s="105"/>
      <c r="AE700" s="105"/>
      <c r="AF700" s="105"/>
      <c r="AG700" s="105"/>
      <c r="AH700" s="105"/>
      <c r="AI700" s="105"/>
      <c r="AJ700" s="105"/>
      <c r="AK700" s="105"/>
      <c r="AL700" s="105"/>
      <c r="AM700" s="105"/>
      <c r="AN700" s="105"/>
      <c r="AO700" s="105"/>
      <c r="AP700" s="105"/>
      <c r="AQ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105"/>
      <c r="AL701" s="105"/>
      <c r="AM701" s="105"/>
      <c r="AN701" s="105"/>
      <c r="AO701" s="105"/>
      <c r="AP701" s="105"/>
      <c r="AQ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5"/>
      <c r="AL702" s="105"/>
      <c r="AM702" s="105"/>
      <c r="AN702" s="105"/>
      <c r="AO702" s="105"/>
      <c r="AP702" s="105"/>
      <c r="AQ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c r="AA703" s="105"/>
      <c r="AB703" s="105"/>
      <c r="AC703" s="105"/>
      <c r="AD703" s="105"/>
      <c r="AE703" s="105"/>
      <c r="AF703" s="105"/>
      <c r="AG703" s="105"/>
      <c r="AH703" s="105"/>
      <c r="AI703" s="105"/>
      <c r="AJ703" s="105"/>
      <c r="AK703" s="105"/>
      <c r="AL703" s="105"/>
      <c r="AM703" s="105"/>
      <c r="AN703" s="105"/>
      <c r="AO703" s="105"/>
      <c r="AP703" s="105"/>
      <c r="AQ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c r="AA704" s="105"/>
      <c r="AB704" s="105"/>
      <c r="AC704" s="105"/>
      <c r="AD704" s="105"/>
      <c r="AE704" s="105"/>
      <c r="AF704" s="105"/>
      <c r="AG704" s="105"/>
      <c r="AH704" s="105"/>
      <c r="AI704" s="105"/>
      <c r="AJ704" s="105"/>
      <c r="AK704" s="105"/>
      <c r="AL704" s="105"/>
      <c r="AM704" s="105"/>
      <c r="AN704" s="105"/>
      <c r="AO704" s="105"/>
      <c r="AP704" s="105"/>
      <c r="AQ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c r="AA705" s="105"/>
      <c r="AB705" s="105"/>
      <c r="AC705" s="105"/>
      <c r="AD705" s="105"/>
      <c r="AE705" s="105"/>
      <c r="AF705" s="105"/>
      <c r="AG705" s="105"/>
      <c r="AH705" s="105"/>
      <c r="AI705" s="105"/>
      <c r="AJ705" s="105"/>
      <c r="AK705" s="105"/>
      <c r="AL705" s="105"/>
      <c r="AM705" s="105"/>
      <c r="AN705" s="105"/>
      <c r="AO705" s="105"/>
      <c r="AP705" s="105"/>
      <c r="AQ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c r="AA706" s="105"/>
      <c r="AB706" s="105"/>
      <c r="AC706" s="105"/>
      <c r="AD706" s="105"/>
      <c r="AE706" s="105"/>
      <c r="AF706" s="105"/>
      <c r="AG706" s="105"/>
      <c r="AH706" s="105"/>
      <c r="AI706" s="105"/>
      <c r="AJ706" s="105"/>
      <c r="AK706" s="105"/>
      <c r="AL706" s="105"/>
      <c r="AM706" s="105"/>
      <c r="AN706" s="105"/>
      <c r="AO706" s="105"/>
      <c r="AP706" s="105"/>
      <c r="AQ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G707" s="105"/>
      <c r="AH707" s="105"/>
      <c r="AI707" s="105"/>
      <c r="AJ707" s="105"/>
      <c r="AK707" s="105"/>
      <c r="AL707" s="105"/>
      <c r="AM707" s="105"/>
      <c r="AN707" s="105"/>
      <c r="AO707" s="105"/>
      <c r="AP707" s="105"/>
      <c r="AQ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c r="AG708" s="105"/>
      <c r="AH708" s="105"/>
      <c r="AI708" s="105"/>
      <c r="AJ708" s="105"/>
      <c r="AK708" s="105"/>
      <c r="AL708" s="105"/>
      <c r="AM708" s="105"/>
      <c r="AN708" s="105"/>
      <c r="AO708" s="105"/>
      <c r="AP708" s="105"/>
      <c r="AQ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c r="AG709" s="105"/>
      <c r="AH709" s="105"/>
      <c r="AI709" s="105"/>
      <c r="AJ709" s="105"/>
      <c r="AK709" s="105"/>
      <c r="AL709" s="105"/>
      <c r="AM709" s="105"/>
      <c r="AN709" s="105"/>
      <c r="AO709" s="105"/>
      <c r="AP709" s="105"/>
      <c r="AQ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c r="AG710" s="105"/>
      <c r="AH710" s="105"/>
      <c r="AI710" s="105"/>
      <c r="AJ710" s="105"/>
      <c r="AK710" s="105"/>
      <c r="AL710" s="105"/>
      <c r="AM710" s="105"/>
      <c r="AN710" s="105"/>
      <c r="AO710" s="105"/>
      <c r="AP710" s="105"/>
      <c r="AQ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c r="AA711" s="105"/>
      <c r="AB711" s="105"/>
      <c r="AC711" s="105"/>
      <c r="AD711" s="105"/>
      <c r="AE711" s="105"/>
      <c r="AF711" s="105"/>
      <c r="AG711" s="105"/>
      <c r="AH711" s="105"/>
      <c r="AI711" s="105"/>
      <c r="AJ711" s="105"/>
      <c r="AK711" s="105"/>
      <c r="AL711" s="105"/>
      <c r="AM711" s="105"/>
      <c r="AN711" s="105"/>
      <c r="AO711" s="105"/>
      <c r="AP711" s="105"/>
      <c r="AQ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c r="AA712" s="105"/>
      <c r="AB712" s="105"/>
      <c r="AC712" s="105"/>
      <c r="AD712" s="105"/>
      <c r="AE712" s="105"/>
      <c r="AF712" s="105"/>
      <c r="AG712" s="105"/>
      <c r="AH712" s="105"/>
      <c r="AI712" s="105"/>
      <c r="AJ712" s="105"/>
      <c r="AK712" s="105"/>
      <c r="AL712" s="105"/>
      <c r="AM712" s="105"/>
      <c r="AN712" s="105"/>
      <c r="AO712" s="105"/>
      <c r="AP712" s="105"/>
      <c r="AQ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c r="AG713" s="105"/>
      <c r="AH713" s="105"/>
      <c r="AI713" s="105"/>
      <c r="AJ713" s="105"/>
      <c r="AK713" s="105"/>
      <c r="AL713" s="105"/>
      <c r="AM713" s="105"/>
      <c r="AN713" s="105"/>
      <c r="AO713" s="105"/>
      <c r="AP713" s="105"/>
      <c r="AQ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c r="AG714" s="105"/>
      <c r="AH714" s="105"/>
      <c r="AI714" s="105"/>
      <c r="AJ714" s="105"/>
      <c r="AK714" s="105"/>
      <c r="AL714" s="105"/>
      <c r="AM714" s="105"/>
      <c r="AN714" s="105"/>
      <c r="AO714" s="105"/>
      <c r="AP714" s="105"/>
      <c r="AQ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c r="AA715" s="105"/>
      <c r="AB715" s="105"/>
      <c r="AC715" s="105"/>
      <c r="AD715" s="105"/>
      <c r="AE715" s="105"/>
      <c r="AF715" s="105"/>
      <c r="AG715" s="105"/>
      <c r="AH715" s="105"/>
      <c r="AI715" s="105"/>
      <c r="AJ715" s="105"/>
      <c r="AK715" s="105"/>
      <c r="AL715" s="105"/>
      <c r="AM715" s="105"/>
      <c r="AN715" s="105"/>
      <c r="AO715" s="105"/>
      <c r="AP715" s="105"/>
      <c r="AQ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5"/>
      <c r="AL716" s="105"/>
      <c r="AM716" s="105"/>
      <c r="AN716" s="105"/>
      <c r="AO716" s="105"/>
      <c r="AP716" s="105"/>
      <c r="AQ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5"/>
      <c r="AL717" s="105"/>
      <c r="AM717" s="105"/>
      <c r="AN717" s="105"/>
      <c r="AO717" s="105"/>
      <c r="AP717" s="105"/>
      <c r="AQ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5"/>
      <c r="AL718" s="105"/>
      <c r="AM718" s="105"/>
      <c r="AN718" s="105"/>
      <c r="AO718" s="105"/>
      <c r="AP718" s="105"/>
      <c r="AQ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c r="AA719" s="105"/>
      <c r="AB719" s="105"/>
      <c r="AC719" s="105"/>
      <c r="AD719" s="105"/>
      <c r="AE719" s="105"/>
      <c r="AF719" s="105"/>
      <c r="AG719" s="105"/>
      <c r="AH719" s="105"/>
      <c r="AI719" s="105"/>
      <c r="AJ719" s="105"/>
      <c r="AK719" s="105"/>
      <c r="AL719" s="105"/>
      <c r="AM719" s="105"/>
      <c r="AN719" s="105"/>
      <c r="AO719" s="105"/>
      <c r="AP719" s="105"/>
      <c r="AQ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c r="AG720" s="105"/>
      <c r="AH720" s="105"/>
      <c r="AI720" s="105"/>
      <c r="AJ720" s="105"/>
      <c r="AK720" s="105"/>
      <c r="AL720" s="105"/>
      <c r="AM720" s="105"/>
      <c r="AN720" s="105"/>
      <c r="AO720" s="105"/>
      <c r="AP720" s="105"/>
      <c r="AQ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c r="AG721" s="105"/>
      <c r="AH721" s="105"/>
      <c r="AI721" s="105"/>
      <c r="AJ721" s="105"/>
      <c r="AK721" s="105"/>
      <c r="AL721" s="105"/>
      <c r="AM721" s="105"/>
      <c r="AN721" s="105"/>
      <c r="AO721" s="105"/>
      <c r="AP721" s="105"/>
      <c r="AQ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c r="AG722" s="105"/>
      <c r="AH722" s="105"/>
      <c r="AI722" s="105"/>
      <c r="AJ722" s="105"/>
      <c r="AK722" s="105"/>
      <c r="AL722" s="105"/>
      <c r="AM722" s="105"/>
      <c r="AN722" s="105"/>
      <c r="AO722" s="105"/>
      <c r="AP722" s="105"/>
      <c r="AQ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c r="AG723" s="105"/>
      <c r="AH723" s="105"/>
      <c r="AI723" s="105"/>
      <c r="AJ723" s="105"/>
      <c r="AK723" s="105"/>
      <c r="AL723" s="105"/>
      <c r="AM723" s="105"/>
      <c r="AN723" s="105"/>
      <c r="AO723" s="105"/>
      <c r="AP723" s="105"/>
      <c r="AQ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105"/>
      <c r="AL724" s="105"/>
      <c r="AM724" s="105"/>
      <c r="AN724" s="105"/>
      <c r="AO724" s="105"/>
      <c r="AP724" s="105"/>
      <c r="AQ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G725" s="105"/>
      <c r="AH725" s="105"/>
      <c r="AI725" s="105"/>
      <c r="AJ725" s="105"/>
      <c r="AK725" s="105"/>
      <c r="AL725" s="105"/>
      <c r="AM725" s="105"/>
      <c r="AN725" s="105"/>
      <c r="AO725" s="105"/>
      <c r="AP725" s="105"/>
      <c r="AQ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c r="AG726" s="105"/>
      <c r="AH726" s="105"/>
      <c r="AI726" s="105"/>
      <c r="AJ726" s="105"/>
      <c r="AK726" s="105"/>
      <c r="AL726" s="105"/>
      <c r="AM726" s="105"/>
      <c r="AN726" s="105"/>
      <c r="AO726" s="105"/>
      <c r="AP726" s="105"/>
      <c r="AQ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c r="AG727" s="105"/>
      <c r="AH727" s="105"/>
      <c r="AI727" s="105"/>
      <c r="AJ727" s="105"/>
      <c r="AK727" s="105"/>
      <c r="AL727" s="105"/>
      <c r="AM727" s="105"/>
      <c r="AN727" s="105"/>
      <c r="AO727" s="105"/>
      <c r="AP727" s="105"/>
      <c r="AQ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c r="AA728" s="105"/>
      <c r="AB728" s="105"/>
      <c r="AC728" s="105"/>
      <c r="AD728" s="105"/>
      <c r="AE728" s="105"/>
      <c r="AF728" s="105"/>
      <c r="AG728" s="105"/>
      <c r="AH728" s="105"/>
      <c r="AI728" s="105"/>
      <c r="AJ728" s="105"/>
      <c r="AK728" s="105"/>
      <c r="AL728" s="105"/>
      <c r="AM728" s="105"/>
      <c r="AN728" s="105"/>
      <c r="AO728" s="105"/>
      <c r="AP728" s="105"/>
      <c r="AQ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c r="AA729" s="105"/>
      <c r="AB729" s="105"/>
      <c r="AC729" s="105"/>
      <c r="AD729" s="105"/>
      <c r="AE729" s="105"/>
      <c r="AF729" s="105"/>
      <c r="AG729" s="105"/>
      <c r="AH729" s="105"/>
      <c r="AI729" s="105"/>
      <c r="AJ729" s="105"/>
      <c r="AK729" s="105"/>
      <c r="AL729" s="105"/>
      <c r="AM729" s="105"/>
      <c r="AN729" s="105"/>
      <c r="AO729" s="105"/>
      <c r="AP729" s="105"/>
      <c r="AQ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c r="AG730" s="105"/>
      <c r="AH730" s="105"/>
      <c r="AI730" s="105"/>
      <c r="AJ730" s="105"/>
      <c r="AK730" s="105"/>
      <c r="AL730" s="105"/>
      <c r="AM730" s="105"/>
      <c r="AN730" s="105"/>
      <c r="AO730" s="105"/>
      <c r="AP730" s="105"/>
      <c r="AQ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c r="AG731" s="105"/>
      <c r="AH731" s="105"/>
      <c r="AI731" s="105"/>
      <c r="AJ731" s="105"/>
      <c r="AK731" s="105"/>
      <c r="AL731" s="105"/>
      <c r="AM731" s="105"/>
      <c r="AN731" s="105"/>
      <c r="AO731" s="105"/>
      <c r="AP731" s="105"/>
      <c r="AQ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c r="AA732" s="105"/>
      <c r="AB732" s="105"/>
      <c r="AC732" s="105"/>
      <c r="AD732" s="105"/>
      <c r="AE732" s="105"/>
      <c r="AF732" s="105"/>
      <c r="AG732" s="105"/>
      <c r="AH732" s="105"/>
      <c r="AI732" s="105"/>
      <c r="AJ732" s="105"/>
      <c r="AK732" s="105"/>
      <c r="AL732" s="105"/>
      <c r="AM732" s="105"/>
      <c r="AN732" s="105"/>
      <c r="AO732" s="105"/>
      <c r="AP732" s="105"/>
      <c r="AQ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c r="AA733" s="105"/>
      <c r="AB733" s="105"/>
      <c r="AC733" s="105"/>
      <c r="AD733" s="105"/>
      <c r="AE733" s="105"/>
      <c r="AF733" s="105"/>
      <c r="AG733" s="105"/>
      <c r="AH733" s="105"/>
      <c r="AI733" s="105"/>
      <c r="AJ733" s="105"/>
      <c r="AK733" s="105"/>
      <c r="AL733" s="105"/>
      <c r="AM733" s="105"/>
      <c r="AN733" s="105"/>
      <c r="AO733" s="105"/>
      <c r="AP733" s="105"/>
      <c r="AQ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c r="AG734" s="105"/>
      <c r="AH734" s="105"/>
      <c r="AI734" s="105"/>
      <c r="AJ734" s="105"/>
      <c r="AK734" s="105"/>
      <c r="AL734" s="105"/>
      <c r="AM734" s="105"/>
      <c r="AN734" s="105"/>
      <c r="AO734" s="105"/>
      <c r="AP734" s="105"/>
      <c r="AQ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c r="AG735" s="105"/>
      <c r="AH735" s="105"/>
      <c r="AI735" s="105"/>
      <c r="AJ735" s="105"/>
      <c r="AK735" s="105"/>
      <c r="AL735" s="105"/>
      <c r="AM735" s="105"/>
      <c r="AN735" s="105"/>
      <c r="AO735" s="105"/>
      <c r="AP735" s="105"/>
      <c r="AQ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5"/>
      <c r="AL736" s="105"/>
      <c r="AM736" s="105"/>
      <c r="AN736" s="105"/>
      <c r="AO736" s="105"/>
      <c r="AP736" s="105"/>
      <c r="AQ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c r="AG737" s="105"/>
      <c r="AH737" s="105"/>
      <c r="AI737" s="105"/>
      <c r="AJ737" s="105"/>
      <c r="AK737" s="105"/>
      <c r="AL737" s="105"/>
      <c r="AM737" s="105"/>
      <c r="AN737" s="105"/>
      <c r="AO737" s="105"/>
      <c r="AP737" s="105"/>
      <c r="AQ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c r="AG738" s="105"/>
      <c r="AH738" s="105"/>
      <c r="AI738" s="105"/>
      <c r="AJ738" s="105"/>
      <c r="AK738" s="105"/>
      <c r="AL738" s="105"/>
      <c r="AM738" s="105"/>
      <c r="AN738" s="105"/>
      <c r="AO738" s="105"/>
      <c r="AP738" s="105"/>
      <c r="AQ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c r="AG739" s="105"/>
      <c r="AH739" s="105"/>
      <c r="AI739" s="105"/>
      <c r="AJ739" s="105"/>
      <c r="AK739" s="105"/>
      <c r="AL739" s="105"/>
      <c r="AM739" s="105"/>
      <c r="AN739" s="105"/>
      <c r="AO739" s="105"/>
      <c r="AP739" s="105"/>
      <c r="AQ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c r="AA740" s="105"/>
      <c r="AB740" s="105"/>
      <c r="AC740" s="105"/>
      <c r="AD740" s="105"/>
      <c r="AE740" s="105"/>
      <c r="AF740" s="105"/>
      <c r="AG740" s="105"/>
      <c r="AH740" s="105"/>
      <c r="AI740" s="105"/>
      <c r="AJ740" s="105"/>
      <c r="AK740" s="105"/>
      <c r="AL740" s="105"/>
      <c r="AM740" s="105"/>
      <c r="AN740" s="105"/>
      <c r="AO740" s="105"/>
      <c r="AP740" s="105"/>
      <c r="AQ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c r="AG741" s="105"/>
      <c r="AH741" s="105"/>
      <c r="AI741" s="105"/>
      <c r="AJ741" s="105"/>
      <c r="AK741" s="105"/>
      <c r="AL741" s="105"/>
      <c r="AM741" s="105"/>
      <c r="AN741" s="105"/>
      <c r="AO741" s="105"/>
      <c r="AP741" s="105"/>
      <c r="AQ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c r="AG742" s="105"/>
      <c r="AH742" s="105"/>
      <c r="AI742" s="105"/>
      <c r="AJ742" s="105"/>
      <c r="AK742" s="105"/>
      <c r="AL742" s="105"/>
      <c r="AM742" s="105"/>
      <c r="AN742" s="105"/>
      <c r="AO742" s="105"/>
      <c r="AP742" s="105"/>
      <c r="AQ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G743" s="105"/>
      <c r="AH743" s="105"/>
      <c r="AI743" s="105"/>
      <c r="AJ743" s="105"/>
      <c r="AK743" s="105"/>
      <c r="AL743" s="105"/>
      <c r="AM743" s="105"/>
      <c r="AN743" s="105"/>
      <c r="AO743" s="105"/>
      <c r="AP743" s="105"/>
      <c r="AQ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c r="AA744" s="105"/>
      <c r="AB744" s="105"/>
      <c r="AC744" s="105"/>
      <c r="AD744" s="105"/>
      <c r="AE744" s="105"/>
      <c r="AF744" s="105"/>
      <c r="AG744" s="105"/>
      <c r="AH744" s="105"/>
      <c r="AI744" s="105"/>
      <c r="AJ744" s="105"/>
      <c r="AK744" s="105"/>
      <c r="AL744" s="105"/>
      <c r="AM744" s="105"/>
      <c r="AN744" s="105"/>
      <c r="AO744" s="105"/>
      <c r="AP744" s="105"/>
      <c r="AQ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c r="AG745" s="105"/>
      <c r="AH745" s="105"/>
      <c r="AI745" s="105"/>
      <c r="AJ745" s="105"/>
      <c r="AK745" s="105"/>
      <c r="AL745" s="105"/>
      <c r="AM745" s="105"/>
      <c r="AN745" s="105"/>
      <c r="AO745" s="105"/>
      <c r="AP745" s="105"/>
      <c r="AQ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c r="AA746" s="105"/>
      <c r="AB746" s="105"/>
      <c r="AC746" s="105"/>
      <c r="AD746" s="105"/>
      <c r="AE746" s="105"/>
      <c r="AF746" s="105"/>
      <c r="AG746" s="105"/>
      <c r="AH746" s="105"/>
      <c r="AI746" s="105"/>
      <c r="AJ746" s="105"/>
      <c r="AK746" s="105"/>
      <c r="AL746" s="105"/>
      <c r="AM746" s="105"/>
      <c r="AN746" s="105"/>
      <c r="AO746" s="105"/>
      <c r="AP746" s="105"/>
      <c r="AQ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c r="AG747" s="105"/>
      <c r="AH747" s="105"/>
      <c r="AI747" s="105"/>
      <c r="AJ747" s="105"/>
      <c r="AK747" s="105"/>
      <c r="AL747" s="105"/>
      <c r="AM747" s="105"/>
      <c r="AN747" s="105"/>
      <c r="AO747" s="105"/>
      <c r="AP747" s="105"/>
      <c r="AQ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105"/>
      <c r="AE748" s="105"/>
      <c r="AF748" s="105"/>
      <c r="AG748" s="105"/>
      <c r="AH748" s="105"/>
      <c r="AI748" s="105"/>
      <c r="AJ748" s="105"/>
      <c r="AK748" s="105"/>
      <c r="AL748" s="105"/>
      <c r="AM748" s="105"/>
      <c r="AN748" s="105"/>
      <c r="AO748" s="105"/>
      <c r="AP748" s="105"/>
      <c r="AQ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c r="AA749" s="105"/>
      <c r="AB749" s="105"/>
      <c r="AC749" s="105"/>
      <c r="AD749" s="105"/>
      <c r="AE749" s="105"/>
      <c r="AF749" s="105"/>
      <c r="AG749" s="105"/>
      <c r="AH749" s="105"/>
      <c r="AI749" s="105"/>
      <c r="AJ749" s="105"/>
      <c r="AK749" s="105"/>
      <c r="AL749" s="105"/>
      <c r="AM749" s="105"/>
      <c r="AN749" s="105"/>
      <c r="AO749" s="105"/>
      <c r="AP749" s="105"/>
      <c r="AQ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c r="AA750" s="105"/>
      <c r="AB750" s="105"/>
      <c r="AC750" s="105"/>
      <c r="AD750" s="105"/>
      <c r="AE750" s="105"/>
      <c r="AF750" s="105"/>
      <c r="AG750" s="105"/>
      <c r="AH750" s="105"/>
      <c r="AI750" s="105"/>
      <c r="AJ750" s="105"/>
      <c r="AK750" s="105"/>
      <c r="AL750" s="105"/>
      <c r="AM750" s="105"/>
      <c r="AN750" s="105"/>
      <c r="AO750" s="105"/>
      <c r="AP750" s="105"/>
      <c r="AQ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c r="AA751" s="105"/>
      <c r="AB751" s="105"/>
      <c r="AC751" s="105"/>
      <c r="AD751" s="105"/>
      <c r="AE751" s="105"/>
      <c r="AF751" s="105"/>
      <c r="AG751" s="105"/>
      <c r="AH751" s="105"/>
      <c r="AI751" s="105"/>
      <c r="AJ751" s="105"/>
      <c r="AK751" s="105"/>
      <c r="AL751" s="105"/>
      <c r="AM751" s="105"/>
      <c r="AN751" s="105"/>
      <c r="AO751" s="105"/>
      <c r="AP751" s="105"/>
      <c r="AQ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c r="AG752" s="105"/>
      <c r="AH752" s="105"/>
      <c r="AI752" s="105"/>
      <c r="AJ752" s="105"/>
      <c r="AK752" s="105"/>
      <c r="AL752" s="105"/>
      <c r="AM752" s="105"/>
      <c r="AN752" s="105"/>
      <c r="AO752" s="105"/>
      <c r="AP752" s="105"/>
      <c r="AQ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c r="AA753" s="105"/>
      <c r="AB753" s="105"/>
      <c r="AC753" s="105"/>
      <c r="AD753" s="105"/>
      <c r="AE753" s="105"/>
      <c r="AF753" s="105"/>
      <c r="AG753" s="105"/>
      <c r="AH753" s="105"/>
      <c r="AI753" s="105"/>
      <c r="AJ753" s="105"/>
      <c r="AK753" s="105"/>
      <c r="AL753" s="105"/>
      <c r="AM753" s="105"/>
      <c r="AN753" s="105"/>
      <c r="AO753" s="105"/>
      <c r="AP753" s="105"/>
      <c r="AQ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c r="AA754" s="105"/>
      <c r="AB754" s="105"/>
      <c r="AC754" s="105"/>
      <c r="AD754" s="105"/>
      <c r="AE754" s="105"/>
      <c r="AF754" s="105"/>
      <c r="AG754" s="105"/>
      <c r="AH754" s="105"/>
      <c r="AI754" s="105"/>
      <c r="AJ754" s="105"/>
      <c r="AK754" s="105"/>
      <c r="AL754" s="105"/>
      <c r="AM754" s="105"/>
      <c r="AN754" s="105"/>
      <c r="AO754" s="105"/>
      <c r="AP754" s="105"/>
      <c r="AQ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c r="AA755" s="105"/>
      <c r="AB755" s="105"/>
      <c r="AC755" s="105"/>
      <c r="AD755" s="105"/>
      <c r="AE755" s="105"/>
      <c r="AF755" s="105"/>
      <c r="AG755" s="105"/>
      <c r="AH755" s="105"/>
      <c r="AI755" s="105"/>
      <c r="AJ755" s="105"/>
      <c r="AK755" s="105"/>
      <c r="AL755" s="105"/>
      <c r="AM755" s="105"/>
      <c r="AN755" s="105"/>
      <c r="AO755" s="105"/>
      <c r="AP755" s="105"/>
      <c r="AQ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c r="AA756" s="105"/>
      <c r="AB756" s="105"/>
      <c r="AC756" s="105"/>
      <c r="AD756" s="105"/>
      <c r="AE756" s="105"/>
      <c r="AF756" s="105"/>
      <c r="AG756" s="105"/>
      <c r="AH756" s="105"/>
      <c r="AI756" s="105"/>
      <c r="AJ756" s="105"/>
      <c r="AK756" s="105"/>
      <c r="AL756" s="105"/>
      <c r="AM756" s="105"/>
      <c r="AN756" s="105"/>
      <c r="AO756" s="105"/>
      <c r="AP756" s="105"/>
      <c r="AQ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c r="AA757" s="105"/>
      <c r="AB757" s="105"/>
      <c r="AC757" s="105"/>
      <c r="AD757" s="105"/>
      <c r="AE757" s="105"/>
      <c r="AF757" s="105"/>
      <c r="AG757" s="105"/>
      <c r="AH757" s="105"/>
      <c r="AI757" s="105"/>
      <c r="AJ757" s="105"/>
      <c r="AK757" s="105"/>
      <c r="AL757" s="105"/>
      <c r="AM757" s="105"/>
      <c r="AN757" s="105"/>
      <c r="AO757" s="105"/>
      <c r="AP757" s="105"/>
      <c r="AQ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c r="AA758" s="105"/>
      <c r="AB758" s="105"/>
      <c r="AC758" s="105"/>
      <c r="AD758" s="105"/>
      <c r="AE758" s="105"/>
      <c r="AF758" s="105"/>
      <c r="AG758" s="105"/>
      <c r="AH758" s="105"/>
      <c r="AI758" s="105"/>
      <c r="AJ758" s="105"/>
      <c r="AK758" s="105"/>
      <c r="AL758" s="105"/>
      <c r="AM758" s="105"/>
      <c r="AN758" s="105"/>
      <c r="AO758" s="105"/>
      <c r="AP758" s="105"/>
      <c r="AQ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c r="AA759" s="105"/>
      <c r="AB759" s="105"/>
      <c r="AC759" s="105"/>
      <c r="AD759" s="105"/>
      <c r="AE759" s="105"/>
      <c r="AF759" s="105"/>
      <c r="AG759" s="105"/>
      <c r="AH759" s="105"/>
      <c r="AI759" s="105"/>
      <c r="AJ759" s="105"/>
      <c r="AK759" s="105"/>
      <c r="AL759" s="105"/>
      <c r="AM759" s="105"/>
      <c r="AN759" s="105"/>
      <c r="AO759" s="105"/>
      <c r="AP759" s="105"/>
      <c r="AQ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c r="AA760" s="105"/>
      <c r="AB760" s="105"/>
      <c r="AC760" s="105"/>
      <c r="AD760" s="105"/>
      <c r="AE760" s="105"/>
      <c r="AF760" s="105"/>
      <c r="AG760" s="105"/>
      <c r="AH760" s="105"/>
      <c r="AI760" s="105"/>
      <c r="AJ760" s="105"/>
      <c r="AK760" s="105"/>
      <c r="AL760" s="105"/>
      <c r="AM760" s="105"/>
      <c r="AN760" s="105"/>
      <c r="AO760" s="105"/>
      <c r="AP760" s="105"/>
      <c r="AQ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c r="AG761" s="105"/>
      <c r="AH761" s="105"/>
      <c r="AI761" s="105"/>
      <c r="AJ761" s="105"/>
      <c r="AK761" s="105"/>
      <c r="AL761" s="105"/>
      <c r="AM761" s="105"/>
      <c r="AN761" s="105"/>
      <c r="AO761" s="105"/>
      <c r="AP761" s="105"/>
      <c r="AQ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c r="AG762" s="105"/>
      <c r="AH762" s="105"/>
      <c r="AI762" s="105"/>
      <c r="AJ762" s="105"/>
      <c r="AK762" s="105"/>
      <c r="AL762" s="105"/>
      <c r="AM762" s="105"/>
      <c r="AN762" s="105"/>
      <c r="AO762" s="105"/>
      <c r="AP762" s="105"/>
      <c r="AQ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c r="AA763" s="105"/>
      <c r="AB763" s="105"/>
      <c r="AC763" s="105"/>
      <c r="AD763" s="105"/>
      <c r="AE763" s="105"/>
      <c r="AF763" s="105"/>
      <c r="AG763" s="105"/>
      <c r="AH763" s="105"/>
      <c r="AI763" s="105"/>
      <c r="AJ763" s="105"/>
      <c r="AK763" s="105"/>
      <c r="AL763" s="105"/>
      <c r="AM763" s="105"/>
      <c r="AN763" s="105"/>
      <c r="AO763" s="105"/>
      <c r="AP763" s="105"/>
      <c r="AQ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c r="AA764" s="105"/>
      <c r="AB764" s="105"/>
      <c r="AC764" s="105"/>
      <c r="AD764" s="105"/>
      <c r="AE764" s="105"/>
      <c r="AF764" s="105"/>
      <c r="AG764" s="105"/>
      <c r="AH764" s="105"/>
      <c r="AI764" s="105"/>
      <c r="AJ764" s="105"/>
      <c r="AK764" s="105"/>
      <c r="AL764" s="105"/>
      <c r="AM764" s="105"/>
      <c r="AN764" s="105"/>
      <c r="AO764" s="105"/>
      <c r="AP764" s="105"/>
      <c r="AQ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c r="AA765" s="105"/>
      <c r="AB765" s="105"/>
      <c r="AC765" s="105"/>
      <c r="AD765" s="105"/>
      <c r="AE765" s="105"/>
      <c r="AF765" s="105"/>
      <c r="AG765" s="105"/>
      <c r="AH765" s="105"/>
      <c r="AI765" s="105"/>
      <c r="AJ765" s="105"/>
      <c r="AK765" s="105"/>
      <c r="AL765" s="105"/>
      <c r="AM765" s="105"/>
      <c r="AN765" s="105"/>
      <c r="AO765" s="105"/>
      <c r="AP765" s="105"/>
      <c r="AQ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c r="AA766" s="105"/>
      <c r="AB766" s="105"/>
      <c r="AC766" s="105"/>
      <c r="AD766" s="105"/>
      <c r="AE766" s="105"/>
      <c r="AF766" s="105"/>
      <c r="AG766" s="105"/>
      <c r="AH766" s="105"/>
      <c r="AI766" s="105"/>
      <c r="AJ766" s="105"/>
      <c r="AK766" s="105"/>
      <c r="AL766" s="105"/>
      <c r="AM766" s="105"/>
      <c r="AN766" s="105"/>
      <c r="AO766" s="105"/>
      <c r="AP766" s="105"/>
      <c r="AQ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c r="AA767" s="105"/>
      <c r="AB767" s="105"/>
      <c r="AC767" s="105"/>
      <c r="AD767" s="105"/>
      <c r="AE767" s="105"/>
      <c r="AF767" s="105"/>
      <c r="AG767" s="105"/>
      <c r="AH767" s="105"/>
      <c r="AI767" s="105"/>
      <c r="AJ767" s="105"/>
      <c r="AK767" s="105"/>
      <c r="AL767" s="105"/>
      <c r="AM767" s="105"/>
      <c r="AN767" s="105"/>
      <c r="AO767" s="105"/>
      <c r="AP767" s="105"/>
      <c r="AQ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c r="AA768" s="105"/>
      <c r="AB768" s="105"/>
      <c r="AC768" s="105"/>
      <c r="AD768" s="105"/>
      <c r="AE768" s="105"/>
      <c r="AF768" s="105"/>
      <c r="AG768" s="105"/>
      <c r="AH768" s="105"/>
      <c r="AI768" s="105"/>
      <c r="AJ768" s="105"/>
      <c r="AK768" s="105"/>
      <c r="AL768" s="105"/>
      <c r="AM768" s="105"/>
      <c r="AN768" s="105"/>
      <c r="AO768" s="105"/>
      <c r="AP768" s="105"/>
      <c r="AQ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c r="AA769" s="105"/>
      <c r="AB769" s="105"/>
      <c r="AC769" s="105"/>
      <c r="AD769" s="105"/>
      <c r="AE769" s="105"/>
      <c r="AF769" s="105"/>
      <c r="AG769" s="105"/>
      <c r="AH769" s="105"/>
      <c r="AI769" s="105"/>
      <c r="AJ769" s="105"/>
      <c r="AK769" s="105"/>
      <c r="AL769" s="105"/>
      <c r="AM769" s="105"/>
      <c r="AN769" s="105"/>
      <c r="AO769" s="105"/>
      <c r="AP769" s="105"/>
      <c r="AQ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c r="AA770" s="105"/>
      <c r="AB770" s="105"/>
      <c r="AC770" s="105"/>
      <c r="AD770" s="105"/>
      <c r="AE770" s="105"/>
      <c r="AF770" s="105"/>
      <c r="AG770" s="105"/>
      <c r="AH770" s="105"/>
      <c r="AI770" s="105"/>
      <c r="AJ770" s="105"/>
      <c r="AK770" s="105"/>
      <c r="AL770" s="105"/>
      <c r="AM770" s="105"/>
      <c r="AN770" s="105"/>
      <c r="AO770" s="105"/>
      <c r="AP770" s="105"/>
      <c r="AQ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c r="AA771" s="105"/>
      <c r="AB771" s="105"/>
      <c r="AC771" s="105"/>
      <c r="AD771" s="105"/>
      <c r="AE771" s="105"/>
      <c r="AF771" s="105"/>
      <c r="AG771" s="105"/>
      <c r="AH771" s="105"/>
      <c r="AI771" s="105"/>
      <c r="AJ771" s="105"/>
      <c r="AK771" s="105"/>
      <c r="AL771" s="105"/>
      <c r="AM771" s="105"/>
      <c r="AN771" s="105"/>
      <c r="AO771" s="105"/>
      <c r="AP771" s="105"/>
      <c r="AQ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c r="AA772" s="105"/>
      <c r="AB772" s="105"/>
      <c r="AC772" s="105"/>
      <c r="AD772" s="105"/>
      <c r="AE772" s="105"/>
      <c r="AF772" s="105"/>
      <c r="AG772" s="105"/>
      <c r="AH772" s="105"/>
      <c r="AI772" s="105"/>
      <c r="AJ772" s="105"/>
      <c r="AK772" s="105"/>
      <c r="AL772" s="105"/>
      <c r="AM772" s="105"/>
      <c r="AN772" s="105"/>
      <c r="AO772" s="105"/>
      <c r="AP772" s="105"/>
      <c r="AQ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c r="AA773" s="105"/>
      <c r="AB773" s="105"/>
      <c r="AC773" s="105"/>
      <c r="AD773" s="105"/>
      <c r="AE773" s="105"/>
      <c r="AF773" s="105"/>
      <c r="AG773" s="105"/>
      <c r="AH773" s="105"/>
      <c r="AI773" s="105"/>
      <c r="AJ773" s="105"/>
      <c r="AK773" s="105"/>
      <c r="AL773" s="105"/>
      <c r="AM773" s="105"/>
      <c r="AN773" s="105"/>
      <c r="AO773" s="105"/>
      <c r="AP773" s="105"/>
      <c r="AQ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c r="AA774" s="105"/>
      <c r="AB774" s="105"/>
      <c r="AC774" s="105"/>
      <c r="AD774" s="105"/>
      <c r="AE774" s="105"/>
      <c r="AF774" s="105"/>
      <c r="AG774" s="105"/>
      <c r="AH774" s="105"/>
      <c r="AI774" s="105"/>
      <c r="AJ774" s="105"/>
      <c r="AK774" s="105"/>
      <c r="AL774" s="105"/>
      <c r="AM774" s="105"/>
      <c r="AN774" s="105"/>
      <c r="AO774" s="105"/>
      <c r="AP774" s="105"/>
      <c r="AQ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c r="AA775" s="105"/>
      <c r="AB775" s="105"/>
      <c r="AC775" s="105"/>
      <c r="AD775" s="105"/>
      <c r="AE775" s="105"/>
      <c r="AF775" s="105"/>
      <c r="AG775" s="105"/>
      <c r="AH775" s="105"/>
      <c r="AI775" s="105"/>
      <c r="AJ775" s="105"/>
      <c r="AK775" s="105"/>
      <c r="AL775" s="105"/>
      <c r="AM775" s="105"/>
      <c r="AN775" s="105"/>
      <c r="AO775" s="105"/>
      <c r="AP775" s="105"/>
      <c r="AQ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c r="AA776" s="105"/>
      <c r="AB776" s="105"/>
      <c r="AC776" s="105"/>
      <c r="AD776" s="105"/>
      <c r="AE776" s="105"/>
      <c r="AF776" s="105"/>
      <c r="AG776" s="105"/>
      <c r="AH776" s="105"/>
      <c r="AI776" s="105"/>
      <c r="AJ776" s="105"/>
      <c r="AK776" s="105"/>
      <c r="AL776" s="105"/>
      <c r="AM776" s="105"/>
      <c r="AN776" s="105"/>
      <c r="AO776" s="105"/>
      <c r="AP776" s="105"/>
      <c r="AQ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c r="AA777" s="105"/>
      <c r="AB777" s="105"/>
      <c r="AC777" s="105"/>
      <c r="AD777" s="105"/>
      <c r="AE777" s="105"/>
      <c r="AF777" s="105"/>
      <c r="AG777" s="105"/>
      <c r="AH777" s="105"/>
      <c r="AI777" s="105"/>
      <c r="AJ777" s="105"/>
      <c r="AK777" s="105"/>
      <c r="AL777" s="105"/>
      <c r="AM777" s="105"/>
      <c r="AN777" s="105"/>
      <c r="AO777" s="105"/>
      <c r="AP777" s="105"/>
      <c r="AQ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c r="AA778" s="105"/>
      <c r="AB778" s="105"/>
      <c r="AC778" s="105"/>
      <c r="AD778" s="105"/>
      <c r="AE778" s="105"/>
      <c r="AF778" s="105"/>
      <c r="AG778" s="105"/>
      <c r="AH778" s="105"/>
      <c r="AI778" s="105"/>
      <c r="AJ778" s="105"/>
      <c r="AK778" s="105"/>
      <c r="AL778" s="105"/>
      <c r="AM778" s="105"/>
      <c r="AN778" s="105"/>
      <c r="AO778" s="105"/>
      <c r="AP778" s="105"/>
      <c r="AQ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c r="AG779" s="105"/>
      <c r="AH779" s="105"/>
      <c r="AI779" s="105"/>
      <c r="AJ779" s="105"/>
      <c r="AK779" s="105"/>
      <c r="AL779" s="105"/>
      <c r="AM779" s="105"/>
      <c r="AN779" s="105"/>
      <c r="AO779" s="105"/>
      <c r="AP779" s="105"/>
      <c r="AQ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c r="AA780" s="105"/>
      <c r="AB780" s="105"/>
      <c r="AC780" s="105"/>
      <c r="AD780" s="105"/>
      <c r="AE780" s="105"/>
      <c r="AF780" s="105"/>
      <c r="AG780" s="105"/>
      <c r="AH780" s="105"/>
      <c r="AI780" s="105"/>
      <c r="AJ780" s="105"/>
      <c r="AK780" s="105"/>
      <c r="AL780" s="105"/>
      <c r="AM780" s="105"/>
      <c r="AN780" s="105"/>
      <c r="AO780" s="105"/>
      <c r="AP780" s="105"/>
      <c r="AQ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c r="AA781" s="105"/>
      <c r="AB781" s="105"/>
      <c r="AC781" s="105"/>
      <c r="AD781" s="105"/>
      <c r="AE781" s="105"/>
      <c r="AF781" s="105"/>
      <c r="AG781" s="105"/>
      <c r="AH781" s="105"/>
      <c r="AI781" s="105"/>
      <c r="AJ781" s="105"/>
      <c r="AK781" s="105"/>
      <c r="AL781" s="105"/>
      <c r="AM781" s="105"/>
      <c r="AN781" s="105"/>
      <c r="AO781" s="105"/>
      <c r="AP781" s="105"/>
      <c r="AQ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c r="AG782" s="105"/>
      <c r="AH782" s="105"/>
      <c r="AI782" s="105"/>
      <c r="AJ782" s="105"/>
      <c r="AK782" s="105"/>
      <c r="AL782" s="105"/>
      <c r="AM782" s="105"/>
      <c r="AN782" s="105"/>
      <c r="AO782" s="105"/>
      <c r="AP782" s="105"/>
      <c r="AQ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c r="AA783" s="105"/>
      <c r="AB783" s="105"/>
      <c r="AC783" s="105"/>
      <c r="AD783" s="105"/>
      <c r="AE783" s="105"/>
      <c r="AF783" s="105"/>
      <c r="AG783" s="105"/>
      <c r="AH783" s="105"/>
      <c r="AI783" s="105"/>
      <c r="AJ783" s="105"/>
      <c r="AK783" s="105"/>
      <c r="AL783" s="105"/>
      <c r="AM783" s="105"/>
      <c r="AN783" s="105"/>
      <c r="AO783" s="105"/>
      <c r="AP783" s="105"/>
      <c r="AQ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c r="AA784" s="105"/>
      <c r="AB784" s="105"/>
      <c r="AC784" s="105"/>
      <c r="AD784" s="105"/>
      <c r="AE784" s="105"/>
      <c r="AF784" s="105"/>
      <c r="AG784" s="105"/>
      <c r="AH784" s="105"/>
      <c r="AI784" s="105"/>
      <c r="AJ784" s="105"/>
      <c r="AK784" s="105"/>
      <c r="AL784" s="105"/>
      <c r="AM784" s="105"/>
      <c r="AN784" s="105"/>
      <c r="AO784" s="105"/>
      <c r="AP784" s="105"/>
      <c r="AQ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c r="AA785" s="105"/>
      <c r="AB785" s="105"/>
      <c r="AC785" s="105"/>
      <c r="AD785" s="105"/>
      <c r="AE785" s="105"/>
      <c r="AF785" s="105"/>
      <c r="AG785" s="105"/>
      <c r="AH785" s="105"/>
      <c r="AI785" s="105"/>
      <c r="AJ785" s="105"/>
      <c r="AK785" s="105"/>
      <c r="AL785" s="105"/>
      <c r="AM785" s="105"/>
      <c r="AN785" s="105"/>
      <c r="AO785" s="105"/>
      <c r="AP785" s="105"/>
      <c r="AQ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c r="AG786" s="105"/>
      <c r="AH786" s="105"/>
      <c r="AI786" s="105"/>
      <c r="AJ786" s="105"/>
      <c r="AK786" s="105"/>
      <c r="AL786" s="105"/>
      <c r="AM786" s="105"/>
      <c r="AN786" s="105"/>
      <c r="AO786" s="105"/>
      <c r="AP786" s="105"/>
      <c r="AQ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c r="AA787" s="105"/>
      <c r="AB787" s="105"/>
      <c r="AC787" s="105"/>
      <c r="AD787" s="105"/>
      <c r="AE787" s="105"/>
      <c r="AF787" s="105"/>
      <c r="AG787" s="105"/>
      <c r="AH787" s="105"/>
      <c r="AI787" s="105"/>
      <c r="AJ787" s="105"/>
      <c r="AK787" s="105"/>
      <c r="AL787" s="105"/>
      <c r="AM787" s="105"/>
      <c r="AN787" s="105"/>
      <c r="AO787" s="105"/>
      <c r="AP787" s="105"/>
      <c r="AQ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c r="AG788" s="105"/>
      <c r="AH788" s="105"/>
      <c r="AI788" s="105"/>
      <c r="AJ788" s="105"/>
      <c r="AK788" s="105"/>
      <c r="AL788" s="105"/>
      <c r="AM788" s="105"/>
      <c r="AN788" s="105"/>
      <c r="AO788" s="105"/>
      <c r="AP788" s="105"/>
      <c r="AQ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c r="AA789" s="105"/>
      <c r="AB789" s="105"/>
      <c r="AC789" s="105"/>
      <c r="AD789" s="105"/>
      <c r="AE789" s="105"/>
      <c r="AF789" s="105"/>
      <c r="AG789" s="105"/>
      <c r="AH789" s="105"/>
      <c r="AI789" s="105"/>
      <c r="AJ789" s="105"/>
      <c r="AK789" s="105"/>
      <c r="AL789" s="105"/>
      <c r="AM789" s="105"/>
      <c r="AN789" s="105"/>
      <c r="AO789" s="105"/>
      <c r="AP789" s="105"/>
      <c r="AQ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c r="AA790" s="105"/>
      <c r="AB790" s="105"/>
      <c r="AC790" s="105"/>
      <c r="AD790" s="105"/>
      <c r="AE790" s="105"/>
      <c r="AF790" s="105"/>
      <c r="AG790" s="105"/>
      <c r="AH790" s="105"/>
      <c r="AI790" s="105"/>
      <c r="AJ790" s="105"/>
      <c r="AK790" s="105"/>
      <c r="AL790" s="105"/>
      <c r="AM790" s="105"/>
      <c r="AN790" s="105"/>
      <c r="AO790" s="105"/>
      <c r="AP790" s="105"/>
      <c r="AQ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c r="AG791" s="105"/>
      <c r="AH791" s="105"/>
      <c r="AI791" s="105"/>
      <c r="AJ791" s="105"/>
      <c r="AK791" s="105"/>
      <c r="AL791" s="105"/>
      <c r="AM791" s="105"/>
      <c r="AN791" s="105"/>
      <c r="AO791" s="105"/>
      <c r="AP791" s="105"/>
      <c r="AQ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c r="AA792" s="105"/>
      <c r="AB792" s="105"/>
      <c r="AC792" s="105"/>
      <c r="AD792" s="105"/>
      <c r="AE792" s="105"/>
      <c r="AF792" s="105"/>
      <c r="AG792" s="105"/>
      <c r="AH792" s="105"/>
      <c r="AI792" s="105"/>
      <c r="AJ792" s="105"/>
      <c r="AK792" s="105"/>
      <c r="AL792" s="105"/>
      <c r="AM792" s="105"/>
      <c r="AN792" s="105"/>
      <c r="AO792" s="105"/>
      <c r="AP792" s="105"/>
      <c r="AQ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105"/>
      <c r="AL793" s="105"/>
      <c r="AM793" s="105"/>
      <c r="AN793" s="105"/>
      <c r="AO793" s="105"/>
      <c r="AP793" s="105"/>
      <c r="AQ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c r="AA794" s="105"/>
      <c r="AB794" s="105"/>
      <c r="AC794" s="105"/>
      <c r="AD794" s="105"/>
      <c r="AE794" s="105"/>
      <c r="AF794" s="105"/>
      <c r="AG794" s="105"/>
      <c r="AH794" s="105"/>
      <c r="AI794" s="105"/>
      <c r="AJ794" s="105"/>
      <c r="AK794" s="105"/>
      <c r="AL794" s="105"/>
      <c r="AM794" s="105"/>
      <c r="AN794" s="105"/>
      <c r="AO794" s="105"/>
      <c r="AP794" s="105"/>
      <c r="AQ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c r="AA795" s="105"/>
      <c r="AB795" s="105"/>
      <c r="AC795" s="105"/>
      <c r="AD795" s="105"/>
      <c r="AE795" s="105"/>
      <c r="AF795" s="105"/>
      <c r="AG795" s="105"/>
      <c r="AH795" s="105"/>
      <c r="AI795" s="105"/>
      <c r="AJ795" s="105"/>
      <c r="AK795" s="105"/>
      <c r="AL795" s="105"/>
      <c r="AM795" s="105"/>
      <c r="AN795" s="105"/>
      <c r="AO795" s="105"/>
      <c r="AP795" s="105"/>
      <c r="AQ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c r="AA796" s="105"/>
      <c r="AB796" s="105"/>
      <c r="AC796" s="105"/>
      <c r="AD796" s="105"/>
      <c r="AE796" s="105"/>
      <c r="AF796" s="105"/>
      <c r="AG796" s="105"/>
      <c r="AH796" s="105"/>
      <c r="AI796" s="105"/>
      <c r="AJ796" s="105"/>
      <c r="AK796" s="105"/>
      <c r="AL796" s="105"/>
      <c r="AM796" s="105"/>
      <c r="AN796" s="105"/>
      <c r="AO796" s="105"/>
      <c r="AP796" s="105"/>
      <c r="AQ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c r="AG797" s="105"/>
      <c r="AH797" s="105"/>
      <c r="AI797" s="105"/>
      <c r="AJ797" s="105"/>
      <c r="AK797" s="105"/>
      <c r="AL797" s="105"/>
      <c r="AM797" s="105"/>
      <c r="AN797" s="105"/>
      <c r="AO797" s="105"/>
      <c r="AP797" s="105"/>
      <c r="AQ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c r="AA798" s="105"/>
      <c r="AB798" s="105"/>
      <c r="AC798" s="105"/>
      <c r="AD798" s="105"/>
      <c r="AE798" s="105"/>
      <c r="AF798" s="105"/>
      <c r="AG798" s="105"/>
      <c r="AH798" s="105"/>
      <c r="AI798" s="105"/>
      <c r="AJ798" s="105"/>
      <c r="AK798" s="105"/>
      <c r="AL798" s="105"/>
      <c r="AM798" s="105"/>
      <c r="AN798" s="105"/>
      <c r="AO798" s="105"/>
      <c r="AP798" s="105"/>
      <c r="AQ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c r="AA799" s="105"/>
      <c r="AB799" s="105"/>
      <c r="AC799" s="105"/>
      <c r="AD799" s="105"/>
      <c r="AE799" s="105"/>
      <c r="AF799" s="105"/>
      <c r="AG799" s="105"/>
      <c r="AH799" s="105"/>
      <c r="AI799" s="105"/>
      <c r="AJ799" s="105"/>
      <c r="AK799" s="105"/>
      <c r="AL799" s="105"/>
      <c r="AM799" s="105"/>
      <c r="AN799" s="105"/>
      <c r="AO799" s="105"/>
      <c r="AP799" s="105"/>
      <c r="AQ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c r="AA800" s="105"/>
      <c r="AB800" s="105"/>
      <c r="AC800" s="105"/>
      <c r="AD800" s="105"/>
      <c r="AE800" s="105"/>
      <c r="AF800" s="105"/>
      <c r="AG800" s="105"/>
      <c r="AH800" s="105"/>
      <c r="AI800" s="105"/>
      <c r="AJ800" s="105"/>
      <c r="AK800" s="105"/>
      <c r="AL800" s="105"/>
      <c r="AM800" s="105"/>
      <c r="AN800" s="105"/>
      <c r="AO800" s="105"/>
      <c r="AP800" s="105"/>
      <c r="AQ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c r="AA801" s="105"/>
      <c r="AB801" s="105"/>
      <c r="AC801" s="105"/>
      <c r="AD801" s="105"/>
      <c r="AE801" s="105"/>
      <c r="AF801" s="105"/>
      <c r="AG801" s="105"/>
      <c r="AH801" s="105"/>
      <c r="AI801" s="105"/>
      <c r="AJ801" s="105"/>
      <c r="AK801" s="105"/>
      <c r="AL801" s="105"/>
      <c r="AM801" s="105"/>
      <c r="AN801" s="105"/>
      <c r="AO801" s="105"/>
      <c r="AP801" s="105"/>
      <c r="AQ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c r="AG802" s="105"/>
      <c r="AH802" s="105"/>
      <c r="AI802" s="105"/>
      <c r="AJ802" s="105"/>
      <c r="AK802" s="105"/>
      <c r="AL802" s="105"/>
      <c r="AM802" s="105"/>
      <c r="AN802" s="105"/>
      <c r="AO802" s="105"/>
      <c r="AP802" s="105"/>
      <c r="AQ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c r="AA803" s="105"/>
      <c r="AB803" s="105"/>
      <c r="AC803" s="105"/>
      <c r="AD803" s="105"/>
      <c r="AE803" s="105"/>
      <c r="AF803" s="105"/>
      <c r="AG803" s="105"/>
      <c r="AH803" s="105"/>
      <c r="AI803" s="105"/>
      <c r="AJ803" s="105"/>
      <c r="AK803" s="105"/>
      <c r="AL803" s="105"/>
      <c r="AM803" s="105"/>
      <c r="AN803" s="105"/>
      <c r="AO803" s="105"/>
      <c r="AP803" s="105"/>
      <c r="AQ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c r="AA804" s="105"/>
      <c r="AB804" s="105"/>
      <c r="AC804" s="105"/>
      <c r="AD804" s="105"/>
      <c r="AE804" s="105"/>
      <c r="AF804" s="105"/>
      <c r="AG804" s="105"/>
      <c r="AH804" s="105"/>
      <c r="AI804" s="105"/>
      <c r="AJ804" s="105"/>
      <c r="AK804" s="105"/>
      <c r="AL804" s="105"/>
      <c r="AM804" s="105"/>
      <c r="AN804" s="105"/>
      <c r="AO804" s="105"/>
      <c r="AP804" s="105"/>
      <c r="AQ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c r="AA805" s="105"/>
      <c r="AB805" s="105"/>
      <c r="AC805" s="105"/>
      <c r="AD805" s="105"/>
      <c r="AE805" s="105"/>
      <c r="AF805" s="105"/>
      <c r="AG805" s="105"/>
      <c r="AH805" s="105"/>
      <c r="AI805" s="105"/>
      <c r="AJ805" s="105"/>
      <c r="AK805" s="105"/>
      <c r="AL805" s="105"/>
      <c r="AM805" s="105"/>
      <c r="AN805" s="105"/>
      <c r="AO805" s="105"/>
      <c r="AP805" s="105"/>
      <c r="AQ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05"/>
      <c r="AL806" s="105"/>
      <c r="AM806" s="105"/>
      <c r="AN806" s="105"/>
      <c r="AO806" s="105"/>
      <c r="AP806" s="105"/>
      <c r="AQ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c r="AA807" s="105"/>
      <c r="AB807" s="105"/>
      <c r="AC807" s="105"/>
      <c r="AD807" s="105"/>
      <c r="AE807" s="105"/>
      <c r="AF807" s="105"/>
      <c r="AG807" s="105"/>
      <c r="AH807" s="105"/>
      <c r="AI807" s="105"/>
      <c r="AJ807" s="105"/>
      <c r="AK807" s="105"/>
      <c r="AL807" s="105"/>
      <c r="AM807" s="105"/>
      <c r="AN807" s="105"/>
      <c r="AO807" s="105"/>
      <c r="AP807" s="105"/>
      <c r="AQ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c r="AA808" s="105"/>
      <c r="AB808" s="105"/>
      <c r="AC808" s="105"/>
      <c r="AD808" s="105"/>
      <c r="AE808" s="105"/>
      <c r="AF808" s="105"/>
      <c r="AG808" s="105"/>
      <c r="AH808" s="105"/>
      <c r="AI808" s="105"/>
      <c r="AJ808" s="105"/>
      <c r="AK808" s="105"/>
      <c r="AL808" s="105"/>
      <c r="AM808" s="105"/>
      <c r="AN808" s="105"/>
      <c r="AO808" s="105"/>
      <c r="AP808" s="105"/>
      <c r="AQ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c r="AA809" s="105"/>
      <c r="AB809" s="105"/>
      <c r="AC809" s="105"/>
      <c r="AD809" s="105"/>
      <c r="AE809" s="105"/>
      <c r="AF809" s="105"/>
      <c r="AG809" s="105"/>
      <c r="AH809" s="105"/>
      <c r="AI809" s="105"/>
      <c r="AJ809" s="105"/>
      <c r="AK809" s="105"/>
      <c r="AL809" s="105"/>
      <c r="AM809" s="105"/>
      <c r="AN809" s="105"/>
      <c r="AO809" s="105"/>
      <c r="AP809" s="105"/>
      <c r="AQ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c r="AA810" s="105"/>
      <c r="AB810" s="105"/>
      <c r="AC810" s="105"/>
      <c r="AD810" s="105"/>
      <c r="AE810" s="105"/>
      <c r="AF810" s="105"/>
      <c r="AG810" s="105"/>
      <c r="AH810" s="105"/>
      <c r="AI810" s="105"/>
      <c r="AJ810" s="105"/>
      <c r="AK810" s="105"/>
      <c r="AL810" s="105"/>
      <c r="AM810" s="105"/>
      <c r="AN810" s="105"/>
      <c r="AO810" s="105"/>
      <c r="AP810" s="105"/>
      <c r="AQ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c r="AA811" s="105"/>
      <c r="AB811" s="105"/>
      <c r="AC811" s="105"/>
      <c r="AD811" s="105"/>
      <c r="AE811" s="105"/>
      <c r="AF811" s="105"/>
      <c r="AG811" s="105"/>
      <c r="AH811" s="105"/>
      <c r="AI811" s="105"/>
      <c r="AJ811" s="105"/>
      <c r="AK811" s="105"/>
      <c r="AL811" s="105"/>
      <c r="AM811" s="105"/>
      <c r="AN811" s="105"/>
      <c r="AO811" s="105"/>
      <c r="AP811" s="105"/>
      <c r="AQ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c r="AA812" s="105"/>
      <c r="AB812" s="105"/>
      <c r="AC812" s="105"/>
      <c r="AD812" s="105"/>
      <c r="AE812" s="105"/>
      <c r="AF812" s="105"/>
      <c r="AG812" s="105"/>
      <c r="AH812" s="105"/>
      <c r="AI812" s="105"/>
      <c r="AJ812" s="105"/>
      <c r="AK812" s="105"/>
      <c r="AL812" s="105"/>
      <c r="AM812" s="105"/>
      <c r="AN812" s="105"/>
      <c r="AO812" s="105"/>
      <c r="AP812" s="105"/>
      <c r="AQ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c r="AA813" s="105"/>
      <c r="AB813" s="105"/>
      <c r="AC813" s="105"/>
      <c r="AD813" s="105"/>
      <c r="AE813" s="105"/>
      <c r="AF813" s="105"/>
      <c r="AG813" s="105"/>
      <c r="AH813" s="105"/>
      <c r="AI813" s="105"/>
      <c r="AJ813" s="105"/>
      <c r="AK813" s="105"/>
      <c r="AL813" s="105"/>
      <c r="AM813" s="105"/>
      <c r="AN813" s="105"/>
      <c r="AO813" s="105"/>
      <c r="AP813" s="105"/>
      <c r="AQ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c r="AA814" s="105"/>
      <c r="AB814" s="105"/>
      <c r="AC814" s="105"/>
      <c r="AD814" s="105"/>
      <c r="AE814" s="105"/>
      <c r="AF814" s="105"/>
      <c r="AG814" s="105"/>
      <c r="AH814" s="105"/>
      <c r="AI814" s="105"/>
      <c r="AJ814" s="105"/>
      <c r="AK814" s="105"/>
      <c r="AL814" s="105"/>
      <c r="AM814" s="105"/>
      <c r="AN814" s="105"/>
      <c r="AO814" s="105"/>
      <c r="AP814" s="105"/>
      <c r="AQ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c r="AA815" s="105"/>
      <c r="AB815" s="105"/>
      <c r="AC815" s="105"/>
      <c r="AD815" s="105"/>
      <c r="AE815" s="105"/>
      <c r="AF815" s="105"/>
      <c r="AG815" s="105"/>
      <c r="AH815" s="105"/>
      <c r="AI815" s="105"/>
      <c r="AJ815" s="105"/>
      <c r="AK815" s="105"/>
      <c r="AL815" s="105"/>
      <c r="AM815" s="105"/>
      <c r="AN815" s="105"/>
      <c r="AO815" s="105"/>
      <c r="AP815" s="105"/>
      <c r="AQ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c r="AA816" s="105"/>
      <c r="AB816" s="105"/>
      <c r="AC816" s="105"/>
      <c r="AD816" s="105"/>
      <c r="AE816" s="105"/>
      <c r="AF816" s="105"/>
      <c r="AG816" s="105"/>
      <c r="AH816" s="105"/>
      <c r="AI816" s="105"/>
      <c r="AJ816" s="105"/>
      <c r="AK816" s="105"/>
      <c r="AL816" s="105"/>
      <c r="AM816" s="105"/>
      <c r="AN816" s="105"/>
      <c r="AO816" s="105"/>
      <c r="AP816" s="105"/>
      <c r="AQ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c r="AA817" s="105"/>
      <c r="AB817" s="105"/>
      <c r="AC817" s="105"/>
      <c r="AD817" s="105"/>
      <c r="AE817" s="105"/>
      <c r="AF817" s="105"/>
      <c r="AG817" s="105"/>
      <c r="AH817" s="105"/>
      <c r="AI817" s="105"/>
      <c r="AJ817" s="105"/>
      <c r="AK817" s="105"/>
      <c r="AL817" s="105"/>
      <c r="AM817" s="105"/>
      <c r="AN817" s="105"/>
      <c r="AO817" s="105"/>
      <c r="AP817" s="105"/>
      <c r="AQ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c r="AA818" s="105"/>
      <c r="AB818" s="105"/>
      <c r="AC818" s="105"/>
      <c r="AD818" s="105"/>
      <c r="AE818" s="105"/>
      <c r="AF818" s="105"/>
      <c r="AG818" s="105"/>
      <c r="AH818" s="105"/>
      <c r="AI818" s="105"/>
      <c r="AJ818" s="105"/>
      <c r="AK818" s="105"/>
      <c r="AL818" s="105"/>
      <c r="AM818" s="105"/>
      <c r="AN818" s="105"/>
      <c r="AO818" s="105"/>
      <c r="AP818" s="105"/>
      <c r="AQ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c r="AA819" s="105"/>
      <c r="AB819" s="105"/>
      <c r="AC819" s="105"/>
      <c r="AD819" s="105"/>
      <c r="AE819" s="105"/>
      <c r="AF819" s="105"/>
      <c r="AG819" s="105"/>
      <c r="AH819" s="105"/>
      <c r="AI819" s="105"/>
      <c r="AJ819" s="105"/>
      <c r="AK819" s="105"/>
      <c r="AL819" s="105"/>
      <c r="AM819" s="105"/>
      <c r="AN819" s="105"/>
      <c r="AO819" s="105"/>
      <c r="AP819" s="105"/>
      <c r="AQ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c r="AA820" s="105"/>
      <c r="AB820" s="105"/>
      <c r="AC820" s="105"/>
      <c r="AD820" s="105"/>
      <c r="AE820" s="105"/>
      <c r="AF820" s="105"/>
      <c r="AG820" s="105"/>
      <c r="AH820" s="105"/>
      <c r="AI820" s="105"/>
      <c r="AJ820" s="105"/>
      <c r="AK820" s="105"/>
      <c r="AL820" s="105"/>
      <c r="AM820" s="105"/>
      <c r="AN820" s="105"/>
      <c r="AO820" s="105"/>
      <c r="AP820" s="105"/>
      <c r="AQ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c r="AA821" s="105"/>
      <c r="AB821" s="105"/>
      <c r="AC821" s="105"/>
      <c r="AD821" s="105"/>
      <c r="AE821" s="105"/>
      <c r="AF821" s="105"/>
      <c r="AG821" s="105"/>
      <c r="AH821" s="105"/>
      <c r="AI821" s="105"/>
      <c r="AJ821" s="105"/>
      <c r="AK821" s="105"/>
      <c r="AL821" s="105"/>
      <c r="AM821" s="105"/>
      <c r="AN821" s="105"/>
      <c r="AO821" s="105"/>
      <c r="AP821" s="105"/>
      <c r="AQ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c r="AA822" s="105"/>
      <c r="AB822" s="105"/>
      <c r="AC822" s="105"/>
      <c r="AD822" s="105"/>
      <c r="AE822" s="105"/>
      <c r="AF822" s="105"/>
      <c r="AG822" s="105"/>
      <c r="AH822" s="105"/>
      <c r="AI822" s="105"/>
      <c r="AJ822" s="105"/>
      <c r="AK822" s="105"/>
      <c r="AL822" s="105"/>
      <c r="AM822" s="105"/>
      <c r="AN822" s="105"/>
      <c r="AO822" s="105"/>
      <c r="AP822" s="105"/>
      <c r="AQ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c r="AA823" s="105"/>
      <c r="AB823" s="105"/>
      <c r="AC823" s="105"/>
      <c r="AD823" s="105"/>
      <c r="AE823" s="105"/>
      <c r="AF823" s="105"/>
      <c r="AG823" s="105"/>
      <c r="AH823" s="105"/>
      <c r="AI823" s="105"/>
      <c r="AJ823" s="105"/>
      <c r="AK823" s="105"/>
      <c r="AL823" s="105"/>
      <c r="AM823" s="105"/>
      <c r="AN823" s="105"/>
      <c r="AO823" s="105"/>
      <c r="AP823" s="105"/>
      <c r="AQ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c r="AA824" s="105"/>
      <c r="AB824" s="105"/>
      <c r="AC824" s="105"/>
      <c r="AD824" s="105"/>
      <c r="AE824" s="105"/>
      <c r="AF824" s="105"/>
      <c r="AG824" s="105"/>
      <c r="AH824" s="105"/>
      <c r="AI824" s="105"/>
      <c r="AJ824" s="105"/>
      <c r="AK824" s="105"/>
      <c r="AL824" s="105"/>
      <c r="AM824" s="105"/>
      <c r="AN824" s="105"/>
      <c r="AO824" s="105"/>
      <c r="AP824" s="105"/>
      <c r="AQ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c r="AA825" s="105"/>
      <c r="AB825" s="105"/>
      <c r="AC825" s="105"/>
      <c r="AD825" s="105"/>
      <c r="AE825" s="105"/>
      <c r="AF825" s="105"/>
      <c r="AG825" s="105"/>
      <c r="AH825" s="105"/>
      <c r="AI825" s="105"/>
      <c r="AJ825" s="105"/>
      <c r="AK825" s="105"/>
      <c r="AL825" s="105"/>
      <c r="AM825" s="105"/>
      <c r="AN825" s="105"/>
      <c r="AO825" s="105"/>
      <c r="AP825" s="105"/>
      <c r="AQ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c r="AA826" s="105"/>
      <c r="AB826" s="105"/>
      <c r="AC826" s="105"/>
      <c r="AD826" s="105"/>
      <c r="AE826" s="105"/>
      <c r="AF826" s="105"/>
      <c r="AG826" s="105"/>
      <c r="AH826" s="105"/>
      <c r="AI826" s="105"/>
      <c r="AJ826" s="105"/>
      <c r="AK826" s="105"/>
      <c r="AL826" s="105"/>
      <c r="AM826" s="105"/>
      <c r="AN826" s="105"/>
      <c r="AO826" s="105"/>
      <c r="AP826" s="105"/>
      <c r="AQ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c r="AA827" s="105"/>
      <c r="AB827" s="105"/>
      <c r="AC827" s="105"/>
      <c r="AD827" s="105"/>
      <c r="AE827" s="105"/>
      <c r="AF827" s="105"/>
      <c r="AG827" s="105"/>
      <c r="AH827" s="105"/>
      <c r="AI827" s="105"/>
      <c r="AJ827" s="105"/>
      <c r="AK827" s="105"/>
      <c r="AL827" s="105"/>
      <c r="AM827" s="105"/>
      <c r="AN827" s="105"/>
      <c r="AO827" s="105"/>
      <c r="AP827" s="105"/>
      <c r="AQ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c r="AA828" s="105"/>
      <c r="AB828" s="105"/>
      <c r="AC828" s="105"/>
      <c r="AD828" s="105"/>
      <c r="AE828" s="105"/>
      <c r="AF828" s="105"/>
      <c r="AG828" s="105"/>
      <c r="AH828" s="105"/>
      <c r="AI828" s="105"/>
      <c r="AJ828" s="105"/>
      <c r="AK828" s="105"/>
      <c r="AL828" s="105"/>
      <c r="AM828" s="105"/>
      <c r="AN828" s="105"/>
      <c r="AO828" s="105"/>
      <c r="AP828" s="105"/>
      <c r="AQ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c r="AA829" s="105"/>
      <c r="AB829" s="105"/>
      <c r="AC829" s="105"/>
      <c r="AD829" s="105"/>
      <c r="AE829" s="105"/>
      <c r="AF829" s="105"/>
      <c r="AG829" s="105"/>
      <c r="AH829" s="105"/>
      <c r="AI829" s="105"/>
      <c r="AJ829" s="105"/>
      <c r="AK829" s="105"/>
      <c r="AL829" s="105"/>
      <c r="AM829" s="105"/>
      <c r="AN829" s="105"/>
      <c r="AO829" s="105"/>
      <c r="AP829" s="105"/>
      <c r="AQ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c r="AA830" s="105"/>
      <c r="AB830" s="105"/>
      <c r="AC830" s="105"/>
      <c r="AD830" s="105"/>
      <c r="AE830" s="105"/>
      <c r="AF830" s="105"/>
      <c r="AG830" s="105"/>
      <c r="AH830" s="105"/>
      <c r="AI830" s="105"/>
      <c r="AJ830" s="105"/>
      <c r="AK830" s="105"/>
      <c r="AL830" s="105"/>
      <c r="AM830" s="105"/>
      <c r="AN830" s="105"/>
      <c r="AO830" s="105"/>
      <c r="AP830" s="105"/>
      <c r="AQ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c r="AA831" s="105"/>
      <c r="AB831" s="105"/>
      <c r="AC831" s="105"/>
      <c r="AD831" s="105"/>
      <c r="AE831" s="105"/>
      <c r="AF831" s="105"/>
      <c r="AG831" s="105"/>
      <c r="AH831" s="105"/>
      <c r="AI831" s="105"/>
      <c r="AJ831" s="105"/>
      <c r="AK831" s="105"/>
      <c r="AL831" s="105"/>
      <c r="AM831" s="105"/>
      <c r="AN831" s="105"/>
      <c r="AO831" s="105"/>
      <c r="AP831" s="105"/>
      <c r="AQ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c r="AA832" s="105"/>
      <c r="AB832" s="105"/>
      <c r="AC832" s="105"/>
      <c r="AD832" s="105"/>
      <c r="AE832" s="105"/>
      <c r="AF832" s="105"/>
      <c r="AG832" s="105"/>
      <c r="AH832" s="105"/>
      <c r="AI832" s="105"/>
      <c r="AJ832" s="105"/>
      <c r="AK832" s="105"/>
      <c r="AL832" s="105"/>
      <c r="AM832" s="105"/>
      <c r="AN832" s="105"/>
      <c r="AO832" s="105"/>
      <c r="AP832" s="105"/>
      <c r="AQ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s="105"/>
      <c r="AL833" s="105"/>
      <c r="AM833" s="105"/>
      <c r="AN833" s="105"/>
      <c r="AO833" s="105"/>
      <c r="AP833" s="105"/>
      <c r="AQ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s="105"/>
      <c r="AL834" s="105"/>
      <c r="AM834" s="105"/>
      <c r="AN834" s="105"/>
      <c r="AO834" s="105"/>
      <c r="AP834" s="105"/>
      <c r="AQ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s="105"/>
      <c r="AL835" s="105"/>
      <c r="AM835" s="105"/>
      <c r="AN835" s="105"/>
      <c r="AO835" s="105"/>
      <c r="AP835" s="105"/>
      <c r="AQ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c r="AA836" s="105"/>
      <c r="AB836" s="105"/>
      <c r="AC836" s="105"/>
      <c r="AD836" s="105"/>
      <c r="AE836" s="105"/>
      <c r="AF836" s="105"/>
      <c r="AG836" s="105"/>
      <c r="AH836" s="105"/>
      <c r="AI836" s="105"/>
      <c r="AJ836" s="105"/>
      <c r="AK836" s="105"/>
      <c r="AL836" s="105"/>
      <c r="AM836" s="105"/>
      <c r="AN836" s="105"/>
      <c r="AO836" s="105"/>
      <c r="AP836" s="105"/>
      <c r="AQ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c r="AA837" s="105"/>
      <c r="AB837" s="105"/>
      <c r="AC837" s="105"/>
      <c r="AD837" s="105"/>
      <c r="AE837" s="105"/>
      <c r="AF837" s="105"/>
      <c r="AG837" s="105"/>
      <c r="AH837" s="105"/>
      <c r="AI837" s="105"/>
      <c r="AJ837" s="105"/>
      <c r="AK837" s="105"/>
      <c r="AL837" s="105"/>
      <c r="AM837" s="105"/>
      <c r="AN837" s="105"/>
      <c r="AO837" s="105"/>
      <c r="AP837" s="105"/>
      <c r="AQ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c r="AA838" s="105"/>
      <c r="AB838" s="105"/>
      <c r="AC838" s="105"/>
      <c r="AD838" s="105"/>
      <c r="AE838" s="105"/>
      <c r="AF838" s="105"/>
      <c r="AG838" s="105"/>
      <c r="AH838" s="105"/>
      <c r="AI838" s="105"/>
      <c r="AJ838" s="105"/>
      <c r="AK838" s="105"/>
      <c r="AL838" s="105"/>
      <c r="AM838" s="105"/>
      <c r="AN838" s="105"/>
      <c r="AO838" s="105"/>
      <c r="AP838" s="105"/>
      <c r="AQ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c r="AA839" s="105"/>
      <c r="AB839" s="105"/>
      <c r="AC839" s="105"/>
      <c r="AD839" s="105"/>
      <c r="AE839" s="105"/>
      <c r="AF839" s="105"/>
      <c r="AG839" s="105"/>
      <c r="AH839" s="105"/>
      <c r="AI839" s="105"/>
      <c r="AJ839" s="105"/>
      <c r="AK839" s="105"/>
      <c r="AL839" s="105"/>
      <c r="AM839" s="105"/>
      <c r="AN839" s="105"/>
      <c r="AO839" s="105"/>
      <c r="AP839" s="105"/>
      <c r="AQ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c r="AA840" s="105"/>
      <c r="AB840" s="105"/>
      <c r="AC840" s="105"/>
      <c r="AD840" s="105"/>
      <c r="AE840" s="105"/>
      <c r="AF840" s="105"/>
      <c r="AG840" s="105"/>
      <c r="AH840" s="105"/>
      <c r="AI840" s="105"/>
      <c r="AJ840" s="105"/>
      <c r="AK840" s="105"/>
      <c r="AL840" s="105"/>
      <c r="AM840" s="105"/>
      <c r="AN840" s="105"/>
      <c r="AO840" s="105"/>
      <c r="AP840" s="105"/>
      <c r="AQ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c r="AA841" s="105"/>
      <c r="AB841" s="105"/>
      <c r="AC841" s="105"/>
      <c r="AD841" s="105"/>
      <c r="AE841" s="105"/>
      <c r="AF841" s="105"/>
      <c r="AG841" s="105"/>
      <c r="AH841" s="105"/>
      <c r="AI841" s="105"/>
      <c r="AJ841" s="105"/>
      <c r="AK841" s="105"/>
      <c r="AL841" s="105"/>
      <c r="AM841" s="105"/>
      <c r="AN841" s="105"/>
      <c r="AO841" s="105"/>
      <c r="AP841" s="105"/>
      <c r="AQ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c r="AA842" s="105"/>
      <c r="AB842" s="105"/>
      <c r="AC842" s="105"/>
      <c r="AD842" s="105"/>
      <c r="AE842" s="105"/>
      <c r="AF842" s="105"/>
      <c r="AG842" s="105"/>
      <c r="AH842" s="105"/>
      <c r="AI842" s="105"/>
      <c r="AJ842" s="105"/>
      <c r="AK842" s="105"/>
      <c r="AL842" s="105"/>
      <c r="AM842" s="105"/>
      <c r="AN842" s="105"/>
      <c r="AO842" s="105"/>
      <c r="AP842" s="105"/>
      <c r="AQ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c r="AA843" s="105"/>
      <c r="AB843" s="105"/>
      <c r="AC843" s="105"/>
      <c r="AD843" s="105"/>
      <c r="AE843" s="105"/>
      <c r="AF843" s="105"/>
      <c r="AG843" s="105"/>
      <c r="AH843" s="105"/>
      <c r="AI843" s="105"/>
      <c r="AJ843" s="105"/>
      <c r="AK843" s="105"/>
      <c r="AL843" s="105"/>
      <c r="AM843" s="105"/>
      <c r="AN843" s="105"/>
      <c r="AO843" s="105"/>
      <c r="AP843" s="105"/>
      <c r="AQ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c r="AA844" s="105"/>
      <c r="AB844" s="105"/>
      <c r="AC844" s="105"/>
      <c r="AD844" s="105"/>
      <c r="AE844" s="105"/>
      <c r="AF844" s="105"/>
      <c r="AG844" s="105"/>
      <c r="AH844" s="105"/>
      <c r="AI844" s="105"/>
      <c r="AJ844" s="105"/>
      <c r="AK844" s="105"/>
      <c r="AL844" s="105"/>
      <c r="AM844" s="105"/>
      <c r="AN844" s="105"/>
      <c r="AO844" s="105"/>
      <c r="AP844" s="105"/>
      <c r="AQ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c r="AA845" s="105"/>
      <c r="AB845" s="105"/>
      <c r="AC845" s="105"/>
      <c r="AD845" s="105"/>
      <c r="AE845" s="105"/>
      <c r="AF845" s="105"/>
      <c r="AG845" s="105"/>
      <c r="AH845" s="105"/>
      <c r="AI845" s="105"/>
      <c r="AJ845" s="105"/>
      <c r="AK845" s="105"/>
      <c r="AL845" s="105"/>
      <c r="AM845" s="105"/>
      <c r="AN845" s="105"/>
      <c r="AO845" s="105"/>
      <c r="AP845" s="105"/>
      <c r="AQ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c r="AA846" s="105"/>
      <c r="AB846" s="105"/>
      <c r="AC846" s="105"/>
      <c r="AD846" s="105"/>
      <c r="AE846" s="105"/>
      <c r="AF846" s="105"/>
      <c r="AG846" s="105"/>
      <c r="AH846" s="105"/>
      <c r="AI846" s="105"/>
      <c r="AJ846" s="105"/>
      <c r="AK846" s="105"/>
      <c r="AL846" s="105"/>
      <c r="AM846" s="105"/>
      <c r="AN846" s="105"/>
      <c r="AO846" s="105"/>
      <c r="AP846" s="105"/>
      <c r="AQ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c r="AA847" s="105"/>
      <c r="AB847" s="105"/>
      <c r="AC847" s="105"/>
      <c r="AD847" s="105"/>
      <c r="AE847" s="105"/>
      <c r="AF847" s="105"/>
      <c r="AG847" s="105"/>
      <c r="AH847" s="105"/>
      <c r="AI847" s="105"/>
      <c r="AJ847" s="105"/>
      <c r="AK847" s="105"/>
      <c r="AL847" s="105"/>
      <c r="AM847" s="105"/>
      <c r="AN847" s="105"/>
      <c r="AO847" s="105"/>
      <c r="AP847" s="105"/>
      <c r="AQ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c r="AA848" s="105"/>
      <c r="AB848" s="105"/>
      <c r="AC848" s="105"/>
      <c r="AD848" s="105"/>
      <c r="AE848" s="105"/>
      <c r="AF848" s="105"/>
      <c r="AG848" s="105"/>
      <c r="AH848" s="105"/>
      <c r="AI848" s="105"/>
      <c r="AJ848" s="105"/>
      <c r="AK848" s="105"/>
      <c r="AL848" s="105"/>
      <c r="AM848" s="105"/>
      <c r="AN848" s="105"/>
      <c r="AO848" s="105"/>
      <c r="AP848" s="105"/>
      <c r="AQ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c r="AA849" s="105"/>
      <c r="AB849" s="105"/>
      <c r="AC849" s="105"/>
      <c r="AD849" s="105"/>
      <c r="AE849" s="105"/>
      <c r="AF849" s="105"/>
      <c r="AG849" s="105"/>
      <c r="AH849" s="105"/>
      <c r="AI849" s="105"/>
      <c r="AJ849" s="105"/>
      <c r="AK849" s="105"/>
      <c r="AL849" s="105"/>
      <c r="AM849" s="105"/>
      <c r="AN849" s="105"/>
      <c r="AO849" s="105"/>
      <c r="AP849" s="105"/>
      <c r="AQ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c r="AA850" s="105"/>
      <c r="AB850" s="105"/>
      <c r="AC850" s="105"/>
      <c r="AD850" s="105"/>
      <c r="AE850" s="105"/>
      <c r="AF850" s="105"/>
      <c r="AG850" s="105"/>
      <c r="AH850" s="105"/>
      <c r="AI850" s="105"/>
      <c r="AJ850" s="105"/>
      <c r="AK850" s="105"/>
      <c r="AL850" s="105"/>
      <c r="AM850" s="105"/>
      <c r="AN850" s="105"/>
      <c r="AO850" s="105"/>
      <c r="AP850" s="105"/>
      <c r="AQ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c r="AA851" s="105"/>
      <c r="AB851" s="105"/>
      <c r="AC851" s="105"/>
      <c r="AD851" s="105"/>
      <c r="AE851" s="105"/>
      <c r="AF851" s="105"/>
      <c r="AG851" s="105"/>
      <c r="AH851" s="105"/>
      <c r="AI851" s="105"/>
      <c r="AJ851" s="105"/>
      <c r="AK851" s="105"/>
      <c r="AL851" s="105"/>
      <c r="AM851" s="105"/>
      <c r="AN851" s="105"/>
      <c r="AO851" s="105"/>
      <c r="AP851" s="105"/>
      <c r="AQ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c r="AA852" s="105"/>
      <c r="AB852" s="105"/>
      <c r="AC852" s="105"/>
      <c r="AD852" s="105"/>
      <c r="AE852" s="105"/>
      <c r="AF852" s="105"/>
      <c r="AG852" s="105"/>
      <c r="AH852" s="105"/>
      <c r="AI852" s="105"/>
      <c r="AJ852" s="105"/>
      <c r="AK852" s="105"/>
      <c r="AL852" s="105"/>
      <c r="AM852" s="105"/>
      <c r="AN852" s="105"/>
      <c r="AO852" s="105"/>
      <c r="AP852" s="105"/>
      <c r="AQ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c r="AA853" s="105"/>
      <c r="AB853" s="105"/>
      <c r="AC853" s="105"/>
      <c r="AD853" s="105"/>
      <c r="AE853" s="105"/>
      <c r="AF853" s="105"/>
      <c r="AG853" s="105"/>
      <c r="AH853" s="105"/>
      <c r="AI853" s="105"/>
      <c r="AJ853" s="105"/>
      <c r="AK853" s="105"/>
      <c r="AL853" s="105"/>
      <c r="AM853" s="105"/>
      <c r="AN853" s="105"/>
      <c r="AO853" s="105"/>
      <c r="AP853" s="105"/>
      <c r="AQ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c r="AA854" s="105"/>
      <c r="AB854" s="105"/>
      <c r="AC854" s="105"/>
      <c r="AD854" s="105"/>
      <c r="AE854" s="105"/>
      <c r="AF854" s="105"/>
      <c r="AG854" s="105"/>
      <c r="AH854" s="105"/>
      <c r="AI854" s="105"/>
      <c r="AJ854" s="105"/>
      <c r="AK854" s="105"/>
      <c r="AL854" s="105"/>
      <c r="AM854" s="105"/>
      <c r="AN854" s="105"/>
      <c r="AO854" s="105"/>
      <c r="AP854" s="105"/>
      <c r="AQ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c r="AA855" s="105"/>
      <c r="AB855" s="105"/>
      <c r="AC855" s="105"/>
      <c r="AD855" s="105"/>
      <c r="AE855" s="105"/>
      <c r="AF855" s="105"/>
      <c r="AG855" s="105"/>
      <c r="AH855" s="105"/>
      <c r="AI855" s="105"/>
      <c r="AJ855" s="105"/>
      <c r="AK855" s="105"/>
      <c r="AL855" s="105"/>
      <c r="AM855" s="105"/>
      <c r="AN855" s="105"/>
      <c r="AO855" s="105"/>
      <c r="AP855" s="105"/>
      <c r="AQ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c r="AA856" s="105"/>
      <c r="AB856" s="105"/>
      <c r="AC856" s="105"/>
      <c r="AD856" s="105"/>
      <c r="AE856" s="105"/>
      <c r="AF856" s="105"/>
      <c r="AG856" s="105"/>
      <c r="AH856" s="105"/>
      <c r="AI856" s="105"/>
      <c r="AJ856" s="105"/>
      <c r="AK856" s="105"/>
      <c r="AL856" s="105"/>
      <c r="AM856" s="105"/>
      <c r="AN856" s="105"/>
      <c r="AO856" s="105"/>
      <c r="AP856" s="105"/>
      <c r="AQ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c r="AA857" s="105"/>
      <c r="AB857" s="105"/>
      <c r="AC857" s="105"/>
      <c r="AD857" s="105"/>
      <c r="AE857" s="105"/>
      <c r="AF857" s="105"/>
      <c r="AG857" s="105"/>
      <c r="AH857" s="105"/>
      <c r="AI857" s="105"/>
      <c r="AJ857" s="105"/>
      <c r="AK857" s="105"/>
      <c r="AL857" s="105"/>
      <c r="AM857" s="105"/>
      <c r="AN857" s="105"/>
      <c r="AO857" s="105"/>
      <c r="AP857" s="105"/>
      <c r="AQ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c r="AA858" s="105"/>
      <c r="AB858" s="105"/>
      <c r="AC858" s="105"/>
      <c r="AD858" s="105"/>
      <c r="AE858" s="105"/>
      <c r="AF858" s="105"/>
      <c r="AG858" s="105"/>
      <c r="AH858" s="105"/>
      <c r="AI858" s="105"/>
      <c r="AJ858" s="105"/>
      <c r="AK858" s="105"/>
      <c r="AL858" s="105"/>
      <c r="AM858" s="105"/>
      <c r="AN858" s="105"/>
      <c r="AO858" s="105"/>
      <c r="AP858" s="105"/>
      <c r="AQ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c r="AA859" s="105"/>
      <c r="AB859" s="105"/>
      <c r="AC859" s="105"/>
      <c r="AD859" s="105"/>
      <c r="AE859" s="105"/>
      <c r="AF859" s="105"/>
      <c r="AG859" s="105"/>
      <c r="AH859" s="105"/>
      <c r="AI859" s="105"/>
      <c r="AJ859" s="105"/>
      <c r="AK859" s="105"/>
      <c r="AL859" s="105"/>
      <c r="AM859" s="105"/>
      <c r="AN859" s="105"/>
      <c r="AO859" s="105"/>
      <c r="AP859" s="105"/>
      <c r="AQ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c r="AA860" s="105"/>
      <c r="AB860" s="105"/>
      <c r="AC860" s="105"/>
      <c r="AD860" s="105"/>
      <c r="AE860" s="105"/>
      <c r="AF860" s="105"/>
      <c r="AG860" s="105"/>
      <c r="AH860" s="105"/>
      <c r="AI860" s="105"/>
      <c r="AJ860" s="105"/>
      <c r="AK860" s="105"/>
      <c r="AL860" s="105"/>
      <c r="AM860" s="105"/>
      <c r="AN860" s="105"/>
      <c r="AO860" s="105"/>
      <c r="AP860" s="105"/>
      <c r="AQ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c r="AA861" s="105"/>
      <c r="AB861" s="105"/>
      <c r="AC861" s="105"/>
      <c r="AD861" s="105"/>
      <c r="AE861" s="105"/>
      <c r="AF861" s="105"/>
      <c r="AG861" s="105"/>
      <c r="AH861" s="105"/>
      <c r="AI861" s="105"/>
      <c r="AJ861" s="105"/>
      <c r="AK861" s="105"/>
      <c r="AL861" s="105"/>
      <c r="AM861" s="105"/>
      <c r="AN861" s="105"/>
      <c r="AO861" s="105"/>
      <c r="AP861" s="105"/>
      <c r="AQ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c r="AA862" s="105"/>
      <c r="AB862" s="105"/>
      <c r="AC862" s="105"/>
      <c r="AD862" s="105"/>
      <c r="AE862" s="105"/>
      <c r="AF862" s="105"/>
      <c r="AG862" s="105"/>
      <c r="AH862" s="105"/>
      <c r="AI862" s="105"/>
      <c r="AJ862" s="105"/>
      <c r="AK862" s="105"/>
      <c r="AL862" s="105"/>
      <c r="AM862" s="105"/>
      <c r="AN862" s="105"/>
      <c r="AO862" s="105"/>
      <c r="AP862" s="105"/>
      <c r="AQ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c r="AA863" s="105"/>
      <c r="AB863" s="105"/>
      <c r="AC863" s="105"/>
      <c r="AD863" s="105"/>
      <c r="AE863" s="105"/>
      <c r="AF863" s="105"/>
      <c r="AG863" s="105"/>
      <c r="AH863" s="105"/>
      <c r="AI863" s="105"/>
      <c r="AJ863" s="105"/>
      <c r="AK863" s="105"/>
      <c r="AL863" s="105"/>
      <c r="AM863" s="105"/>
      <c r="AN863" s="105"/>
      <c r="AO863" s="105"/>
      <c r="AP863" s="105"/>
      <c r="AQ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c r="AA864" s="105"/>
      <c r="AB864" s="105"/>
      <c r="AC864" s="105"/>
      <c r="AD864" s="105"/>
      <c r="AE864" s="105"/>
      <c r="AF864" s="105"/>
      <c r="AG864" s="105"/>
      <c r="AH864" s="105"/>
      <c r="AI864" s="105"/>
      <c r="AJ864" s="105"/>
      <c r="AK864" s="105"/>
      <c r="AL864" s="105"/>
      <c r="AM864" s="105"/>
      <c r="AN864" s="105"/>
      <c r="AO864" s="105"/>
      <c r="AP864" s="105"/>
      <c r="AQ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c r="AA865" s="105"/>
      <c r="AB865" s="105"/>
      <c r="AC865" s="105"/>
      <c r="AD865" s="105"/>
      <c r="AE865" s="105"/>
      <c r="AF865" s="105"/>
      <c r="AG865" s="105"/>
      <c r="AH865" s="105"/>
      <c r="AI865" s="105"/>
      <c r="AJ865" s="105"/>
      <c r="AK865" s="105"/>
      <c r="AL865" s="105"/>
      <c r="AM865" s="105"/>
      <c r="AN865" s="105"/>
      <c r="AO865" s="105"/>
      <c r="AP865" s="105"/>
      <c r="AQ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c r="AA866" s="105"/>
      <c r="AB866" s="105"/>
      <c r="AC866" s="105"/>
      <c r="AD866" s="105"/>
      <c r="AE866" s="105"/>
      <c r="AF866" s="105"/>
      <c r="AG866" s="105"/>
      <c r="AH866" s="105"/>
      <c r="AI866" s="105"/>
      <c r="AJ866" s="105"/>
      <c r="AK866" s="105"/>
      <c r="AL866" s="105"/>
      <c r="AM866" s="105"/>
      <c r="AN866" s="105"/>
      <c r="AO866" s="105"/>
      <c r="AP866" s="105"/>
      <c r="AQ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c r="AA867" s="105"/>
      <c r="AB867" s="105"/>
      <c r="AC867" s="105"/>
      <c r="AD867" s="105"/>
      <c r="AE867" s="105"/>
      <c r="AF867" s="105"/>
      <c r="AG867" s="105"/>
      <c r="AH867" s="105"/>
      <c r="AI867" s="105"/>
      <c r="AJ867" s="105"/>
      <c r="AK867" s="105"/>
      <c r="AL867" s="105"/>
      <c r="AM867" s="105"/>
      <c r="AN867" s="105"/>
      <c r="AO867" s="105"/>
      <c r="AP867" s="105"/>
      <c r="AQ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c r="AA868" s="105"/>
      <c r="AB868" s="105"/>
      <c r="AC868" s="105"/>
      <c r="AD868" s="105"/>
      <c r="AE868" s="105"/>
      <c r="AF868" s="105"/>
      <c r="AG868" s="105"/>
      <c r="AH868" s="105"/>
      <c r="AI868" s="105"/>
      <c r="AJ868" s="105"/>
      <c r="AK868" s="105"/>
      <c r="AL868" s="105"/>
      <c r="AM868" s="105"/>
      <c r="AN868" s="105"/>
      <c r="AO868" s="105"/>
      <c r="AP868" s="105"/>
      <c r="AQ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c r="AA869" s="105"/>
      <c r="AB869" s="105"/>
      <c r="AC869" s="105"/>
      <c r="AD869" s="105"/>
      <c r="AE869" s="105"/>
      <c r="AF869" s="105"/>
      <c r="AG869" s="105"/>
      <c r="AH869" s="105"/>
      <c r="AI869" s="105"/>
      <c r="AJ869" s="105"/>
      <c r="AK869" s="105"/>
      <c r="AL869" s="105"/>
      <c r="AM869" s="105"/>
      <c r="AN869" s="105"/>
      <c r="AO869" s="105"/>
      <c r="AP869" s="105"/>
      <c r="AQ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c r="AA870" s="105"/>
      <c r="AB870" s="105"/>
      <c r="AC870" s="105"/>
      <c r="AD870" s="105"/>
      <c r="AE870" s="105"/>
      <c r="AF870" s="105"/>
      <c r="AG870" s="105"/>
      <c r="AH870" s="105"/>
      <c r="AI870" s="105"/>
      <c r="AJ870" s="105"/>
      <c r="AK870" s="105"/>
      <c r="AL870" s="105"/>
      <c r="AM870" s="105"/>
      <c r="AN870" s="105"/>
      <c r="AO870" s="105"/>
      <c r="AP870" s="105"/>
      <c r="AQ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c r="AA871" s="105"/>
      <c r="AB871" s="105"/>
      <c r="AC871" s="105"/>
      <c r="AD871" s="105"/>
      <c r="AE871" s="105"/>
      <c r="AF871" s="105"/>
      <c r="AG871" s="105"/>
      <c r="AH871" s="105"/>
      <c r="AI871" s="105"/>
      <c r="AJ871" s="105"/>
      <c r="AK871" s="105"/>
      <c r="AL871" s="105"/>
      <c r="AM871" s="105"/>
      <c r="AN871" s="105"/>
      <c r="AO871" s="105"/>
      <c r="AP871" s="105"/>
      <c r="AQ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c r="AA872" s="105"/>
      <c r="AB872" s="105"/>
      <c r="AC872" s="105"/>
      <c r="AD872" s="105"/>
      <c r="AE872" s="105"/>
      <c r="AF872" s="105"/>
      <c r="AG872" s="105"/>
      <c r="AH872" s="105"/>
      <c r="AI872" s="105"/>
      <c r="AJ872" s="105"/>
      <c r="AK872" s="105"/>
      <c r="AL872" s="105"/>
      <c r="AM872" s="105"/>
      <c r="AN872" s="105"/>
      <c r="AO872" s="105"/>
      <c r="AP872" s="105"/>
      <c r="AQ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105"/>
      <c r="AB873" s="105"/>
      <c r="AC873" s="105"/>
      <c r="AD873" s="105"/>
      <c r="AE873" s="105"/>
      <c r="AF873" s="105"/>
      <c r="AG873" s="105"/>
      <c r="AH873" s="105"/>
      <c r="AI873" s="105"/>
      <c r="AJ873" s="105"/>
      <c r="AK873" s="105"/>
      <c r="AL873" s="105"/>
      <c r="AM873" s="105"/>
      <c r="AN873" s="105"/>
      <c r="AO873" s="105"/>
      <c r="AP873" s="105"/>
      <c r="AQ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c r="AA874" s="105"/>
      <c r="AB874" s="105"/>
      <c r="AC874" s="105"/>
      <c r="AD874" s="105"/>
      <c r="AE874" s="105"/>
      <c r="AF874" s="105"/>
      <c r="AG874" s="105"/>
      <c r="AH874" s="105"/>
      <c r="AI874" s="105"/>
      <c r="AJ874" s="105"/>
      <c r="AK874" s="105"/>
      <c r="AL874" s="105"/>
      <c r="AM874" s="105"/>
      <c r="AN874" s="105"/>
      <c r="AO874" s="105"/>
      <c r="AP874" s="105"/>
      <c r="AQ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c r="AA875" s="105"/>
      <c r="AB875" s="105"/>
      <c r="AC875" s="105"/>
      <c r="AD875" s="105"/>
      <c r="AE875" s="105"/>
      <c r="AF875" s="105"/>
      <c r="AG875" s="105"/>
      <c r="AH875" s="105"/>
      <c r="AI875" s="105"/>
      <c r="AJ875" s="105"/>
      <c r="AK875" s="105"/>
      <c r="AL875" s="105"/>
      <c r="AM875" s="105"/>
      <c r="AN875" s="105"/>
      <c r="AO875" s="105"/>
      <c r="AP875" s="105"/>
      <c r="AQ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c r="AA876" s="105"/>
      <c r="AB876" s="105"/>
      <c r="AC876" s="105"/>
      <c r="AD876" s="105"/>
      <c r="AE876" s="105"/>
      <c r="AF876" s="105"/>
      <c r="AG876" s="105"/>
      <c r="AH876" s="105"/>
      <c r="AI876" s="105"/>
      <c r="AJ876" s="105"/>
      <c r="AK876" s="105"/>
      <c r="AL876" s="105"/>
      <c r="AM876" s="105"/>
      <c r="AN876" s="105"/>
      <c r="AO876" s="105"/>
      <c r="AP876" s="105"/>
      <c r="AQ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c r="AA877" s="105"/>
      <c r="AB877" s="105"/>
      <c r="AC877" s="105"/>
      <c r="AD877" s="105"/>
      <c r="AE877" s="105"/>
      <c r="AF877" s="105"/>
      <c r="AG877" s="105"/>
      <c r="AH877" s="105"/>
      <c r="AI877" s="105"/>
      <c r="AJ877" s="105"/>
      <c r="AK877" s="105"/>
      <c r="AL877" s="105"/>
      <c r="AM877" s="105"/>
      <c r="AN877" s="105"/>
      <c r="AO877" s="105"/>
      <c r="AP877" s="105"/>
      <c r="AQ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c r="AA878" s="105"/>
      <c r="AB878" s="105"/>
      <c r="AC878" s="105"/>
      <c r="AD878" s="105"/>
      <c r="AE878" s="105"/>
      <c r="AF878" s="105"/>
      <c r="AG878" s="105"/>
      <c r="AH878" s="105"/>
      <c r="AI878" s="105"/>
      <c r="AJ878" s="105"/>
      <c r="AK878" s="105"/>
      <c r="AL878" s="105"/>
      <c r="AM878" s="105"/>
      <c r="AN878" s="105"/>
      <c r="AO878" s="105"/>
      <c r="AP878" s="105"/>
      <c r="AQ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c r="AA879" s="105"/>
      <c r="AB879" s="105"/>
      <c r="AC879" s="105"/>
      <c r="AD879" s="105"/>
      <c r="AE879" s="105"/>
      <c r="AF879" s="105"/>
      <c r="AG879" s="105"/>
      <c r="AH879" s="105"/>
      <c r="AI879" s="105"/>
      <c r="AJ879" s="105"/>
      <c r="AK879" s="105"/>
      <c r="AL879" s="105"/>
      <c r="AM879" s="105"/>
      <c r="AN879" s="105"/>
      <c r="AO879" s="105"/>
      <c r="AP879" s="105"/>
      <c r="AQ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c r="AA880" s="105"/>
      <c r="AB880" s="105"/>
      <c r="AC880" s="105"/>
      <c r="AD880" s="105"/>
      <c r="AE880" s="105"/>
      <c r="AF880" s="105"/>
      <c r="AG880" s="105"/>
      <c r="AH880" s="105"/>
      <c r="AI880" s="105"/>
      <c r="AJ880" s="105"/>
      <c r="AK880" s="105"/>
      <c r="AL880" s="105"/>
      <c r="AM880" s="105"/>
      <c r="AN880" s="105"/>
      <c r="AO880" s="105"/>
      <c r="AP880" s="105"/>
      <c r="AQ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c r="AA881" s="105"/>
      <c r="AB881" s="105"/>
      <c r="AC881" s="105"/>
      <c r="AD881" s="105"/>
      <c r="AE881" s="105"/>
      <c r="AF881" s="105"/>
      <c r="AG881" s="105"/>
      <c r="AH881" s="105"/>
      <c r="AI881" s="105"/>
      <c r="AJ881" s="105"/>
      <c r="AK881" s="105"/>
      <c r="AL881" s="105"/>
      <c r="AM881" s="105"/>
      <c r="AN881" s="105"/>
      <c r="AO881" s="105"/>
      <c r="AP881" s="105"/>
      <c r="AQ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c r="AA882" s="105"/>
      <c r="AB882" s="105"/>
      <c r="AC882" s="105"/>
      <c r="AD882" s="105"/>
      <c r="AE882" s="105"/>
      <c r="AF882" s="105"/>
      <c r="AG882" s="105"/>
      <c r="AH882" s="105"/>
      <c r="AI882" s="105"/>
      <c r="AJ882" s="105"/>
      <c r="AK882" s="105"/>
      <c r="AL882" s="105"/>
      <c r="AM882" s="105"/>
      <c r="AN882" s="105"/>
      <c r="AO882" s="105"/>
      <c r="AP882" s="105"/>
      <c r="AQ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c r="AA883" s="105"/>
      <c r="AB883" s="105"/>
      <c r="AC883" s="105"/>
      <c r="AD883" s="105"/>
      <c r="AE883" s="105"/>
      <c r="AF883" s="105"/>
      <c r="AG883" s="105"/>
      <c r="AH883" s="105"/>
      <c r="AI883" s="105"/>
      <c r="AJ883" s="105"/>
      <c r="AK883" s="105"/>
      <c r="AL883" s="105"/>
      <c r="AM883" s="105"/>
      <c r="AN883" s="105"/>
      <c r="AO883" s="105"/>
      <c r="AP883" s="105"/>
      <c r="AQ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105"/>
      <c r="AB884" s="105"/>
      <c r="AC884" s="105"/>
      <c r="AD884" s="105"/>
      <c r="AE884" s="105"/>
      <c r="AF884" s="105"/>
      <c r="AG884" s="105"/>
      <c r="AH884" s="105"/>
      <c r="AI884" s="105"/>
      <c r="AJ884" s="105"/>
      <c r="AK884" s="105"/>
      <c r="AL884" s="105"/>
      <c r="AM884" s="105"/>
      <c r="AN884" s="105"/>
      <c r="AO884" s="105"/>
      <c r="AP884" s="105"/>
      <c r="AQ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c r="AA885" s="105"/>
      <c r="AB885" s="105"/>
      <c r="AC885" s="105"/>
      <c r="AD885" s="105"/>
      <c r="AE885" s="105"/>
      <c r="AF885" s="105"/>
      <c r="AG885" s="105"/>
      <c r="AH885" s="105"/>
      <c r="AI885" s="105"/>
      <c r="AJ885" s="105"/>
      <c r="AK885" s="105"/>
      <c r="AL885" s="105"/>
      <c r="AM885" s="105"/>
      <c r="AN885" s="105"/>
      <c r="AO885" s="105"/>
      <c r="AP885" s="105"/>
      <c r="AQ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c r="AA886" s="105"/>
      <c r="AB886" s="105"/>
      <c r="AC886" s="105"/>
      <c r="AD886" s="105"/>
      <c r="AE886" s="105"/>
      <c r="AF886" s="105"/>
      <c r="AG886" s="105"/>
      <c r="AH886" s="105"/>
      <c r="AI886" s="105"/>
      <c r="AJ886" s="105"/>
      <c r="AK886" s="105"/>
      <c r="AL886" s="105"/>
      <c r="AM886" s="105"/>
      <c r="AN886" s="105"/>
      <c r="AO886" s="105"/>
      <c r="AP886" s="105"/>
      <c r="AQ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c r="AA887" s="105"/>
      <c r="AB887" s="105"/>
      <c r="AC887" s="105"/>
      <c r="AD887" s="105"/>
      <c r="AE887" s="105"/>
      <c r="AF887" s="105"/>
      <c r="AG887" s="105"/>
      <c r="AH887" s="105"/>
      <c r="AI887" s="105"/>
      <c r="AJ887" s="105"/>
      <c r="AK887" s="105"/>
      <c r="AL887" s="105"/>
      <c r="AM887" s="105"/>
      <c r="AN887" s="105"/>
      <c r="AO887" s="105"/>
      <c r="AP887" s="105"/>
      <c r="AQ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c r="AA888" s="105"/>
      <c r="AB888" s="105"/>
      <c r="AC888" s="105"/>
      <c r="AD888" s="105"/>
      <c r="AE888" s="105"/>
      <c r="AF888" s="105"/>
      <c r="AG888" s="105"/>
      <c r="AH888" s="105"/>
      <c r="AI888" s="105"/>
      <c r="AJ888" s="105"/>
      <c r="AK888" s="105"/>
      <c r="AL888" s="105"/>
      <c r="AM888" s="105"/>
      <c r="AN888" s="105"/>
      <c r="AO888" s="105"/>
      <c r="AP888" s="105"/>
      <c r="AQ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c r="AA889" s="105"/>
      <c r="AB889" s="105"/>
      <c r="AC889" s="105"/>
      <c r="AD889" s="105"/>
      <c r="AE889" s="105"/>
      <c r="AF889" s="105"/>
      <c r="AG889" s="105"/>
      <c r="AH889" s="105"/>
      <c r="AI889" s="105"/>
      <c r="AJ889" s="105"/>
      <c r="AK889" s="105"/>
      <c r="AL889" s="105"/>
      <c r="AM889" s="105"/>
      <c r="AN889" s="105"/>
      <c r="AO889" s="105"/>
      <c r="AP889" s="105"/>
      <c r="AQ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c r="AA890" s="105"/>
      <c r="AB890" s="105"/>
      <c r="AC890" s="105"/>
      <c r="AD890" s="105"/>
      <c r="AE890" s="105"/>
      <c r="AF890" s="105"/>
      <c r="AG890" s="105"/>
      <c r="AH890" s="105"/>
      <c r="AI890" s="105"/>
      <c r="AJ890" s="105"/>
      <c r="AK890" s="105"/>
      <c r="AL890" s="105"/>
      <c r="AM890" s="105"/>
      <c r="AN890" s="105"/>
      <c r="AO890" s="105"/>
      <c r="AP890" s="105"/>
      <c r="AQ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c r="AA891" s="105"/>
      <c r="AB891" s="105"/>
      <c r="AC891" s="105"/>
      <c r="AD891" s="105"/>
      <c r="AE891" s="105"/>
      <c r="AF891" s="105"/>
      <c r="AG891" s="105"/>
      <c r="AH891" s="105"/>
      <c r="AI891" s="105"/>
      <c r="AJ891" s="105"/>
      <c r="AK891" s="105"/>
      <c r="AL891" s="105"/>
      <c r="AM891" s="105"/>
      <c r="AN891" s="105"/>
      <c r="AO891" s="105"/>
      <c r="AP891" s="105"/>
      <c r="AQ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c r="AA892" s="105"/>
      <c r="AB892" s="105"/>
      <c r="AC892" s="105"/>
      <c r="AD892" s="105"/>
      <c r="AE892" s="105"/>
      <c r="AF892" s="105"/>
      <c r="AG892" s="105"/>
      <c r="AH892" s="105"/>
      <c r="AI892" s="105"/>
      <c r="AJ892" s="105"/>
      <c r="AK892" s="105"/>
      <c r="AL892" s="105"/>
      <c r="AM892" s="105"/>
      <c r="AN892" s="105"/>
      <c r="AO892" s="105"/>
      <c r="AP892" s="105"/>
      <c r="AQ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c r="AA893" s="105"/>
      <c r="AB893" s="105"/>
      <c r="AC893" s="105"/>
      <c r="AD893" s="105"/>
      <c r="AE893" s="105"/>
      <c r="AF893" s="105"/>
      <c r="AG893" s="105"/>
      <c r="AH893" s="105"/>
      <c r="AI893" s="105"/>
      <c r="AJ893" s="105"/>
      <c r="AK893" s="105"/>
      <c r="AL893" s="105"/>
      <c r="AM893" s="105"/>
      <c r="AN893" s="105"/>
      <c r="AO893" s="105"/>
      <c r="AP893" s="105"/>
      <c r="AQ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c r="AA894" s="105"/>
      <c r="AB894" s="105"/>
      <c r="AC894" s="105"/>
      <c r="AD894" s="105"/>
      <c r="AE894" s="105"/>
      <c r="AF894" s="105"/>
      <c r="AG894" s="105"/>
      <c r="AH894" s="105"/>
      <c r="AI894" s="105"/>
      <c r="AJ894" s="105"/>
      <c r="AK894" s="105"/>
      <c r="AL894" s="105"/>
      <c r="AM894" s="105"/>
      <c r="AN894" s="105"/>
      <c r="AO894" s="105"/>
      <c r="AP894" s="105"/>
      <c r="AQ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c r="AA895" s="105"/>
      <c r="AB895" s="105"/>
      <c r="AC895" s="105"/>
      <c r="AD895" s="105"/>
      <c r="AE895" s="105"/>
      <c r="AF895" s="105"/>
      <c r="AG895" s="105"/>
      <c r="AH895" s="105"/>
      <c r="AI895" s="105"/>
      <c r="AJ895" s="105"/>
      <c r="AK895" s="105"/>
      <c r="AL895" s="105"/>
      <c r="AM895" s="105"/>
      <c r="AN895" s="105"/>
      <c r="AO895" s="105"/>
      <c r="AP895" s="105"/>
      <c r="AQ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c r="AA896" s="105"/>
      <c r="AB896" s="105"/>
      <c r="AC896" s="105"/>
      <c r="AD896" s="105"/>
      <c r="AE896" s="105"/>
      <c r="AF896" s="105"/>
      <c r="AG896" s="105"/>
      <c r="AH896" s="105"/>
      <c r="AI896" s="105"/>
      <c r="AJ896" s="105"/>
      <c r="AK896" s="105"/>
      <c r="AL896" s="105"/>
      <c r="AM896" s="105"/>
      <c r="AN896" s="105"/>
      <c r="AO896" s="105"/>
      <c r="AP896" s="105"/>
      <c r="AQ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c r="AA897" s="105"/>
      <c r="AB897" s="105"/>
      <c r="AC897" s="105"/>
      <c r="AD897" s="105"/>
      <c r="AE897" s="105"/>
      <c r="AF897" s="105"/>
      <c r="AG897" s="105"/>
      <c r="AH897" s="105"/>
      <c r="AI897" s="105"/>
      <c r="AJ897" s="105"/>
      <c r="AK897" s="105"/>
      <c r="AL897" s="105"/>
      <c r="AM897" s="105"/>
      <c r="AN897" s="105"/>
      <c r="AO897" s="105"/>
      <c r="AP897" s="105"/>
      <c r="AQ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c r="AA898" s="105"/>
      <c r="AB898" s="105"/>
      <c r="AC898" s="105"/>
      <c r="AD898" s="105"/>
      <c r="AE898" s="105"/>
      <c r="AF898" s="105"/>
      <c r="AG898" s="105"/>
      <c r="AH898" s="105"/>
      <c r="AI898" s="105"/>
      <c r="AJ898" s="105"/>
      <c r="AK898" s="105"/>
      <c r="AL898" s="105"/>
      <c r="AM898" s="105"/>
      <c r="AN898" s="105"/>
      <c r="AO898" s="105"/>
      <c r="AP898" s="105"/>
      <c r="AQ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c r="AA899" s="105"/>
      <c r="AB899" s="105"/>
      <c r="AC899" s="105"/>
      <c r="AD899" s="105"/>
      <c r="AE899" s="105"/>
      <c r="AF899" s="105"/>
      <c r="AG899" s="105"/>
      <c r="AH899" s="105"/>
      <c r="AI899" s="105"/>
      <c r="AJ899" s="105"/>
      <c r="AK899" s="105"/>
      <c r="AL899" s="105"/>
      <c r="AM899" s="105"/>
      <c r="AN899" s="105"/>
      <c r="AO899" s="105"/>
      <c r="AP899" s="105"/>
      <c r="AQ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c r="AA900" s="105"/>
      <c r="AB900" s="105"/>
      <c r="AC900" s="105"/>
      <c r="AD900" s="105"/>
      <c r="AE900" s="105"/>
      <c r="AF900" s="105"/>
      <c r="AG900" s="105"/>
      <c r="AH900" s="105"/>
      <c r="AI900" s="105"/>
      <c r="AJ900" s="105"/>
      <c r="AK900" s="105"/>
      <c r="AL900" s="105"/>
      <c r="AM900" s="105"/>
      <c r="AN900" s="105"/>
      <c r="AO900" s="105"/>
      <c r="AP900" s="105"/>
      <c r="AQ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c r="AA901" s="105"/>
      <c r="AB901" s="105"/>
      <c r="AC901" s="105"/>
      <c r="AD901" s="105"/>
      <c r="AE901" s="105"/>
      <c r="AF901" s="105"/>
      <c r="AG901" s="105"/>
      <c r="AH901" s="105"/>
      <c r="AI901" s="105"/>
      <c r="AJ901" s="105"/>
      <c r="AK901" s="105"/>
      <c r="AL901" s="105"/>
      <c r="AM901" s="105"/>
      <c r="AN901" s="105"/>
      <c r="AO901" s="105"/>
      <c r="AP901" s="105"/>
      <c r="AQ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c r="AA902" s="105"/>
      <c r="AB902" s="105"/>
      <c r="AC902" s="105"/>
      <c r="AD902" s="105"/>
      <c r="AE902" s="105"/>
      <c r="AF902" s="105"/>
      <c r="AG902" s="105"/>
      <c r="AH902" s="105"/>
      <c r="AI902" s="105"/>
      <c r="AJ902" s="105"/>
      <c r="AK902" s="105"/>
      <c r="AL902" s="105"/>
      <c r="AM902" s="105"/>
      <c r="AN902" s="105"/>
      <c r="AO902" s="105"/>
      <c r="AP902" s="105"/>
      <c r="AQ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c r="AA903" s="105"/>
      <c r="AB903" s="105"/>
      <c r="AC903" s="105"/>
      <c r="AD903" s="105"/>
      <c r="AE903" s="105"/>
      <c r="AF903" s="105"/>
      <c r="AG903" s="105"/>
      <c r="AH903" s="105"/>
      <c r="AI903" s="105"/>
      <c r="AJ903" s="105"/>
      <c r="AK903" s="105"/>
      <c r="AL903" s="105"/>
      <c r="AM903" s="105"/>
      <c r="AN903" s="105"/>
      <c r="AO903" s="105"/>
      <c r="AP903" s="105"/>
      <c r="AQ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c r="AA904" s="105"/>
      <c r="AB904" s="105"/>
      <c r="AC904" s="105"/>
      <c r="AD904" s="105"/>
      <c r="AE904" s="105"/>
      <c r="AF904" s="105"/>
      <c r="AG904" s="105"/>
      <c r="AH904" s="105"/>
      <c r="AI904" s="105"/>
      <c r="AJ904" s="105"/>
      <c r="AK904" s="105"/>
      <c r="AL904" s="105"/>
      <c r="AM904" s="105"/>
      <c r="AN904" s="105"/>
      <c r="AO904" s="105"/>
      <c r="AP904" s="105"/>
      <c r="AQ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c r="AA905" s="105"/>
      <c r="AB905" s="105"/>
      <c r="AC905" s="105"/>
      <c r="AD905" s="105"/>
      <c r="AE905" s="105"/>
      <c r="AF905" s="105"/>
      <c r="AG905" s="105"/>
      <c r="AH905" s="105"/>
      <c r="AI905" s="105"/>
      <c r="AJ905" s="105"/>
      <c r="AK905" s="105"/>
      <c r="AL905" s="105"/>
      <c r="AM905" s="105"/>
      <c r="AN905" s="105"/>
      <c r="AO905" s="105"/>
      <c r="AP905" s="105"/>
      <c r="AQ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c r="AA906" s="105"/>
      <c r="AB906" s="105"/>
      <c r="AC906" s="105"/>
      <c r="AD906" s="105"/>
      <c r="AE906" s="105"/>
      <c r="AF906" s="105"/>
      <c r="AG906" s="105"/>
      <c r="AH906" s="105"/>
      <c r="AI906" s="105"/>
      <c r="AJ906" s="105"/>
      <c r="AK906" s="105"/>
      <c r="AL906" s="105"/>
      <c r="AM906" s="105"/>
      <c r="AN906" s="105"/>
      <c r="AO906" s="105"/>
      <c r="AP906" s="105"/>
      <c r="AQ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c r="AA907" s="105"/>
      <c r="AB907" s="105"/>
      <c r="AC907" s="105"/>
      <c r="AD907" s="105"/>
      <c r="AE907" s="105"/>
      <c r="AF907" s="105"/>
      <c r="AG907" s="105"/>
      <c r="AH907" s="105"/>
      <c r="AI907" s="105"/>
      <c r="AJ907" s="105"/>
      <c r="AK907" s="105"/>
      <c r="AL907" s="105"/>
      <c r="AM907" s="105"/>
      <c r="AN907" s="105"/>
      <c r="AO907" s="105"/>
      <c r="AP907" s="105"/>
      <c r="AQ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c r="AA908" s="105"/>
      <c r="AB908" s="105"/>
      <c r="AC908" s="105"/>
      <c r="AD908" s="105"/>
      <c r="AE908" s="105"/>
      <c r="AF908" s="105"/>
      <c r="AG908" s="105"/>
      <c r="AH908" s="105"/>
      <c r="AI908" s="105"/>
      <c r="AJ908" s="105"/>
      <c r="AK908" s="105"/>
      <c r="AL908" s="105"/>
      <c r="AM908" s="105"/>
      <c r="AN908" s="105"/>
      <c r="AO908" s="105"/>
      <c r="AP908" s="105"/>
      <c r="AQ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c r="AA909" s="105"/>
      <c r="AB909" s="105"/>
      <c r="AC909" s="105"/>
      <c r="AD909" s="105"/>
      <c r="AE909" s="105"/>
      <c r="AF909" s="105"/>
      <c r="AG909" s="105"/>
      <c r="AH909" s="105"/>
      <c r="AI909" s="105"/>
      <c r="AJ909" s="105"/>
      <c r="AK909" s="105"/>
      <c r="AL909" s="105"/>
      <c r="AM909" s="105"/>
      <c r="AN909" s="105"/>
      <c r="AO909" s="105"/>
      <c r="AP909" s="105"/>
      <c r="AQ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c r="AA910" s="105"/>
      <c r="AB910" s="105"/>
      <c r="AC910" s="105"/>
      <c r="AD910" s="105"/>
      <c r="AE910" s="105"/>
      <c r="AF910" s="105"/>
      <c r="AG910" s="105"/>
      <c r="AH910" s="105"/>
      <c r="AI910" s="105"/>
      <c r="AJ910" s="105"/>
      <c r="AK910" s="105"/>
      <c r="AL910" s="105"/>
      <c r="AM910" s="105"/>
      <c r="AN910" s="105"/>
      <c r="AO910" s="105"/>
      <c r="AP910" s="105"/>
      <c r="AQ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c r="AA911" s="105"/>
      <c r="AB911" s="105"/>
      <c r="AC911" s="105"/>
      <c r="AD911" s="105"/>
      <c r="AE911" s="105"/>
      <c r="AF911" s="105"/>
      <c r="AG911" s="105"/>
      <c r="AH911" s="105"/>
      <c r="AI911" s="105"/>
      <c r="AJ911" s="105"/>
      <c r="AK911" s="105"/>
      <c r="AL911" s="105"/>
      <c r="AM911" s="105"/>
      <c r="AN911" s="105"/>
      <c r="AO911" s="105"/>
      <c r="AP911" s="105"/>
      <c r="AQ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c r="AA912" s="105"/>
      <c r="AB912" s="105"/>
      <c r="AC912" s="105"/>
      <c r="AD912" s="105"/>
      <c r="AE912" s="105"/>
      <c r="AF912" s="105"/>
      <c r="AG912" s="105"/>
      <c r="AH912" s="105"/>
      <c r="AI912" s="105"/>
      <c r="AJ912" s="105"/>
      <c r="AK912" s="105"/>
      <c r="AL912" s="105"/>
      <c r="AM912" s="105"/>
      <c r="AN912" s="105"/>
      <c r="AO912" s="105"/>
      <c r="AP912" s="105"/>
      <c r="AQ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c r="AA913" s="105"/>
      <c r="AB913" s="105"/>
      <c r="AC913" s="105"/>
      <c r="AD913" s="105"/>
      <c r="AE913" s="105"/>
      <c r="AF913" s="105"/>
      <c r="AG913" s="105"/>
      <c r="AH913" s="105"/>
      <c r="AI913" s="105"/>
      <c r="AJ913" s="105"/>
      <c r="AK913" s="105"/>
      <c r="AL913" s="105"/>
      <c r="AM913" s="105"/>
      <c r="AN913" s="105"/>
      <c r="AO913" s="105"/>
      <c r="AP913" s="105"/>
      <c r="AQ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c r="AA914" s="105"/>
      <c r="AB914" s="105"/>
      <c r="AC914" s="105"/>
      <c r="AD914" s="105"/>
      <c r="AE914" s="105"/>
      <c r="AF914" s="105"/>
      <c r="AG914" s="105"/>
      <c r="AH914" s="105"/>
      <c r="AI914" s="105"/>
      <c r="AJ914" s="105"/>
      <c r="AK914" s="105"/>
      <c r="AL914" s="105"/>
      <c r="AM914" s="105"/>
      <c r="AN914" s="105"/>
      <c r="AO914" s="105"/>
      <c r="AP914" s="105"/>
      <c r="AQ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c r="AA915" s="105"/>
      <c r="AB915" s="105"/>
      <c r="AC915" s="105"/>
      <c r="AD915" s="105"/>
      <c r="AE915" s="105"/>
      <c r="AF915" s="105"/>
      <c r="AG915" s="105"/>
      <c r="AH915" s="105"/>
      <c r="AI915" s="105"/>
      <c r="AJ915" s="105"/>
      <c r="AK915" s="105"/>
      <c r="AL915" s="105"/>
      <c r="AM915" s="105"/>
      <c r="AN915" s="105"/>
      <c r="AO915" s="105"/>
      <c r="AP915" s="105"/>
      <c r="AQ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c r="AA916" s="105"/>
      <c r="AB916" s="105"/>
      <c r="AC916" s="105"/>
      <c r="AD916" s="105"/>
      <c r="AE916" s="105"/>
      <c r="AF916" s="105"/>
      <c r="AG916" s="105"/>
      <c r="AH916" s="105"/>
      <c r="AI916" s="105"/>
      <c r="AJ916" s="105"/>
      <c r="AK916" s="105"/>
      <c r="AL916" s="105"/>
      <c r="AM916" s="105"/>
      <c r="AN916" s="105"/>
      <c r="AO916" s="105"/>
      <c r="AP916" s="105"/>
      <c r="AQ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c r="AA917" s="105"/>
      <c r="AB917" s="105"/>
      <c r="AC917" s="105"/>
      <c r="AD917" s="105"/>
      <c r="AE917" s="105"/>
      <c r="AF917" s="105"/>
      <c r="AG917" s="105"/>
      <c r="AH917" s="105"/>
      <c r="AI917" s="105"/>
      <c r="AJ917" s="105"/>
      <c r="AK917" s="105"/>
      <c r="AL917" s="105"/>
      <c r="AM917" s="105"/>
      <c r="AN917" s="105"/>
      <c r="AO917" s="105"/>
      <c r="AP917" s="105"/>
      <c r="AQ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c r="AA918" s="105"/>
      <c r="AB918" s="105"/>
      <c r="AC918" s="105"/>
      <c r="AD918" s="105"/>
      <c r="AE918" s="105"/>
      <c r="AF918" s="105"/>
      <c r="AG918" s="105"/>
      <c r="AH918" s="105"/>
      <c r="AI918" s="105"/>
      <c r="AJ918" s="105"/>
      <c r="AK918" s="105"/>
      <c r="AL918" s="105"/>
      <c r="AM918" s="105"/>
      <c r="AN918" s="105"/>
      <c r="AO918" s="105"/>
      <c r="AP918" s="105"/>
      <c r="AQ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c r="AA919" s="105"/>
      <c r="AB919" s="105"/>
      <c r="AC919" s="105"/>
      <c r="AD919" s="105"/>
      <c r="AE919" s="105"/>
      <c r="AF919" s="105"/>
      <c r="AG919" s="105"/>
      <c r="AH919" s="105"/>
      <c r="AI919" s="105"/>
      <c r="AJ919" s="105"/>
      <c r="AK919" s="105"/>
      <c r="AL919" s="105"/>
      <c r="AM919" s="105"/>
      <c r="AN919" s="105"/>
      <c r="AO919" s="105"/>
      <c r="AP919" s="105"/>
      <c r="AQ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c r="AA920" s="105"/>
      <c r="AB920" s="105"/>
      <c r="AC920" s="105"/>
      <c r="AD920" s="105"/>
      <c r="AE920" s="105"/>
      <c r="AF920" s="105"/>
      <c r="AG920" s="105"/>
      <c r="AH920" s="105"/>
      <c r="AI920" s="105"/>
      <c r="AJ920" s="105"/>
      <c r="AK920" s="105"/>
      <c r="AL920" s="105"/>
      <c r="AM920" s="105"/>
      <c r="AN920" s="105"/>
      <c r="AO920" s="105"/>
      <c r="AP920" s="105"/>
      <c r="AQ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c r="AA921" s="105"/>
      <c r="AB921" s="105"/>
      <c r="AC921" s="105"/>
      <c r="AD921" s="105"/>
      <c r="AE921" s="105"/>
      <c r="AF921" s="105"/>
      <c r="AG921" s="105"/>
      <c r="AH921" s="105"/>
      <c r="AI921" s="105"/>
      <c r="AJ921" s="105"/>
      <c r="AK921" s="105"/>
      <c r="AL921" s="105"/>
      <c r="AM921" s="105"/>
      <c r="AN921" s="105"/>
      <c r="AO921" s="105"/>
      <c r="AP921" s="105"/>
      <c r="AQ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c r="AA922" s="105"/>
      <c r="AB922" s="105"/>
      <c r="AC922" s="105"/>
      <c r="AD922" s="105"/>
      <c r="AE922" s="105"/>
      <c r="AF922" s="105"/>
      <c r="AG922" s="105"/>
      <c r="AH922" s="105"/>
      <c r="AI922" s="105"/>
      <c r="AJ922" s="105"/>
      <c r="AK922" s="105"/>
      <c r="AL922" s="105"/>
      <c r="AM922" s="105"/>
      <c r="AN922" s="105"/>
      <c r="AO922" s="105"/>
      <c r="AP922" s="105"/>
      <c r="AQ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c r="AA923" s="105"/>
      <c r="AB923" s="105"/>
      <c r="AC923" s="105"/>
      <c r="AD923" s="105"/>
      <c r="AE923" s="105"/>
      <c r="AF923" s="105"/>
      <c r="AG923" s="105"/>
      <c r="AH923" s="105"/>
      <c r="AI923" s="105"/>
      <c r="AJ923" s="105"/>
      <c r="AK923" s="105"/>
      <c r="AL923" s="105"/>
      <c r="AM923" s="105"/>
      <c r="AN923" s="105"/>
      <c r="AO923" s="105"/>
      <c r="AP923" s="105"/>
      <c r="AQ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c r="AA924" s="105"/>
      <c r="AB924" s="105"/>
      <c r="AC924" s="105"/>
      <c r="AD924" s="105"/>
      <c r="AE924" s="105"/>
      <c r="AF924" s="105"/>
      <c r="AG924" s="105"/>
      <c r="AH924" s="105"/>
      <c r="AI924" s="105"/>
      <c r="AJ924" s="105"/>
      <c r="AK924" s="105"/>
      <c r="AL924" s="105"/>
      <c r="AM924" s="105"/>
      <c r="AN924" s="105"/>
      <c r="AO924" s="105"/>
      <c r="AP924" s="105"/>
      <c r="AQ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c r="AA925" s="105"/>
      <c r="AB925" s="105"/>
      <c r="AC925" s="105"/>
      <c r="AD925" s="105"/>
      <c r="AE925" s="105"/>
      <c r="AF925" s="105"/>
      <c r="AG925" s="105"/>
      <c r="AH925" s="105"/>
      <c r="AI925" s="105"/>
      <c r="AJ925" s="105"/>
      <c r="AK925" s="105"/>
      <c r="AL925" s="105"/>
      <c r="AM925" s="105"/>
      <c r="AN925" s="105"/>
      <c r="AO925" s="105"/>
      <c r="AP925" s="105"/>
      <c r="AQ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c r="AA926" s="105"/>
      <c r="AB926" s="105"/>
      <c r="AC926" s="105"/>
      <c r="AD926" s="105"/>
      <c r="AE926" s="105"/>
      <c r="AF926" s="105"/>
      <c r="AG926" s="105"/>
      <c r="AH926" s="105"/>
      <c r="AI926" s="105"/>
      <c r="AJ926" s="105"/>
      <c r="AK926" s="105"/>
      <c r="AL926" s="105"/>
      <c r="AM926" s="105"/>
      <c r="AN926" s="105"/>
      <c r="AO926" s="105"/>
      <c r="AP926" s="105"/>
      <c r="AQ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c r="AA927" s="105"/>
      <c r="AB927" s="105"/>
      <c r="AC927" s="105"/>
      <c r="AD927" s="105"/>
      <c r="AE927" s="105"/>
      <c r="AF927" s="105"/>
      <c r="AG927" s="105"/>
      <c r="AH927" s="105"/>
      <c r="AI927" s="105"/>
      <c r="AJ927" s="105"/>
      <c r="AK927" s="105"/>
      <c r="AL927" s="105"/>
      <c r="AM927" s="105"/>
      <c r="AN927" s="105"/>
      <c r="AO927" s="105"/>
      <c r="AP927" s="105"/>
      <c r="AQ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c r="AA928" s="105"/>
      <c r="AB928" s="105"/>
      <c r="AC928" s="105"/>
      <c r="AD928" s="105"/>
      <c r="AE928" s="105"/>
      <c r="AF928" s="105"/>
      <c r="AG928" s="105"/>
      <c r="AH928" s="105"/>
      <c r="AI928" s="105"/>
      <c r="AJ928" s="105"/>
      <c r="AK928" s="105"/>
      <c r="AL928" s="105"/>
      <c r="AM928" s="105"/>
      <c r="AN928" s="105"/>
      <c r="AO928" s="105"/>
      <c r="AP928" s="105"/>
      <c r="AQ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c r="AA929" s="105"/>
      <c r="AB929" s="105"/>
      <c r="AC929" s="105"/>
      <c r="AD929" s="105"/>
      <c r="AE929" s="105"/>
      <c r="AF929" s="105"/>
      <c r="AG929" s="105"/>
      <c r="AH929" s="105"/>
      <c r="AI929" s="105"/>
      <c r="AJ929" s="105"/>
      <c r="AK929" s="105"/>
      <c r="AL929" s="105"/>
      <c r="AM929" s="105"/>
      <c r="AN929" s="105"/>
      <c r="AO929" s="105"/>
      <c r="AP929" s="105"/>
      <c r="AQ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c r="AA930" s="105"/>
      <c r="AB930" s="105"/>
      <c r="AC930" s="105"/>
      <c r="AD930" s="105"/>
      <c r="AE930" s="105"/>
      <c r="AF930" s="105"/>
      <c r="AG930" s="105"/>
      <c r="AH930" s="105"/>
      <c r="AI930" s="105"/>
      <c r="AJ930" s="105"/>
      <c r="AK930" s="105"/>
      <c r="AL930" s="105"/>
      <c r="AM930" s="105"/>
      <c r="AN930" s="105"/>
      <c r="AO930" s="105"/>
      <c r="AP930" s="105"/>
      <c r="AQ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c r="AA931" s="105"/>
      <c r="AB931" s="105"/>
      <c r="AC931" s="105"/>
      <c r="AD931" s="105"/>
      <c r="AE931" s="105"/>
      <c r="AF931" s="105"/>
      <c r="AG931" s="105"/>
      <c r="AH931" s="105"/>
      <c r="AI931" s="105"/>
      <c r="AJ931" s="105"/>
      <c r="AK931" s="105"/>
      <c r="AL931" s="105"/>
      <c r="AM931" s="105"/>
      <c r="AN931" s="105"/>
      <c r="AO931" s="105"/>
      <c r="AP931" s="105"/>
      <c r="AQ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c r="AA932" s="105"/>
      <c r="AB932" s="105"/>
      <c r="AC932" s="105"/>
      <c r="AD932" s="105"/>
      <c r="AE932" s="105"/>
      <c r="AF932" s="105"/>
      <c r="AG932" s="105"/>
      <c r="AH932" s="105"/>
      <c r="AI932" s="105"/>
      <c r="AJ932" s="105"/>
      <c r="AK932" s="105"/>
      <c r="AL932" s="105"/>
      <c r="AM932" s="105"/>
      <c r="AN932" s="105"/>
      <c r="AO932" s="105"/>
      <c r="AP932" s="105"/>
      <c r="AQ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c r="AA933" s="105"/>
      <c r="AB933" s="105"/>
      <c r="AC933" s="105"/>
      <c r="AD933" s="105"/>
      <c r="AE933" s="105"/>
      <c r="AF933" s="105"/>
      <c r="AG933" s="105"/>
      <c r="AH933" s="105"/>
      <c r="AI933" s="105"/>
      <c r="AJ933" s="105"/>
      <c r="AK933" s="105"/>
      <c r="AL933" s="105"/>
      <c r="AM933" s="105"/>
      <c r="AN933" s="105"/>
      <c r="AO933" s="105"/>
      <c r="AP933" s="105"/>
      <c r="AQ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c r="AA934" s="105"/>
      <c r="AB934" s="105"/>
      <c r="AC934" s="105"/>
      <c r="AD934" s="105"/>
      <c r="AE934" s="105"/>
      <c r="AF934" s="105"/>
      <c r="AG934" s="105"/>
      <c r="AH934" s="105"/>
      <c r="AI934" s="105"/>
      <c r="AJ934" s="105"/>
      <c r="AK934" s="105"/>
      <c r="AL934" s="105"/>
      <c r="AM934" s="105"/>
      <c r="AN934" s="105"/>
      <c r="AO934" s="105"/>
      <c r="AP934" s="105"/>
      <c r="AQ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c r="AA935" s="105"/>
      <c r="AB935" s="105"/>
      <c r="AC935" s="105"/>
      <c r="AD935" s="105"/>
      <c r="AE935" s="105"/>
      <c r="AF935" s="105"/>
      <c r="AG935" s="105"/>
      <c r="AH935" s="105"/>
      <c r="AI935" s="105"/>
      <c r="AJ935" s="105"/>
      <c r="AK935" s="105"/>
      <c r="AL935" s="105"/>
      <c r="AM935" s="105"/>
      <c r="AN935" s="105"/>
      <c r="AO935" s="105"/>
      <c r="AP935" s="105"/>
      <c r="AQ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c r="AA936" s="105"/>
      <c r="AB936" s="105"/>
      <c r="AC936" s="105"/>
      <c r="AD936" s="105"/>
      <c r="AE936" s="105"/>
      <c r="AF936" s="105"/>
      <c r="AG936" s="105"/>
      <c r="AH936" s="105"/>
      <c r="AI936" s="105"/>
      <c r="AJ936" s="105"/>
      <c r="AK936" s="105"/>
      <c r="AL936" s="105"/>
      <c r="AM936" s="105"/>
      <c r="AN936" s="105"/>
      <c r="AO936" s="105"/>
      <c r="AP936" s="105"/>
      <c r="AQ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c r="AA937" s="105"/>
      <c r="AB937" s="105"/>
      <c r="AC937" s="105"/>
      <c r="AD937" s="105"/>
      <c r="AE937" s="105"/>
      <c r="AF937" s="105"/>
      <c r="AG937" s="105"/>
      <c r="AH937" s="105"/>
      <c r="AI937" s="105"/>
      <c r="AJ937" s="105"/>
      <c r="AK937" s="105"/>
      <c r="AL937" s="105"/>
      <c r="AM937" s="105"/>
      <c r="AN937" s="105"/>
      <c r="AO937" s="105"/>
      <c r="AP937" s="105"/>
      <c r="AQ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c r="AA938" s="105"/>
      <c r="AB938" s="105"/>
      <c r="AC938" s="105"/>
      <c r="AD938" s="105"/>
      <c r="AE938" s="105"/>
      <c r="AF938" s="105"/>
      <c r="AG938" s="105"/>
      <c r="AH938" s="105"/>
      <c r="AI938" s="105"/>
      <c r="AJ938" s="105"/>
      <c r="AK938" s="105"/>
      <c r="AL938" s="105"/>
      <c r="AM938" s="105"/>
      <c r="AN938" s="105"/>
      <c r="AO938" s="105"/>
      <c r="AP938" s="105"/>
      <c r="AQ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c r="AA939" s="105"/>
      <c r="AB939" s="105"/>
      <c r="AC939" s="105"/>
      <c r="AD939" s="105"/>
      <c r="AE939" s="105"/>
      <c r="AF939" s="105"/>
      <c r="AG939" s="105"/>
      <c r="AH939" s="105"/>
      <c r="AI939" s="105"/>
      <c r="AJ939" s="105"/>
      <c r="AK939" s="105"/>
      <c r="AL939" s="105"/>
      <c r="AM939" s="105"/>
      <c r="AN939" s="105"/>
      <c r="AO939" s="105"/>
      <c r="AP939" s="105"/>
      <c r="AQ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c r="AA940" s="105"/>
      <c r="AB940" s="105"/>
      <c r="AC940" s="105"/>
      <c r="AD940" s="105"/>
      <c r="AE940" s="105"/>
      <c r="AF940" s="105"/>
      <c r="AG940" s="105"/>
      <c r="AH940" s="105"/>
      <c r="AI940" s="105"/>
      <c r="AJ940" s="105"/>
      <c r="AK940" s="105"/>
      <c r="AL940" s="105"/>
      <c r="AM940" s="105"/>
      <c r="AN940" s="105"/>
      <c r="AO940" s="105"/>
      <c r="AP940" s="105"/>
      <c r="AQ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c r="AA941" s="105"/>
      <c r="AB941" s="105"/>
      <c r="AC941" s="105"/>
      <c r="AD941" s="105"/>
      <c r="AE941" s="105"/>
      <c r="AF941" s="105"/>
      <c r="AG941" s="105"/>
      <c r="AH941" s="105"/>
      <c r="AI941" s="105"/>
      <c r="AJ941" s="105"/>
      <c r="AK941" s="105"/>
      <c r="AL941" s="105"/>
      <c r="AM941" s="105"/>
      <c r="AN941" s="105"/>
      <c r="AO941" s="105"/>
      <c r="AP941" s="105"/>
      <c r="AQ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c r="AA942" s="105"/>
      <c r="AB942" s="105"/>
      <c r="AC942" s="105"/>
      <c r="AD942" s="105"/>
      <c r="AE942" s="105"/>
      <c r="AF942" s="105"/>
      <c r="AG942" s="105"/>
      <c r="AH942" s="105"/>
      <c r="AI942" s="105"/>
      <c r="AJ942" s="105"/>
      <c r="AK942" s="105"/>
      <c r="AL942" s="105"/>
      <c r="AM942" s="105"/>
      <c r="AN942" s="105"/>
      <c r="AO942" s="105"/>
      <c r="AP942" s="105"/>
      <c r="AQ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c r="AA943" s="105"/>
      <c r="AB943" s="105"/>
      <c r="AC943" s="105"/>
      <c r="AD943" s="105"/>
      <c r="AE943" s="105"/>
      <c r="AF943" s="105"/>
      <c r="AG943" s="105"/>
      <c r="AH943" s="105"/>
      <c r="AI943" s="105"/>
      <c r="AJ943" s="105"/>
      <c r="AK943" s="105"/>
      <c r="AL943" s="105"/>
      <c r="AM943" s="105"/>
      <c r="AN943" s="105"/>
      <c r="AO943" s="105"/>
      <c r="AP943" s="105"/>
      <c r="AQ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c r="AA944" s="105"/>
      <c r="AB944" s="105"/>
      <c r="AC944" s="105"/>
      <c r="AD944" s="105"/>
      <c r="AE944" s="105"/>
      <c r="AF944" s="105"/>
      <c r="AG944" s="105"/>
      <c r="AH944" s="105"/>
      <c r="AI944" s="105"/>
      <c r="AJ944" s="105"/>
      <c r="AK944" s="105"/>
      <c r="AL944" s="105"/>
      <c r="AM944" s="105"/>
      <c r="AN944" s="105"/>
      <c r="AO944" s="105"/>
      <c r="AP944" s="105"/>
      <c r="AQ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c r="AA945" s="105"/>
      <c r="AB945" s="105"/>
      <c r="AC945" s="105"/>
      <c r="AD945" s="105"/>
      <c r="AE945" s="105"/>
      <c r="AF945" s="105"/>
      <c r="AG945" s="105"/>
      <c r="AH945" s="105"/>
      <c r="AI945" s="105"/>
      <c r="AJ945" s="105"/>
      <c r="AK945" s="105"/>
      <c r="AL945" s="105"/>
      <c r="AM945" s="105"/>
      <c r="AN945" s="105"/>
      <c r="AO945" s="105"/>
      <c r="AP945" s="105"/>
      <c r="AQ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c r="AA946" s="105"/>
      <c r="AB946" s="105"/>
      <c r="AC946" s="105"/>
      <c r="AD946" s="105"/>
      <c r="AE946" s="105"/>
      <c r="AF946" s="105"/>
      <c r="AG946" s="105"/>
      <c r="AH946" s="105"/>
      <c r="AI946" s="105"/>
      <c r="AJ946" s="105"/>
      <c r="AK946" s="105"/>
      <c r="AL946" s="105"/>
      <c r="AM946" s="105"/>
      <c r="AN946" s="105"/>
      <c r="AO946" s="105"/>
      <c r="AP946" s="105"/>
      <c r="AQ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c r="AA947" s="105"/>
      <c r="AB947" s="105"/>
      <c r="AC947" s="105"/>
      <c r="AD947" s="105"/>
      <c r="AE947" s="105"/>
      <c r="AF947" s="105"/>
      <c r="AG947" s="105"/>
      <c r="AH947" s="105"/>
      <c r="AI947" s="105"/>
      <c r="AJ947" s="105"/>
      <c r="AK947" s="105"/>
      <c r="AL947" s="105"/>
      <c r="AM947" s="105"/>
      <c r="AN947" s="105"/>
      <c r="AO947" s="105"/>
      <c r="AP947" s="105"/>
      <c r="AQ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c r="AA948" s="105"/>
      <c r="AB948" s="105"/>
      <c r="AC948" s="105"/>
      <c r="AD948" s="105"/>
      <c r="AE948" s="105"/>
      <c r="AF948" s="105"/>
      <c r="AG948" s="105"/>
      <c r="AH948" s="105"/>
      <c r="AI948" s="105"/>
      <c r="AJ948" s="105"/>
      <c r="AK948" s="105"/>
      <c r="AL948" s="105"/>
      <c r="AM948" s="105"/>
      <c r="AN948" s="105"/>
      <c r="AO948" s="105"/>
      <c r="AP948" s="105"/>
      <c r="AQ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c r="AA949" s="105"/>
      <c r="AB949" s="105"/>
      <c r="AC949" s="105"/>
      <c r="AD949" s="105"/>
      <c r="AE949" s="105"/>
      <c r="AF949" s="105"/>
      <c r="AG949" s="105"/>
      <c r="AH949" s="105"/>
      <c r="AI949" s="105"/>
      <c r="AJ949" s="105"/>
      <c r="AK949" s="105"/>
      <c r="AL949" s="105"/>
      <c r="AM949" s="105"/>
      <c r="AN949" s="105"/>
      <c r="AO949" s="105"/>
      <c r="AP949" s="105"/>
      <c r="AQ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c r="AA950" s="105"/>
      <c r="AB950" s="105"/>
      <c r="AC950" s="105"/>
      <c r="AD950" s="105"/>
      <c r="AE950" s="105"/>
      <c r="AF950" s="105"/>
      <c r="AG950" s="105"/>
      <c r="AH950" s="105"/>
      <c r="AI950" s="105"/>
      <c r="AJ950" s="105"/>
      <c r="AK950" s="105"/>
      <c r="AL950" s="105"/>
      <c r="AM950" s="105"/>
      <c r="AN950" s="105"/>
      <c r="AO950" s="105"/>
      <c r="AP950" s="105"/>
      <c r="AQ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c r="AA951" s="105"/>
      <c r="AB951" s="105"/>
      <c r="AC951" s="105"/>
      <c r="AD951" s="105"/>
      <c r="AE951" s="105"/>
      <c r="AF951" s="105"/>
      <c r="AG951" s="105"/>
      <c r="AH951" s="105"/>
      <c r="AI951" s="105"/>
      <c r="AJ951" s="105"/>
      <c r="AK951" s="105"/>
      <c r="AL951" s="105"/>
      <c r="AM951" s="105"/>
      <c r="AN951" s="105"/>
      <c r="AO951" s="105"/>
      <c r="AP951" s="105"/>
      <c r="AQ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c r="AA952" s="105"/>
      <c r="AB952" s="105"/>
      <c r="AC952" s="105"/>
      <c r="AD952" s="105"/>
      <c r="AE952" s="105"/>
      <c r="AF952" s="105"/>
      <c r="AG952" s="105"/>
      <c r="AH952" s="105"/>
      <c r="AI952" s="105"/>
      <c r="AJ952" s="105"/>
      <c r="AK952" s="105"/>
      <c r="AL952" s="105"/>
      <c r="AM952" s="105"/>
      <c r="AN952" s="105"/>
      <c r="AO952" s="105"/>
      <c r="AP952" s="105"/>
      <c r="AQ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c r="AA953" s="105"/>
      <c r="AB953" s="105"/>
      <c r="AC953" s="105"/>
      <c r="AD953" s="105"/>
      <c r="AE953" s="105"/>
      <c r="AF953" s="105"/>
      <c r="AG953" s="105"/>
      <c r="AH953" s="105"/>
      <c r="AI953" s="105"/>
      <c r="AJ953" s="105"/>
      <c r="AK953" s="105"/>
      <c r="AL953" s="105"/>
      <c r="AM953" s="105"/>
      <c r="AN953" s="105"/>
      <c r="AO953" s="105"/>
      <c r="AP953" s="105"/>
      <c r="AQ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c r="AA954" s="105"/>
      <c r="AB954" s="105"/>
      <c r="AC954" s="105"/>
      <c r="AD954" s="105"/>
      <c r="AE954" s="105"/>
      <c r="AF954" s="105"/>
      <c r="AG954" s="105"/>
      <c r="AH954" s="105"/>
      <c r="AI954" s="105"/>
      <c r="AJ954" s="105"/>
      <c r="AK954" s="105"/>
      <c r="AL954" s="105"/>
      <c r="AM954" s="105"/>
      <c r="AN954" s="105"/>
      <c r="AO954" s="105"/>
      <c r="AP954" s="105"/>
      <c r="AQ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c r="AA955" s="105"/>
      <c r="AB955" s="105"/>
      <c r="AC955" s="105"/>
      <c r="AD955" s="105"/>
      <c r="AE955" s="105"/>
      <c r="AF955" s="105"/>
      <c r="AG955" s="105"/>
      <c r="AH955" s="105"/>
      <c r="AI955" s="105"/>
      <c r="AJ955" s="105"/>
      <c r="AK955" s="105"/>
      <c r="AL955" s="105"/>
      <c r="AM955" s="105"/>
      <c r="AN955" s="105"/>
      <c r="AO955" s="105"/>
      <c r="AP955" s="105"/>
      <c r="AQ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c r="AA956" s="105"/>
      <c r="AB956" s="105"/>
      <c r="AC956" s="105"/>
      <c r="AD956" s="105"/>
      <c r="AE956" s="105"/>
      <c r="AF956" s="105"/>
      <c r="AG956" s="105"/>
      <c r="AH956" s="105"/>
      <c r="AI956" s="105"/>
      <c r="AJ956" s="105"/>
      <c r="AK956" s="105"/>
      <c r="AL956" s="105"/>
      <c r="AM956" s="105"/>
      <c r="AN956" s="105"/>
      <c r="AO956" s="105"/>
      <c r="AP956" s="105"/>
      <c r="AQ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c r="AA957" s="105"/>
      <c r="AB957" s="105"/>
      <c r="AC957" s="105"/>
      <c r="AD957" s="105"/>
      <c r="AE957" s="105"/>
      <c r="AF957" s="105"/>
      <c r="AG957" s="105"/>
      <c r="AH957" s="105"/>
      <c r="AI957" s="105"/>
      <c r="AJ957" s="105"/>
      <c r="AK957" s="105"/>
      <c r="AL957" s="105"/>
      <c r="AM957" s="105"/>
      <c r="AN957" s="105"/>
      <c r="AO957" s="105"/>
      <c r="AP957" s="105"/>
      <c r="AQ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c r="AA958" s="105"/>
      <c r="AB958" s="105"/>
      <c r="AC958" s="105"/>
      <c r="AD958" s="105"/>
      <c r="AE958" s="105"/>
      <c r="AF958" s="105"/>
      <c r="AG958" s="105"/>
      <c r="AH958" s="105"/>
      <c r="AI958" s="105"/>
      <c r="AJ958" s="105"/>
      <c r="AK958" s="105"/>
      <c r="AL958" s="105"/>
      <c r="AM958" s="105"/>
      <c r="AN958" s="105"/>
      <c r="AO958" s="105"/>
      <c r="AP958" s="105"/>
      <c r="AQ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G959" s="105"/>
      <c r="AH959" s="105"/>
      <c r="AI959" s="105"/>
      <c r="AJ959" s="105"/>
      <c r="AK959" s="105"/>
      <c r="AL959" s="105"/>
      <c r="AM959" s="105"/>
      <c r="AN959" s="105"/>
      <c r="AO959" s="105"/>
      <c r="AP959" s="105"/>
      <c r="AQ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c r="AA960" s="105"/>
      <c r="AB960" s="105"/>
      <c r="AC960" s="105"/>
      <c r="AD960" s="105"/>
      <c r="AE960" s="105"/>
      <c r="AF960" s="105"/>
      <c r="AG960" s="105"/>
      <c r="AH960" s="105"/>
      <c r="AI960" s="105"/>
      <c r="AJ960" s="105"/>
      <c r="AK960" s="105"/>
      <c r="AL960" s="105"/>
      <c r="AM960" s="105"/>
      <c r="AN960" s="105"/>
      <c r="AO960" s="105"/>
      <c r="AP960" s="105"/>
      <c r="AQ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AK961" s="105"/>
      <c r="AL961" s="105"/>
      <c r="AM961" s="105"/>
      <c r="AN961" s="105"/>
      <c r="AO961" s="105"/>
      <c r="AP961" s="105"/>
      <c r="AQ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c r="AA962" s="105"/>
      <c r="AB962" s="105"/>
      <c r="AC962" s="105"/>
      <c r="AD962" s="105"/>
      <c r="AE962" s="105"/>
      <c r="AF962" s="105"/>
      <c r="AG962" s="105"/>
      <c r="AH962" s="105"/>
      <c r="AI962" s="105"/>
      <c r="AJ962" s="105"/>
      <c r="AK962" s="105"/>
      <c r="AL962" s="105"/>
      <c r="AM962" s="105"/>
      <c r="AN962" s="105"/>
      <c r="AO962" s="105"/>
      <c r="AP962" s="105"/>
      <c r="AQ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c r="AA963" s="105"/>
      <c r="AB963" s="105"/>
      <c r="AC963" s="105"/>
      <c r="AD963" s="105"/>
      <c r="AE963" s="105"/>
      <c r="AF963" s="105"/>
      <c r="AG963" s="105"/>
      <c r="AH963" s="105"/>
      <c r="AI963" s="105"/>
      <c r="AJ963" s="105"/>
      <c r="AK963" s="105"/>
      <c r="AL963" s="105"/>
      <c r="AM963" s="105"/>
      <c r="AN963" s="105"/>
      <c r="AO963" s="105"/>
      <c r="AP963" s="105"/>
      <c r="AQ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AK964" s="105"/>
      <c r="AL964" s="105"/>
      <c r="AM964" s="105"/>
      <c r="AN964" s="105"/>
      <c r="AO964" s="105"/>
      <c r="AP964" s="105"/>
      <c r="AQ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c r="AA965" s="105"/>
      <c r="AB965" s="105"/>
      <c r="AC965" s="105"/>
      <c r="AD965" s="105"/>
      <c r="AE965" s="105"/>
      <c r="AF965" s="105"/>
      <c r="AG965" s="105"/>
      <c r="AH965" s="105"/>
      <c r="AI965" s="105"/>
      <c r="AJ965" s="105"/>
      <c r="AK965" s="105"/>
      <c r="AL965" s="105"/>
      <c r="AM965" s="105"/>
      <c r="AN965" s="105"/>
      <c r="AO965" s="105"/>
      <c r="AP965" s="105"/>
      <c r="AQ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c r="AA966" s="105"/>
      <c r="AB966" s="105"/>
      <c r="AC966" s="105"/>
      <c r="AD966" s="105"/>
      <c r="AE966" s="105"/>
      <c r="AF966" s="105"/>
      <c r="AG966" s="105"/>
      <c r="AH966" s="105"/>
      <c r="AI966" s="105"/>
      <c r="AJ966" s="105"/>
      <c r="AK966" s="105"/>
      <c r="AL966" s="105"/>
      <c r="AM966" s="105"/>
      <c r="AN966" s="105"/>
      <c r="AO966" s="105"/>
      <c r="AP966" s="105"/>
      <c r="AQ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c r="AA967" s="105"/>
      <c r="AB967" s="105"/>
      <c r="AC967" s="105"/>
      <c r="AD967" s="105"/>
      <c r="AE967" s="105"/>
      <c r="AF967" s="105"/>
      <c r="AG967" s="105"/>
      <c r="AH967" s="105"/>
      <c r="AI967" s="105"/>
      <c r="AJ967" s="105"/>
      <c r="AK967" s="105"/>
      <c r="AL967" s="105"/>
      <c r="AM967" s="105"/>
      <c r="AN967" s="105"/>
      <c r="AO967" s="105"/>
      <c r="AP967" s="105"/>
      <c r="AQ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c r="AA968" s="105"/>
      <c r="AB968" s="105"/>
      <c r="AC968" s="105"/>
      <c r="AD968" s="105"/>
      <c r="AE968" s="105"/>
      <c r="AF968" s="105"/>
      <c r="AG968" s="105"/>
      <c r="AH968" s="105"/>
      <c r="AI968" s="105"/>
      <c r="AJ968" s="105"/>
      <c r="AK968" s="105"/>
      <c r="AL968" s="105"/>
      <c r="AM968" s="105"/>
      <c r="AN968" s="105"/>
      <c r="AO968" s="105"/>
      <c r="AP968" s="105"/>
      <c r="AQ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c r="AA969" s="105"/>
      <c r="AB969" s="105"/>
      <c r="AC969" s="105"/>
      <c r="AD969" s="105"/>
      <c r="AE969" s="105"/>
      <c r="AF969" s="105"/>
      <c r="AG969" s="105"/>
      <c r="AH969" s="105"/>
      <c r="AI969" s="105"/>
      <c r="AJ969" s="105"/>
      <c r="AK969" s="105"/>
      <c r="AL969" s="105"/>
      <c r="AM969" s="105"/>
      <c r="AN969" s="105"/>
      <c r="AO969" s="105"/>
      <c r="AP969" s="105"/>
      <c r="AQ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c r="AA970" s="105"/>
      <c r="AB970" s="105"/>
      <c r="AC970" s="105"/>
      <c r="AD970" s="105"/>
      <c r="AE970" s="105"/>
      <c r="AF970" s="105"/>
      <c r="AG970" s="105"/>
      <c r="AH970" s="105"/>
      <c r="AI970" s="105"/>
      <c r="AJ970" s="105"/>
      <c r="AK970" s="105"/>
      <c r="AL970" s="105"/>
      <c r="AM970" s="105"/>
      <c r="AN970" s="105"/>
      <c r="AO970" s="105"/>
      <c r="AP970" s="105"/>
      <c r="AQ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c r="AA971" s="105"/>
      <c r="AB971" s="105"/>
      <c r="AC971" s="105"/>
      <c r="AD971" s="105"/>
      <c r="AE971" s="105"/>
      <c r="AF971" s="105"/>
      <c r="AG971" s="105"/>
      <c r="AH971" s="105"/>
      <c r="AI971" s="105"/>
      <c r="AJ971" s="105"/>
      <c r="AK971" s="105"/>
      <c r="AL971" s="105"/>
      <c r="AM971" s="105"/>
      <c r="AN971" s="105"/>
      <c r="AO971" s="105"/>
      <c r="AP971" s="105"/>
      <c r="AQ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c r="AA972" s="105"/>
      <c r="AB972" s="105"/>
      <c r="AC972" s="105"/>
      <c r="AD972" s="105"/>
      <c r="AE972" s="105"/>
      <c r="AF972" s="105"/>
      <c r="AG972" s="105"/>
      <c r="AH972" s="105"/>
      <c r="AI972" s="105"/>
      <c r="AJ972" s="105"/>
      <c r="AK972" s="105"/>
      <c r="AL972" s="105"/>
      <c r="AM972" s="105"/>
      <c r="AN972" s="105"/>
      <c r="AO972" s="105"/>
      <c r="AP972" s="105"/>
      <c r="AQ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c r="AA973" s="105"/>
      <c r="AB973" s="105"/>
      <c r="AC973" s="105"/>
      <c r="AD973" s="105"/>
      <c r="AE973" s="105"/>
      <c r="AF973" s="105"/>
      <c r="AG973" s="105"/>
      <c r="AH973" s="105"/>
      <c r="AI973" s="105"/>
      <c r="AJ973" s="105"/>
      <c r="AK973" s="105"/>
      <c r="AL973" s="105"/>
      <c r="AM973" s="105"/>
      <c r="AN973" s="105"/>
      <c r="AO973" s="105"/>
      <c r="AP973" s="105"/>
      <c r="AQ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c r="AA974" s="105"/>
      <c r="AB974" s="105"/>
      <c r="AC974" s="105"/>
      <c r="AD974" s="105"/>
      <c r="AE974" s="105"/>
      <c r="AF974" s="105"/>
      <c r="AG974" s="105"/>
      <c r="AH974" s="105"/>
      <c r="AI974" s="105"/>
      <c r="AJ974" s="105"/>
      <c r="AK974" s="105"/>
      <c r="AL974" s="105"/>
      <c r="AM974" s="105"/>
      <c r="AN974" s="105"/>
      <c r="AO974" s="105"/>
      <c r="AP974" s="105"/>
      <c r="AQ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c r="AA975" s="105"/>
      <c r="AB975" s="105"/>
      <c r="AC975" s="105"/>
      <c r="AD975" s="105"/>
      <c r="AE975" s="105"/>
      <c r="AF975" s="105"/>
      <c r="AG975" s="105"/>
      <c r="AH975" s="105"/>
      <c r="AI975" s="105"/>
      <c r="AJ975" s="105"/>
      <c r="AK975" s="105"/>
      <c r="AL975" s="105"/>
      <c r="AM975" s="105"/>
      <c r="AN975" s="105"/>
      <c r="AO975" s="105"/>
      <c r="AP975" s="105"/>
      <c r="AQ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c r="AA976" s="105"/>
      <c r="AB976" s="105"/>
      <c r="AC976" s="105"/>
      <c r="AD976" s="105"/>
      <c r="AE976" s="105"/>
      <c r="AF976" s="105"/>
      <c r="AG976" s="105"/>
      <c r="AH976" s="105"/>
      <c r="AI976" s="105"/>
      <c r="AJ976" s="105"/>
      <c r="AK976" s="105"/>
      <c r="AL976" s="105"/>
      <c r="AM976" s="105"/>
      <c r="AN976" s="105"/>
      <c r="AO976" s="105"/>
      <c r="AP976" s="105"/>
      <c r="AQ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c r="AA977" s="105"/>
      <c r="AB977" s="105"/>
      <c r="AC977" s="105"/>
      <c r="AD977" s="105"/>
      <c r="AE977" s="105"/>
      <c r="AF977" s="105"/>
      <c r="AG977" s="105"/>
      <c r="AH977" s="105"/>
      <c r="AI977" s="105"/>
      <c r="AJ977" s="105"/>
      <c r="AK977" s="105"/>
      <c r="AL977" s="105"/>
      <c r="AM977" s="105"/>
      <c r="AN977" s="105"/>
      <c r="AO977" s="105"/>
      <c r="AP977" s="105"/>
      <c r="AQ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c r="AA978" s="105"/>
      <c r="AB978" s="105"/>
      <c r="AC978" s="105"/>
      <c r="AD978" s="105"/>
      <c r="AE978" s="105"/>
      <c r="AF978" s="105"/>
      <c r="AG978" s="105"/>
      <c r="AH978" s="105"/>
      <c r="AI978" s="105"/>
      <c r="AJ978" s="105"/>
      <c r="AK978" s="105"/>
      <c r="AL978" s="105"/>
      <c r="AM978" s="105"/>
      <c r="AN978" s="105"/>
      <c r="AO978" s="105"/>
      <c r="AP978" s="105"/>
      <c r="AQ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c r="AA979" s="105"/>
      <c r="AB979" s="105"/>
      <c r="AC979" s="105"/>
      <c r="AD979" s="105"/>
      <c r="AE979" s="105"/>
      <c r="AF979" s="105"/>
      <c r="AG979" s="105"/>
      <c r="AH979" s="105"/>
      <c r="AI979" s="105"/>
      <c r="AJ979" s="105"/>
      <c r="AK979" s="105"/>
      <c r="AL979" s="105"/>
      <c r="AM979" s="105"/>
      <c r="AN979" s="105"/>
      <c r="AO979" s="105"/>
      <c r="AP979" s="105"/>
      <c r="AQ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c r="AA980" s="105"/>
      <c r="AB980" s="105"/>
      <c r="AC980" s="105"/>
      <c r="AD980" s="105"/>
      <c r="AE980" s="105"/>
      <c r="AF980" s="105"/>
      <c r="AG980" s="105"/>
      <c r="AH980" s="105"/>
      <c r="AI980" s="105"/>
      <c r="AJ980" s="105"/>
      <c r="AK980" s="105"/>
      <c r="AL980" s="105"/>
      <c r="AM980" s="105"/>
      <c r="AN980" s="105"/>
      <c r="AO980" s="105"/>
      <c r="AP980" s="105"/>
      <c r="AQ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c r="AA981" s="105"/>
      <c r="AB981" s="105"/>
      <c r="AC981" s="105"/>
      <c r="AD981" s="105"/>
      <c r="AE981" s="105"/>
      <c r="AF981" s="105"/>
      <c r="AG981" s="105"/>
      <c r="AH981" s="105"/>
      <c r="AI981" s="105"/>
      <c r="AJ981" s="105"/>
      <c r="AK981" s="105"/>
      <c r="AL981" s="105"/>
      <c r="AM981" s="105"/>
      <c r="AN981" s="105"/>
      <c r="AO981" s="105"/>
      <c r="AP981" s="105"/>
      <c r="AQ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c r="AA982" s="105"/>
      <c r="AB982" s="105"/>
      <c r="AC982" s="105"/>
      <c r="AD982" s="105"/>
      <c r="AE982" s="105"/>
      <c r="AF982" s="105"/>
      <c r="AG982" s="105"/>
      <c r="AH982" s="105"/>
      <c r="AI982" s="105"/>
      <c r="AJ982" s="105"/>
      <c r="AK982" s="105"/>
      <c r="AL982" s="105"/>
      <c r="AM982" s="105"/>
      <c r="AN982" s="105"/>
      <c r="AO982" s="105"/>
      <c r="AP982" s="105"/>
      <c r="AQ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c r="AA983" s="105"/>
      <c r="AB983" s="105"/>
      <c r="AC983" s="105"/>
      <c r="AD983" s="105"/>
      <c r="AE983" s="105"/>
      <c r="AF983" s="105"/>
      <c r="AG983" s="105"/>
      <c r="AH983" s="105"/>
      <c r="AI983" s="105"/>
      <c r="AJ983" s="105"/>
      <c r="AK983" s="105"/>
      <c r="AL983" s="105"/>
      <c r="AM983" s="105"/>
      <c r="AN983" s="105"/>
      <c r="AO983" s="105"/>
      <c r="AP983" s="105"/>
      <c r="AQ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c r="AA984" s="105"/>
      <c r="AB984" s="105"/>
      <c r="AC984" s="105"/>
      <c r="AD984" s="105"/>
      <c r="AE984" s="105"/>
      <c r="AF984" s="105"/>
      <c r="AG984" s="105"/>
      <c r="AH984" s="105"/>
      <c r="AI984" s="105"/>
      <c r="AJ984" s="105"/>
      <c r="AK984" s="105"/>
      <c r="AL984" s="105"/>
      <c r="AM984" s="105"/>
      <c r="AN984" s="105"/>
      <c r="AO984" s="105"/>
      <c r="AP984" s="105"/>
      <c r="AQ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c r="AA985" s="105"/>
      <c r="AB985" s="105"/>
      <c r="AC985" s="105"/>
      <c r="AD985" s="105"/>
      <c r="AE985" s="105"/>
      <c r="AF985" s="105"/>
      <c r="AG985" s="105"/>
      <c r="AH985" s="105"/>
      <c r="AI985" s="105"/>
      <c r="AJ985" s="105"/>
      <c r="AK985" s="105"/>
      <c r="AL985" s="105"/>
      <c r="AM985" s="105"/>
      <c r="AN985" s="105"/>
      <c r="AO985" s="105"/>
      <c r="AP985" s="105"/>
      <c r="AQ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c r="AA986" s="105"/>
      <c r="AB986" s="105"/>
      <c r="AC986" s="105"/>
      <c r="AD986" s="105"/>
      <c r="AE986" s="105"/>
      <c r="AF986" s="105"/>
      <c r="AG986" s="105"/>
      <c r="AH986" s="105"/>
      <c r="AI986" s="105"/>
      <c r="AJ986" s="105"/>
      <c r="AK986" s="105"/>
      <c r="AL986" s="105"/>
      <c r="AM986" s="105"/>
      <c r="AN986" s="105"/>
      <c r="AO986" s="105"/>
      <c r="AP986" s="105"/>
      <c r="AQ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c r="AA987" s="105"/>
      <c r="AB987" s="105"/>
      <c r="AC987" s="105"/>
      <c r="AD987" s="105"/>
      <c r="AE987" s="105"/>
      <c r="AF987" s="105"/>
      <c r="AG987" s="105"/>
      <c r="AH987" s="105"/>
      <c r="AI987" s="105"/>
      <c r="AJ987" s="105"/>
      <c r="AK987" s="105"/>
      <c r="AL987" s="105"/>
      <c r="AM987" s="105"/>
      <c r="AN987" s="105"/>
      <c r="AO987" s="105"/>
      <c r="AP987" s="105"/>
      <c r="AQ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c r="AA988" s="105"/>
      <c r="AB988" s="105"/>
      <c r="AC988" s="105"/>
      <c r="AD988" s="105"/>
      <c r="AE988" s="105"/>
      <c r="AF988" s="105"/>
      <c r="AG988" s="105"/>
      <c r="AH988" s="105"/>
      <c r="AI988" s="105"/>
      <c r="AJ988" s="105"/>
      <c r="AK988" s="105"/>
      <c r="AL988" s="105"/>
      <c r="AM988" s="105"/>
      <c r="AN988" s="105"/>
      <c r="AO988" s="105"/>
      <c r="AP988" s="105"/>
      <c r="AQ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c r="AA989" s="105"/>
      <c r="AB989" s="105"/>
      <c r="AC989" s="105"/>
      <c r="AD989" s="105"/>
      <c r="AE989" s="105"/>
      <c r="AF989" s="105"/>
      <c r="AG989" s="105"/>
      <c r="AH989" s="105"/>
      <c r="AI989" s="105"/>
      <c r="AJ989" s="105"/>
      <c r="AK989" s="105"/>
      <c r="AL989" s="105"/>
      <c r="AM989" s="105"/>
      <c r="AN989" s="105"/>
      <c r="AO989" s="105"/>
      <c r="AP989" s="105"/>
      <c r="AQ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c r="AA990" s="105"/>
      <c r="AB990" s="105"/>
      <c r="AC990" s="105"/>
      <c r="AD990" s="105"/>
      <c r="AE990" s="105"/>
      <c r="AF990" s="105"/>
      <c r="AG990" s="105"/>
      <c r="AH990" s="105"/>
      <c r="AI990" s="105"/>
      <c r="AJ990" s="105"/>
      <c r="AK990" s="105"/>
      <c r="AL990" s="105"/>
      <c r="AM990" s="105"/>
      <c r="AN990" s="105"/>
      <c r="AO990" s="105"/>
      <c r="AP990" s="105"/>
      <c r="AQ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c r="AA991" s="105"/>
      <c r="AB991" s="105"/>
      <c r="AC991" s="105"/>
      <c r="AD991" s="105"/>
      <c r="AE991" s="105"/>
      <c r="AF991" s="105"/>
      <c r="AG991" s="105"/>
      <c r="AH991" s="105"/>
      <c r="AI991" s="105"/>
      <c r="AJ991" s="105"/>
      <c r="AK991" s="105"/>
      <c r="AL991" s="105"/>
      <c r="AM991" s="105"/>
      <c r="AN991" s="105"/>
      <c r="AO991" s="105"/>
      <c r="AP991" s="105"/>
      <c r="AQ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c r="AA992" s="105"/>
      <c r="AB992" s="105"/>
      <c r="AC992" s="105"/>
      <c r="AD992" s="105"/>
      <c r="AE992" s="105"/>
      <c r="AF992" s="105"/>
      <c r="AG992" s="105"/>
      <c r="AH992" s="105"/>
      <c r="AI992" s="105"/>
      <c r="AJ992" s="105"/>
      <c r="AK992" s="105"/>
      <c r="AL992" s="105"/>
      <c r="AM992" s="105"/>
      <c r="AN992" s="105"/>
      <c r="AO992" s="105"/>
      <c r="AP992" s="105"/>
      <c r="AQ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c r="AA993" s="105"/>
      <c r="AB993" s="105"/>
      <c r="AC993" s="105"/>
      <c r="AD993" s="105"/>
      <c r="AE993" s="105"/>
      <c r="AF993" s="105"/>
      <c r="AG993" s="105"/>
      <c r="AH993" s="105"/>
      <c r="AI993" s="105"/>
      <c r="AJ993" s="105"/>
      <c r="AK993" s="105"/>
      <c r="AL993" s="105"/>
      <c r="AM993" s="105"/>
      <c r="AN993" s="105"/>
      <c r="AO993" s="105"/>
      <c r="AP993" s="105"/>
      <c r="AQ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c r="AA994" s="105"/>
      <c r="AB994" s="105"/>
      <c r="AC994" s="105"/>
      <c r="AD994" s="105"/>
      <c r="AE994" s="105"/>
      <c r="AF994" s="105"/>
      <c r="AG994" s="105"/>
      <c r="AH994" s="105"/>
      <c r="AI994" s="105"/>
      <c r="AJ994" s="105"/>
      <c r="AK994" s="105"/>
      <c r="AL994" s="105"/>
      <c r="AM994" s="105"/>
      <c r="AN994" s="105"/>
      <c r="AO994" s="105"/>
      <c r="AP994" s="105"/>
      <c r="AQ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c r="AA995" s="105"/>
      <c r="AB995" s="105"/>
      <c r="AC995" s="105"/>
      <c r="AD995" s="105"/>
      <c r="AE995" s="105"/>
      <c r="AF995" s="105"/>
      <c r="AG995" s="105"/>
      <c r="AH995" s="105"/>
      <c r="AI995" s="105"/>
      <c r="AJ995" s="105"/>
      <c r="AK995" s="105"/>
      <c r="AL995" s="105"/>
      <c r="AM995" s="105"/>
      <c r="AN995" s="105"/>
      <c r="AO995" s="105"/>
      <c r="AP995" s="105"/>
      <c r="AQ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c r="AA996" s="105"/>
      <c r="AB996" s="105"/>
      <c r="AC996" s="105"/>
      <c r="AD996" s="105"/>
      <c r="AE996" s="105"/>
      <c r="AF996" s="105"/>
      <c r="AG996" s="105"/>
      <c r="AH996" s="105"/>
      <c r="AI996" s="105"/>
      <c r="AJ996" s="105"/>
      <c r="AK996" s="105"/>
      <c r="AL996" s="105"/>
      <c r="AM996" s="105"/>
      <c r="AN996" s="105"/>
      <c r="AO996" s="105"/>
      <c r="AP996" s="105"/>
      <c r="AQ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c r="AA997" s="105"/>
      <c r="AB997" s="105"/>
      <c r="AC997" s="105"/>
      <c r="AD997" s="105"/>
      <c r="AE997" s="105"/>
      <c r="AF997" s="105"/>
      <c r="AG997" s="105"/>
      <c r="AH997" s="105"/>
      <c r="AI997" s="105"/>
      <c r="AJ997" s="105"/>
      <c r="AK997" s="105"/>
      <c r="AL997" s="105"/>
      <c r="AM997" s="105"/>
      <c r="AN997" s="105"/>
      <c r="AO997" s="105"/>
      <c r="AP997" s="105"/>
      <c r="AQ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c r="AA998" s="105"/>
      <c r="AB998" s="105"/>
      <c r="AC998" s="105"/>
      <c r="AD998" s="105"/>
      <c r="AE998" s="105"/>
      <c r="AF998" s="105"/>
      <c r="AG998" s="105"/>
      <c r="AH998" s="105"/>
      <c r="AI998" s="105"/>
      <c r="AJ998" s="105"/>
      <c r="AK998" s="105"/>
      <c r="AL998" s="105"/>
      <c r="AM998" s="105"/>
      <c r="AN998" s="105"/>
      <c r="AO998" s="105"/>
      <c r="AP998" s="105"/>
      <c r="AQ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row>
    <row r="1001" ht="15.75" customHeight="1">
      <c r="A1001" s="105"/>
      <c r="B1001" s="105"/>
      <c r="C1001" s="105"/>
      <c r="D1001" s="105"/>
      <c r="E1001" s="105"/>
      <c r="F1001" s="105"/>
      <c r="G1001" s="105"/>
      <c r="H1001" s="105"/>
      <c r="I1001" s="10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row>
    <row r="1002" ht="15.75" customHeight="1">
      <c r="A1002" s="105"/>
      <c r="B1002" s="105"/>
      <c r="C1002" s="105"/>
      <c r="D1002" s="105"/>
      <c r="E1002" s="105"/>
      <c r="F1002" s="105"/>
      <c r="G1002" s="105"/>
      <c r="H1002" s="105"/>
      <c r="I1002" s="105"/>
      <c r="J1002" s="105"/>
      <c r="K1002" s="105"/>
      <c r="L1002" s="105"/>
      <c r="M1002" s="105"/>
      <c r="N1002" s="105"/>
      <c r="O1002" s="105"/>
      <c r="P1002" s="105"/>
      <c r="Q1002" s="105"/>
      <c r="R1002" s="105"/>
      <c r="S1002" s="105"/>
      <c r="T1002" s="105"/>
      <c r="U1002" s="105"/>
      <c r="V1002" s="105"/>
      <c r="W1002" s="105"/>
      <c r="X1002" s="105"/>
      <c r="Y1002" s="105"/>
      <c r="Z1002" s="105"/>
      <c r="AA1002" s="105"/>
      <c r="AB1002" s="105"/>
      <c r="AC1002" s="105"/>
      <c r="AD1002" s="105"/>
      <c r="AE1002" s="105"/>
      <c r="AF1002" s="105"/>
      <c r="AG1002" s="105"/>
      <c r="AH1002" s="105"/>
      <c r="AI1002" s="105"/>
      <c r="AJ1002" s="105"/>
      <c r="AK1002" s="105"/>
      <c r="AL1002" s="105"/>
      <c r="AM1002" s="105"/>
      <c r="AN1002" s="105"/>
      <c r="AO1002" s="105"/>
      <c r="AP1002" s="105"/>
      <c r="AQ1002" s="105"/>
    </row>
    <row r="1003" ht="15.75" customHeight="1">
      <c r="A1003" s="105"/>
      <c r="B1003" s="105"/>
      <c r="C1003" s="105"/>
      <c r="D1003" s="105"/>
      <c r="E1003" s="105"/>
      <c r="F1003" s="105"/>
      <c r="G1003" s="105"/>
      <c r="H1003" s="105"/>
      <c r="I1003" s="105"/>
      <c r="J1003" s="105"/>
      <c r="K1003" s="105"/>
      <c r="L1003" s="105"/>
      <c r="M1003" s="105"/>
      <c r="N1003" s="105"/>
      <c r="O1003" s="105"/>
      <c r="P1003" s="105"/>
      <c r="Q1003" s="105"/>
      <c r="R1003" s="105"/>
      <c r="S1003" s="105"/>
      <c r="T1003" s="105"/>
      <c r="U1003" s="105"/>
      <c r="V1003" s="105"/>
      <c r="W1003" s="105"/>
      <c r="X1003" s="105"/>
      <c r="Y1003" s="105"/>
      <c r="Z1003" s="105"/>
      <c r="AA1003" s="105"/>
      <c r="AB1003" s="105"/>
      <c r="AC1003" s="105"/>
      <c r="AD1003" s="105"/>
      <c r="AE1003" s="105"/>
      <c r="AF1003" s="105"/>
      <c r="AG1003" s="105"/>
      <c r="AH1003" s="105"/>
      <c r="AI1003" s="105"/>
      <c r="AJ1003" s="105"/>
      <c r="AK1003" s="105"/>
      <c r="AL1003" s="105"/>
      <c r="AM1003" s="105"/>
      <c r="AN1003" s="105"/>
      <c r="AO1003" s="105"/>
      <c r="AP1003" s="105"/>
      <c r="AQ1003" s="105"/>
    </row>
    <row r="1004" ht="15.75" customHeight="1">
      <c r="A1004" s="105"/>
      <c r="B1004" s="105"/>
      <c r="C1004" s="105"/>
      <c r="D1004" s="105"/>
      <c r="E1004" s="105"/>
      <c r="F1004" s="105"/>
      <c r="G1004" s="105"/>
      <c r="H1004" s="105"/>
      <c r="I1004" s="105"/>
      <c r="J1004" s="105"/>
      <c r="K1004" s="105"/>
      <c r="L1004" s="105"/>
      <c r="M1004" s="105"/>
      <c r="N1004" s="105"/>
      <c r="O1004" s="105"/>
      <c r="P1004" s="105"/>
      <c r="Q1004" s="105"/>
      <c r="R1004" s="105"/>
      <c r="S1004" s="105"/>
      <c r="T1004" s="105"/>
      <c r="U1004" s="105"/>
      <c r="V1004" s="105"/>
      <c r="W1004" s="105"/>
      <c r="X1004" s="105"/>
      <c r="Y1004" s="105"/>
      <c r="Z1004" s="105"/>
      <c r="AA1004" s="105"/>
      <c r="AB1004" s="105"/>
      <c r="AC1004" s="105"/>
      <c r="AD1004" s="105"/>
      <c r="AE1004" s="105"/>
      <c r="AF1004" s="105"/>
      <c r="AG1004" s="105"/>
      <c r="AH1004" s="105"/>
      <c r="AI1004" s="105"/>
      <c r="AJ1004" s="105"/>
      <c r="AK1004" s="105"/>
      <c r="AL1004" s="105"/>
      <c r="AM1004" s="105"/>
      <c r="AN1004" s="105"/>
      <c r="AO1004" s="105"/>
      <c r="AP1004" s="105"/>
      <c r="AQ1004" s="105"/>
    </row>
    <row r="1005" ht="15.75" customHeight="1">
      <c r="A1005" s="105"/>
      <c r="B1005" s="105"/>
      <c r="C1005" s="105"/>
      <c r="D1005" s="105"/>
      <c r="E1005" s="105"/>
      <c r="F1005" s="105"/>
      <c r="G1005" s="105"/>
      <c r="H1005" s="105"/>
      <c r="I1005" s="105"/>
      <c r="J1005" s="105"/>
      <c r="K1005" s="105"/>
      <c r="L1005" s="105"/>
      <c r="M1005" s="105"/>
      <c r="N1005" s="105"/>
      <c r="O1005" s="105"/>
      <c r="P1005" s="105"/>
      <c r="Q1005" s="105"/>
      <c r="R1005" s="105"/>
      <c r="S1005" s="105"/>
      <c r="T1005" s="105"/>
      <c r="U1005" s="105"/>
      <c r="V1005" s="105"/>
      <c r="W1005" s="105"/>
      <c r="X1005" s="105"/>
      <c r="Y1005" s="105"/>
      <c r="Z1005" s="105"/>
      <c r="AA1005" s="105"/>
      <c r="AB1005" s="105"/>
      <c r="AC1005" s="105"/>
      <c r="AD1005" s="105"/>
      <c r="AE1005" s="105"/>
      <c r="AF1005" s="105"/>
      <c r="AG1005" s="105"/>
      <c r="AH1005" s="105"/>
      <c r="AI1005" s="105"/>
      <c r="AJ1005" s="105"/>
      <c r="AK1005" s="105"/>
      <c r="AL1005" s="105"/>
      <c r="AM1005" s="105"/>
      <c r="AN1005" s="105"/>
      <c r="AO1005" s="105"/>
      <c r="AP1005" s="105"/>
      <c r="AQ1005" s="105"/>
    </row>
    <row r="1006" ht="15.75" customHeight="1">
      <c r="A1006" s="105"/>
      <c r="B1006" s="105"/>
      <c r="C1006" s="105"/>
      <c r="D1006" s="105"/>
      <c r="E1006" s="105"/>
      <c r="F1006" s="105"/>
      <c r="G1006" s="105"/>
      <c r="H1006" s="105"/>
      <c r="I1006" s="105"/>
      <c r="J1006" s="105"/>
      <c r="K1006" s="105"/>
      <c r="L1006" s="105"/>
      <c r="M1006" s="105"/>
      <c r="N1006" s="105"/>
      <c r="O1006" s="105"/>
      <c r="P1006" s="105"/>
      <c r="Q1006" s="105"/>
      <c r="R1006" s="105"/>
      <c r="S1006" s="105"/>
      <c r="T1006" s="105"/>
      <c r="U1006" s="105"/>
      <c r="V1006" s="105"/>
      <c r="W1006" s="105"/>
      <c r="X1006" s="105"/>
      <c r="Y1006" s="105"/>
      <c r="Z1006" s="105"/>
      <c r="AA1006" s="105"/>
      <c r="AB1006" s="105"/>
      <c r="AC1006" s="105"/>
      <c r="AD1006" s="105"/>
      <c r="AE1006" s="105"/>
      <c r="AF1006" s="105"/>
      <c r="AG1006" s="105"/>
      <c r="AH1006" s="105"/>
      <c r="AI1006" s="105"/>
      <c r="AJ1006" s="105"/>
      <c r="AK1006" s="105"/>
      <c r="AL1006" s="105"/>
      <c r="AM1006" s="105"/>
      <c r="AN1006" s="105"/>
      <c r="AO1006" s="105"/>
      <c r="AP1006" s="105"/>
      <c r="AQ1006" s="105"/>
    </row>
    <row r="1007" ht="15.75" customHeight="1">
      <c r="A1007" s="105"/>
      <c r="B1007" s="105"/>
      <c r="C1007" s="105"/>
      <c r="D1007" s="105"/>
      <c r="E1007" s="105"/>
      <c r="F1007" s="105"/>
      <c r="G1007" s="105"/>
      <c r="H1007" s="105"/>
      <c r="I1007" s="105"/>
      <c r="J1007" s="105"/>
      <c r="K1007" s="105"/>
      <c r="L1007" s="105"/>
      <c r="M1007" s="105"/>
      <c r="N1007" s="105"/>
      <c r="O1007" s="105"/>
      <c r="P1007" s="105"/>
      <c r="Q1007" s="105"/>
      <c r="R1007" s="105"/>
      <c r="S1007" s="105"/>
      <c r="T1007" s="105"/>
      <c r="U1007" s="105"/>
      <c r="V1007" s="105"/>
      <c r="W1007" s="105"/>
      <c r="X1007" s="105"/>
      <c r="Y1007" s="105"/>
      <c r="Z1007" s="105"/>
      <c r="AA1007" s="105"/>
      <c r="AB1007" s="105"/>
      <c r="AC1007" s="105"/>
      <c r="AD1007" s="105"/>
      <c r="AE1007" s="105"/>
      <c r="AF1007" s="105"/>
      <c r="AG1007" s="105"/>
      <c r="AH1007" s="105"/>
      <c r="AI1007" s="105"/>
      <c r="AJ1007" s="105"/>
      <c r="AK1007" s="105"/>
      <c r="AL1007" s="105"/>
      <c r="AM1007" s="105"/>
      <c r="AN1007" s="105"/>
      <c r="AO1007" s="105"/>
      <c r="AP1007" s="105"/>
      <c r="AQ1007" s="105"/>
    </row>
    <row r="1008" ht="15.75" customHeight="1">
      <c r="A1008" s="105"/>
      <c r="B1008" s="105"/>
      <c r="C1008" s="105"/>
      <c r="D1008" s="105"/>
      <c r="E1008" s="105"/>
      <c r="F1008" s="105"/>
      <c r="G1008" s="105"/>
      <c r="H1008" s="105"/>
      <c r="I1008" s="105"/>
      <c r="J1008" s="105"/>
      <c r="K1008" s="105"/>
      <c r="L1008" s="105"/>
      <c r="M1008" s="105"/>
      <c r="N1008" s="105"/>
      <c r="O1008" s="105"/>
      <c r="P1008" s="105"/>
      <c r="Q1008" s="105"/>
      <c r="R1008" s="105"/>
      <c r="S1008" s="105"/>
      <c r="T1008" s="105"/>
      <c r="U1008" s="105"/>
      <c r="V1008" s="105"/>
      <c r="W1008" s="105"/>
      <c r="X1008" s="105"/>
      <c r="Y1008" s="105"/>
      <c r="Z1008" s="105"/>
      <c r="AA1008" s="105"/>
      <c r="AB1008" s="105"/>
      <c r="AC1008" s="105"/>
      <c r="AD1008" s="105"/>
      <c r="AE1008" s="105"/>
      <c r="AF1008" s="105"/>
      <c r="AG1008" s="105"/>
      <c r="AH1008" s="105"/>
      <c r="AI1008" s="105"/>
      <c r="AJ1008" s="105"/>
      <c r="AK1008" s="105"/>
      <c r="AL1008" s="105"/>
      <c r="AM1008" s="105"/>
      <c r="AN1008" s="105"/>
      <c r="AO1008" s="105"/>
      <c r="AP1008" s="105"/>
      <c r="AQ1008" s="105"/>
    </row>
    <row r="1009" ht="15.75" customHeight="1">
      <c r="A1009" s="105"/>
      <c r="B1009" s="105"/>
      <c r="C1009" s="105"/>
      <c r="D1009" s="105"/>
      <c r="E1009" s="105"/>
      <c r="F1009" s="105"/>
      <c r="G1009" s="105"/>
      <c r="H1009" s="105"/>
      <c r="I1009" s="105"/>
      <c r="J1009" s="105"/>
      <c r="K1009" s="105"/>
      <c r="L1009" s="105"/>
      <c r="M1009" s="105"/>
      <c r="N1009" s="105"/>
      <c r="O1009" s="105"/>
      <c r="P1009" s="105"/>
      <c r="Q1009" s="105"/>
      <c r="R1009" s="105"/>
      <c r="S1009" s="105"/>
      <c r="T1009" s="105"/>
      <c r="U1009" s="105"/>
      <c r="V1009" s="105"/>
      <c r="W1009" s="105"/>
      <c r="X1009" s="105"/>
      <c r="Y1009" s="105"/>
      <c r="Z1009" s="105"/>
      <c r="AA1009" s="105"/>
      <c r="AB1009" s="105"/>
      <c r="AC1009" s="105"/>
      <c r="AD1009" s="105"/>
      <c r="AE1009" s="105"/>
      <c r="AF1009" s="105"/>
      <c r="AG1009" s="105"/>
      <c r="AH1009" s="105"/>
      <c r="AI1009" s="105"/>
      <c r="AJ1009" s="105"/>
      <c r="AK1009" s="105"/>
      <c r="AL1009" s="105"/>
      <c r="AM1009" s="105"/>
      <c r="AN1009" s="105"/>
      <c r="AO1009" s="105"/>
      <c r="AP1009" s="105"/>
      <c r="AQ1009" s="105"/>
    </row>
    <row r="1010" ht="15.75" customHeight="1">
      <c r="A1010" s="105"/>
      <c r="B1010" s="105"/>
      <c r="C1010" s="105"/>
      <c r="D1010" s="105"/>
      <c r="E1010" s="105"/>
      <c r="F1010" s="105"/>
      <c r="G1010" s="105"/>
      <c r="H1010" s="105"/>
      <c r="I1010" s="105"/>
      <c r="J1010" s="105"/>
      <c r="K1010" s="105"/>
      <c r="L1010" s="105"/>
      <c r="M1010" s="105"/>
      <c r="N1010" s="105"/>
      <c r="O1010" s="105"/>
      <c r="P1010" s="105"/>
      <c r="Q1010" s="105"/>
      <c r="R1010" s="105"/>
      <c r="S1010" s="105"/>
      <c r="T1010" s="105"/>
      <c r="U1010" s="105"/>
      <c r="V1010" s="105"/>
      <c r="W1010" s="105"/>
      <c r="X1010" s="105"/>
      <c r="Y1010" s="105"/>
      <c r="Z1010" s="105"/>
      <c r="AA1010" s="105"/>
      <c r="AB1010" s="105"/>
      <c r="AC1010" s="105"/>
      <c r="AD1010" s="105"/>
      <c r="AE1010" s="105"/>
      <c r="AF1010" s="105"/>
      <c r="AG1010" s="105"/>
      <c r="AH1010" s="105"/>
      <c r="AI1010" s="105"/>
      <c r="AJ1010" s="105"/>
      <c r="AK1010" s="105"/>
      <c r="AL1010" s="105"/>
      <c r="AM1010" s="105"/>
      <c r="AN1010" s="105"/>
      <c r="AO1010" s="105"/>
      <c r="AP1010" s="105"/>
      <c r="AQ1010" s="105"/>
    </row>
    <row r="1011" ht="15.75" customHeight="1">
      <c r="A1011" s="105"/>
      <c r="B1011" s="105"/>
      <c r="C1011" s="105"/>
      <c r="D1011" s="105"/>
      <c r="E1011" s="105"/>
      <c r="F1011" s="105"/>
      <c r="G1011" s="105"/>
      <c r="H1011" s="105"/>
      <c r="I1011" s="105"/>
      <c r="J1011" s="105"/>
      <c r="K1011" s="105"/>
      <c r="L1011" s="105"/>
      <c r="M1011" s="105"/>
      <c r="N1011" s="105"/>
      <c r="O1011" s="105"/>
      <c r="P1011" s="105"/>
      <c r="Q1011" s="105"/>
      <c r="R1011" s="105"/>
      <c r="S1011" s="105"/>
      <c r="T1011" s="105"/>
      <c r="U1011" s="105"/>
      <c r="V1011" s="105"/>
      <c r="W1011" s="105"/>
      <c r="X1011" s="105"/>
      <c r="Y1011" s="105"/>
      <c r="Z1011" s="105"/>
      <c r="AA1011" s="105"/>
      <c r="AB1011" s="105"/>
      <c r="AC1011" s="105"/>
      <c r="AD1011" s="105"/>
      <c r="AE1011" s="105"/>
      <c r="AF1011" s="105"/>
      <c r="AG1011" s="105"/>
      <c r="AH1011" s="105"/>
      <c r="AI1011" s="105"/>
      <c r="AJ1011" s="105"/>
      <c r="AK1011" s="105"/>
      <c r="AL1011" s="105"/>
      <c r="AM1011" s="105"/>
      <c r="AN1011" s="105"/>
      <c r="AO1011" s="105"/>
      <c r="AP1011" s="105"/>
      <c r="AQ1011" s="105"/>
    </row>
    <row r="1012" ht="15.75" customHeight="1">
      <c r="A1012" s="105"/>
      <c r="B1012" s="105"/>
      <c r="C1012" s="105"/>
      <c r="D1012" s="105"/>
      <c r="E1012" s="105"/>
      <c r="F1012" s="105"/>
      <c r="G1012" s="105"/>
      <c r="H1012" s="105"/>
      <c r="I1012" s="105"/>
      <c r="J1012" s="105"/>
      <c r="K1012" s="105"/>
      <c r="L1012" s="105"/>
      <c r="M1012" s="105"/>
      <c r="N1012" s="105"/>
      <c r="O1012" s="105"/>
      <c r="P1012" s="105"/>
      <c r="Q1012" s="105"/>
      <c r="R1012" s="105"/>
      <c r="S1012" s="105"/>
      <c r="T1012" s="105"/>
      <c r="U1012" s="105"/>
      <c r="V1012" s="105"/>
      <c r="W1012" s="105"/>
      <c r="X1012" s="105"/>
      <c r="Y1012" s="105"/>
      <c r="Z1012" s="105"/>
      <c r="AA1012" s="105"/>
      <c r="AB1012" s="105"/>
      <c r="AC1012" s="105"/>
      <c r="AD1012" s="105"/>
      <c r="AE1012" s="105"/>
      <c r="AF1012" s="105"/>
      <c r="AG1012" s="105"/>
      <c r="AH1012" s="105"/>
      <c r="AI1012" s="105"/>
      <c r="AJ1012" s="105"/>
      <c r="AK1012" s="105"/>
      <c r="AL1012" s="105"/>
      <c r="AM1012" s="105"/>
      <c r="AN1012" s="105"/>
      <c r="AO1012" s="105"/>
      <c r="AP1012" s="105"/>
      <c r="AQ1012" s="105"/>
    </row>
    <row r="1013" ht="15.75" customHeight="1">
      <c r="A1013" s="105"/>
      <c r="B1013" s="105"/>
      <c r="C1013" s="105"/>
      <c r="D1013" s="105"/>
      <c r="E1013" s="105"/>
      <c r="F1013" s="105"/>
      <c r="G1013" s="105"/>
      <c r="H1013" s="105"/>
      <c r="I1013" s="105"/>
      <c r="J1013" s="105"/>
      <c r="K1013" s="105"/>
      <c r="L1013" s="105"/>
      <c r="M1013" s="105"/>
      <c r="N1013" s="105"/>
      <c r="O1013" s="105"/>
      <c r="P1013" s="105"/>
      <c r="Q1013" s="105"/>
      <c r="R1013" s="105"/>
      <c r="S1013" s="105"/>
      <c r="T1013" s="105"/>
      <c r="U1013" s="105"/>
      <c r="V1013" s="105"/>
      <c r="W1013" s="105"/>
      <c r="X1013" s="105"/>
      <c r="Y1013" s="105"/>
      <c r="Z1013" s="105"/>
      <c r="AA1013" s="105"/>
      <c r="AB1013" s="105"/>
      <c r="AC1013" s="105"/>
      <c r="AD1013" s="105"/>
      <c r="AE1013" s="105"/>
      <c r="AF1013" s="105"/>
      <c r="AG1013" s="105"/>
      <c r="AH1013" s="105"/>
      <c r="AI1013" s="105"/>
      <c r="AJ1013" s="105"/>
      <c r="AK1013" s="105"/>
      <c r="AL1013" s="105"/>
      <c r="AM1013" s="105"/>
      <c r="AN1013" s="105"/>
      <c r="AO1013" s="105"/>
      <c r="AP1013" s="105"/>
      <c r="AQ1013" s="105"/>
    </row>
    <row r="1014" ht="15.75" customHeight="1">
      <c r="A1014" s="105"/>
      <c r="B1014" s="105"/>
      <c r="C1014" s="105"/>
      <c r="D1014" s="105"/>
      <c r="E1014" s="105"/>
      <c r="F1014" s="105"/>
      <c r="G1014" s="105"/>
      <c r="H1014" s="105"/>
      <c r="I1014" s="105"/>
      <c r="J1014" s="105"/>
      <c r="K1014" s="105"/>
      <c r="L1014" s="105"/>
      <c r="M1014" s="105"/>
      <c r="N1014" s="105"/>
      <c r="O1014" s="105"/>
      <c r="P1014" s="105"/>
      <c r="Q1014" s="105"/>
      <c r="R1014" s="105"/>
      <c r="S1014" s="105"/>
      <c r="T1014" s="105"/>
      <c r="U1014" s="105"/>
      <c r="V1014" s="105"/>
      <c r="W1014" s="105"/>
      <c r="X1014" s="105"/>
      <c r="Y1014" s="105"/>
      <c r="Z1014" s="105"/>
      <c r="AA1014" s="105"/>
      <c r="AB1014" s="105"/>
      <c r="AC1014" s="105"/>
      <c r="AD1014" s="105"/>
      <c r="AE1014" s="105"/>
      <c r="AF1014" s="105"/>
      <c r="AG1014" s="105"/>
      <c r="AH1014" s="105"/>
      <c r="AI1014" s="105"/>
      <c r="AJ1014" s="105"/>
      <c r="AK1014" s="105"/>
      <c r="AL1014" s="105"/>
      <c r="AM1014" s="105"/>
      <c r="AN1014" s="105"/>
      <c r="AO1014" s="105"/>
      <c r="AP1014" s="105"/>
      <c r="AQ1014" s="105"/>
    </row>
    <row r="1015" ht="15.75" customHeight="1">
      <c r="A1015" s="105"/>
      <c r="B1015" s="105"/>
      <c r="C1015" s="105"/>
      <c r="D1015" s="105"/>
      <c r="E1015" s="105"/>
      <c r="F1015" s="105"/>
      <c r="G1015" s="105"/>
      <c r="H1015" s="105"/>
      <c r="I1015" s="105"/>
      <c r="J1015" s="105"/>
      <c r="K1015" s="105"/>
      <c r="L1015" s="105"/>
      <c r="M1015" s="105"/>
      <c r="N1015" s="105"/>
      <c r="O1015" s="105"/>
      <c r="P1015" s="105"/>
      <c r="Q1015" s="105"/>
      <c r="R1015" s="105"/>
      <c r="S1015" s="105"/>
      <c r="T1015" s="105"/>
      <c r="U1015" s="105"/>
      <c r="V1015" s="105"/>
      <c r="W1015" s="105"/>
      <c r="X1015" s="105"/>
      <c r="Y1015" s="105"/>
      <c r="Z1015" s="105"/>
      <c r="AA1015" s="105"/>
      <c r="AB1015" s="105"/>
      <c r="AC1015" s="105"/>
      <c r="AD1015" s="105"/>
      <c r="AE1015" s="105"/>
      <c r="AF1015" s="105"/>
      <c r="AG1015" s="105"/>
      <c r="AH1015" s="105"/>
      <c r="AI1015" s="105"/>
      <c r="AJ1015" s="105"/>
      <c r="AK1015" s="105"/>
      <c r="AL1015" s="105"/>
      <c r="AM1015" s="105"/>
      <c r="AN1015" s="105"/>
      <c r="AO1015" s="105"/>
      <c r="AP1015" s="105"/>
      <c r="AQ1015" s="105"/>
    </row>
    <row r="1016" ht="15.75" customHeight="1">
      <c r="A1016" s="105"/>
      <c r="B1016" s="105"/>
      <c r="C1016" s="105"/>
      <c r="D1016" s="105"/>
      <c r="E1016" s="105"/>
      <c r="F1016" s="105"/>
      <c r="G1016" s="105"/>
      <c r="H1016" s="105"/>
      <c r="I1016" s="105"/>
      <c r="J1016" s="105"/>
      <c r="K1016" s="105"/>
      <c r="L1016" s="105"/>
      <c r="M1016" s="105"/>
      <c r="N1016" s="105"/>
      <c r="O1016" s="105"/>
      <c r="P1016" s="105"/>
      <c r="Q1016" s="105"/>
      <c r="R1016" s="105"/>
      <c r="S1016" s="105"/>
      <c r="T1016" s="105"/>
      <c r="U1016" s="105"/>
      <c r="V1016" s="105"/>
      <c r="W1016" s="105"/>
      <c r="X1016" s="105"/>
      <c r="Y1016" s="105"/>
      <c r="Z1016" s="105"/>
      <c r="AA1016" s="105"/>
      <c r="AB1016" s="105"/>
      <c r="AC1016" s="105"/>
      <c r="AD1016" s="105"/>
      <c r="AE1016" s="105"/>
      <c r="AF1016" s="105"/>
      <c r="AG1016" s="105"/>
      <c r="AH1016" s="105"/>
      <c r="AI1016" s="105"/>
      <c r="AJ1016" s="105"/>
      <c r="AK1016" s="105"/>
      <c r="AL1016" s="105"/>
      <c r="AM1016" s="105"/>
      <c r="AN1016" s="105"/>
      <c r="AO1016" s="105"/>
      <c r="AP1016" s="105"/>
      <c r="AQ1016" s="105"/>
    </row>
    <row r="1017" ht="15.75" customHeight="1">
      <c r="A1017" s="105"/>
      <c r="B1017" s="105"/>
      <c r="C1017" s="105"/>
      <c r="D1017" s="105"/>
      <c r="E1017" s="105"/>
      <c r="F1017" s="105"/>
      <c r="G1017" s="105"/>
      <c r="H1017" s="105"/>
      <c r="I1017" s="105"/>
      <c r="J1017" s="105"/>
      <c r="K1017" s="105"/>
      <c r="L1017" s="105"/>
      <c r="M1017" s="105"/>
      <c r="N1017" s="105"/>
      <c r="O1017" s="105"/>
      <c r="P1017" s="105"/>
      <c r="Q1017" s="105"/>
      <c r="R1017" s="105"/>
      <c r="S1017" s="105"/>
      <c r="T1017" s="105"/>
      <c r="U1017" s="105"/>
      <c r="V1017" s="105"/>
      <c r="W1017" s="105"/>
      <c r="X1017" s="105"/>
      <c r="Y1017" s="105"/>
      <c r="Z1017" s="105"/>
      <c r="AA1017" s="105"/>
      <c r="AB1017" s="105"/>
      <c r="AC1017" s="105"/>
      <c r="AD1017" s="105"/>
      <c r="AE1017" s="105"/>
      <c r="AF1017" s="105"/>
      <c r="AG1017" s="105"/>
      <c r="AH1017" s="105"/>
      <c r="AI1017" s="105"/>
      <c r="AJ1017" s="105"/>
      <c r="AK1017" s="105"/>
      <c r="AL1017" s="105"/>
      <c r="AM1017" s="105"/>
      <c r="AN1017" s="105"/>
      <c r="AO1017" s="105"/>
      <c r="AP1017" s="105"/>
      <c r="AQ1017" s="105"/>
    </row>
    <row r="1018" ht="15.75" customHeight="1">
      <c r="A1018" s="105"/>
      <c r="B1018" s="105"/>
      <c r="C1018" s="105"/>
      <c r="D1018" s="105"/>
      <c r="E1018" s="105"/>
      <c r="F1018" s="105"/>
      <c r="G1018" s="105"/>
      <c r="H1018" s="105"/>
      <c r="I1018" s="105"/>
      <c r="J1018" s="105"/>
      <c r="K1018" s="105"/>
      <c r="L1018" s="105"/>
      <c r="M1018" s="105"/>
      <c r="N1018" s="105"/>
      <c r="O1018" s="105"/>
      <c r="P1018" s="105"/>
      <c r="Q1018" s="105"/>
      <c r="R1018" s="105"/>
      <c r="S1018" s="105"/>
      <c r="T1018" s="105"/>
      <c r="U1018" s="105"/>
      <c r="V1018" s="105"/>
      <c r="W1018" s="105"/>
      <c r="X1018" s="105"/>
      <c r="Y1018" s="105"/>
      <c r="Z1018" s="105"/>
      <c r="AA1018" s="105"/>
      <c r="AB1018" s="105"/>
      <c r="AC1018" s="105"/>
      <c r="AD1018" s="105"/>
      <c r="AE1018" s="105"/>
      <c r="AF1018" s="105"/>
      <c r="AG1018" s="105"/>
      <c r="AH1018" s="105"/>
      <c r="AI1018" s="105"/>
      <c r="AJ1018" s="105"/>
      <c r="AK1018" s="105"/>
      <c r="AL1018" s="105"/>
      <c r="AM1018" s="105"/>
      <c r="AN1018" s="105"/>
      <c r="AO1018" s="105"/>
      <c r="AP1018" s="105"/>
      <c r="AQ1018" s="105"/>
    </row>
    <row r="1019" ht="15.75" customHeight="1">
      <c r="A1019" s="105"/>
      <c r="B1019" s="105"/>
      <c r="C1019" s="105"/>
      <c r="D1019" s="105"/>
      <c r="E1019" s="105"/>
      <c r="F1019" s="105"/>
      <c r="G1019" s="105"/>
      <c r="H1019" s="105"/>
      <c r="I1019" s="105"/>
      <c r="J1019" s="105"/>
      <c r="K1019" s="105"/>
      <c r="L1019" s="105"/>
      <c r="M1019" s="105"/>
      <c r="N1019" s="105"/>
      <c r="O1019" s="105"/>
      <c r="P1019" s="105"/>
      <c r="Q1019" s="105"/>
      <c r="R1019" s="105"/>
      <c r="S1019" s="105"/>
      <c r="T1019" s="105"/>
      <c r="U1019" s="105"/>
      <c r="V1019" s="105"/>
      <c r="W1019" s="105"/>
      <c r="X1019" s="105"/>
      <c r="Y1019" s="105"/>
      <c r="Z1019" s="105"/>
      <c r="AA1019" s="105"/>
      <c r="AB1019" s="105"/>
      <c r="AC1019" s="105"/>
      <c r="AD1019" s="105"/>
      <c r="AE1019" s="105"/>
      <c r="AF1019" s="105"/>
      <c r="AG1019" s="105"/>
      <c r="AH1019" s="105"/>
      <c r="AI1019" s="105"/>
      <c r="AJ1019" s="105"/>
      <c r="AK1019" s="105"/>
      <c r="AL1019" s="105"/>
      <c r="AM1019" s="105"/>
      <c r="AN1019" s="105"/>
      <c r="AO1019" s="105"/>
      <c r="AP1019" s="105"/>
      <c r="AQ1019" s="105"/>
    </row>
    <row r="1020" ht="15.75" customHeight="1">
      <c r="A1020" s="105"/>
      <c r="B1020" s="105"/>
      <c r="C1020" s="105"/>
      <c r="D1020" s="105"/>
      <c r="E1020" s="105"/>
      <c r="F1020" s="105"/>
      <c r="G1020" s="105"/>
      <c r="H1020" s="105"/>
      <c r="I1020" s="105"/>
      <c r="J1020" s="105"/>
      <c r="K1020" s="105"/>
      <c r="L1020" s="105"/>
      <c r="M1020" s="105"/>
      <c r="N1020" s="105"/>
      <c r="O1020" s="105"/>
      <c r="P1020" s="105"/>
      <c r="Q1020" s="105"/>
      <c r="R1020" s="105"/>
      <c r="S1020" s="105"/>
      <c r="T1020" s="105"/>
      <c r="U1020" s="105"/>
      <c r="V1020" s="105"/>
      <c r="W1020" s="105"/>
      <c r="X1020" s="105"/>
      <c r="Y1020" s="105"/>
      <c r="Z1020" s="105"/>
      <c r="AA1020" s="105"/>
      <c r="AB1020" s="105"/>
      <c r="AC1020" s="105"/>
      <c r="AD1020" s="105"/>
      <c r="AE1020" s="105"/>
      <c r="AF1020" s="105"/>
      <c r="AG1020" s="105"/>
      <c r="AH1020" s="105"/>
      <c r="AI1020" s="105"/>
      <c r="AJ1020" s="105"/>
      <c r="AK1020" s="105"/>
      <c r="AL1020" s="105"/>
      <c r="AM1020" s="105"/>
      <c r="AN1020" s="105"/>
      <c r="AO1020" s="105"/>
      <c r="AP1020" s="105"/>
      <c r="AQ1020" s="105"/>
    </row>
    <row r="1021" ht="15.75" customHeight="1">
      <c r="A1021" s="105"/>
      <c r="B1021" s="105"/>
      <c r="C1021" s="105"/>
      <c r="D1021" s="105"/>
      <c r="E1021" s="105"/>
      <c r="F1021" s="105"/>
      <c r="G1021" s="105"/>
      <c r="H1021" s="105"/>
      <c r="I1021" s="105"/>
      <c r="J1021" s="105"/>
      <c r="K1021" s="105"/>
      <c r="L1021" s="105"/>
      <c r="M1021" s="105"/>
      <c r="N1021" s="105"/>
      <c r="O1021" s="105"/>
      <c r="P1021" s="105"/>
      <c r="Q1021" s="105"/>
      <c r="R1021" s="105"/>
      <c r="S1021" s="105"/>
      <c r="T1021" s="105"/>
      <c r="U1021" s="105"/>
      <c r="V1021" s="105"/>
      <c r="W1021" s="105"/>
      <c r="X1021" s="105"/>
      <c r="Y1021" s="105"/>
      <c r="Z1021" s="105"/>
      <c r="AA1021" s="105"/>
      <c r="AB1021" s="105"/>
      <c r="AC1021" s="105"/>
      <c r="AD1021" s="105"/>
      <c r="AE1021" s="105"/>
      <c r="AF1021" s="105"/>
      <c r="AG1021" s="105"/>
      <c r="AH1021" s="105"/>
      <c r="AI1021" s="105"/>
      <c r="AJ1021" s="105"/>
      <c r="AK1021" s="105"/>
      <c r="AL1021" s="105"/>
      <c r="AM1021" s="105"/>
      <c r="AN1021" s="105"/>
      <c r="AO1021" s="105"/>
      <c r="AP1021" s="105"/>
      <c r="AQ1021" s="105"/>
    </row>
    <row r="1022" ht="15.75" customHeight="1">
      <c r="A1022" s="105"/>
      <c r="B1022" s="105"/>
      <c r="C1022" s="105"/>
      <c r="D1022" s="105"/>
      <c r="E1022" s="105"/>
      <c r="F1022" s="105"/>
      <c r="G1022" s="105"/>
      <c r="H1022" s="105"/>
      <c r="I1022" s="105"/>
      <c r="J1022" s="105"/>
      <c r="K1022" s="105"/>
      <c r="L1022" s="105"/>
      <c r="M1022" s="105"/>
      <c r="N1022" s="105"/>
      <c r="O1022" s="105"/>
      <c r="P1022" s="105"/>
      <c r="Q1022" s="105"/>
      <c r="R1022" s="105"/>
      <c r="S1022" s="105"/>
      <c r="T1022" s="105"/>
      <c r="U1022" s="105"/>
      <c r="V1022" s="105"/>
      <c r="W1022" s="105"/>
      <c r="X1022" s="105"/>
      <c r="Y1022" s="105"/>
      <c r="Z1022" s="105"/>
      <c r="AA1022" s="105"/>
      <c r="AB1022" s="105"/>
      <c r="AC1022" s="105"/>
      <c r="AD1022" s="105"/>
      <c r="AE1022" s="105"/>
      <c r="AF1022" s="105"/>
      <c r="AG1022" s="105"/>
      <c r="AH1022" s="105"/>
      <c r="AI1022" s="105"/>
      <c r="AJ1022" s="105"/>
      <c r="AK1022" s="105"/>
      <c r="AL1022" s="105"/>
      <c r="AM1022" s="105"/>
      <c r="AN1022" s="105"/>
      <c r="AO1022" s="105"/>
      <c r="AP1022" s="105"/>
      <c r="AQ1022" s="105"/>
    </row>
    <row r="1023" ht="15.75" customHeight="1">
      <c r="A1023" s="105"/>
      <c r="B1023" s="105"/>
      <c r="C1023" s="105"/>
      <c r="D1023" s="105"/>
      <c r="E1023" s="105"/>
      <c r="F1023" s="105"/>
      <c r="G1023" s="105"/>
      <c r="H1023" s="105"/>
      <c r="I1023" s="105"/>
      <c r="J1023" s="105"/>
      <c r="K1023" s="105"/>
      <c r="L1023" s="105"/>
      <c r="M1023" s="105"/>
      <c r="N1023" s="105"/>
      <c r="O1023" s="105"/>
      <c r="P1023" s="105"/>
      <c r="Q1023" s="105"/>
      <c r="R1023" s="105"/>
      <c r="S1023" s="105"/>
      <c r="T1023" s="105"/>
      <c r="U1023" s="105"/>
      <c r="V1023" s="105"/>
      <c r="W1023" s="105"/>
      <c r="X1023" s="105"/>
      <c r="Y1023" s="105"/>
      <c r="Z1023" s="105"/>
      <c r="AA1023" s="105"/>
      <c r="AB1023" s="105"/>
      <c r="AC1023" s="105"/>
      <c r="AD1023" s="105"/>
      <c r="AE1023" s="105"/>
      <c r="AF1023" s="105"/>
      <c r="AG1023" s="105"/>
      <c r="AH1023" s="105"/>
      <c r="AI1023" s="105"/>
      <c r="AJ1023" s="105"/>
      <c r="AK1023" s="105"/>
      <c r="AL1023" s="105"/>
      <c r="AM1023" s="105"/>
      <c r="AN1023" s="105"/>
      <c r="AO1023" s="105"/>
      <c r="AP1023" s="105"/>
      <c r="AQ1023" s="105"/>
    </row>
    <row r="1024" ht="15.75" customHeight="1">
      <c r="A1024" s="105"/>
      <c r="B1024" s="105"/>
      <c r="C1024" s="105"/>
      <c r="D1024" s="105"/>
      <c r="E1024" s="105"/>
      <c r="F1024" s="105"/>
      <c r="G1024" s="105"/>
      <c r="H1024" s="105"/>
      <c r="I1024" s="105"/>
      <c r="J1024" s="105"/>
      <c r="K1024" s="105"/>
      <c r="L1024" s="105"/>
      <c r="M1024" s="105"/>
      <c r="N1024" s="105"/>
      <c r="O1024" s="105"/>
      <c r="P1024" s="105"/>
      <c r="Q1024" s="105"/>
      <c r="R1024" s="105"/>
      <c r="S1024" s="105"/>
      <c r="T1024" s="105"/>
      <c r="U1024" s="105"/>
      <c r="V1024" s="105"/>
      <c r="W1024" s="105"/>
      <c r="X1024" s="105"/>
      <c r="Y1024" s="105"/>
      <c r="Z1024" s="105"/>
      <c r="AA1024" s="105"/>
      <c r="AB1024" s="105"/>
      <c r="AC1024" s="105"/>
      <c r="AD1024" s="105"/>
      <c r="AE1024" s="105"/>
      <c r="AF1024" s="105"/>
      <c r="AG1024" s="105"/>
      <c r="AH1024" s="105"/>
      <c r="AI1024" s="105"/>
      <c r="AJ1024" s="105"/>
      <c r="AK1024" s="105"/>
      <c r="AL1024" s="105"/>
      <c r="AM1024" s="105"/>
      <c r="AN1024" s="105"/>
      <c r="AO1024" s="105"/>
      <c r="AP1024" s="105"/>
      <c r="AQ1024" s="105"/>
    </row>
    <row r="1025" ht="15.75" customHeight="1">
      <c r="A1025" s="105"/>
      <c r="B1025" s="105"/>
      <c r="C1025" s="105"/>
      <c r="D1025" s="105"/>
      <c r="E1025" s="105"/>
      <c r="F1025" s="105"/>
      <c r="G1025" s="105"/>
      <c r="H1025" s="105"/>
      <c r="I1025" s="105"/>
      <c r="J1025" s="105"/>
      <c r="K1025" s="105"/>
      <c r="L1025" s="105"/>
      <c r="M1025" s="105"/>
      <c r="N1025" s="105"/>
      <c r="O1025" s="105"/>
      <c r="P1025" s="105"/>
      <c r="Q1025" s="105"/>
      <c r="R1025" s="105"/>
      <c r="S1025" s="105"/>
      <c r="T1025" s="105"/>
      <c r="U1025" s="105"/>
      <c r="V1025" s="105"/>
      <c r="W1025" s="105"/>
      <c r="X1025" s="105"/>
      <c r="Y1025" s="105"/>
      <c r="Z1025" s="105"/>
      <c r="AA1025" s="105"/>
      <c r="AB1025" s="105"/>
      <c r="AC1025" s="105"/>
      <c r="AD1025" s="105"/>
      <c r="AE1025" s="105"/>
      <c r="AF1025" s="105"/>
      <c r="AG1025" s="105"/>
      <c r="AH1025" s="105"/>
      <c r="AI1025" s="105"/>
      <c r="AJ1025" s="105"/>
      <c r="AK1025" s="105"/>
      <c r="AL1025" s="105"/>
      <c r="AM1025" s="105"/>
      <c r="AN1025" s="105"/>
      <c r="AO1025" s="105"/>
      <c r="AP1025" s="105"/>
      <c r="AQ1025" s="105"/>
    </row>
    <row r="1026" ht="15.75" customHeight="1">
      <c r="A1026" s="105"/>
      <c r="B1026" s="105"/>
      <c r="C1026" s="105"/>
      <c r="D1026" s="105"/>
      <c r="E1026" s="105"/>
      <c r="F1026" s="105"/>
      <c r="G1026" s="105"/>
      <c r="H1026" s="105"/>
      <c r="I1026" s="105"/>
      <c r="J1026" s="105"/>
      <c r="K1026" s="105"/>
      <c r="L1026" s="105"/>
      <c r="M1026" s="105"/>
      <c r="N1026" s="105"/>
      <c r="O1026" s="105"/>
      <c r="P1026" s="105"/>
      <c r="Q1026" s="105"/>
      <c r="R1026" s="105"/>
      <c r="S1026" s="105"/>
      <c r="T1026" s="105"/>
      <c r="U1026" s="105"/>
      <c r="V1026" s="105"/>
      <c r="W1026" s="105"/>
      <c r="X1026" s="105"/>
      <c r="Y1026" s="105"/>
      <c r="Z1026" s="105"/>
      <c r="AA1026" s="105"/>
      <c r="AB1026" s="105"/>
      <c r="AC1026" s="105"/>
      <c r="AD1026" s="105"/>
      <c r="AE1026" s="105"/>
      <c r="AF1026" s="105"/>
      <c r="AG1026" s="105"/>
      <c r="AH1026" s="105"/>
      <c r="AI1026" s="105"/>
      <c r="AJ1026" s="105"/>
      <c r="AK1026" s="105"/>
      <c r="AL1026" s="105"/>
      <c r="AM1026" s="105"/>
      <c r="AN1026" s="105"/>
      <c r="AO1026" s="105"/>
      <c r="AP1026" s="105"/>
      <c r="AQ1026" s="105"/>
    </row>
    <row r="1027" ht="15.75" customHeight="1">
      <c r="A1027" s="105"/>
      <c r="B1027" s="105"/>
      <c r="C1027" s="105"/>
      <c r="D1027" s="105"/>
      <c r="E1027" s="105"/>
      <c r="F1027" s="105"/>
      <c r="G1027" s="105"/>
      <c r="H1027" s="105"/>
      <c r="I1027" s="105"/>
      <c r="J1027" s="105"/>
      <c r="K1027" s="105"/>
      <c r="L1027" s="105"/>
      <c r="M1027" s="105"/>
      <c r="N1027" s="105"/>
      <c r="O1027" s="105"/>
      <c r="P1027" s="105"/>
      <c r="Q1027" s="105"/>
      <c r="R1027" s="105"/>
      <c r="S1027" s="105"/>
      <c r="T1027" s="105"/>
      <c r="U1027" s="105"/>
      <c r="V1027" s="105"/>
      <c r="W1027" s="105"/>
      <c r="X1027" s="105"/>
      <c r="Y1027" s="105"/>
      <c r="Z1027" s="105"/>
      <c r="AA1027" s="105"/>
      <c r="AB1027" s="105"/>
      <c r="AC1027" s="105"/>
      <c r="AD1027" s="105"/>
      <c r="AE1027" s="105"/>
      <c r="AF1027" s="105"/>
      <c r="AG1027" s="105"/>
      <c r="AH1027" s="105"/>
      <c r="AI1027" s="105"/>
      <c r="AJ1027" s="105"/>
      <c r="AK1027" s="105"/>
      <c r="AL1027" s="105"/>
      <c r="AM1027" s="105"/>
      <c r="AN1027" s="105"/>
      <c r="AO1027" s="105"/>
      <c r="AP1027" s="105"/>
      <c r="AQ1027" s="105"/>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5.13" defaultRowHeight="15.0"/>
  <cols>
    <col customWidth="1" min="1" max="1" width="0.63"/>
    <col customWidth="1" min="2" max="2" width="15.88"/>
    <col customWidth="1" min="3" max="3" width="17.0"/>
    <col customWidth="1" min="4" max="4" width="10.38"/>
    <col customWidth="1" min="5" max="6" width="10.25"/>
    <col customWidth="1" min="7" max="7" width="12.75"/>
    <col customWidth="1" min="8" max="8" width="14.13"/>
    <col customWidth="1" min="9" max="13" width="10.25"/>
  </cols>
  <sheetData>
    <row r="1" ht="6.0" customHeight="1">
      <c r="A1" s="105"/>
      <c r="B1" s="105"/>
      <c r="C1" s="749"/>
      <c r="D1" s="749"/>
      <c r="E1" s="749"/>
      <c r="F1" s="749"/>
      <c r="G1" s="749"/>
      <c r="H1" s="749"/>
      <c r="I1" s="749"/>
      <c r="J1" s="105"/>
      <c r="K1" s="105"/>
      <c r="L1" s="105"/>
      <c r="M1" s="105"/>
      <c r="N1" s="105"/>
      <c r="O1" s="105"/>
      <c r="P1" s="105"/>
      <c r="Q1" s="105"/>
      <c r="R1" s="105"/>
      <c r="S1" s="105"/>
      <c r="T1" s="105"/>
      <c r="U1" s="105"/>
      <c r="V1" s="105"/>
      <c r="W1" s="105"/>
      <c r="X1" s="105"/>
      <c r="Y1" s="105"/>
      <c r="Z1" s="105"/>
    </row>
    <row r="2" ht="22.5" customHeight="1">
      <c r="A2" s="105"/>
      <c r="B2" s="105"/>
      <c r="C2" s="749"/>
      <c r="D2" s="749"/>
      <c r="E2" s="749"/>
      <c r="F2" s="749"/>
      <c r="G2" s="749"/>
      <c r="H2" s="749"/>
      <c r="I2" s="749"/>
      <c r="J2" s="105"/>
      <c r="K2" s="105"/>
      <c r="L2" s="105"/>
      <c r="M2" s="105"/>
      <c r="N2" s="105"/>
      <c r="O2" s="105"/>
      <c r="P2" s="105"/>
      <c r="Q2" s="105"/>
      <c r="R2" s="105"/>
      <c r="S2" s="105"/>
      <c r="T2" s="105"/>
      <c r="U2" s="105"/>
      <c r="V2" s="105"/>
      <c r="W2" s="105"/>
      <c r="X2" s="105"/>
      <c r="Y2" s="105"/>
      <c r="Z2" s="105"/>
    </row>
    <row r="3" ht="26.25" customHeight="1">
      <c r="A3" s="750"/>
      <c r="B3" s="750"/>
      <c r="C3" s="751" t="s">
        <v>414</v>
      </c>
      <c r="D3" s="752"/>
      <c r="E3" s="752"/>
      <c r="F3" s="752"/>
      <c r="G3" s="752"/>
      <c r="H3" s="752"/>
      <c r="I3" s="752"/>
      <c r="J3" s="753"/>
      <c r="K3" s="750"/>
      <c r="L3" s="105"/>
      <c r="M3" s="105"/>
      <c r="N3" s="105"/>
      <c r="O3" s="105"/>
      <c r="P3" s="105"/>
      <c r="Q3" s="105"/>
      <c r="R3" s="105"/>
      <c r="S3" s="105"/>
      <c r="T3" s="105"/>
      <c r="U3" s="105"/>
      <c r="V3" s="105"/>
      <c r="W3" s="105"/>
      <c r="X3" s="105"/>
      <c r="Y3" s="105"/>
      <c r="Z3" s="105"/>
    </row>
    <row r="4" ht="26.25" customHeight="1">
      <c r="A4" s="750"/>
      <c r="B4" s="750"/>
      <c r="C4" s="754"/>
      <c r="D4" s="754"/>
      <c r="E4" s="754"/>
      <c r="F4" s="754"/>
      <c r="G4" s="754"/>
      <c r="H4" s="754"/>
      <c r="I4" s="754"/>
      <c r="J4" s="755"/>
      <c r="K4" s="750"/>
      <c r="L4" s="105"/>
      <c r="M4" s="105"/>
      <c r="N4" s="105"/>
      <c r="O4" s="105"/>
      <c r="P4" s="105"/>
      <c r="Q4" s="105"/>
      <c r="R4" s="105"/>
      <c r="S4" s="105"/>
      <c r="T4" s="105"/>
      <c r="U4" s="105"/>
      <c r="V4" s="105"/>
      <c r="W4" s="105"/>
      <c r="X4" s="105"/>
      <c r="Y4" s="105"/>
      <c r="Z4" s="105"/>
    </row>
    <row r="5" ht="12.75" customHeight="1">
      <c r="A5" s="105"/>
      <c r="B5" s="105"/>
      <c r="C5" s="105"/>
      <c r="D5" s="756" t="s">
        <v>415</v>
      </c>
      <c r="E5" s="757">
        <f>'Sales Projections'!T28</f>
        <v>12000</v>
      </c>
      <c r="F5" s="105"/>
      <c r="G5" s="105"/>
      <c r="H5" s="105"/>
      <c r="I5" s="105"/>
      <c r="J5" s="105"/>
      <c r="K5" s="105"/>
      <c r="L5" s="105"/>
      <c r="M5" s="105"/>
      <c r="N5" s="105"/>
      <c r="O5" s="105"/>
      <c r="P5" s="105"/>
      <c r="Q5" s="105"/>
      <c r="R5" s="105"/>
      <c r="S5" s="105"/>
      <c r="T5" s="105"/>
      <c r="U5" s="105"/>
      <c r="V5" s="105"/>
      <c r="W5" s="105"/>
      <c r="X5" s="105"/>
      <c r="Y5" s="105"/>
      <c r="Z5" s="105"/>
    </row>
    <row r="6" ht="12.75" customHeight="1">
      <c r="A6" s="105"/>
      <c r="B6" s="105"/>
      <c r="C6" s="105"/>
      <c r="D6" s="756" t="s">
        <v>416</v>
      </c>
      <c r="E6" s="757">
        <f>((E8/(E10-E9)))</f>
        <v>12876.06112</v>
      </c>
      <c r="F6" s="105"/>
      <c r="G6" s="105"/>
      <c r="H6" s="105"/>
      <c r="I6" s="756" t="s">
        <v>417</v>
      </c>
      <c r="J6" s="758">
        <f>E8</f>
        <v>151680</v>
      </c>
      <c r="K6" s="105"/>
      <c r="L6" s="105"/>
      <c r="M6" s="105"/>
      <c r="N6" s="105"/>
      <c r="O6" s="105"/>
      <c r="P6" s="105"/>
      <c r="Q6" s="105"/>
      <c r="R6" s="105"/>
      <c r="S6" s="105"/>
      <c r="T6" s="105"/>
      <c r="U6" s="105"/>
      <c r="V6" s="105"/>
      <c r="W6" s="105"/>
      <c r="X6" s="105"/>
      <c r="Y6" s="105"/>
      <c r="Z6" s="105"/>
    </row>
    <row r="7" ht="12.75" customHeight="1">
      <c r="A7" s="105"/>
      <c r="B7" s="105"/>
      <c r="C7" s="105"/>
      <c r="D7" s="105"/>
      <c r="E7" s="759">
        <f>(E6-E5)/2</f>
        <v>438.0305603</v>
      </c>
      <c r="F7" s="105"/>
      <c r="G7" s="105"/>
      <c r="H7" s="756"/>
      <c r="I7" s="756"/>
      <c r="J7" s="758"/>
      <c r="K7" s="105"/>
      <c r="L7" s="105"/>
      <c r="M7" s="105"/>
      <c r="N7" s="105"/>
      <c r="O7" s="105"/>
      <c r="P7" s="105"/>
      <c r="Q7" s="105"/>
      <c r="R7" s="105"/>
      <c r="S7" s="105"/>
      <c r="T7" s="105"/>
      <c r="U7" s="105"/>
      <c r="V7" s="105"/>
      <c r="W7" s="105"/>
      <c r="X7" s="105"/>
      <c r="Y7" s="105"/>
      <c r="Z7" s="105"/>
    </row>
    <row r="8" ht="12.75" customHeight="1">
      <c r="A8" s="105"/>
      <c r="B8" s="105"/>
      <c r="C8" s="105" t="s">
        <v>418</v>
      </c>
      <c r="D8" s="760" t="s">
        <v>419</v>
      </c>
      <c r="E8" s="761">
        <f>SUMIF('P&amp;L'!A:AG,"Fixed",'P&amp;L'!Q:Q)</f>
        <v>151680</v>
      </c>
      <c r="F8" s="762"/>
      <c r="G8" s="763"/>
      <c r="H8" s="764" t="s">
        <v>420</v>
      </c>
      <c r="I8" s="105"/>
      <c r="J8" s="763"/>
      <c r="K8" s="105"/>
      <c r="L8" s="105"/>
      <c r="M8" s="105"/>
      <c r="N8" s="105"/>
      <c r="O8" s="105"/>
      <c r="P8" s="105"/>
      <c r="Q8" s="105"/>
      <c r="R8" s="105"/>
      <c r="S8" s="105"/>
      <c r="T8" s="105"/>
      <c r="U8" s="105"/>
      <c r="V8" s="105"/>
      <c r="W8" s="105"/>
      <c r="X8" s="105"/>
      <c r="Y8" s="105"/>
      <c r="Z8" s="105"/>
    </row>
    <row r="9" ht="12.75" customHeight="1">
      <c r="A9" s="105"/>
      <c r="B9" s="105"/>
      <c r="C9" s="105" t="s">
        <v>421</v>
      </c>
      <c r="D9" s="760" t="s">
        <v>422</v>
      </c>
      <c r="E9" s="761">
        <f>(SUMIF('P&amp;L'!A:AG,"Variable",'P&amp;L'!Q:Q))/E5</f>
        <v>21.22</v>
      </c>
      <c r="F9" s="762"/>
      <c r="G9" s="763"/>
      <c r="H9" s="765" t="s">
        <v>423</v>
      </c>
      <c r="I9" s="105"/>
      <c r="J9" s="763"/>
      <c r="K9" s="105"/>
      <c r="L9" s="105"/>
      <c r="M9" s="105"/>
      <c r="N9" s="105"/>
      <c r="O9" s="105"/>
      <c r="P9" s="105"/>
      <c r="Q9" s="105"/>
      <c r="R9" s="105"/>
      <c r="S9" s="105"/>
      <c r="T9" s="105"/>
      <c r="U9" s="105"/>
      <c r="V9" s="105"/>
      <c r="W9" s="105"/>
      <c r="X9" s="105"/>
      <c r="Y9" s="105"/>
      <c r="Z9" s="105"/>
    </row>
    <row r="10" ht="12.75" customHeight="1">
      <c r="A10" s="105"/>
      <c r="B10" s="105"/>
      <c r="C10" s="105" t="s">
        <v>424</v>
      </c>
      <c r="D10" s="760" t="s">
        <v>425</v>
      </c>
      <c r="E10" s="761">
        <f>'P&amp;L'!Q17/E5</f>
        <v>33</v>
      </c>
      <c r="F10" s="762"/>
      <c r="G10" s="763"/>
      <c r="H10" s="765" t="s">
        <v>426</v>
      </c>
      <c r="I10" s="105"/>
      <c r="J10" s="763"/>
      <c r="K10" s="105"/>
      <c r="L10" s="105"/>
      <c r="M10" s="105"/>
      <c r="N10" s="105"/>
      <c r="O10" s="105"/>
      <c r="P10" s="105"/>
      <c r="Q10" s="105"/>
      <c r="R10" s="105"/>
      <c r="S10" s="105"/>
      <c r="T10" s="105"/>
      <c r="U10" s="105"/>
      <c r="V10" s="105"/>
      <c r="W10" s="105"/>
      <c r="X10" s="105"/>
      <c r="Y10" s="105"/>
      <c r="Z10" s="105"/>
    </row>
    <row r="11" ht="12.75" customHeight="1">
      <c r="A11" s="105"/>
      <c r="B11" s="105"/>
      <c r="C11" s="105"/>
      <c r="D11" s="105"/>
      <c r="E11" s="253"/>
      <c r="F11" s="105"/>
      <c r="G11" s="105"/>
      <c r="H11" s="105"/>
      <c r="I11" s="105"/>
      <c r="J11" s="105"/>
      <c r="K11" s="105"/>
      <c r="L11" s="105"/>
      <c r="M11" s="105"/>
      <c r="N11" s="105"/>
      <c r="O11" s="105"/>
      <c r="P11" s="105"/>
      <c r="Q11" s="105"/>
      <c r="R11" s="105"/>
      <c r="S11" s="105"/>
      <c r="T11" s="105"/>
      <c r="U11" s="105"/>
      <c r="V11" s="105"/>
      <c r="W11" s="105"/>
      <c r="X11" s="105"/>
      <c r="Y11" s="105"/>
      <c r="Z11" s="105"/>
    </row>
    <row r="12" ht="12.75" customHeight="1">
      <c r="A12" s="105"/>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row>
    <row r="13" ht="12.75" customHeight="1">
      <c r="A13" s="105"/>
      <c r="B13" s="105"/>
      <c r="C13" s="766"/>
      <c r="K13" s="105"/>
      <c r="L13" s="105"/>
      <c r="M13" s="105"/>
      <c r="N13" s="105"/>
      <c r="O13" s="105"/>
      <c r="P13" s="105"/>
      <c r="Q13" s="105"/>
      <c r="R13" s="105"/>
      <c r="S13" s="105"/>
      <c r="T13" s="105"/>
      <c r="U13" s="105"/>
      <c r="V13" s="105"/>
      <c r="W13" s="105"/>
      <c r="X13" s="105"/>
      <c r="Y13" s="105"/>
      <c r="Z13" s="105"/>
    </row>
    <row r="14" ht="12.75" customHeight="1">
      <c r="A14" s="105"/>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row>
    <row r="15" ht="12.75" customHeight="1">
      <c r="A15" s="105"/>
      <c r="B15" s="105"/>
      <c r="C15" s="767"/>
      <c r="D15" s="767"/>
      <c r="E15" s="768"/>
      <c r="F15" s="105"/>
      <c r="G15" s="105"/>
      <c r="H15" s="105"/>
      <c r="I15" s="105"/>
      <c r="J15" s="105"/>
      <c r="K15" s="105"/>
      <c r="L15" s="105"/>
      <c r="M15" s="105"/>
      <c r="N15" s="105"/>
      <c r="O15" s="105"/>
      <c r="P15" s="105"/>
      <c r="Q15" s="105"/>
      <c r="R15" s="105"/>
      <c r="S15" s="105"/>
      <c r="T15" s="105"/>
      <c r="U15" s="105"/>
      <c r="V15" s="105"/>
      <c r="W15" s="105"/>
      <c r="X15" s="105"/>
      <c r="Y15" s="105"/>
      <c r="Z15" s="105"/>
    </row>
    <row r="16" ht="12.75" customHeight="1">
      <c r="A16" s="105"/>
      <c r="B16" s="105"/>
      <c r="C16" s="764"/>
      <c r="D16" s="764"/>
      <c r="E16" s="764"/>
      <c r="F16" s="764"/>
      <c r="G16" s="764"/>
      <c r="H16" s="764"/>
      <c r="I16" s="764"/>
      <c r="J16" s="105"/>
      <c r="K16" s="105"/>
      <c r="L16" s="105"/>
      <c r="M16" s="105"/>
      <c r="N16" s="105"/>
      <c r="O16" s="105"/>
      <c r="P16" s="105"/>
      <c r="Q16" s="105"/>
      <c r="R16" s="105"/>
      <c r="S16" s="105"/>
      <c r="T16" s="105"/>
      <c r="U16" s="105"/>
      <c r="V16" s="105"/>
      <c r="W16" s="105"/>
      <c r="X16" s="105"/>
      <c r="Y16" s="105"/>
      <c r="Z16" s="105"/>
    </row>
    <row r="17" ht="12.75" customHeight="1">
      <c r="A17" s="105"/>
      <c r="B17" s="105"/>
      <c r="C17" s="769" t="s">
        <v>427</v>
      </c>
      <c r="D17" s="769"/>
      <c r="E17" s="769"/>
      <c r="F17" s="769"/>
      <c r="G17" s="769"/>
      <c r="H17" s="769"/>
      <c r="I17" s="769"/>
      <c r="J17" s="769"/>
      <c r="K17" s="769"/>
      <c r="L17" s="769"/>
      <c r="M17" s="105"/>
      <c r="N17" s="105"/>
      <c r="O17" s="105"/>
      <c r="P17" s="105"/>
      <c r="Q17" s="105"/>
      <c r="R17" s="105"/>
      <c r="S17" s="105"/>
      <c r="T17" s="105"/>
      <c r="U17" s="105"/>
      <c r="V17" s="105"/>
      <c r="W17" s="105"/>
      <c r="X17" s="105"/>
      <c r="Y17" s="105"/>
      <c r="Z17" s="105"/>
    </row>
    <row r="18" ht="12.75" customHeight="1">
      <c r="A18" s="105"/>
      <c r="B18" s="105"/>
      <c r="C18" s="769"/>
      <c r="D18" s="769"/>
      <c r="E18" s="769"/>
      <c r="F18" s="769"/>
      <c r="G18" s="769"/>
      <c r="H18" s="769"/>
      <c r="I18" s="769"/>
      <c r="J18" s="769"/>
      <c r="K18" s="769"/>
      <c r="L18" s="769"/>
      <c r="M18" s="105"/>
      <c r="N18" s="105"/>
      <c r="O18" s="105"/>
      <c r="P18" s="105"/>
      <c r="Q18" s="105"/>
      <c r="R18" s="105"/>
      <c r="S18" s="105"/>
      <c r="T18" s="105"/>
      <c r="U18" s="105"/>
      <c r="V18" s="105"/>
      <c r="W18" s="105"/>
      <c r="X18" s="105"/>
      <c r="Y18" s="105"/>
      <c r="Z18" s="105"/>
    </row>
    <row r="19" ht="12.75" customHeight="1">
      <c r="A19" s="105"/>
      <c r="B19" s="105"/>
      <c r="C19" s="769"/>
      <c r="D19" s="769"/>
      <c r="E19" s="769"/>
      <c r="F19" s="769"/>
      <c r="G19" s="769"/>
      <c r="H19" s="769"/>
      <c r="I19" s="769"/>
      <c r="J19" s="769"/>
      <c r="K19" s="769"/>
      <c r="L19" s="769"/>
      <c r="M19" s="105"/>
      <c r="N19" s="105"/>
      <c r="O19" s="105"/>
      <c r="P19" s="105"/>
      <c r="Q19" s="105"/>
      <c r="R19" s="105"/>
      <c r="S19" s="105"/>
      <c r="T19" s="105"/>
      <c r="U19" s="105"/>
      <c r="V19" s="105"/>
      <c r="W19" s="105"/>
      <c r="X19" s="105"/>
      <c r="Y19" s="105"/>
      <c r="Z19" s="105"/>
    </row>
    <row r="20" ht="12.75" customHeight="1">
      <c r="A20" s="105"/>
      <c r="B20" s="105"/>
      <c r="C20" s="770" t="s">
        <v>239</v>
      </c>
      <c r="D20" s="771">
        <f t="shared" ref="D20:F20" si="1">E20-$E$7</f>
        <v>11123.93888</v>
      </c>
      <c r="E20" s="771">
        <f t="shared" si="1"/>
        <v>11561.96944</v>
      </c>
      <c r="F20" s="771">
        <f t="shared" si="1"/>
        <v>12000</v>
      </c>
      <c r="G20" s="772">
        <f>H20-E7</f>
        <v>12438.03056</v>
      </c>
      <c r="H20" s="771">
        <f>E6</f>
        <v>12876.06112</v>
      </c>
      <c r="I20" s="771">
        <f t="shared" ref="I20:L20" si="2">H20+$E$7</f>
        <v>13314.09168</v>
      </c>
      <c r="J20" s="771">
        <f t="shared" si="2"/>
        <v>13752.12224</v>
      </c>
      <c r="K20" s="771">
        <f t="shared" si="2"/>
        <v>14190.1528</v>
      </c>
      <c r="L20" s="771">
        <f t="shared" si="2"/>
        <v>14628.18336</v>
      </c>
      <c r="M20" s="105"/>
      <c r="N20" s="105"/>
      <c r="O20" s="105"/>
      <c r="P20" s="105"/>
      <c r="Q20" s="105"/>
      <c r="R20" s="105"/>
      <c r="S20" s="105"/>
      <c r="T20" s="105"/>
      <c r="U20" s="105"/>
      <c r="V20" s="105"/>
      <c r="W20" s="105"/>
      <c r="X20" s="105"/>
      <c r="Y20" s="105"/>
      <c r="Z20" s="105"/>
    </row>
    <row r="21" ht="12.75" hidden="1" customHeight="1">
      <c r="A21" s="105"/>
      <c r="B21" s="105"/>
      <c r="C21" s="770" t="s">
        <v>428</v>
      </c>
      <c r="D21" s="771">
        <f t="shared" ref="D21:L21" si="3">$E$8</f>
        <v>151680</v>
      </c>
      <c r="E21" s="771">
        <f t="shared" si="3"/>
        <v>151680</v>
      </c>
      <c r="F21" s="771">
        <f t="shared" si="3"/>
        <v>151680</v>
      </c>
      <c r="G21" s="771">
        <f t="shared" si="3"/>
        <v>151680</v>
      </c>
      <c r="H21" s="771">
        <f t="shared" si="3"/>
        <v>151680</v>
      </c>
      <c r="I21" s="771">
        <f t="shared" si="3"/>
        <v>151680</v>
      </c>
      <c r="J21" s="771">
        <f t="shared" si="3"/>
        <v>151680</v>
      </c>
      <c r="K21" s="771">
        <f t="shared" si="3"/>
        <v>151680</v>
      </c>
      <c r="L21" s="771">
        <f t="shared" si="3"/>
        <v>151680</v>
      </c>
      <c r="M21" s="105"/>
      <c r="N21" s="105"/>
      <c r="O21" s="105"/>
      <c r="P21" s="105"/>
      <c r="Q21" s="105"/>
      <c r="R21" s="105"/>
      <c r="S21" s="105"/>
      <c r="T21" s="105"/>
      <c r="U21" s="105"/>
      <c r="V21" s="105"/>
      <c r="W21" s="105"/>
      <c r="X21" s="105"/>
      <c r="Y21" s="105"/>
      <c r="Z21" s="105"/>
    </row>
    <row r="22" ht="12.75" hidden="1" customHeight="1">
      <c r="A22" s="105"/>
      <c r="B22" s="105"/>
      <c r="C22" s="770" t="s">
        <v>429</v>
      </c>
      <c r="D22" s="771">
        <f t="shared" ref="D22:L22" si="4">(D20*$E$9)</f>
        <v>236049.983</v>
      </c>
      <c r="E22" s="771">
        <f t="shared" si="4"/>
        <v>245344.9915</v>
      </c>
      <c r="F22" s="771">
        <f t="shared" si="4"/>
        <v>254640</v>
      </c>
      <c r="G22" s="771">
        <f t="shared" si="4"/>
        <v>263935.0085</v>
      </c>
      <c r="H22" s="771">
        <f t="shared" si="4"/>
        <v>273230.017</v>
      </c>
      <c r="I22" s="771">
        <f t="shared" si="4"/>
        <v>282525.0255</v>
      </c>
      <c r="J22" s="771">
        <f t="shared" si="4"/>
        <v>291820.034</v>
      </c>
      <c r="K22" s="771">
        <f t="shared" si="4"/>
        <v>301115.0424</v>
      </c>
      <c r="L22" s="771">
        <f t="shared" si="4"/>
        <v>310410.0509</v>
      </c>
      <c r="M22" s="105"/>
      <c r="N22" s="105"/>
      <c r="O22" s="105"/>
      <c r="P22" s="105"/>
      <c r="Q22" s="105"/>
      <c r="R22" s="105"/>
      <c r="S22" s="105"/>
      <c r="T22" s="105"/>
      <c r="U22" s="105"/>
      <c r="V22" s="105"/>
      <c r="W22" s="105"/>
      <c r="X22" s="105"/>
      <c r="Y22" s="105"/>
      <c r="Z22" s="105"/>
    </row>
    <row r="23" ht="12.75" customHeight="1">
      <c r="A23" s="105"/>
      <c r="B23" s="105"/>
      <c r="C23" s="770" t="s">
        <v>430</v>
      </c>
      <c r="D23" s="771">
        <f t="shared" ref="D23:L23" si="5">D21+D22</f>
        <v>387729.983</v>
      </c>
      <c r="E23" s="771">
        <f t="shared" si="5"/>
        <v>397024.9915</v>
      </c>
      <c r="F23" s="771">
        <f t="shared" si="5"/>
        <v>406320</v>
      </c>
      <c r="G23" s="771">
        <f t="shared" si="5"/>
        <v>415615.0085</v>
      </c>
      <c r="H23" s="771">
        <f t="shared" si="5"/>
        <v>424910.017</v>
      </c>
      <c r="I23" s="771">
        <f t="shared" si="5"/>
        <v>434205.0255</v>
      </c>
      <c r="J23" s="771">
        <f t="shared" si="5"/>
        <v>443500.034</v>
      </c>
      <c r="K23" s="771">
        <f t="shared" si="5"/>
        <v>452795.0424</v>
      </c>
      <c r="L23" s="771">
        <f t="shared" si="5"/>
        <v>462090.0509</v>
      </c>
      <c r="M23" s="105"/>
      <c r="N23" s="105"/>
      <c r="O23" s="105"/>
      <c r="P23" s="105"/>
      <c r="Q23" s="105"/>
      <c r="R23" s="105"/>
      <c r="S23" s="105"/>
      <c r="T23" s="105"/>
      <c r="U23" s="105"/>
      <c r="V23" s="105"/>
      <c r="W23" s="105"/>
      <c r="X23" s="105"/>
      <c r="Y23" s="105"/>
      <c r="Z23" s="105"/>
    </row>
    <row r="24" ht="12.75" customHeight="1">
      <c r="A24" s="105"/>
      <c r="B24" s="105"/>
      <c r="C24" s="770" t="s">
        <v>37</v>
      </c>
      <c r="D24" s="771">
        <f t="shared" ref="D24:L24" si="6">(D20*$E$10)</f>
        <v>367089.983</v>
      </c>
      <c r="E24" s="771">
        <f t="shared" si="6"/>
        <v>381544.9915</v>
      </c>
      <c r="F24" s="771">
        <f t="shared" si="6"/>
        <v>396000</v>
      </c>
      <c r="G24" s="771">
        <f t="shared" si="6"/>
        <v>410455.0085</v>
      </c>
      <c r="H24" s="771">
        <f t="shared" si="6"/>
        <v>424910.017</v>
      </c>
      <c r="I24" s="771">
        <f t="shared" si="6"/>
        <v>439365.0255</v>
      </c>
      <c r="J24" s="771">
        <f t="shared" si="6"/>
        <v>453820.034</v>
      </c>
      <c r="K24" s="771">
        <f t="shared" si="6"/>
        <v>468275.0424</v>
      </c>
      <c r="L24" s="771">
        <f t="shared" si="6"/>
        <v>482730.0509</v>
      </c>
      <c r="M24" s="105"/>
      <c r="N24" s="105"/>
      <c r="O24" s="105"/>
      <c r="P24" s="105"/>
      <c r="Q24" s="105"/>
      <c r="R24" s="105"/>
      <c r="S24" s="105"/>
      <c r="T24" s="105"/>
      <c r="U24" s="105"/>
      <c r="V24" s="105"/>
      <c r="W24" s="105"/>
      <c r="X24" s="105"/>
      <c r="Y24" s="105"/>
      <c r="Z24" s="105"/>
    </row>
    <row r="25" ht="12.75" hidden="1" customHeight="1">
      <c r="A25" s="105"/>
      <c r="B25" s="105"/>
      <c r="C25" s="770" t="s">
        <v>431</v>
      </c>
      <c r="D25" s="771">
        <f t="shared" ref="D25:L25" si="7">D24-D23</f>
        <v>-20640</v>
      </c>
      <c r="E25" s="771">
        <f t="shared" si="7"/>
        <v>-15480</v>
      </c>
      <c r="F25" s="771">
        <f t="shared" si="7"/>
        <v>-10320</v>
      </c>
      <c r="G25" s="771">
        <f t="shared" si="7"/>
        <v>-5160</v>
      </c>
      <c r="H25" s="771">
        <f t="shared" si="7"/>
        <v>0</v>
      </c>
      <c r="I25" s="771">
        <f t="shared" si="7"/>
        <v>5160</v>
      </c>
      <c r="J25" s="771">
        <f t="shared" si="7"/>
        <v>10320</v>
      </c>
      <c r="K25" s="771">
        <f t="shared" si="7"/>
        <v>15480</v>
      </c>
      <c r="L25" s="771">
        <f t="shared" si="7"/>
        <v>20640</v>
      </c>
      <c r="M25" s="105"/>
      <c r="N25" s="105"/>
      <c r="O25" s="105"/>
      <c r="P25" s="105"/>
      <c r="Q25" s="105"/>
      <c r="R25" s="105"/>
      <c r="S25" s="105"/>
      <c r="T25" s="105"/>
      <c r="U25" s="105"/>
      <c r="V25" s="105"/>
      <c r="W25" s="105"/>
      <c r="X25" s="105"/>
      <c r="Y25" s="105"/>
      <c r="Z25" s="105"/>
    </row>
    <row r="26" ht="12.75" customHeight="1">
      <c r="A26" s="105"/>
      <c r="B26" s="105"/>
      <c r="C26" s="769"/>
      <c r="D26" s="771"/>
      <c r="E26" s="771"/>
      <c r="F26" s="771"/>
      <c r="G26" s="771"/>
      <c r="H26" s="771"/>
      <c r="I26" s="771"/>
      <c r="J26" s="771"/>
      <c r="K26" s="771"/>
      <c r="L26" s="771"/>
      <c r="M26" s="105"/>
      <c r="N26" s="105"/>
      <c r="O26" s="105"/>
      <c r="P26" s="105"/>
      <c r="Q26" s="105"/>
      <c r="R26" s="105"/>
      <c r="S26" s="105"/>
      <c r="T26" s="105"/>
      <c r="U26" s="105"/>
      <c r="V26" s="105"/>
      <c r="W26" s="105"/>
      <c r="X26" s="105"/>
      <c r="Y26" s="105"/>
      <c r="Z26" s="105"/>
    </row>
    <row r="27" ht="12.75" customHeight="1">
      <c r="A27" s="105"/>
      <c r="B27" s="105"/>
      <c r="C27" s="764"/>
      <c r="D27" s="764"/>
      <c r="E27" s="764"/>
      <c r="F27" s="764"/>
      <c r="G27" s="764"/>
      <c r="H27" s="764"/>
      <c r="I27" s="764"/>
      <c r="J27" s="105"/>
      <c r="K27" s="105"/>
      <c r="L27" s="105"/>
      <c r="M27" s="105"/>
      <c r="N27" s="105"/>
      <c r="O27" s="105"/>
      <c r="P27" s="105"/>
      <c r="Q27" s="105"/>
      <c r="R27" s="105"/>
      <c r="S27" s="105"/>
      <c r="T27" s="105"/>
      <c r="U27" s="105"/>
      <c r="V27" s="105"/>
      <c r="W27" s="105"/>
      <c r="X27" s="105"/>
      <c r="Y27" s="105"/>
      <c r="Z27" s="105"/>
    </row>
    <row r="28" ht="12.75" customHeight="1">
      <c r="A28" s="105"/>
      <c r="B28" s="105"/>
      <c r="C28" s="764"/>
      <c r="D28" s="764"/>
      <c r="E28" s="764"/>
      <c r="F28" s="764"/>
      <c r="G28" s="764"/>
      <c r="H28" s="764"/>
      <c r="I28" s="764"/>
      <c r="J28" s="105"/>
      <c r="K28" s="105"/>
      <c r="L28" s="105"/>
      <c r="M28" s="105"/>
      <c r="N28" s="105"/>
      <c r="O28" s="105"/>
      <c r="P28" s="105"/>
      <c r="Q28" s="105"/>
      <c r="R28" s="105"/>
      <c r="S28" s="105"/>
      <c r="T28" s="105"/>
      <c r="U28" s="105"/>
      <c r="V28" s="105"/>
      <c r="W28" s="105"/>
      <c r="X28" s="105"/>
      <c r="Y28" s="105"/>
      <c r="Z28" s="105"/>
    </row>
    <row r="29" ht="12.75" customHeight="1">
      <c r="A29" s="105"/>
      <c r="B29" s="105"/>
      <c r="C29" s="764"/>
      <c r="D29" s="764"/>
      <c r="E29" s="764"/>
      <c r="F29" s="764"/>
      <c r="G29" s="764"/>
      <c r="H29" s="764"/>
      <c r="I29" s="764"/>
      <c r="J29" s="105"/>
      <c r="K29" s="105"/>
      <c r="L29" s="105"/>
      <c r="M29" s="105"/>
      <c r="N29" s="105"/>
      <c r="O29" s="105"/>
      <c r="P29" s="105"/>
      <c r="Q29" s="105"/>
      <c r="R29" s="105"/>
      <c r="S29" s="105"/>
      <c r="T29" s="105"/>
      <c r="U29" s="105"/>
      <c r="V29" s="105"/>
      <c r="W29" s="105"/>
      <c r="X29" s="105"/>
      <c r="Y29" s="105"/>
      <c r="Z29" s="105"/>
    </row>
    <row r="30" ht="12.75" customHeight="1">
      <c r="A30" s="105"/>
      <c r="B30" s="105"/>
      <c r="C30" s="764"/>
      <c r="D30" s="764"/>
      <c r="E30" s="764"/>
      <c r="F30" s="764"/>
      <c r="G30" s="764"/>
      <c r="H30" s="764"/>
      <c r="I30" s="764"/>
      <c r="J30" s="105"/>
      <c r="K30" s="105"/>
      <c r="L30" s="105"/>
      <c r="M30" s="105"/>
      <c r="N30" s="105"/>
      <c r="O30" s="105"/>
      <c r="P30" s="105"/>
      <c r="Q30" s="105"/>
      <c r="R30" s="105"/>
      <c r="S30" s="105"/>
      <c r="T30" s="105"/>
      <c r="U30" s="105"/>
      <c r="V30" s="105"/>
      <c r="W30" s="105"/>
      <c r="X30" s="105"/>
      <c r="Y30" s="105"/>
      <c r="Z30" s="105"/>
    </row>
    <row r="31" ht="12.75" customHeight="1">
      <c r="A31" s="105"/>
      <c r="B31" s="105"/>
      <c r="C31" s="764"/>
      <c r="D31" s="764"/>
      <c r="E31" s="764"/>
      <c r="F31" s="764"/>
      <c r="G31" s="764"/>
      <c r="H31" s="764"/>
      <c r="I31" s="764"/>
      <c r="J31" s="105"/>
      <c r="K31" s="105"/>
      <c r="L31" s="105"/>
      <c r="M31" s="105"/>
      <c r="N31" s="105"/>
      <c r="O31" s="105"/>
      <c r="P31" s="105"/>
      <c r="Q31" s="105"/>
      <c r="R31" s="105"/>
      <c r="S31" s="105"/>
      <c r="T31" s="105"/>
      <c r="U31" s="105"/>
      <c r="V31" s="105"/>
      <c r="W31" s="105"/>
      <c r="X31" s="105"/>
      <c r="Y31" s="105"/>
      <c r="Z31" s="105"/>
    </row>
    <row r="32" ht="12.75" customHeight="1">
      <c r="A32" s="105"/>
      <c r="B32" s="105"/>
      <c r="C32" s="764"/>
      <c r="D32" s="764"/>
      <c r="E32" s="764"/>
      <c r="F32" s="764"/>
      <c r="G32" s="764"/>
      <c r="H32" s="764"/>
      <c r="I32" s="764"/>
      <c r="J32" s="105"/>
      <c r="K32" s="105"/>
      <c r="L32" s="105"/>
      <c r="M32" s="105"/>
      <c r="N32" s="105"/>
      <c r="O32" s="105"/>
      <c r="P32" s="105"/>
      <c r="Q32" s="105"/>
      <c r="R32" s="105"/>
      <c r="S32" s="105"/>
      <c r="T32" s="105"/>
      <c r="U32" s="105"/>
      <c r="V32" s="105"/>
      <c r="W32" s="105"/>
      <c r="X32" s="105"/>
      <c r="Y32" s="105"/>
      <c r="Z32" s="105"/>
    </row>
    <row r="33" ht="12.75" customHeight="1">
      <c r="A33" s="105"/>
      <c r="B33" s="105"/>
      <c r="C33" s="764"/>
      <c r="D33" s="764"/>
      <c r="E33" s="764"/>
      <c r="F33" s="764"/>
      <c r="G33" s="764"/>
      <c r="H33" s="764"/>
      <c r="I33" s="764"/>
      <c r="J33" s="105"/>
      <c r="K33" s="105"/>
      <c r="L33" s="105"/>
      <c r="M33" s="105"/>
      <c r="N33" s="105"/>
      <c r="O33" s="105"/>
      <c r="P33" s="105"/>
      <c r="Q33" s="105"/>
      <c r="R33" s="105"/>
      <c r="S33" s="105"/>
      <c r="T33" s="105"/>
      <c r="U33" s="105"/>
      <c r="V33" s="105"/>
      <c r="W33" s="105"/>
      <c r="X33" s="105"/>
      <c r="Y33" s="105"/>
      <c r="Z33" s="105"/>
    </row>
    <row r="34" ht="12.75" customHeight="1">
      <c r="A34" s="105"/>
      <c r="B34" s="105"/>
      <c r="C34" s="764"/>
      <c r="D34" s="764"/>
      <c r="E34" s="764"/>
      <c r="F34" s="764"/>
      <c r="G34" s="764"/>
      <c r="H34" s="764"/>
      <c r="I34" s="764"/>
      <c r="J34" s="105"/>
      <c r="K34" s="105"/>
      <c r="L34" s="105"/>
      <c r="M34" s="105"/>
      <c r="N34" s="105"/>
      <c r="O34" s="105"/>
      <c r="P34" s="105"/>
      <c r="Q34" s="105"/>
      <c r="R34" s="105"/>
      <c r="S34" s="105"/>
      <c r="T34" s="105"/>
      <c r="U34" s="105"/>
      <c r="V34" s="105"/>
      <c r="W34" s="105"/>
      <c r="X34" s="105"/>
      <c r="Y34" s="105"/>
      <c r="Z34" s="105"/>
    </row>
    <row r="35" ht="12.75" customHeight="1">
      <c r="A35" s="105"/>
      <c r="B35" s="105"/>
      <c r="C35" s="764"/>
      <c r="D35" s="764"/>
      <c r="E35" s="764"/>
      <c r="F35" s="764"/>
      <c r="G35" s="764"/>
      <c r="H35" s="764"/>
      <c r="I35" s="764"/>
      <c r="J35" s="105"/>
      <c r="K35" s="105"/>
      <c r="L35" s="105"/>
      <c r="M35" s="105"/>
      <c r="N35" s="105"/>
      <c r="O35" s="105"/>
      <c r="P35" s="105"/>
      <c r="Q35" s="105"/>
      <c r="R35" s="105"/>
      <c r="S35" s="105"/>
      <c r="T35" s="105"/>
      <c r="U35" s="105"/>
      <c r="V35" s="105"/>
      <c r="W35" s="105"/>
      <c r="X35" s="105"/>
      <c r="Y35" s="105"/>
      <c r="Z35" s="105"/>
    </row>
    <row r="36" ht="12.75" customHeight="1">
      <c r="A36" s="105"/>
      <c r="B36" s="105"/>
      <c r="C36" s="764"/>
      <c r="D36" s="764"/>
      <c r="E36" s="764"/>
      <c r="F36" s="764"/>
      <c r="G36" s="764"/>
      <c r="H36" s="764"/>
      <c r="I36" s="764"/>
      <c r="J36" s="105"/>
      <c r="K36" s="105"/>
      <c r="L36" s="105"/>
      <c r="M36" s="105"/>
      <c r="N36" s="105"/>
      <c r="O36" s="105"/>
      <c r="P36" s="105"/>
      <c r="Q36" s="105"/>
      <c r="R36" s="105"/>
      <c r="S36" s="105"/>
      <c r="T36" s="105"/>
      <c r="U36" s="105"/>
      <c r="V36" s="105"/>
      <c r="W36" s="105"/>
      <c r="X36" s="105"/>
      <c r="Y36" s="105"/>
      <c r="Z36" s="105"/>
    </row>
    <row r="37" ht="12.75" customHeight="1">
      <c r="A37" s="105"/>
      <c r="B37" s="105"/>
      <c r="C37" s="764"/>
      <c r="D37" s="764"/>
      <c r="E37" s="764"/>
      <c r="F37" s="764"/>
      <c r="G37" s="764"/>
      <c r="H37" s="764"/>
      <c r="I37" s="764"/>
      <c r="J37" s="105"/>
      <c r="K37" s="105"/>
      <c r="L37" s="105"/>
      <c r="M37" s="105"/>
      <c r="N37" s="105"/>
      <c r="O37" s="105"/>
      <c r="P37" s="105"/>
      <c r="Q37" s="105"/>
      <c r="R37" s="105"/>
      <c r="S37" s="105"/>
      <c r="T37" s="105"/>
      <c r="U37" s="105"/>
      <c r="V37" s="105"/>
      <c r="W37" s="105"/>
      <c r="X37" s="105"/>
      <c r="Y37" s="105"/>
      <c r="Z37" s="105"/>
    </row>
    <row r="38" ht="12.75" customHeight="1">
      <c r="A38" s="105"/>
      <c r="B38" s="105"/>
      <c r="C38" s="764"/>
      <c r="D38" s="764"/>
      <c r="E38" s="764"/>
      <c r="F38" s="764"/>
      <c r="G38" s="764"/>
      <c r="H38" s="764"/>
      <c r="I38" s="764"/>
      <c r="J38" s="105"/>
      <c r="K38" s="105"/>
      <c r="L38" s="105"/>
      <c r="M38" s="105"/>
      <c r="N38" s="105"/>
      <c r="O38" s="105"/>
      <c r="P38" s="105"/>
      <c r="Q38" s="105"/>
      <c r="R38" s="105"/>
      <c r="S38" s="105"/>
      <c r="T38" s="105"/>
      <c r="U38" s="105"/>
      <c r="V38" s="105"/>
      <c r="W38" s="105"/>
      <c r="X38" s="105"/>
      <c r="Y38" s="105"/>
      <c r="Z38" s="105"/>
    </row>
    <row r="39" ht="12.75" customHeight="1">
      <c r="A39" s="105"/>
      <c r="B39" s="105"/>
      <c r="C39" s="764"/>
      <c r="D39" s="764"/>
      <c r="E39" s="764"/>
      <c r="F39" s="764"/>
      <c r="G39" s="764"/>
      <c r="H39" s="764"/>
      <c r="I39" s="764"/>
      <c r="J39" s="105"/>
      <c r="K39" s="105"/>
      <c r="L39" s="105"/>
      <c r="M39" s="105"/>
      <c r="N39" s="105"/>
      <c r="O39" s="105"/>
      <c r="P39" s="105"/>
      <c r="Q39" s="105"/>
      <c r="R39" s="105"/>
      <c r="S39" s="105"/>
      <c r="T39" s="105"/>
      <c r="U39" s="105"/>
      <c r="V39" s="105"/>
      <c r="W39" s="105"/>
      <c r="X39" s="105"/>
      <c r="Y39" s="105"/>
      <c r="Z39" s="105"/>
    </row>
    <row r="40" ht="12.75" customHeight="1">
      <c r="A40" s="105"/>
      <c r="B40" s="105"/>
      <c r="C40" s="764"/>
      <c r="D40" s="764"/>
      <c r="E40" s="764"/>
      <c r="F40" s="764"/>
      <c r="G40" s="764"/>
      <c r="H40" s="764"/>
      <c r="I40" s="764"/>
      <c r="J40" s="105"/>
      <c r="K40" s="105"/>
      <c r="L40" s="105"/>
      <c r="M40" s="105"/>
      <c r="N40" s="105"/>
      <c r="O40" s="105"/>
      <c r="P40" s="105"/>
      <c r="Q40" s="105"/>
      <c r="R40" s="105"/>
      <c r="S40" s="105"/>
      <c r="T40" s="105"/>
      <c r="U40" s="105"/>
      <c r="V40" s="105"/>
      <c r="W40" s="105"/>
      <c r="X40" s="105"/>
      <c r="Y40" s="105"/>
      <c r="Z40" s="105"/>
    </row>
    <row r="41" ht="12.75" customHeight="1">
      <c r="A41" s="105"/>
      <c r="B41" s="105"/>
      <c r="C41" s="764"/>
      <c r="D41" s="764"/>
      <c r="E41" s="764"/>
      <c r="F41" s="764"/>
      <c r="G41" s="764"/>
      <c r="H41" s="764"/>
      <c r="I41" s="764"/>
      <c r="J41" s="105"/>
      <c r="K41" s="105"/>
      <c r="L41" s="105"/>
      <c r="M41" s="105"/>
      <c r="N41" s="105"/>
      <c r="O41" s="105"/>
      <c r="P41" s="105"/>
      <c r="Q41" s="105"/>
      <c r="R41" s="105"/>
      <c r="S41" s="105"/>
      <c r="T41" s="105"/>
      <c r="U41" s="105"/>
      <c r="V41" s="105"/>
      <c r="W41" s="105"/>
      <c r="X41" s="105"/>
      <c r="Y41" s="105"/>
      <c r="Z41" s="105"/>
    </row>
    <row r="42" ht="12.75" customHeight="1">
      <c r="A42" s="105"/>
      <c r="B42" s="105"/>
      <c r="C42" s="764"/>
      <c r="D42" s="764"/>
      <c r="E42" s="764"/>
      <c r="F42" s="764"/>
      <c r="G42" s="764"/>
      <c r="H42" s="764"/>
      <c r="I42" s="764"/>
      <c r="J42" s="105"/>
      <c r="K42" s="105"/>
      <c r="L42" s="105"/>
      <c r="M42" s="105"/>
      <c r="N42" s="105"/>
      <c r="O42" s="105"/>
      <c r="P42" s="105"/>
      <c r="Q42" s="105"/>
      <c r="R42" s="105"/>
      <c r="S42" s="105"/>
      <c r="T42" s="105"/>
      <c r="U42" s="105"/>
      <c r="V42" s="105"/>
      <c r="W42" s="105"/>
      <c r="X42" s="105"/>
      <c r="Y42" s="105"/>
      <c r="Z42" s="105"/>
    </row>
    <row r="43" ht="12.75" customHeight="1">
      <c r="A43" s="105"/>
      <c r="B43" s="105"/>
      <c r="C43" s="764"/>
      <c r="D43" s="764"/>
      <c r="E43" s="764"/>
      <c r="F43" s="764"/>
      <c r="G43" s="764"/>
      <c r="H43" s="764"/>
      <c r="I43" s="764"/>
      <c r="J43" s="105"/>
      <c r="K43" s="105"/>
      <c r="L43" s="105"/>
      <c r="M43" s="105"/>
      <c r="N43" s="105"/>
      <c r="O43" s="105"/>
      <c r="P43" s="105"/>
      <c r="Q43" s="105"/>
      <c r="R43" s="105"/>
      <c r="S43" s="105"/>
      <c r="T43" s="105"/>
      <c r="U43" s="105"/>
      <c r="V43" s="105"/>
      <c r="W43" s="105"/>
      <c r="X43" s="105"/>
      <c r="Y43" s="105"/>
      <c r="Z43" s="105"/>
    </row>
    <row r="44" ht="12.75" customHeight="1">
      <c r="A44" s="105"/>
      <c r="B44" s="105"/>
      <c r="C44" s="764"/>
      <c r="D44" s="764"/>
      <c r="E44" s="764"/>
      <c r="F44" s="764"/>
      <c r="G44" s="764"/>
      <c r="H44" s="764"/>
      <c r="I44" s="764"/>
      <c r="J44" s="105"/>
      <c r="K44" s="105"/>
      <c r="L44" s="105"/>
      <c r="M44" s="105"/>
      <c r="N44" s="105"/>
      <c r="O44" s="105"/>
      <c r="P44" s="105"/>
      <c r="Q44" s="105"/>
      <c r="R44" s="105"/>
      <c r="S44" s="105"/>
      <c r="T44" s="105"/>
      <c r="U44" s="105"/>
      <c r="V44" s="105"/>
      <c r="W44" s="105"/>
      <c r="X44" s="105"/>
      <c r="Y44" s="105"/>
      <c r="Z44" s="105"/>
    </row>
    <row r="45" ht="12.75" customHeight="1">
      <c r="A45" s="105"/>
      <c r="B45" s="105"/>
      <c r="C45" s="764"/>
      <c r="D45" s="764"/>
      <c r="E45" s="764"/>
      <c r="F45" s="764"/>
      <c r="G45" s="764"/>
      <c r="H45" s="764"/>
      <c r="I45" s="764"/>
      <c r="J45" s="105"/>
      <c r="K45" s="105"/>
      <c r="L45" s="105"/>
      <c r="M45" s="105"/>
      <c r="N45" s="105"/>
      <c r="O45" s="105"/>
      <c r="P45" s="105"/>
      <c r="Q45" s="105"/>
      <c r="R45" s="105"/>
      <c r="S45" s="105"/>
      <c r="T45" s="105"/>
      <c r="U45" s="105"/>
      <c r="V45" s="105"/>
      <c r="W45" s="105"/>
      <c r="X45" s="105"/>
      <c r="Y45" s="105"/>
      <c r="Z45" s="105"/>
    </row>
    <row r="46" ht="12.75" customHeight="1">
      <c r="A46" s="105"/>
      <c r="B46" s="105"/>
      <c r="C46" s="764"/>
      <c r="D46" s="764"/>
      <c r="E46" s="764"/>
      <c r="F46" s="764"/>
      <c r="G46" s="764"/>
      <c r="H46" s="764"/>
      <c r="I46" s="764"/>
      <c r="J46" s="105"/>
      <c r="K46" s="105"/>
      <c r="L46" s="105"/>
      <c r="M46" s="105"/>
      <c r="N46" s="105"/>
      <c r="O46" s="105"/>
      <c r="P46" s="105"/>
      <c r="Q46" s="105"/>
      <c r="R46" s="105"/>
      <c r="S46" s="105"/>
      <c r="T46" s="105"/>
      <c r="U46" s="105"/>
      <c r="V46" s="105"/>
      <c r="W46" s="105"/>
      <c r="X46" s="105"/>
      <c r="Y46" s="105"/>
      <c r="Z46" s="105"/>
    </row>
    <row r="47" ht="12.75" customHeight="1">
      <c r="A47" s="105"/>
      <c r="B47" s="105"/>
      <c r="C47" s="764"/>
      <c r="D47" s="764"/>
      <c r="E47" s="764"/>
      <c r="F47" s="764"/>
      <c r="G47" s="764"/>
      <c r="H47" s="764"/>
      <c r="I47" s="764"/>
      <c r="J47" s="105"/>
      <c r="K47" s="105"/>
      <c r="L47" s="105"/>
      <c r="M47" s="105"/>
      <c r="N47" s="105"/>
      <c r="O47" s="105"/>
      <c r="P47" s="105"/>
      <c r="Q47" s="105"/>
      <c r="R47" s="105"/>
      <c r="S47" s="105"/>
      <c r="T47" s="105"/>
      <c r="U47" s="105"/>
      <c r="V47" s="105"/>
      <c r="W47" s="105"/>
      <c r="X47" s="105"/>
      <c r="Y47" s="105"/>
      <c r="Z47" s="105"/>
    </row>
    <row r="48" ht="12.75" customHeight="1">
      <c r="A48" s="105"/>
      <c r="B48" s="105"/>
      <c r="C48" s="764"/>
      <c r="D48" s="764"/>
      <c r="E48" s="764"/>
      <c r="F48" s="764"/>
      <c r="G48" s="764"/>
      <c r="H48" s="764"/>
      <c r="I48" s="764"/>
      <c r="J48" s="105"/>
      <c r="K48" s="105"/>
      <c r="L48" s="105"/>
      <c r="M48" s="105"/>
      <c r="N48" s="105"/>
      <c r="O48" s="105"/>
      <c r="P48" s="105"/>
      <c r="Q48" s="105"/>
      <c r="R48" s="105"/>
      <c r="S48" s="105"/>
      <c r="T48" s="105"/>
      <c r="U48" s="105"/>
      <c r="V48" s="105"/>
      <c r="W48" s="105"/>
      <c r="X48" s="105"/>
      <c r="Y48" s="105"/>
      <c r="Z48" s="105"/>
    </row>
    <row r="49" ht="12.75" customHeight="1">
      <c r="A49" s="105"/>
      <c r="B49" s="105"/>
      <c r="C49" s="764"/>
      <c r="D49" s="764"/>
      <c r="E49" s="764"/>
      <c r="F49" s="764"/>
      <c r="G49" s="764"/>
      <c r="H49" s="764"/>
      <c r="I49" s="764"/>
      <c r="J49" s="105"/>
      <c r="K49" s="105"/>
      <c r="L49" s="105"/>
      <c r="M49" s="105"/>
      <c r="N49" s="105"/>
      <c r="O49" s="105"/>
      <c r="P49" s="105"/>
      <c r="Q49" s="105"/>
      <c r="R49" s="105"/>
      <c r="S49" s="105"/>
      <c r="T49" s="105"/>
      <c r="U49" s="105"/>
      <c r="V49" s="105"/>
      <c r="W49" s="105"/>
      <c r="X49" s="105"/>
      <c r="Y49" s="105"/>
      <c r="Z49" s="105"/>
    </row>
    <row r="50" ht="12.75" customHeight="1">
      <c r="A50" s="105"/>
      <c r="B50" s="105"/>
      <c r="C50" s="764"/>
      <c r="D50" s="764"/>
      <c r="E50" s="764"/>
      <c r="F50" s="764"/>
      <c r="G50" s="764"/>
      <c r="H50" s="764"/>
      <c r="I50" s="764"/>
      <c r="J50" s="105"/>
      <c r="K50" s="105"/>
      <c r="L50" s="105"/>
      <c r="M50" s="105"/>
      <c r="N50" s="105"/>
      <c r="O50" s="105"/>
      <c r="P50" s="105"/>
      <c r="Q50" s="105"/>
      <c r="R50" s="105"/>
      <c r="S50" s="105"/>
      <c r="T50" s="105"/>
      <c r="U50" s="105"/>
      <c r="V50" s="105"/>
      <c r="W50" s="105"/>
      <c r="X50" s="105"/>
      <c r="Y50" s="105"/>
      <c r="Z50" s="105"/>
    </row>
    <row r="51" ht="12.75" customHeight="1">
      <c r="A51" s="105"/>
      <c r="B51" s="105"/>
      <c r="C51" s="764"/>
      <c r="D51" s="764"/>
      <c r="E51" s="764"/>
      <c r="F51" s="764"/>
      <c r="G51" s="764"/>
      <c r="H51" s="764"/>
      <c r="I51" s="764"/>
      <c r="J51" s="105"/>
      <c r="K51" s="105"/>
      <c r="L51" s="105"/>
      <c r="M51" s="105"/>
      <c r="N51" s="105"/>
      <c r="O51" s="105"/>
      <c r="P51" s="105"/>
      <c r="Q51" s="105"/>
      <c r="R51" s="105"/>
      <c r="S51" s="105"/>
      <c r="T51" s="105"/>
      <c r="U51" s="105"/>
      <c r="V51" s="105"/>
      <c r="W51" s="105"/>
      <c r="X51" s="105"/>
      <c r="Y51" s="105"/>
      <c r="Z51" s="105"/>
    </row>
    <row r="52" ht="12.75" customHeight="1">
      <c r="A52" s="105"/>
      <c r="B52" s="105"/>
      <c r="C52" s="764"/>
      <c r="D52" s="764"/>
      <c r="E52" s="764"/>
      <c r="F52" s="764"/>
      <c r="G52" s="764"/>
      <c r="H52" s="764"/>
      <c r="I52" s="764"/>
      <c r="J52" s="105"/>
      <c r="K52" s="105"/>
      <c r="L52" s="105"/>
      <c r="M52" s="105"/>
      <c r="N52" s="105"/>
      <c r="O52" s="105"/>
      <c r="P52" s="105"/>
      <c r="Q52" s="105"/>
      <c r="R52" s="105"/>
      <c r="S52" s="105"/>
      <c r="T52" s="105"/>
      <c r="U52" s="105"/>
      <c r="V52" s="105"/>
      <c r="W52" s="105"/>
      <c r="X52" s="105"/>
      <c r="Y52" s="105"/>
      <c r="Z52" s="105"/>
    </row>
    <row r="53" ht="12.75" customHeight="1">
      <c r="A53" s="105"/>
      <c r="B53" s="105"/>
      <c r="C53" s="764"/>
      <c r="D53" s="764"/>
      <c r="E53" s="764"/>
      <c r="F53" s="764"/>
      <c r="G53" s="764"/>
      <c r="H53" s="764"/>
      <c r="I53" s="764"/>
      <c r="J53" s="105"/>
      <c r="K53" s="105"/>
      <c r="L53" s="105"/>
      <c r="M53" s="105"/>
      <c r="N53" s="105"/>
      <c r="O53" s="105"/>
      <c r="P53" s="105"/>
      <c r="Q53" s="105"/>
      <c r="R53" s="105"/>
      <c r="S53" s="105"/>
      <c r="T53" s="105"/>
      <c r="U53" s="105"/>
      <c r="V53" s="105"/>
      <c r="W53" s="105"/>
      <c r="X53" s="105"/>
      <c r="Y53" s="105"/>
      <c r="Z53" s="105"/>
    </row>
    <row r="54" ht="12.75" customHeight="1">
      <c r="A54" s="105"/>
      <c r="B54" s="105"/>
      <c r="C54" s="764"/>
      <c r="D54" s="764"/>
      <c r="E54" s="764"/>
      <c r="F54" s="764"/>
      <c r="G54" s="764"/>
      <c r="H54" s="764"/>
      <c r="I54" s="764"/>
      <c r="J54" s="105"/>
      <c r="K54" s="105"/>
      <c r="L54" s="105"/>
      <c r="M54" s="105"/>
      <c r="N54" s="105"/>
      <c r="O54" s="105"/>
      <c r="P54" s="105"/>
      <c r="Q54" s="105"/>
      <c r="R54" s="105"/>
      <c r="S54" s="105"/>
      <c r="T54" s="105"/>
      <c r="U54" s="105"/>
      <c r="V54" s="105"/>
      <c r="W54" s="105"/>
      <c r="X54" s="105"/>
      <c r="Y54" s="105"/>
      <c r="Z54" s="105"/>
    </row>
    <row r="55" ht="12.75" customHeight="1">
      <c r="A55" s="105"/>
      <c r="B55" s="105"/>
      <c r="C55" s="764"/>
      <c r="D55" s="764"/>
      <c r="E55" s="764"/>
      <c r="F55" s="764"/>
      <c r="G55" s="764"/>
      <c r="H55" s="764"/>
      <c r="I55" s="764"/>
      <c r="J55" s="105"/>
      <c r="K55" s="105"/>
      <c r="L55" s="105"/>
      <c r="M55" s="105"/>
      <c r="N55" s="105"/>
      <c r="O55" s="105"/>
      <c r="P55" s="105"/>
      <c r="Q55" s="105"/>
      <c r="R55" s="105"/>
      <c r="S55" s="105"/>
      <c r="T55" s="105"/>
      <c r="U55" s="105"/>
      <c r="V55" s="105"/>
      <c r="W55" s="105"/>
      <c r="X55" s="105"/>
      <c r="Y55" s="105"/>
      <c r="Z55" s="105"/>
    </row>
    <row r="56" ht="12.75" customHeight="1">
      <c r="A56" s="105"/>
      <c r="B56" s="105"/>
      <c r="C56" s="764"/>
      <c r="D56" s="764"/>
      <c r="E56" s="764"/>
      <c r="F56" s="764"/>
      <c r="G56" s="764"/>
      <c r="H56" s="764"/>
      <c r="I56" s="764"/>
      <c r="J56" s="105"/>
      <c r="K56" s="105"/>
      <c r="L56" s="105"/>
      <c r="M56" s="105"/>
      <c r="N56" s="105"/>
      <c r="O56" s="105"/>
      <c r="P56" s="105"/>
      <c r="Q56" s="105"/>
      <c r="R56" s="105"/>
      <c r="S56" s="105"/>
      <c r="T56" s="105"/>
      <c r="U56" s="105"/>
      <c r="V56" s="105"/>
      <c r="W56" s="105"/>
      <c r="X56" s="105"/>
      <c r="Y56" s="105"/>
      <c r="Z56" s="105"/>
    </row>
    <row r="57" ht="12.75" customHeight="1">
      <c r="A57" s="105"/>
      <c r="B57" s="105"/>
      <c r="C57" s="764"/>
      <c r="D57" s="764"/>
      <c r="E57" s="764"/>
      <c r="F57" s="764"/>
      <c r="G57" s="764"/>
      <c r="H57" s="764"/>
      <c r="I57" s="764"/>
      <c r="J57" s="105"/>
      <c r="K57" s="105"/>
      <c r="L57" s="105"/>
      <c r="M57" s="105"/>
      <c r="N57" s="105"/>
      <c r="O57" s="105"/>
      <c r="P57" s="105"/>
      <c r="Q57" s="105"/>
      <c r="R57" s="105"/>
      <c r="S57" s="105"/>
      <c r="T57" s="105"/>
      <c r="U57" s="105"/>
      <c r="V57" s="105"/>
      <c r="W57" s="105"/>
      <c r="X57" s="105"/>
      <c r="Y57" s="105"/>
      <c r="Z57" s="105"/>
    </row>
    <row r="58" ht="12.75" customHeight="1">
      <c r="A58" s="105"/>
      <c r="B58" s="105"/>
      <c r="C58" s="764"/>
      <c r="D58" s="764"/>
      <c r="E58" s="764"/>
      <c r="F58" s="764"/>
      <c r="G58" s="764"/>
      <c r="H58" s="764"/>
      <c r="I58" s="764"/>
      <c r="J58" s="105"/>
      <c r="K58" s="105"/>
      <c r="L58" s="105"/>
      <c r="M58" s="105"/>
      <c r="N58" s="105"/>
      <c r="O58" s="105"/>
      <c r="P58" s="105"/>
      <c r="Q58" s="105"/>
      <c r="R58" s="105"/>
      <c r="S58" s="105"/>
      <c r="T58" s="105"/>
      <c r="U58" s="105"/>
      <c r="V58" s="105"/>
      <c r="W58" s="105"/>
      <c r="X58" s="105"/>
      <c r="Y58" s="105"/>
      <c r="Z58" s="105"/>
    </row>
    <row r="59" ht="12.75" customHeight="1">
      <c r="A59" s="105"/>
      <c r="B59" s="105"/>
      <c r="C59" s="764"/>
      <c r="D59" s="764"/>
      <c r="E59" s="764"/>
      <c r="F59" s="764"/>
      <c r="G59" s="764"/>
      <c r="H59" s="764"/>
      <c r="I59" s="764"/>
      <c r="J59" s="105"/>
      <c r="K59" s="105"/>
      <c r="L59" s="105"/>
      <c r="M59" s="105"/>
      <c r="N59" s="105"/>
      <c r="O59" s="105"/>
      <c r="P59" s="105"/>
      <c r="Q59" s="105"/>
      <c r="R59" s="105"/>
      <c r="S59" s="105"/>
      <c r="T59" s="105"/>
      <c r="U59" s="105"/>
      <c r="V59" s="105"/>
      <c r="W59" s="105"/>
      <c r="X59" s="105"/>
      <c r="Y59" s="105"/>
      <c r="Z59" s="105"/>
    </row>
    <row r="60" ht="12.75" customHeight="1">
      <c r="A60" s="105"/>
      <c r="B60" s="105"/>
      <c r="C60" s="764"/>
      <c r="D60" s="764"/>
      <c r="E60" s="764"/>
      <c r="F60" s="764"/>
      <c r="G60" s="764"/>
      <c r="H60" s="764"/>
      <c r="I60" s="764"/>
      <c r="J60" s="105"/>
      <c r="K60" s="105"/>
      <c r="L60" s="105"/>
      <c r="M60" s="105"/>
      <c r="N60" s="105"/>
      <c r="O60" s="105"/>
      <c r="P60" s="105"/>
      <c r="Q60" s="105"/>
      <c r="R60" s="105"/>
      <c r="S60" s="105"/>
      <c r="T60" s="105"/>
      <c r="U60" s="105"/>
      <c r="V60" s="105"/>
      <c r="W60" s="105"/>
      <c r="X60" s="105"/>
      <c r="Y60" s="105"/>
      <c r="Z60" s="105"/>
    </row>
    <row r="61" ht="12.75" customHeight="1">
      <c r="A61" s="105"/>
      <c r="B61" s="105"/>
      <c r="C61" s="764"/>
      <c r="D61" s="764"/>
      <c r="E61" s="764"/>
      <c r="F61" s="764"/>
      <c r="G61" s="764"/>
      <c r="H61" s="764"/>
      <c r="I61" s="764"/>
      <c r="J61" s="105"/>
      <c r="K61" s="105"/>
      <c r="L61" s="105"/>
      <c r="M61" s="105"/>
      <c r="N61" s="105"/>
      <c r="O61" s="105"/>
      <c r="P61" s="105"/>
      <c r="Q61" s="105"/>
      <c r="R61" s="105"/>
      <c r="S61" s="105"/>
      <c r="T61" s="105"/>
      <c r="U61" s="105"/>
      <c r="V61" s="105"/>
      <c r="W61" s="105"/>
      <c r="X61" s="105"/>
      <c r="Y61" s="105"/>
      <c r="Z61" s="105"/>
    </row>
    <row r="62" ht="12.75" customHeight="1">
      <c r="A62" s="105"/>
      <c r="B62" s="105"/>
      <c r="C62" s="764"/>
      <c r="D62" s="764"/>
      <c r="E62" s="764"/>
      <c r="F62" s="764"/>
      <c r="G62" s="764"/>
      <c r="H62" s="764"/>
      <c r="I62" s="764"/>
      <c r="J62" s="105"/>
      <c r="K62" s="105"/>
      <c r="L62" s="105"/>
      <c r="M62" s="105"/>
      <c r="N62" s="105"/>
      <c r="O62" s="105"/>
      <c r="P62" s="105"/>
      <c r="Q62" s="105"/>
      <c r="R62" s="105"/>
      <c r="S62" s="105"/>
      <c r="T62" s="105"/>
      <c r="U62" s="105"/>
      <c r="V62" s="105"/>
      <c r="W62" s="105"/>
      <c r="X62" s="105"/>
      <c r="Y62" s="105"/>
      <c r="Z62" s="105"/>
    </row>
    <row r="63" ht="12.75" customHeight="1">
      <c r="A63" s="105"/>
      <c r="B63" s="105"/>
      <c r="C63" s="764"/>
      <c r="D63" s="764"/>
      <c r="E63" s="764"/>
      <c r="F63" s="764"/>
      <c r="G63" s="764"/>
      <c r="H63" s="764"/>
      <c r="I63" s="764"/>
      <c r="J63" s="105"/>
      <c r="K63" s="105"/>
      <c r="L63" s="105"/>
      <c r="M63" s="105"/>
      <c r="N63" s="105"/>
      <c r="O63" s="105"/>
      <c r="P63" s="105"/>
      <c r="Q63" s="105"/>
      <c r="R63" s="105"/>
      <c r="S63" s="105"/>
      <c r="T63" s="105"/>
      <c r="U63" s="105"/>
      <c r="V63" s="105"/>
      <c r="W63" s="105"/>
      <c r="X63" s="105"/>
      <c r="Y63" s="105"/>
      <c r="Z63" s="105"/>
    </row>
    <row r="64" ht="12.75" customHeight="1">
      <c r="A64" s="105"/>
      <c r="B64" s="105"/>
      <c r="C64" s="764"/>
      <c r="D64" s="764"/>
      <c r="E64" s="764"/>
      <c r="F64" s="764"/>
      <c r="G64" s="764"/>
      <c r="H64" s="764"/>
      <c r="I64" s="764"/>
      <c r="J64" s="105"/>
      <c r="K64" s="105"/>
      <c r="L64" s="105"/>
      <c r="M64" s="105"/>
      <c r="N64" s="105"/>
      <c r="O64" s="105"/>
      <c r="P64" s="105"/>
      <c r="Q64" s="105"/>
      <c r="R64" s="105"/>
      <c r="S64" s="105"/>
      <c r="T64" s="105"/>
      <c r="U64" s="105"/>
      <c r="V64" s="105"/>
      <c r="W64" s="105"/>
      <c r="X64" s="105"/>
      <c r="Y64" s="105"/>
      <c r="Z64" s="105"/>
    </row>
    <row r="65" ht="12.75" customHeight="1">
      <c r="A65" s="105"/>
      <c r="B65" s="105"/>
      <c r="C65" s="764"/>
      <c r="D65" s="764"/>
      <c r="E65" s="764"/>
      <c r="F65" s="764"/>
      <c r="G65" s="764"/>
      <c r="H65" s="764"/>
      <c r="I65" s="764"/>
      <c r="J65" s="105"/>
      <c r="K65" s="105"/>
      <c r="L65" s="105"/>
      <c r="M65" s="105"/>
      <c r="N65" s="105"/>
      <c r="O65" s="105"/>
      <c r="P65" s="105"/>
      <c r="Q65" s="105"/>
      <c r="R65" s="105"/>
      <c r="S65" s="105"/>
      <c r="T65" s="105"/>
      <c r="U65" s="105"/>
      <c r="V65" s="105"/>
      <c r="W65" s="105"/>
      <c r="X65" s="105"/>
      <c r="Y65" s="105"/>
      <c r="Z65" s="105"/>
    </row>
    <row r="66" ht="12.75" customHeight="1">
      <c r="A66" s="105"/>
      <c r="B66" s="105"/>
      <c r="C66" s="764"/>
      <c r="D66" s="764"/>
      <c r="E66" s="764"/>
      <c r="F66" s="764"/>
      <c r="G66" s="764"/>
      <c r="H66" s="764"/>
      <c r="I66" s="764"/>
      <c r="J66" s="105"/>
      <c r="K66" s="105"/>
      <c r="L66" s="105"/>
      <c r="M66" s="105"/>
      <c r="N66" s="105"/>
      <c r="O66" s="105"/>
      <c r="P66" s="105"/>
      <c r="Q66" s="105"/>
      <c r="R66" s="105"/>
      <c r="S66" s="105"/>
      <c r="T66" s="105"/>
      <c r="U66" s="105"/>
      <c r="V66" s="105"/>
      <c r="W66" s="105"/>
      <c r="X66" s="105"/>
      <c r="Y66" s="105"/>
      <c r="Z66" s="105"/>
    </row>
    <row r="67" ht="12.75" customHeight="1">
      <c r="A67" s="105"/>
      <c r="B67" s="105"/>
      <c r="C67" s="764"/>
      <c r="D67" s="764"/>
      <c r="E67" s="764"/>
      <c r="F67" s="764"/>
      <c r="G67" s="764"/>
      <c r="H67" s="764"/>
      <c r="I67" s="764"/>
      <c r="J67" s="105"/>
      <c r="K67" s="105"/>
      <c r="L67" s="105"/>
      <c r="M67" s="105"/>
      <c r="N67" s="105"/>
      <c r="O67" s="105"/>
      <c r="P67" s="105"/>
      <c r="Q67" s="105"/>
      <c r="R67" s="105"/>
      <c r="S67" s="105"/>
      <c r="T67" s="105"/>
      <c r="U67" s="105"/>
      <c r="V67" s="105"/>
      <c r="W67" s="105"/>
      <c r="X67" s="105"/>
      <c r="Y67" s="105"/>
      <c r="Z67" s="105"/>
    </row>
    <row r="68" ht="12.75" customHeight="1">
      <c r="A68" s="105"/>
      <c r="B68" s="105"/>
      <c r="C68" s="764"/>
      <c r="D68" s="764"/>
      <c r="E68" s="764"/>
      <c r="F68" s="764"/>
      <c r="G68" s="764"/>
      <c r="H68" s="764"/>
      <c r="I68" s="764"/>
      <c r="J68" s="105"/>
      <c r="K68" s="105"/>
      <c r="L68" s="105"/>
      <c r="M68" s="105"/>
      <c r="N68" s="105"/>
      <c r="O68" s="105"/>
      <c r="P68" s="105"/>
      <c r="Q68" s="105"/>
      <c r="R68" s="105"/>
      <c r="S68" s="105"/>
      <c r="T68" s="105"/>
      <c r="U68" s="105"/>
      <c r="V68" s="105"/>
      <c r="W68" s="105"/>
      <c r="X68" s="105"/>
      <c r="Y68" s="105"/>
      <c r="Z68" s="105"/>
    </row>
    <row r="69" ht="12.75" customHeight="1">
      <c r="A69" s="105"/>
      <c r="B69" s="105"/>
      <c r="C69" s="764"/>
      <c r="D69" s="764"/>
      <c r="E69" s="764"/>
      <c r="F69" s="764"/>
      <c r="G69" s="764"/>
      <c r="H69" s="764"/>
      <c r="I69" s="764"/>
      <c r="J69" s="105"/>
      <c r="K69" s="105"/>
      <c r="L69" s="105"/>
      <c r="M69" s="105"/>
      <c r="N69" s="105"/>
      <c r="O69" s="105"/>
      <c r="P69" s="105"/>
      <c r="Q69" s="105"/>
      <c r="R69" s="105"/>
      <c r="S69" s="105"/>
      <c r="T69" s="105"/>
      <c r="U69" s="105"/>
      <c r="V69" s="105"/>
      <c r="W69" s="105"/>
      <c r="X69" s="105"/>
      <c r="Y69" s="105"/>
      <c r="Z69" s="105"/>
    </row>
    <row r="70" ht="12.75" customHeight="1">
      <c r="A70" s="105"/>
      <c r="B70" s="105"/>
      <c r="C70" s="764"/>
      <c r="D70" s="764"/>
      <c r="E70" s="764"/>
      <c r="F70" s="764"/>
      <c r="G70" s="764"/>
      <c r="H70" s="764"/>
      <c r="I70" s="764"/>
      <c r="J70" s="105"/>
      <c r="K70" s="105"/>
      <c r="L70" s="105"/>
      <c r="M70" s="105"/>
      <c r="N70" s="105"/>
      <c r="O70" s="105"/>
      <c r="P70" s="105"/>
      <c r="Q70" s="105"/>
      <c r="R70" s="105"/>
      <c r="S70" s="105"/>
      <c r="T70" s="105"/>
      <c r="U70" s="105"/>
      <c r="V70" s="105"/>
      <c r="W70" s="105"/>
      <c r="X70" s="105"/>
      <c r="Y70" s="105"/>
      <c r="Z70" s="105"/>
    </row>
    <row r="71" ht="12.75" customHeight="1">
      <c r="A71" s="105"/>
      <c r="B71" s="105"/>
      <c r="C71" s="764"/>
      <c r="D71" s="764"/>
      <c r="E71" s="764"/>
      <c r="F71" s="764"/>
      <c r="G71" s="764"/>
      <c r="H71" s="764"/>
      <c r="I71" s="764"/>
      <c r="J71" s="105"/>
      <c r="K71" s="105"/>
      <c r="L71" s="105"/>
      <c r="M71" s="105"/>
      <c r="N71" s="105"/>
      <c r="O71" s="105"/>
      <c r="P71" s="105"/>
      <c r="Q71" s="105"/>
      <c r="R71" s="105"/>
      <c r="S71" s="105"/>
      <c r="T71" s="105"/>
      <c r="U71" s="105"/>
      <c r="V71" s="105"/>
      <c r="W71" s="105"/>
      <c r="X71" s="105"/>
      <c r="Y71" s="105"/>
      <c r="Z71" s="105"/>
    </row>
    <row r="72" ht="12.75" customHeight="1">
      <c r="A72" s="105"/>
      <c r="B72" s="105"/>
      <c r="C72" s="764"/>
      <c r="D72" s="764"/>
      <c r="E72" s="764"/>
      <c r="F72" s="764"/>
      <c r="G72" s="764"/>
      <c r="H72" s="764"/>
      <c r="I72" s="764"/>
      <c r="J72" s="105"/>
      <c r="K72" s="105"/>
      <c r="L72" s="105"/>
      <c r="M72" s="105"/>
      <c r="N72" s="105"/>
      <c r="O72" s="105"/>
      <c r="P72" s="105"/>
      <c r="Q72" s="105"/>
      <c r="R72" s="105"/>
      <c r="S72" s="105"/>
      <c r="T72" s="105"/>
      <c r="U72" s="105"/>
      <c r="V72" s="105"/>
      <c r="W72" s="105"/>
      <c r="X72" s="105"/>
      <c r="Y72" s="105"/>
      <c r="Z72" s="105"/>
    </row>
    <row r="73" ht="12.75" customHeight="1">
      <c r="A73" s="105"/>
      <c r="B73" s="105"/>
      <c r="C73" s="764"/>
      <c r="D73" s="764"/>
      <c r="E73" s="764"/>
      <c r="F73" s="764"/>
      <c r="G73" s="764"/>
      <c r="H73" s="764"/>
      <c r="I73" s="764"/>
      <c r="J73" s="105"/>
      <c r="K73" s="105"/>
      <c r="L73" s="105"/>
      <c r="M73" s="105"/>
      <c r="N73" s="105"/>
      <c r="O73" s="105"/>
      <c r="P73" s="105"/>
      <c r="Q73" s="105"/>
      <c r="R73" s="105"/>
      <c r="S73" s="105"/>
      <c r="T73" s="105"/>
      <c r="U73" s="105"/>
      <c r="V73" s="105"/>
      <c r="W73" s="105"/>
      <c r="X73" s="105"/>
      <c r="Y73" s="105"/>
      <c r="Z73" s="105"/>
    </row>
    <row r="74" ht="12.75" customHeight="1">
      <c r="A74" s="105"/>
      <c r="B74" s="105"/>
      <c r="C74" s="764"/>
      <c r="D74" s="764"/>
      <c r="E74" s="764"/>
      <c r="F74" s="764"/>
      <c r="G74" s="764"/>
      <c r="H74" s="764"/>
      <c r="I74" s="764"/>
      <c r="J74" s="105"/>
      <c r="K74" s="105"/>
      <c r="L74" s="105"/>
      <c r="M74" s="105"/>
      <c r="N74" s="105"/>
      <c r="O74" s="105"/>
      <c r="P74" s="105"/>
      <c r="Q74" s="105"/>
      <c r="R74" s="105"/>
      <c r="S74" s="105"/>
      <c r="T74" s="105"/>
      <c r="U74" s="105"/>
      <c r="V74" s="105"/>
      <c r="W74" s="105"/>
      <c r="X74" s="105"/>
      <c r="Y74" s="105"/>
      <c r="Z74" s="105"/>
    </row>
    <row r="75" ht="12.75" customHeight="1">
      <c r="A75" s="105"/>
      <c r="B75" s="105"/>
      <c r="C75" s="764"/>
      <c r="D75" s="764"/>
      <c r="E75" s="764"/>
      <c r="F75" s="764"/>
      <c r="G75" s="764"/>
      <c r="H75" s="764"/>
      <c r="I75" s="764"/>
      <c r="J75" s="105"/>
      <c r="K75" s="105"/>
      <c r="L75" s="105"/>
      <c r="M75" s="105"/>
      <c r="N75" s="105"/>
      <c r="O75" s="105"/>
      <c r="P75" s="105"/>
      <c r="Q75" s="105"/>
      <c r="R75" s="105"/>
      <c r="S75" s="105"/>
      <c r="T75" s="105"/>
      <c r="U75" s="105"/>
      <c r="V75" s="105"/>
      <c r="W75" s="105"/>
      <c r="X75" s="105"/>
      <c r="Y75" s="105"/>
      <c r="Z75" s="105"/>
    </row>
    <row r="76" ht="12.75" customHeight="1">
      <c r="A76" s="105"/>
      <c r="B76" s="105"/>
      <c r="C76" s="764"/>
      <c r="D76" s="764"/>
      <c r="E76" s="764"/>
      <c r="F76" s="764"/>
      <c r="G76" s="764"/>
      <c r="H76" s="764"/>
      <c r="I76" s="764"/>
      <c r="J76" s="105"/>
      <c r="K76" s="105"/>
      <c r="L76" s="105"/>
      <c r="M76" s="105"/>
      <c r="N76" s="105"/>
      <c r="O76" s="105"/>
      <c r="P76" s="105"/>
      <c r="Q76" s="105"/>
      <c r="R76" s="105"/>
      <c r="S76" s="105"/>
      <c r="T76" s="105"/>
      <c r="U76" s="105"/>
      <c r="V76" s="105"/>
      <c r="W76" s="105"/>
      <c r="X76" s="105"/>
      <c r="Y76" s="105"/>
      <c r="Z76" s="105"/>
    </row>
    <row r="77" ht="12.75" customHeight="1">
      <c r="A77" s="105"/>
      <c r="B77" s="105"/>
      <c r="C77" s="764"/>
      <c r="D77" s="764"/>
      <c r="E77" s="764"/>
      <c r="F77" s="764"/>
      <c r="G77" s="764"/>
      <c r="H77" s="764"/>
      <c r="I77" s="764"/>
      <c r="J77" s="105"/>
      <c r="K77" s="105"/>
      <c r="L77" s="105"/>
      <c r="M77" s="105"/>
      <c r="N77" s="105"/>
      <c r="O77" s="105"/>
      <c r="P77" s="105"/>
      <c r="Q77" s="105"/>
      <c r="R77" s="105"/>
      <c r="S77" s="105"/>
      <c r="T77" s="105"/>
      <c r="U77" s="105"/>
      <c r="V77" s="105"/>
      <c r="W77" s="105"/>
      <c r="X77" s="105"/>
      <c r="Y77" s="105"/>
      <c r="Z77" s="105"/>
    </row>
    <row r="78" ht="12.75" customHeight="1">
      <c r="A78" s="105"/>
      <c r="B78" s="105"/>
      <c r="C78" s="764"/>
      <c r="D78" s="764"/>
      <c r="E78" s="764"/>
      <c r="F78" s="764"/>
      <c r="G78" s="764"/>
      <c r="H78" s="764"/>
      <c r="I78" s="764"/>
      <c r="J78" s="105"/>
      <c r="K78" s="105"/>
      <c r="L78" s="105"/>
      <c r="M78" s="105"/>
      <c r="N78" s="105"/>
      <c r="O78" s="105"/>
      <c r="P78" s="105"/>
      <c r="Q78" s="105"/>
      <c r="R78" s="105"/>
      <c r="S78" s="105"/>
      <c r="T78" s="105"/>
      <c r="U78" s="105"/>
      <c r="V78" s="105"/>
      <c r="W78" s="105"/>
      <c r="X78" s="105"/>
      <c r="Y78" s="105"/>
      <c r="Z78" s="105"/>
    </row>
    <row r="79" ht="12.75" customHeight="1">
      <c r="A79" s="105"/>
      <c r="B79" s="105"/>
      <c r="C79" s="764"/>
      <c r="D79" s="764"/>
      <c r="E79" s="764"/>
      <c r="F79" s="764"/>
      <c r="G79" s="764"/>
      <c r="H79" s="764"/>
      <c r="I79" s="764"/>
      <c r="J79" s="105"/>
      <c r="K79" s="105"/>
      <c r="L79" s="105"/>
      <c r="M79" s="105"/>
      <c r="N79" s="105"/>
      <c r="O79" s="105"/>
      <c r="P79" s="105"/>
      <c r="Q79" s="105"/>
      <c r="R79" s="105"/>
      <c r="S79" s="105"/>
      <c r="T79" s="105"/>
      <c r="U79" s="105"/>
      <c r="V79" s="105"/>
      <c r="W79" s="105"/>
      <c r="X79" s="105"/>
      <c r="Y79" s="105"/>
      <c r="Z79" s="105"/>
    </row>
    <row r="80" ht="12.75" customHeight="1">
      <c r="A80" s="105"/>
      <c r="B80" s="105"/>
      <c r="C80" s="764"/>
      <c r="D80" s="764"/>
      <c r="E80" s="764"/>
      <c r="F80" s="764"/>
      <c r="G80" s="764"/>
      <c r="H80" s="764"/>
      <c r="I80" s="764"/>
      <c r="J80" s="105"/>
      <c r="K80" s="105"/>
      <c r="L80" s="105"/>
      <c r="M80" s="105"/>
      <c r="N80" s="105"/>
      <c r="O80" s="105"/>
      <c r="P80" s="105"/>
      <c r="Q80" s="105"/>
      <c r="R80" s="105"/>
      <c r="S80" s="105"/>
      <c r="T80" s="105"/>
      <c r="U80" s="105"/>
      <c r="V80" s="105"/>
      <c r="W80" s="105"/>
      <c r="X80" s="105"/>
      <c r="Y80" s="105"/>
      <c r="Z80" s="105"/>
    </row>
    <row r="81" ht="12.75" customHeight="1">
      <c r="A81" s="105"/>
      <c r="B81" s="105"/>
      <c r="C81" s="764"/>
      <c r="D81" s="764"/>
      <c r="E81" s="764"/>
      <c r="F81" s="764"/>
      <c r="G81" s="764"/>
      <c r="H81" s="764"/>
      <c r="I81" s="764"/>
      <c r="J81" s="105"/>
      <c r="K81" s="105"/>
      <c r="L81" s="105"/>
      <c r="M81" s="105"/>
      <c r="N81" s="105"/>
      <c r="O81" s="105"/>
      <c r="P81" s="105"/>
      <c r="Q81" s="105"/>
      <c r="R81" s="105"/>
      <c r="S81" s="105"/>
      <c r="T81" s="105"/>
      <c r="U81" s="105"/>
      <c r="V81" s="105"/>
      <c r="W81" s="105"/>
      <c r="X81" s="105"/>
      <c r="Y81" s="105"/>
      <c r="Z81" s="105"/>
    </row>
    <row r="82" ht="12.75" customHeight="1">
      <c r="A82" s="105"/>
      <c r="B82" s="105"/>
      <c r="C82" s="764"/>
      <c r="D82" s="764"/>
      <c r="E82" s="764"/>
      <c r="F82" s="764"/>
      <c r="G82" s="764"/>
      <c r="H82" s="764"/>
      <c r="I82" s="764"/>
      <c r="J82" s="105"/>
      <c r="K82" s="105"/>
      <c r="L82" s="105"/>
      <c r="M82" s="105"/>
      <c r="N82" s="105"/>
      <c r="O82" s="105"/>
      <c r="P82" s="105"/>
      <c r="Q82" s="105"/>
      <c r="R82" s="105"/>
      <c r="S82" s="105"/>
      <c r="T82" s="105"/>
      <c r="U82" s="105"/>
      <c r="V82" s="105"/>
      <c r="W82" s="105"/>
      <c r="X82" s="105"/>
      <c r="Y82" s="105"/>
      <c r="Z82" s="105"/>
    </row>
    <row r="83" ht="12.75" customHeight="1">
      <c r="A83" s="105"/>
      <c r="B83" s="105"/>
      <c r="C83" s="764"/>
      <c r="D83" s="764"/>
      <c r="E83" s="764"/>
      <c r="F83" s="764"/>
      <c r="G83" s="764"/>
      <c r="H83" s="764"/>
      <c r="I83" s="764"/>
      <c r="J83" s="105"/>
      <c r="K83" s="105"/>
      <c r="L83" s="105"/>
      <c r="M83" s="105"/>
      <c r="N83" s="105"/>
      <c r="O83" s="105"/>
      <c r="P83" s="105"/>
      <c r="Q83" s="105"/>
      <c r="R83" s="105"/>
      <c r="S83" s="105"/>
      <c r="T83" s="105"/>
      <c r="U83" s="105"/>
      <c r="V83" s="105"/>
      <c r="W83" s="105"/>
      <c r="X83" s="105"/>
      <c r="Y83" s="105"/>
      <c r="Z83" s="105"/>
    </row>
    <row r="84" ht="12.75" customHeight="1">
      <c r="A84" s="105"/>
      <c r="B84" s="105"/>
      <c r="C84" s="764"/>
      <c r="D84" s="764"/>
      <c r="E84" s="764"/>
      <c r="F84" s="764"/>
      <c r="G84" s="764"/>
      <c r="H84" s="764"/>
      <c r="I84" s="764"/>
      <c r="J84" s="105"/>
      <c r="K84" s="105"/>
      <c r="L84" s="105"/>
      <c r="M84" s="105"/>
      <c r="N84" s="105"/>
      <c r="O84" s="105"/>
      <c r="P84" s="105"/>
      <c r="Q84" s="105"/>
      <c r="R84" s="105"/>
      <c r="S84" s="105"/>
      <c r="T84" s="105"/>
      <c r="U84" s="105"/>
      <c r="V84" s="105"/>
      <c r="W84" s="105"/>
      <c r="X84" s="105"/>
      <c r="Y84" s="105"/>
      <c r="Z84" s="105"/>
    </row>
    <row r="85" ht="12.75" customHeight="1">
      <c r="A85" s="105"/>
      <c r="B85" s="105"/>
      <c r="C85" s="764"/>
      <c r="D85" s="764"/>
      <c r="E85" s="764"/>
      <c r="F85" s="764"/>
      <c r="G85" s="764"/>
      <c r="H85" s="764"/>
      <c r="I85" s="764"/>
      <c r="J85" s="105"/>
      <c r="K85" s="105"/>
      <c r="L85" s="105"/>
      <c r="M85" s="105"/>
      <c r="N85" s="105"/>
      <c r="O85" s="105"/>
      <c r="P85" s="105"/>
      <c r="Q85" s="105"/>
      <c r="R85" s="105"/>
      <c r="S85" s="105"/>
      <c r="T85" s="105"/>
      <c r="U85" s="105"/>
      <c r="V85" s="105"/>
      <c r="W85" s="105"/>
      <c r="X85" s="105"/>
      <c r="Y85" s="105"/>
      <c r="Z85" s="105"/>
    </row>
    <row r="86" ht="12.75" customHeight="1">
      <c r="A86" s="105"/>
      <c r="B86" s="105"/>
      <c r="C86" s="764"/>
      <c r="D86" s="764"/>
      <c r="E86" s="764"/>
      <c r="F86" s="764"/>
      <c r="G86" s="764"/>
      <c r="H86" s="764"/>
      <c r="I86" s="764"/>
      <c r="J86" s="105"/>
      <c r="K86" s="105"/>
      <c r="L86" s="105"/>
      <c r="M86" s="105"/>
      <c r="N86" s="105"/>
      <c r="O86" s="105"/>
      <c r="P86" s="105"/>
      <c r="Q86" s="105"/>
      <c r="R86" s="105"/>
      <c r="S86" s="105"/>
      <c r="T86" s="105"/>
      <c r="U86" s="105"/>
      <c r="V86" s="105"/>
      <c r="W86" s="105"/>
      <c r="X86" s="105"/>
      <c r="Y86" s="105"/>
      <c r="Z86" s="105"/>
    </row>
    <row r="87" ht="12.75" customHeight="1">
      <c r="A87" s="105"/>
      <c r="B87" s="105"/>
      <c r="C87" s="764"/>
      <c r="D87" s="764"/>
      <c r="E87" s="764"/>
      <c r="F87" s="764"/>
      <c r="G87" s="764"/>
      <c r="H87" s="764"/>
      <c r="I87" s="764"/>
      <c r="J87" s="105"/>
      <c r="K87" s="105"/>
      <c r="L87" s="105"/>
      <c r="M87" s="105"/>
      <c r="N87" s="105"/>
      <c r="O87" s="105"/>
      <c r="P87" s="105"/>
      <c r="Q87" s="105"/>
      <c r="R87" s="105"/>
      <c r="S87" s="105"/>
      <c r="T87" s="105"/>
      <c r="U87" s="105"/>
      <c r="V87" s="105"/>
      <c r="W87" s="105"/>
      <c r="X87" s="105"/>
      <c r="Y87" s="105"/>
      <c r="Z87" s="105"/>
    </row>
    <row r="88" ht="12.75" customHeight="1">
      <c r="A88" s="105"/>
      <c r="B88" s="105"/>
      <c r="C88" s="764"/>
      <c r="D88" s="764"/>
      <c r="E88" s="764"/>
      <c r="F88" s="764"/>
      <c r="G88" s="764"/>
      <c r="H88" s="764"/>
      <c r="I88" s="764"/>
      <c r="J88" s="105"/>
      <c r="K88" s="105"/>
      <c r="L88" s="105"/>
      <c r="M88" s="105"/>
      <c r="N88" s="105"/>
      <c r="O88" s="105"/>
      <c r="P88" s="105"/>
      <c r="Q88" s="105"/>
      <c r="R88" s="105"/>
      <c r="S88" s="105"/>
      <c r="T88" s="105"/>
      <c r="U88" s="105"/>
      <c r="V88" s="105"/>
      <c r="W88" s="105"/>
      <c r="X88" s="105"/>
      <c r="Y88" s="105"/>
      <c r="Z88" s="105"/>
    </row>
    <row r="89" ht="12.75" customHeight="1">
      <c r="A89" s="105"/>
      <c r="B89" s="105"/>
      <c r="C89" s="764"/>
      <c r="D89" s="764"/>
      <c r="E89" s="764"/>
      <c r="F89" s="764"/>
      <c r="G89" s="764"/>
      <c r="H89" s="764"/>
      <c r="I89" s="764"/>
      <c r="J89" s="105"/>
      <c r="K89" s="105"/>
      <c r="L89" s="105"/>
      <c r="M89" s="105"/>
      <c r="N89" s="105"/>
      <c r="O89" s="105"/>
      <c r="P89" s="105"/>
      <c r="Q89" s="105"/>
      <c r="R89" s="105"/>
      <c r="S89" s="105"/>
      <c r="T89" s="105"/>
      <c r="U89" s="105"/>
      <c r="V89" s="105"/>
      <c r="W89" s="105"/>
      <c r="X89" s="105"/>
      <c r="Y89" s="105"/>
      <c r="Z89" s="105"/>
    </row>
    <row r="90" ht="12.75" customHeight="1">
      <c r="A90" s="105"/>
      <c r="B90" s="105"/>
      <c r="C90" s="764"/>
      <c r="D90" s="764"/>
      <c r="E90" s="764"/>
      <c r="F90" s="764"/>
      <c r="G90" s="764"/>
      <c r="H90" s="764"/>
      <c r="I90" s="764"/>
      <c r="J90" s="105"/>
      <c r="K90" s="105"/>
      <c r="L90" s="105"/>
      <c r="M90" s="105"/>
      <c r="N90" s="105"/>
      <c r="O90" s="105"/>
      <c r="P90" s="105"/>
      <c r="Q90" s="105"/>
      <c r="R90" s="105"/>
      <c r="S90" s="105"/>
      <c r="T90" s="105"/>
      <c r="U90" s="105"/>
      <c r="V90" s="105"/>
      <c r="W90" s="105"/>
      <c r="X90" s="105"/>
      <c r="Y90" s="105"/>
      <c r="Z90" s="105"/>
    </row>
    <row r="91" ht="12.75" customHeight="1">
      <c r="A91" s="105"/>
      <c r="B91" s="105"/>
      <c r="C91" s="764"/>
      <c r="D91" s="764"/>
      <c r="E91" s="764"/>
      <c r="F91" s="764"/>
      <c r="G91" s="764"/>
      <c r="H91" s="764"/>
      <c r="I91" s="764"/>
      <c r="J91" s="105"/>
      <c r="K91" s="105"/>
      <c r="L91" s="105"/>
      <c r="M91" s="105"/>
      <c r="N91" s="105"/>
      <c r="O91" s="105"/>
      <c r="P91" s="105"/>
      <c r="Q91" s="105"/>
      <c r="R91" s="105"/>
      <c r="S91" s="105"/>
      <c r="T91" s="105"/>
      <c r="U91" s="105"/>
      <c r="V91" s="105"/>
      <c r="W91" s="105"/>
      <c r="X91" s="105"/>
      <c r="Y91" s="105"/>
      <c r="Z91" s="105"/>
    </row>
    <row r="92" ht="12.75" customHeight="1">
      <c r="A92" s="105"/>
      <c r="B92" s="105"/>
      <c r="C92" s="764"/>
      <c r="D92" s="764"/>
      <c r="E92" s="764"/>
      <c r="F92" s="764"/>
      <c r="G92" s="764"/>
      <c r="H92" s="764"/>
      <c r="I92" s="764"/>
      <c r="J92" s="105"/>
      <c r="K92" s="105"/>
      <c r="L92" s="105"/>
      <c r="M92" s="105"/>
      <c r="N92" s="105"/>
      <c r="O92" s="105"/>
      <c r="P92" s="105"/>
      <c r="Q92" s="105"/>
      <c r="R92" s="105"/>
      <c r="S92" s="105"/>
      <c r="T92" s="105"/>
      <c r="U92" s="105"/>
      <c r="V92" s="105"/>
      <c r="W92" s="105"/>
      <c r="X92" s="105"/>
      <c r="Y92" s="105"/>
      <c r="Z92" s="105"/>
    </row>
    <row r="93" ht="12.75" customHeight="1">
      <c r="A93" s="105"/>
      <c r="B93" s="105"/>
      <c r="C93" s="764"/>
      <c r="D93" s="764"/>
      <c r="E93" s="764"/>
      <c r="F93" s="764"/>
      <c r="G93" s="764"/>
      <c r="H93" s="764"/>
      <c r="I93" s="764"/>
      <c r="J93" s="105"/>
      <c r="K93" s="105"/>
      <c r="L93" s="105"/>
      <c r="M93" s="105"/>
      <c r="N93" s="105"/>
      <c r="O93" s="105"/>
      <c r="P93" s="105"/>
      <c r="Q93" s="105"/>
      <c r="R93" s="105"/>
      <c r="S93" s="105"/>
      <c r="T93" s="105"/>
      <c r="U93" s="105"/>
      <c r="V93" s="105"/>
      <c r="W93" s="105"/>
      <c r="X93" s="105"/>
      <c r="Y93" s="105"/>
      <c r="Z93" s="105"/>
    </row>
    <row r="94" ht="12.75" customHeight="1">
      <c r="A94" s="105"/>
      <c r="B94" s="105"/>
      <c r="C94" s="764"/>
      <c r="D94" s="764"/>
      <c r="E94" s="764"/>
      <c r="F94" s="764"/>
      <c r="G94" s="764"/>
      <c r="H94" s="764"/>
      <c r="I94" s="764"/>
      <c r="J94" s="105"/>
      <c r="K94" s="105"/>
      <c r="L94" s="105"/>
      <c r="M94" s="105"/>
      <c r="N94" s="105"/>
      <c r="O94" s="105"/>
      <c r="P94" s="105"/>
      <c r="Q94" s="105"/>
      <c r="R94" s="105"/>
      <c r="S94" s="105"/>
      <c r="T94" s="105"/>
      <c r="U94" s="105"/>
      <c r="V94" s="105"/>
      <c r="W94" s="105"/>
      <c r="X94" s="105"/>
      <c r="Y94" s="105"/>
      <c r="Z94" s="105"/>
    </row>
    <row r="95" ht="12.75" customHeight="1">
      <c r="A95" s="105"/>
      <c r="B95" s="105"/>
      <c r="C95" s="764"/>
      <c r="D95" s="764"/>
      <c r="E95" s="764"/>
      <c r="F95" s="764"/>
      <c r="G95" s="764"/>
      <c r="H95" s="764"/>
      <c r="I95" s="764"/>
      <c r="J95" s="105"/>
      <c r="K95" s="105"/>
      <c r="L95" s="105"/>
      <c r="M95" s="105"/>
      <c r="N95" s="105"/>
      <c r="O95" s="105"/>
      <c r="P95" s="105"/>
      <c r="Q95" s="105"/>
      <c r="R95" s="105"/>
      <c r="S95" s="105"/>
      <c r="T95" s="105"/>
      <c r="U95" s="105"/>
      <c r="V95" s="105"/>
      <c r="W95" s="105"/>
      <c r="X95" s="105"/>
      <c r="Y95" s="105"/>
      <c r="Z95" s="105"/>
    </row>
    <row r="96" ht="12.75" customHeight="1">
      <c r="A96" s="105"/>
      <c r="B96" s="105"/>
      <c r="C96" s="764"/>
      <c r="D96" s="764"/>
      <c r="E96" s="764"/>
      <c r="F96" s="764"/>
      <c r="G96" s="764"/>
      <c r="H96" s="764"/>
      <c r="I96" s="764"/>
      <c r="J96" s="105"/>
      <c r="K96" s="105"/>
      <c r="L96" s="105"/>
      <c r="M96" s="105"/>
      <c r="N96" s="105"/>
      <c r="O96" s="105"/>
      <c r="P96" s="105"/>
      <c r="Q96" s="105"/>
      <c r="R96" s="105"/>
      <c r="S96" s="105"/>
      <c r="T96" s="105"/>
      <c r="U96" s="105"/>
      <c r="V96" s="105"/>
      <c r="W96" s="105"/>
      <c r="X96" s="105"/>
      <c r="Y96" s="105"/>
      <c r="Z96" s="105"/>
    </row>
    <row r="97" ht="12.75" customHeight="1">
      <c r="A97" s="105"/>
      <c r="B97" s="105"/>
      <c r="C97" s="764"/>
      <c r="D97" s="764"/>
      <c r="E97" s="764"/>
      <c r="F97" s="764"/>
      <c r="G97" s="764"/>
      <c r="H97" s="764"/>
      <c r="I97" s="764"/>
      <c r="J97" s="105"/>
      <c r="K97" s="105"/>
      <c r="L97" s="105"/>
      <c r="M97" s="105"/>
      <c r="N97" s="105"/>
      <c r="O97" s="105"/>
      <c r="P97" s="105"/>
      <c r="Q97" s="105"/>
      <c r="R97" s="105"/>
      <c r="S97" s="105"/>
      <c r="T97" s="105"/>
      <c r="U97" s="105"/>
      <c r="V97" s="105"/>
      <c r="W97" s="105"/>
      <c r="X97" s="105"/>
      <c r="Y97" s="105"/>
      <c r="Z97" s="105"/>
    </row>
    <row r="98" ht="12.75" customHeight="1">
      <c r="A98" s="105"/>
      <c r="B98" s="105"/>
      <c r="C98" s="764"/>
      <c r="D98" s="764"/>
      <c r="E98" s="764"/>
      <c r="F98" s="764"/>
      <c r="G98" s="764"/>
      <c r="H98" s="764"/>
      <c r="I98" s="764"/>
      <c r="J98" s="105"/>
      <c r="K98" s="105"/>
      <c r="L98" s="105"/>
      <c r="M98" s="105"/>
      <c r="N98" s="105"/>
      <c r="O98" s="105"/>
      <c r="P98" s="105"/>
      <c r="Q98" s="105"/>
      <c r="R98" s="105"/>
      <c r="S98" s="105"/>
      <c r="T98" s="105"/>
      <c r="U98" s="105"/>
      <c r="V98" s="105"/>
      <c r="W98" s="105"/>
      <c r="X98" s="105"/>
      <c r="Y98" s="105"/>
      <c r="Z98" s="105"/>
    </row>
    <row r="99" ht="12.75" customHeight="1">
      <c r="A99" s="105"/>
      <c r="B99" s="105"/>
      <c r="C99" s="764"/>
      <c r="D99" s="764"/>
      <c r="E99" s="764"/>
      <c r="F99" s="764"/>
      <c r="G99" s="764"/>
      <c r="H99" s="764"/>
      <c r="I99" s="764"/>
      <c r="J99" s="105"/>
      <c r="K99" s="105"/>
      <c r="L99" s="105"/>
      <c r="M99" s="105"/>
      <c r="N99" s="105"/>
      <c r="O99" s="105"/>
      <c r="P99" s="105"/>
      <c r="Q99" s="105"/>
      <c r="R99" s="105"/>
      <c r="S99" s="105"/>
      <c r="T99" s="105"/>
      <c r="U99" s="105"/>
      <c r="V99" s="105"/>
      <c r="W99" s="105"/>
      <c r="X99" s="105"/>
      <c r="Y99" s="105"/>
      <c r="Z99" s="105"/>
    </row>
    <row r="100" ht="12.75" customHeight="1">
      <c r="A100" s="105"/>
      <c r="B100" s="105"/>
      <c r="C100" s="764"/>
      <c r="D100" s="764"/>
      <c r="E100" s="764"/>
      <c r="F100" s="764"/>
      <c r="G100" s="764"/>
      <c r="H100" s="764"/>
      <c r="I100" s="764"/>
      <c r="J100" s="105"/>
      <c r="K100" s="105"/>
      <c r="L100" s="105"/>
      <c r="M100" s="105"/>
      <c r="N100" s="105"/>
      <c r="O100" s="105"/>
      <c r="P100" s="105"/>
      <c r="Q100" s="105"/>
      <c r="R100" s="105"/>
      <c r="S100" s="105"/>
      <c r="T100" s="105"/>
      <c r="U100" s="105"/>
      <c r="V100" s="105"/>
      <c r="W100" s="105"/>
      <c r="X100" s="105"/>
      <c r="Y100" s="105"/>
      <c r="Z100" s="105"/>
    </row>
    <row r="101" ht="12.75" customHeight="1">
      <c r="A101" s="105"/>
      <c r="B101" s="105"/>
      <c r="C101" s="764"/>
      <c r="D101" s="764"/>
      <c r="E101" s="764"/>
      <c r="F101" s="764"/>
      <c r="G101" s="764"/>
      <c r="H101" s="764"/>
      <c r="I101" s="764"/>
      <c r="J101" s="105"/>
      <c r="K101" s="105"/>
      <c r="L101" s="105"/>
      <c r="M101" s="105"/>
      <c r="N101" s="105"/>
      <c r="O101" s="105"/>
      <c r="P101" s="105"/>
      <c r="Q101" s="105"/>
      <c r="R101" s="105"/>
      <c r="S101" s="105"/>
      <c r="T101" s="105"/>
      <c r="U101" s="105"/>
      <c r="V101" s="105"/>
      <c r="W101" s="105"/>
      <c r="X101" s="105"/>
      <c r="Y101" s="105"/>
      <c r="Z101" s="105"/>
    </row>
    <row r="102" ht="12.75" customHeight="1">
      <c r="A102" s="105"/>
      <c r="B102" s="105"/>
      <c r="C102" s="764"/>
      <c r="D102" s="764"/>
      <c r="E102" s="764"/>
      <c r="F102" s="764"/>
      <c r="G102" s="764"/>
      <c r="H102" s="764"/>
      <c r="I102" s="764"/>
      <c r="J102" s="105"/>
      <c r="K102" s="105"/>
      <c r="L102" s="105"/>
      <c r="M102" s="105"/>
      <c r="N102" s="105"/>
      <c r="O102" s="105"/>
      <c r="P102" s="105"/>
      <c r="Q102" s="105"/>
      <c r="R102" s="105"/>
      <c r="S102" s="105"/>
      <c r="T102" s="105"/>
      <c r="U102" s="105"/>
      <c r="V102" s="105"/>
      <c r="W102" s="105"/>
      <c r="X102" s="105"/>
      <c r="Y102" s="105"/>
      <c r="Z102" s="105"/>
    </row>
    <row r="103" ht="12.75" customHeight="1">
      <c r="A103" s="105"/>
      <c r="B103" s="105"/>
      <c r="C103" s="764"/>
      <c r="D103" s="764"/>
      <c r="E103" s="764"/>
      <c r="F103" s="764"/>
      <c r="G103" s="764"/>
      <c r="H103" s="764"/>
      <c r="I103" s="764"/>
      <c r="J103" s="105"/>
      <c r="K103" s="105"/>
      <c r="L103" s="105"/>
      <c r="M103" s="105"/>
      <c r="N103" s="105"/>
      <c r="O103" s="105"/>
      <c r="P103" s="105"/>
      <c r="Q103" s="105"/>
      <c r="R103" s="105"/>
      <c r="S103" s="105"/>
      <c r="T103" s="105"/>
      <c r="U103" s="105"/>
      <c r="V103" s="105"/>
      <c r="W103" s="105"/>
      <c r="X103" s="105"/>
      <c r="Y103" s="105"/>
      <c r="Z103" s="105"/>
    </row>
    <row r="104" ht="12.75" customHeight="1">
      <c r="A104" s="105"/>
      <c r="B104" s="105"/>
      <c r="C104" s="764"/>
      <c r="D104" s="764"/>
      <c r="E104" s="764"/>
      <c r="F104" s="764"/>
      <c r="G104" s="764"/>
      <c r="H104" s="764"/>
      <c r="I104" s="764"/>
      <c r="J104" s="105"/>
      <c r="K104" s="105"/>
      <c r="L104" s="105"/>
      <c r="M104" s="105"/>
      <c r="N104" s="105"/>
      <c r="O104" s="105"/>
      <c r="P104" s="105"/>
      <c r="Q104" s="105"/>
      <c r="R104" s="105"/>
      <c r="S104" s="105"/>
      <c r="T104" s="105"/>
      <c r="U104" s="105"/>
      <c r="V104" s="105"/>
      <c r="W104" s="105"/>
      <c r="X104" s="105"/>
      <c r="Y104" s="105"/>
      <c r="Z104" s="105"/>
    </row>
    <row r="105" ht="12.75" customHeight="1">
      <c r="A105" s="105"/>
      <c r="B105" s="105"/>
      <c r="C105" s="764"/>
      <c r="D105" s="764"/>
      <c r="E105" s="764"/>
      <c r="F105" s="764"/>
      <c r="G105" s="764"/>
      <c r="H105" s="764"/>
      <c r="I105" s="764"/>
      <c r="J105" s="105"/>
      <c r="K105" s="105"/>
      <c r="L105" s="105"/>
      <c r="M105" s="105"/>
      <c r="N105" s="105"/>
      <c r="O105" s="105"/>
      <c r="P105" s="105"/>
      <c r="Q105" s="105"/>
      <c r="R105" s="105"/>
      <c r="S105" s="105"/>
      <c r="T105" s="105"/>
      <c r="U105" s="105"/>
      <c r="V105" s="105"/>
      <c r="W105" s="105"/>
      <c r="X105" s="105"/>
      <c r="Y105" s="105"/>
      <c r="Z105" s="105"/>
    </row>
    <row r="106" ht="12.75" customHeight="1">
      <c r="A106" s="105"/>
      <c r="B106" s="105"/>
      <c r="C106" s="764"/>
      <c r="D106" s="764"/>
      <c r="E106" s="764"/>
      <c r="F106" s="764"/>
      <c r="G106" s="764"/>
      <c r="H106" s="764"/>
      <c r="I106" s="764"/>
      <c r="J106" s="105"/>
      <c r="K106" s="105"/>
      <c r="L106" s="105"/>
      <c r="M106" s="105"/>
      <c r="N106" s="105"/>
      <c r="O106" s="105"/>
      <c r="P106" s="105"/>
      <c r="Q106" s="105"/>
      <c r="R106" s="105"/>
      <c r="S106" s="105"/>
      <c r="T106" s="105"/>
      <c r="U106" s="105"/>
      <c r="V106" s="105"/>
      <c r="W106" s="105"/>
      <c r="X106" s="105"/>
      <c r="Y106" s="105"/>
      <c r="Z106" s="105"/>
    </row>
    <row r="107" ht="12.75" customHeight="1">
      <c r="A107" s="105"/>
      <c r="B107" s="105"/>
      <c r="C107" s="764"/>
      <c r="D107" s="764"/>
      <c r="E107" s="764"/>
      <c r="F107" s="764"/>
      <c r="G107" s="764"/>
      <c r="H107" s="764"/>
      <c r="I107" s="764"/>
      <c r="J107" s="105"/>
      <c r="K107" s="105"/>
      <c r="L107" s="105"/>
      <c r="M107" s="105"/>
      <c r="N107" s="105"/>
      <c r="O107" s="105"/>
      <c r="P107" s="105"/>
      <c r="Q107" s="105"/>
      <c r="R107" s="105"/>
      <c r="S107" s="105"/>
      <c r="T107" s="105"/>
      <c r="U107" s="105"/>
      <c r="V107" s="105"/>
      <c r="W107" s="105"/>
      <c r="X107" s="105"/>
      <c r="Y107" s="105"/>
      <c r="Z107" s="105"/>
    </row>
    <row r="108" ht="12.75" customHeight="1">
      <c r="A108" s="105"/>
      <c r="B108" s="105"/>
      <c r="C108" s="764"/>
      <c r="D108" s="764"/>
      <c r="E108" s="764"/>
      <c r="F108" s="764"/>
      <c r="G108" s="764"/>
      <c r="H108" s="764"/>
      <c r="I108" s="764"/>
      <c r="J108" s="105"/>
      <c r="K108" s="105"/>
      <c r="L108" s="105"/>
      <c r="M108" s="105"/>
      <c r="N108" s="105"/>
      <c r="O108" s="105"/>
      <c r="P108" s="105"/>
      <c r="Q108" s="105"/>
      <c r="R108" s="105"/>
      <c r="S108" s="105"/>
      <c r="T108" s="105"/>
      <c r="U108" s="105"/>
      <c r="V108" s="105"/>
      <c r="W108" s="105"/>
      <c r="X108" s="105"/>
      <c r="Y108" s="105"/>
      <c r="Z108" s="105"/>
    </row>
    <row r="109" ht="12.75" customHeight="1">
      <c r="A109" s="105"/>
      <c r="B109" s="105"/>
      <c r="C109" s="764"/>
      <c r="D109" s="764"/>
      <c r="E109" s="764"/>
      <c r="F109" s="764"/>
      <c r="G109" s="764"/>
      <c r="H109" s="764"/>
      <c r="I109" s="764"/>
      <c r="J109" s="105"/>
      <c r="K109" s="105"/>
      <c r="L109" s="105"/>
      <c r="M109" s="105"/>
      <c r="N109" s="105"/>
      <c r="O109" s="105"/>
      <c r="P109" s="105"/>
      <c r="Q109" s="105"/>
      <c r="R109" s="105"/>
      <c r="S109" s="105"/>
      <c r="T109" s="105"/>
      <c r="U109" s="105"/>
      <c r="V109" s="105"/>
      <c r="W109" s="105"/>
      <c r="X109" s="105"/>
      <c r="Y109" s="105"/>
      <c r="Z109" s="105"/>
    </row>
    <row r="110" ht="12.75" customHeight="1">
      <c r="A110" s="105"/>
      <c r="B110" s="105"/>
      <c r="C110" s="764"/>
      <c r="D110" s="764"/>
      <c r="E110" s="764"/>
      <c r="F110" s="764"/>
      <c r="G110" s="764"/>
      <c r="H110" s="764"/>
      <c r="I110" s="764"/>
      <c r="J110" s="105"/>
      <c r="K110" s="105"/>
      <c r="L110" s="105"/>
      <c r="M110" s="105"/>
      <c r="N110" s="105"/>
      <c r="O110" s="105"/>
      <c r="P110" s="105"/>
      <c r="Q110" s="105"/>
      <c r="R110" s="105"/>
      <c r="S110" s="105"/>
      <c r="T110" s="105"/>
      <c r="U110" s="105"/>
      <c r="V110" s="105"/>
      <c r="W110" s="105"/>
      <c r="X110" s="105"/>
      <c r="Y110" s="105"/>
      <c r="Z110" s="105"/>
    </row>
    <row r="111" ht="12.75" customHeight="1">
      <c r="A111" s="105"/>
      <c r="B111" s="105"/>
      <c r="C111" s="764"/>
      <c r="D111" s="764"/>
      <c r="E111" s="764"/>
      <c r="F111" s="764"/>
      <c r="G111" s="764"/>
      <c r="H111" s="764"/>
      <c r="I111" s="764"/>
      <c r="J111" s="105"/>
      <c r="K111" s="105"/>
      <c r="L111" s="105"/>
      <c r="M111" s="105"/>
      <c r="N111" s="105"/>
      <c r="O111" s="105"/>
      <c r="P111" s="105"/>
      <c r="Q111" s="105"/>
      <c r="R111" s="105"/>
      <c r="S111" s="105"/>
      <c r="T111" s="105"/>
      <c r="U111" s="105"/>
      <c r="V111" s="105"/>
      <c r="W111" s="105"/>
      <c r="X111" s="105"/>
      <c r="Y111" s="105"/>
      <c r="Z111" s="105"/>
    </row>
    <row r="112" ht="12.75" customHeight="1">
      <c r="A112" s="105"/>
      <c r="B112" s="105"/>
      <c r="C112" s="764"/>
      <c r="D112" s="764"/>
      <c r="E112" s="764"/>
      <c r="F112" s="764"/>
      <c r="G112" s="764"/>
      <c r="H112" s="764"/>
      <c r="I112" s="764"/>
      <c r="J112" s="105"/>
      <c r="K112" s="105"/>
      <c r="L112" s="105"/>
      <c r="M112" s="105"/>
      <c r="N112" s="105"/>
      <c r="O112" s="105"/>
      <c r="P112" s="105"/>
      <c r="Q112" s="105"/>
      <c r="R112" s="105"/>
      <c r="S112" s="105"/>
      <c r="T112" s="105"/>
      <c r="U112" s="105"/>
      <c r="V112" s="105"/>
      <c r="W112" s="105"/>
      <c r="X112" s="105"/>
      <c r="Y112" s="105"/>
      <c r="Z112" s="105"/>
    </row>
    <row r="113" ht="12.75" customHeight="1">
      <c r="A113" s="105"/>
      <c r="B113" s="105"/>
      <c r="C113" s="764"/>
      <c r="D113" s="764"/>
      <c r="E113" s="764"/>
      <c r="F113" s="764"/>
      <c r="G113" s="764"/>
      <c r="H113" s="764"/>
      <c r="I113" s="764"/>
      <c r="J113" s="105"/>
      <c r="K113" s="105"/>
      <c r="L113" s="105"/>
      <c r="M113" s="105"/>
      <c r="N113" s="105"/>
      <c r="O113" s="105"/>
      <c r="P113" s="105"/>
      <c r="Q113" s="105"/>
      <c r="R113" s="105"/>
      <c r="S113" s="105"/>
      <c r="T113" s="105"/>
      <c r="U113" s="105"/>
      <c r="V113" s="105"/>
      <c r="W113" s="105"/>
      <c r="X113" s="105"/>
      <c r="Y113" s="105"/>
      <c r="Z113" s="105"/>
    </row>
    <row r="114" ht="12.75" customHeight="1">
      <c r="A114" s="105"/>
      <c r="B114" s="105"/>
      <c r="C114" s="764"/>
      <c r="D114" s="764"/>
      <c r="E114" s="764"/>
      <c r="F114" s="764"/>
      <c r="G114" s="764"/>
      <c r="H114" s="764"/>
      <c r="I114" s="764"/>
      <c r="J114" s="105"/>
      <c r="K114" s="105"/>
      <c r="L114" s="105"/>
      <c r="M114" s="105"/>
      <c r="N114" s="105"/>
      <c r="O114" s="105"/>
      <c r="P114" s="105"/>
      <c r="Q114" s="105"/>
      <c r="R114" s="105"/>
      <c r="S114" s="105"/>
      <c r="T114" s="105"/>
      <c r="U114" s="105"/>
      <c r="V114" s="105"/>
      <c r="W114" s="105"/>
      <c r="X114" s="105"/>
      <c r="Y114" s="105"/>
      <c r="Z114" s="105"/>
    </row>
    <row r="115" ht="12.75" customHeight="1">
      <c r="A115" s="105"/>
      <c r="B115" s="105"/>
      <c r="C115" s="764"/>
      <c r="D115" s="764"/>
      <c r="E115" s="764"/>
      <c r="F115" s="764"/>
      <c r="G115" s="764"/>
      <c r="H115" s="764"/>
      <c r="I115" s="764"/>
      <c r="J115" s="105"/>
      <c r="K115" s="105"/>
      <c r="L115" s="105"/>
      <c r="M115" s="105"/>
      <c r="N115" s="105"/>
      <c r="O115" s="105"/>
      <c r="P115" s="105"/>
      <c r="Q115" s="105"/>
      <c r="R115" s="105"/>
      <c r="S115" s="105"/>
      <c r="T115" s="105"/>
      <c r="U115" s="105"/>
      <c r="V115" s="105"/>
      <c r="W115" s="105"/>
      <c r="X115" s="105"/>
      <c r="Y115" s="105"/>
      <c r="Z115" s="105"/>
    </row>
    <row r="116" ht="12.75" customHeight="1">
      <c r="A116" s="105"/>
      <c r="B116" s="105"/>
      <c r="C116" s="764"/>
      <c r="D116" s="764"/>
      <c r="E116" s="764"/>
      <c r="F116" s="764"/>
      <c r="G116" s="764"/>
      <c r="H116" s="764"/>
      <c r="I116" s="764"/>
      <c r="J116" s="105"/>
      <c r="K116" s="105"/>
      <c r="L116" s="105"/>
      <c r="M116" s="105"/>
      <c r="N116" s="105"/>
      <c r="O116" s="105"/>
      <c r="P116" s="105"/>
      <c r="Q116" s="105"/>
      <c r="R116" s="105"/>
      <c r="S116" s="105"/>
      <c r="T116" s="105"/>
      <c r="U116" s="105"/>
      <c r="V116" s="105"/>
      <c r="W116" s="105"/>
      <c r="X116" s="105"/>
      <c r="Y116" s="105"/>
      <c r="Z116" s="105"/>
    </row>
    <row r="117" ht="12.75" customHeight="1">
      <c r="A117" s="105"/>
      <c r="B117" s="105"/>
      <c r="C117" s="764"/>
      <c r="D117" s="764"/>
      <c r="E117" s="764"/>
      <c r="F117" s="764"/>
      <c r="G117" s="764"/>
      <c r="H117" s="764"/>
      <c r="I117" s="764"/>
      <c r="J117" s="105"/>
      <c r="K117" s="105"/>
      <c r="L117" s="105"/>
      <c r="M117" s="105"/>
      <c r="N117" s="105"/>
      <c r="O117" s="105"/>
      <c r="P117" s="105"/>
      <c r="Q117" s="105"/>
      <c r="R117" s="105"/>
      <c r="S117" s="105"/>
      <c r="T117" s="105"/>
      <c r="U117" s="105"/>
      <c r="V117" s="105"/>
      <c r="W117" s="105"/>
      <c r="X117" s="105"/>
      <c r="Y117" s="105"/>
      <c r="Z117" s="105"/>
    </row>
    <row r="118" ht="12.75" customHeight="1">
      <c r="A118" s="105"/>
      <c r="B118" s="105"/>
      <c r="C118" s="764"/>
      <c r="D118" s="764"/>
      <c r="E118" s="764"/>
      <c r="F118" s="764"/>
      <c r="G118" s="764"/>
      <c r="H118" s="764"/>
      <c r="I118" s="764"/>
      <c r="J118" s="105"/>
      <c r="K118" s="105"/>
      <c r="L118" s="105"/>
      <c r="M118" s="105"/>
      <c r="N118" s="105"/>
      <c r="O118" s="105"/>
      <c r="P118" s="105"/>
      <c r="Q118" s="105"/>
      <c r="R118" s="105"/>
      <c r="S118" s="105"/>
      <c r="T118" s="105"/>
      <c r="U118" s="105"/>
      <c r="V118" s="105"/>
      <c r="W118" s="105"/>
      <c r="X118" s="105"/>
      <c r="Y118" s="105"/>
      <c r="Z118" s="105"/>
    </row>
    <row r="119" ht="12.75" customHeight="1">
      <c r="A119" s="105"/>
      <c r="B119" s="105"/>
      <c r="C119" s="764"/>
      <c r="D119" s="764"/>
      <c r="E119" s="764"/>
      <c r="F119" s="764"/>
      <c r="G119" s="764"/>
      <c r="H119" s="764"/>
      <c r="I119" s="764"/>
      <c r="J119" s="105"/>
      <c r="K119" s="105"/>
      <c r="L119" s="105"/>
      <c r="M119" s="105"/>
      <c r="N119" s="105"/>
      <c r="O119" s="105"/>
      <c r="P119" s="105"/>
      <c r="Q119" s="105"/>
      <c r="R119" s="105"/>
      <c r="S119" s="105"/>
      <c r="T119" s="105"/>
      <c r="U119" s="105"/>
      <c r="V119" s="105"/>
      <c r="W119" s="105"/>
      <c r="X119" s="105"/>
      <c r="Y119" s="105"/>
      <c r="Z119" s="105"/>
    </row>
    <row r="120" ht="12.75" customHeight="1">
      <c r="A120" s="105"/>
      <c r="B120" s="105"/>
      <c r="C120" s="764"/>
      <c r="D120" s="764"/>
      <c r="E120" s="764"/>
      <c r="F120" s="764"/>
      <c r="G120" s="764"/>
      <c r="H120" s="764"/>
      <c r="I120" s="764"/>
      <c r="J120" s="105"/>
      <c r="K120" s="105"/>
      <c r="L120" s="105"/>
      <c r="M120" s="105"/>
      <c r="N120" s="105"/>
      <c r="O120" s="105"/>
      <c r="P120" s="105"/>
      <c r="Q120" s="105"/>
      <c r="R120" s="105"/>
      <c r="S120" s="105"/>
      <c r="T120" s="105"/>
      <c r="U120" s="105"/>
      <c r="V120" s="105"/>
      <c r="W120" s="105"/>
      <c r="X120" s="105"/>
      <c r="Y120" s="105"/>
      <c r="Z120" s="105"/>
    </row>
    <row r="121" ht="12.75" customHeight="1">
      <c r="A121" s="105"/>
      <c r="B121" s="105"/>
      <c r="C121" s="764"/>
      <c r="D121" s="764"/>
      <c r="E121" s="764"/>
      <c r="F121" s="764"/>
      <c r="G121" s="764"/>
      <c r="H121" s="764"/>
      <c r="I121" s="764"/>
      <c r="J121" s="105"/>
      <c r="K121" s="105"/>
      <c r="L121" s="105"/>
      <c r="M121" s="105"/>
      <c r="N121" s="105"/>
      <c r="O121" s="105"/>
      <c r="P121" s="105"/>
      <c r="Q121" s="105"/>
      <c r="R121" s="105"/>
      <c r="S121" s="105"/>
      <c r="T121" s="105"/>
      <c r="U121" s="105"/>
      <c r="V121" s="105"/>
      <c r="W121" s="105"/>
      <c r="X121" s="105"/>
      <c r="Y121" s="105"/>
      <c r="Z121" s="105"/>
    </row>
    <row r="122" ht="12.75" customHeight="1">
      <c r="A122" s="105"/>
      <c r="B122" s="105"/>
      <c r="C122" s="764"/>
      <c r="D122" s="764"/>
      <c r="E122" s="764"/>
      <c r="F122" s="764"/>
      <c r="G122" s="764"/>
      <c r="H122" s="764"/>
      <c r="I122" s="764"/>
      <c r="J122" s="105"/>
      <c r="K122" s="105"/>
      <c r="L122" s="105"/>
      <c r="M122" s="105"/>
      <c r="N122" s="105"/>
      <c r="O122" s="105"/>
      <c r="P122" s="105"/>
      <c r="Q122" s="105"/>
      <c r="R122" s="105"/>
      <c r="S122" s="105"/>
      <c r="T122" s="105"/>
      <c r="U122" s="105"/>
      <c r="V122" s="105"/>
      <c r="W122" s="105"/>
      <c r="X122" s="105"/>
      <c r="Y122" s="105"/>
      <c r="Z122" s="105"/>
    </row>
    <row r="123" ht="12.75" customHeight="1">
      <c r="A123" s="105"/>
      <c r="B123" s="105"/>
      <c r="C123" s="764"/>
      <c r="D123" s="764"/>
      <c r="E123" s="764"/>
      <c r="F123" s="764"/>
      <c r="G123" s="764"/>
      <c r="H123" s="764"/>
      <c r="I123" s="764"/>
      <c r="J123" s="105"/>
      <c r="K123" s="105"/>
      <c r="L123" s="105"/>
      <c r="M123" s="105"/>
      <c r="N123" s="105"/>
      <c r="O123" s="105"/>
      <c r="P123" s="105"/>
      <c r="Q123" s="105"/>
      <c r="R123" s="105"/>
      <c r="S123" s="105"/>
      <c r="T123" s="105"/>
      <c r="U123" s="105"/>
      <c r="V123" s="105"/>
      <c r="W123" s="105"/>
      <c r="X123" s="105"/>
      <c r="Y123" s="105"/>
      <c r="Z123" s="105"/>
    </row>
    <row r="124" ht="12.75" customHeight="1">
      <c r="A124" s="105"/>
      <c r="B124" s="105"/>
      <c r="C124" s="764"/>
      <c r="D124" s="764"/>
      <c r="E124" s="764"/>
      <c r="F124" s="764"/>
      <c r="G124" s="764"/>
      <c r="H124" s="764"/>
      <c r="I124" s="764"/>
      <c r="J124" s="105"/>
      <c r="K124" s="105"/>
      <c r="L124" s="105"/>
      <c r="M124" s="105"/>
      <c r="N124" s="105"/>
      <c r="O124" s="105"/>
      <c r="P124" s="105"/>
      <c r="Q124" s="105"/>
      <c r="R124" s="105"/>
      <c r="S124" s="105"/>
      <c r="T124" s="105"/>
      <c r="U124" s="105"/>
      <c r="V124" s="105"/>
      <c r="W124" s="105"/>
      <c r="X124" s="105"/>
      <c r="Y124" s="105"/>
      <c r="Z124" s="105"/>
    </row>
    <row r="125" ht="12.75" customHeight="1">
      <c r="A125" s="105"/>
      <c r="B125" s="105"/>
      <c r="C125" s="764"/>
      <c r="D125" s="764"/>
      <c r="E125" s="764"/>
      <c r="F125" s="764"/>
      <c r="G125" s="764"/>
      <c r="H125" s="764"/>
      <c r="I125" s="764"/>
      <c r="J125" s="105"/>
      <c r="K125" s="105"/>
      <c r="L125" s="105"/>
      <c r="M125" s="105"/>
      <c r="N125" s="105"/>
      <c r="O125" s="105"/>
      <c r="P125" s="105"/>
      <c r="Q125" s="105"/>
      <c r="R125" s="105"/>
      <c r="S125" s="105"/>
      <c r="T125" s="105"/>
      <c r="U125" s="105"/>
      <c r="V125" s="105"/>
      <c r="W125" s="105"/>
      <c r="X125" s="105"/>
      <c r="Y125" s="105"/>
      <c r="Z125" s="105"/>
    </row>
    <row r="126" ht="12.75" customHeight="1">
      <c r="A126" s="105"/>
      <c r="B126" s="105"/>
      <c r="C126" s="764"/>
      <c r="D126" s="764"/>
      <c r="E126" s="764"/>
      <c r="F126" s="764"/>
      <c r="G126" s="764"/>
      <c r="H126" s="764"/>
      <c r="I126" s="764"/>
      <c r="J126" s="105"/>
      <c r="K126" s="105"/>
      <c r="L126" s="105"/>
      <c r="M126" s="105"/>
      <c r="N126" s="105"/>
      <c r="O126" s="105"/>
      <c r="P126" s="105"/>
      <c r="Q126" s="105"/>
      <c r="R126" s="105"/>
      <c r="S126" s="105"/>
      <c r="T126" s="105"/>
      <c r="U126" s="105"/>
      <c r="V126" s="105"/>
      <c r="W126" s="105"/>
      <c r="X126" s="105"/>
      <c r="Y126" s="105"/>
      <c r="Z126" s="105"/>
    </row>
    <row r="127" ht="12.75" customHeight="1">
      <c r="A127" s="105"/>
      <c r="B127" s="105"/>
      <c r="C127" s="764"/>
      <c r="D127" s="764"/>
      <c r="E127" s="764"/>
      <c r="F127" s="764"/>
      <c r="G127" s="764"/>
      <c r="H127" s="764"/>
      <c r="I127" s="764"/>
      <c r="J127" s="105"/>
      <c r="K127" s="105"/>
      <c r="L127" s="105"/>
      <c r="M127" s="105"/>
      <c r="N127" s="105"/>
      <c r="O127" s="105"/>
      <c r="P127" s="105"/>
      <c r="Q127" s="105"/>
      <c r="R127" s="105"/>
      <c r="S127" s="105"/>
      <c r="T127" s="105"/>
      <c r="U127" s="105"/>
      <c r="V127" s="105"/>
      <c r="W127" s="105"/>
      <c r="X127" s="105"/>
      <c r="Y127" s="105"/>
      <c r="Z127" s="105"/>
    </row>
    <row r="128" ht="12.75" customHeight="1">
      <c r="A128" s="105"/>
      <c r="B128" s="105"/>
      <c r="C128" s="764"/>
      <c r="D128" s="764"/>
      <c r="E128" s="764"/>
      <c r="F128" s="764"/>
      <c r="G128" s="764"/>
      <c r="H128" s="764"/>
      <c r="I128" s="764"/>
      <c r="J128" s="105"/>
      <c r="K128" s="105"/>
      <c r="L128" s="105"/>
      <c r="M128" s="105"/>
      <c r="N128" s="105"/>
      <c r="O128" s="105"/>
      <c r="P128" s="105"/>
      <c r="Q128" s="105"/>
      <c r="R128" s="105"/>
      <c r="S128" s="105"/>
      <c r="T128" s="105"/>
      <c r="U128" s="105"/>
      <c r="V128" s="105"/>
      <c r="W128" s="105"/>
      <c r="X128" s="105"/>
      <c r="Y128" s="105"/>
      <c r="Z128" s="105"/>
    </row>
    <row r="129" ht="12.75" customHeight="1">
      <c r="A129" s="105"/>
      <c r="B129" s="105"/>
      <c r="C129" s="764"/>
      <c r="D129" s="764"/>
      <c r="E129" s="764"/>
      <c r="F129" s="764"/>
      <c r="G129" s="764"/>
      <c r="H129" s="764"/>
      <c r="I129" s="764"/>
      <c r="J129" s="105"/>
      <c r="K129" s="105"/>
      <c r="L129" s="105"/>
      <c r="M129" s="105"/>
      <c r="N129" s="105"/>
      <c r="O129" s="105"/>
      <c r="P129" s="105"/>
      <c r="Q129" s="105"/>
      <c r="R129" s="105"/>
      <c r="S129" s="105"/>
      <c r="T129" s="105"/>
      <c r="U129" s="105"/>
      <c r="V129" s="105"/>
      <c r="W129" s="105"/>
      <c r="X129" s="105"/>
      <c r="Y129" s="105"/>
      <c r="Z129" s="105"/>
    </row>
    <row r="130" ht="12.75" customHeight="1">
      <c r="A130" s="105"/>
      <c r="B130" s="105"/>
      <c r="C130" s="764"/>
      <c r="D130" s="764"/>
      <c r="E130" s="764"/>
      <c r="F130" s="764"/>
      <c r="G130" s="764"/>
      <c r="H130" s="764"/>
      <c r="I130" s="764"/>
      <c r="J130" s="105"/>
      <c r="K130" s="105"/>
      <c r="L130" s="105"/>
      <c r="M130" s="105"/>
      <c r="N130" s="105"/>
      <c r="O130" s="105"/>
      <c r="P130" s="105"/>
      <c r="Q130" s="105"/>
      <c r="R130" s="105"/>
      <c r="S130" s="105"/>
      <c r="T130" s="105"/>
      <c r="U130" s="105"/>
      <c r="V130" s="105"/>
      <c r="W130" s="105"/>
      <c r="X130" s="105"/>
      <c r="Y130" s="105"/>
      <c r="Z130" s="105"/>
    </row>
    <row r="131" ht="12.75" customHeight="1">
      <c r="A131" s="105"/>
      <c r="B131" s="105"/>
      <c r="C131" s="764"/>
      <c r="D131" s="764"/>
      <c r="E131" s="764"/>
      <c r="F131" s="764"/>
      <c r="G131" s="764"/>
      <c r="H131" s="764"/>
      <c r="I131" s="764"/>
      <c r="J131" s="105"/>
      <c r="K131" s="105"/>
      <c r="L131" s="105"/>
      <c r="M131" s="105"/>
      <c r="N131" s="105"/>
      <c r="O131" s="105"/>
      <c r="P131" s="105"/>
      <c r="Q131" s="105"/>
      <c r="R131" s="105"/>
      <c r="S131" s="105"/>
      <c r="T131" s="105"/>
      <c r="U131" s="105"/>
      <c r="V131" s="105"/>
      <c r="W131" s="105"/>
      <c r="X131" s="105"/>
      <c r="Y131" s="105"/>
      <c r="Z131" s="105"/>
    </row>
    <row r="132" ht="12.75" customHeight="1">
      <c r="A132" s="105"/>
      <c r="B132" s="105"/>
      <c r="C132" s="764"/>
      <c r="D132" s="764"/>
      <c r="E132" s="764"/>
      <c r="F132" s="764"/>
      <c r="G132" s="764"/>
      <c r="H132" s="764"/>
      <c r="I132" s="764"/>
      <c r="J132" s="105"/>
      <c r="K132" s="105"/>
      <c r="L132" s="105"/>
      <c r="M132" s="105"/>
      <c r="N132" s="105"/>
      <c r="O132" s="105"/>
      <c r="P132" s="105"/>
      <c r="Q132" s="105"/>
      <c r="R132" s="105"/>
      <c r="S132" s="105"/>
      <c r="T132" s="105"/>
      <c r="U132" s="105"/>
      <c r="V132" s="105"/>
      <c r="W132" s="105"/>
      <c r="X132" s="105"/>
      <c r="Y132" s="105"/>
      <c r="Z132" s="105"/>
    </row>
    <row r="133" ht="12.75" customHeight="1">
      <c r="A133" s="105"/>
      <c r="B133" s="105"/>
      <c r="C133" s="764"/>
      <c r="D133" s="764"/>
      <c r="E133" s="764"/>
      <c r="F133" s="764"/>
      <c r="G133" s="764"/>
      <c r="H133" s="764"/>
      <c r="I133" s="764"/>
      <c r="J133" s="105"/>
      <c r="K133" s="105"/>
      <c r="L133" s="105"/>
      <c r="M133" s="105"/>
      <c r="N133" s="105"/>
      <c r="O133" s="105"/>
      <c r="P133" s="105"/>
      <c r="Q133" s="105"/>
      <c r="R133" s="105"/>
      <c r="S133" s="105"/>
      <c r="T133" s="105"/>
      <c r="U133" s="105"/>
      <c r="V133" s="105"/>
      <c r="W133" s="105"/>
      <c r="X133" s="105"/>
      <c r="Y133" s="105"/>
      <c r="Z133" s="105"/>
    </row>
    <row r="134" ht="12.75" customHeight="1">
      <c r="A134" s="105"/>
      <c r="B134" s="105"/>
      <c r="C134" s="764"/>
      <c r="D134" s="764"/>
      <c r="E134" s="764"/>
      <c r="F134" s="764"/>
      <c r="G134" s="764"/>
      <c r="H134" s="764"/>
      <c r="I134" s="764"/>
      <c r="J134" s="105"/>
      <c r="K134" s="105"/>
      <c r="L134" s="105"/>
      <c r="M134" s="105"/>
      <c r="N134" s="105"/>
      <c r="O134" s="105"/>
      <c r="P134" s="105"/>
      <c r="Q134" s="105"/>
      <c r="R134" s="105"/>
      <c r="S134" s="105"/>
      <c r="T134" s="105"/>
      <c r="U134" s="105"/>
      <c r="V134" s="105"/>
      <c r="W134" s="105"/>
      <c r="X134" s="105"/>
      <c r="Y134" s="105"/>
      <c r="Z134" s="105"/>
    </row>
    <row r="135" ht="12.75" customHeight="1">
      <c r="A135" s="105"/>
      <c r="B135" s="105"/>
      <c r="C135" s="764"/>
      <c r="D135" s="764"/>
      <c r="E135" s="764"/>
      <c r="F135" s="764"/>
      <c r="G135" s="764"/>
      <c r="H135" s="764"/>
      <c r="I135" s="764"/>
      <c r="J135" s="105"/>
      <c r="K135" s="105"/>
      <c r="L135" s="105"/>
      <c r="M135" s="105"/>
      <c r="N135" s="105"/>
      <c r="O135" s="105"/>
      <c r="P135" s="105"/>
      <c r="Q135" s="105"/>
      <c r="R135" s="105"/>
      <c r="S135" s="105"/>
      <c r="T135" s="105"/>
      <c r="U135" s="105"/>
      <c r="V135" s="105"/>
      <c r="W135" s="105"/>
      <c r="X135" s="105"/>
      <c r="Y135" s="105"/>
      <c r="Z135" s="105"/>
    </row>
    <row r="136" ht="12.75" customHeight="1">
      <c r="A136" s="105"/>
      <c r="B136" s="105"/>
      <c r="C136" s="764"/>
      <c r="D136" s="764"/>
      <c r="E136" s="764"/>
      <c r="F136" s="764"/>
      <c r="G136" s="764"/>
      <c r="H136" s="764"/>
      <c r="I136" s="764"/>
      <c r="J136" s="105"/>
      <c r="K136" s="105"/>
      <c r="L136" s="105"/>
      <c r="M136" s="105"/>
      <c r="N136" s="105"/>
      <c r="O136" s="105"/>
      <c r="P136" s="105"/>
      <c r="Q136" s="105"/>
      <c r="R136" s="105"/>
      <c r="S136" s="105"/>
      <c r="T136" s="105"/>
      <c r="U136" s="105"/>
      <c r="V136" s="105"/>
      <c r="W136" s="105"/>
      <c r="X136" s="105"/>
      <c r="Y136" s="105"/>
      <c r="Z136" s="105"/>
    </row>
    <row r="137" ht="12.75" customHeight="1">
      <c r="A137" s="105"/>
      <c r="B137" s="105"/>
      <c r="C137" s="764"/>
      <c r="D137" s="764"/>
      <c r="E137" s="764"/>
      <c r="F137" s="764"/>
      <c r="G137" s="764"/>
      <c r="H137" s="764"/>
      <c r="I137" s="764"/>
      <c r="J137" s="105"/>
      <c r="K137" s="105"/>
      <c r="L137" s="105"/>
      <c r="M137" s="105"/>
      <c r="N137" s="105"/>
      <c r="O137" s="105"/>
      <c r="P137" s="105"/>
      <c r="Q137" s="105"/>
      <c r="R137" s="105"/>
      <c r="S137" s="105"/>
      <c r="T137" s="105"/>
      <c r="U137" s="105"/>
      <c r="V137" s="105"/>
      <c r="W137" s="105"/>
      <c r="X137" s="105"/>
      <c r="Y137" s="105"/>
      <c r="Z137" s="105"/>
    </row>
    <row r="138" ht="12.75" customHeight="1">
      <c r="A138" s="105"/>
      <c r="B138" s="105"/>
      <c r="C138" s="764"/>
      <c r="D138" s="764"/>
      <c r="E138" s="764"/>
      <c r="F138" s="764"/>
      <c r="G138" s="764"/>
      <c r="H138" s="764"/>
      <c r="I138" s="764"/>
      <c r="J138" s="105"/>
      <c r="K138" s="105"/>
      <c r="L138" s="105"/>
      <c r="M138" s="105"/>
      <c r="N138" s="105"/>
      <c r="O138" s="105"/>
      <c r="P138" s="105"/>
      <c r="Q138" s="105"/>
      <c r="R138" s="105"/>
      <c r="S138" s="105"/>
      <c r="T138" s="105"/>
      <c r="U138" s="105"/>
      <c r="V138" s="105"/>
      <c r="W138" s="105"/>
      <c r="X138" s="105"/>
      <c r="Y138" s="105"/>
      <c r="Z138" s="105"/>
    </row>
    <row r="139" ht="12.75" customHeight="1">
      <c r="A139" s="105"/>
      <c r="B139" s="105"/>
      <c r="C139" s="764"/>
      <c r="D139" s="764"/>
      <c r="E139" s="764"/>
      <c r="F139" s="764"/>
      <c r="G139" s="764"/>
      <c r="H139" s="764"/>
      <c r="I139" s="764"/>
      <c r="J139" s="105"/>
      <c r="K139" s="105"/>
      <c r="L139" s="105"/>
      <c r="M139" s="105"/>
      <c r="N139" s="105"/>
      <c r="O139" s="105"/>
      <c r="P139" s="105"/>
      <c r="Q139" s="105"/>
      <c r="R139" s="105"/>
      <c r="S139" s="105"/>
      <c r="T139" s="105"/>
      <c r="U139" s="105"/>
      <c r="V139" s="105"/>
      <c r="W139" s="105"/>
      <c r="X139" s="105"/>
      <c r="Y139" s="105"/>
      <c r="Z139" s="105"/>
    </row>
    <row r="140" ht="12.75" customHeight="1">
      <c r="A140" s="105"/>
      <c r="B140" s="105"/>
      <c r="C140" s="764"/>
      <c r="D140" s="764"/>
      <c r="E140" s="764"/>
      <c r="F140" s="764"/>
      <c r="G140" s="764"/>
      <c r="H140" s="764"/>
      <c r="I140" s="764"/>
      <c r="J140" s="105"/>
      <c r="K140" s="105"/>
      <c r="L140" s="105"/>
      <c r="M140" s="105"/>
      <c r="N140" s="105"/>
      <c r="O140" s="105"/>
      <c r="P140" s="105"/>
      <c r="Q140" s="105"/>
      <c r="R140" s="105"/>
      <c r="S140" s="105"/>
      <c r="T140" s="105"/>
      <c r="U140" s="105"/>
      <c r="V140" s="105"/>
      <c r="W140" s="105"/>
      <c r="X140" s="105"/>
      <c r="Y140" s="105"/>
      <c r="Z140" s="105"/>
    </row>
    <row r="141" ht="12.75" customHeight="1">
      <c r="A141" s="105"/>
      <c r="B141" s="105"/>
      <c r="C141" s="764"/>
      <c r="D141" s="764"/>
      <c r="E141" s="764"/>
      <c r="F141" s="764"/>
      <c r="G141" s="764"/>
      <c r="H141" s="764"/>
      <c r="I141" s="764"/>
      <c r="J141" s="105"/>
      <c r="K141" s="105"/>
      <c r="L141" s="105"/>
      <c r="M141" s="105"/>
      <c r="N141" s="105"/>
      <c r="O141" s="105"/>
      <c r="P141" s="105"/>
      <c r="Q141" s="105"/>
      <c r="R141" s="105"/>
      <c r="S141" s="105"/>
      <c r="T141" s="105"/>
      <c r="U141" s="105"/>
      <c r="V141" s="105"/>
      <c r="W141" s="105"/>
      <c r="X141" s="105"/>
      <c r="Y141" s="105"/>
      <c r="Z141" s="105"/>
    </row>
    <row r="142" ht="12.75" customHeight="1">
      <c r="A142" s="105"/>
      <c r="B142" s="105"/>
      <c r="C142" s="764"/>
      <c r="D142" s="764"/>
      <c r="E142" s="764"/>
      <c r="F142" s="764"/>
      <c r="G142" s="764"/>
      <c r="H142" s="764"/>
      <c r="I142" s="764"/>
      <c r="J142" s="105"/>
      <c r="K142" s="105"/>
      <c r="L142" s="105"/>
      <c r="M142" s="105"/>
      <c r="N142" s="105"/>
      <c r="O142" s="105"/>
      <c r="P142" s="105"/>
      <c r="Q142" s="105"/>
      <c r="R142" s="105"/>
      <c r="S142" s="105"/>
      <c r="T142" s="105"/>
      <c r="U142" s="105"/>
      <c r="V142" s="105"/>
      <c r="W142" s="105"/>
      <c r="X142" s="105"/>
      <c r="Y142" s="105"/>
      <c r="Z142" s="105"/>
    </row>
    <row r="143" ht="12.75" customHeight="1">
      <c r="A143" s="105"/>
      <c r="B143" s="105"/>
      <c r="C143" s="764"/>
      <c r="D143" s="764"/>
      <c r="E143" s="764"/>
      <c r="F143" s="764"/>
      <c r="G143" s="764"/>
      <c r="H143" s="764"/>
      <c r="I143" s="764"/>
      <c r="J143" s="105"/>
      <c r="K143" s="105"/>
      <c r="L143" s="105"/>
      <c r="M143" s="105"/>
      <c r="N143" s="105"/>
      <c r="O143" s="105"/>
      <c r="P143" s="105"/>
      <c r="Q143" s="105"/>
      <c r="R143" s="105"/>
      <c r="S143" s="105"/>
      <c r="T143" s="105"/>
      <c r="U143" s="105"/>
      <c r="V143" s="105"/>
      <c r="W143" s="105"/>
      <c r="X143" s="105"/>
      <c r="Y143" s="105"/>
      <c r="Z143" s="105"/>
    </row>
    <row r="144" ht="12.75" customHeight="1">
      <c r="A144" s="105"/>
      <c r="B144" s="105"/>
      <c r="C144" s="764"/>
      <c r="D144" s="764"/>
      <c r="E144" s="764"/>
      <c r="F144" s="764"/>
      <c r="G144" s="764"/>
      <c r="H144" s="764"/>
      <c r="I144" s="764"/>
      <c r="J144" s="105"/>
      <c r="K144" s="105"/>
      <c r="L144" s="105"/>
      <c r="M144" s="105"/>
      <c r="N144" s="105"/>
      <c r="O144" s="105"/>
      <c r="P144" s="105"/>
      <c r="Q144" s="105"/>
      <c r="R144" s="105"/>
      <c r="S144" s="105"/>
      <c r="T144" s="105"/>
      <c r="U144" s="105"/>
      <c r="V144" s="105"/>
      <c r="W144" s="105"/>
      <c r="X144" s="105"/>
      <c r="Y144" s="105"/>
      <c r="Z144" s="105"/>
    </row>
    <row r="145" ht="12.75" customHeight="1">
      <c r="A145" s="105"/>
      <c r="B145" s="105"/>
      <c r="C145" s="764"/>
      <c r="D145" s="764"/>
      <c r="E145" s="764"/>
      <c r="F145" s="764"/>
      <c r="G145" s="764"/>
      <c r="H145" s="764"/>
      <c r="I145" s="764"/>
      <c r="J145" s="105"/>
      <c r="K145" s="105"/>
      <c r="L145" s="105"/>
      <c r="M145" s="105"/>
      <c r="N145" s="105"/>
      <c r="O145" s="105"/>
      <c r="P145" s="105"/>
      <c r="Q145" s="105"/>
      <c r="R145" s="105"/>
      <c r="S145" s="105"/>
      <c r="T145" s="105"/>
      <c r="U145" s="105"/>
      <c r="V145" s="105"/>
      <c r="W145" s="105"/>
      <c r="X145" s="105"/>
      <c r="Y145" s="105"/>
      <c r="Z145" s="105"/>
    </row>
    <row r="146" ht="12.75" customHeight="1">
      <c r="A146" s="105"/>
      <c r="B146" s="105"/>
      <c r="C146" s="764"/>
      <c r="D146" s="764"/>
      <c r="E146" s="764"/>
      <c r="F146" s="764"/>
      <c r="G146" s="764"/>
      <c r="H146" s="764"/>
      <c r="I146" s="764"/>
      <c r="J146" s="105"/>
      <c r="K146" s="105"/>
      <c r="L146" s="105"/>
      <c r="M146" s="105"/>
      <c r="N146" s="105"/>
      <c r="O146" s="105"/>
      <c r="P146" s="105"/>
      <c r="Q146" s="105"/>
      <c r="R146" s="105"/>
      <c r="S146" s="105"/>
      <c r="T146" s="105"/>
      <c r="U146" s="105"/>
      <c r="V146" s="105"/>
      <c r="W146" s="105"/>
      <c r="X146" s="105"/>
      <c r="Y146" s="105"/>
      <c r="Z146" s="105"/>
    </row>
    <row r="147" ht="12.75" customHeight="1">
      <c r="A147" s="105"/>
      <c r="B147" s="105"/>
      <c r="C147" s="764"/>
      <c r="D147" s="764"/>
      <c r="E147" s="764"/>
      <c r="F147" s="764"/>
      <c r="G147" s="764"/>
      <c r="H147" s="764"/>
      <c r="I147" s="764"/>
      <c r="J147" s="105"/>
      <c r="K147" s="105"/>
      <c r="L147" s="105"/>
      <c r="M147" s="105"/>
      <c r="N147" s="105"/>
      <c r="O147" s="105"/>
      <c r="P147" s="105"/>
      <c r="Q147" s="105"/>
      <c r="R147" s="105"/>
      <c r="S147" s="105"/>
      <c r="T147" s="105"/>
      <c r="U147" s="105"/>
      <c r="V147" s="105"/>
      <c r="W147" s="105"/>
      <c r="X147" s="105"/>
      <c r="Y147" s="105"/>
      <c r="Z147" s="105"/>
    </row>
    <row r="148" ht="12.75" customHeight="1">
      <c r="A148" s="105"/>
      <c r="B148" s="105"/>
      <c r="C148" s="764"/>
      <c r="D148" s="764"/>
      <c r="E148" s="764"/>
      <c r="F148" s="764"/>
      <c r="G148" s="764"/>
      <c r="H148" s="764"/>
      <c r="I148" s="764"/>
      <c r="J148" s="105"/>
      <c r="K148" s="105"/>
      <c r="L148" s="105"/>
      <c r="M148" s="105"/>
      <c r="N148" s="105"/>
      <c r="O148" s="105"/>
      <c r="P148" s="105"/>
      <c r="Q148" s="105"/>
      <c r="R148" s="105"/>
      <c r="S148" s="105"/>
      <c r="T148" s="105"/>
      <c r="U148" s="105"/>
      <c r="V148" s="105"/>
      <c r="W148" s="105"/>
      <c r="X148" s="105"/>
      <c r="Y148" s="105"/>
      <c r="Z148" s="105"/>
    </row>
    <row r="149" ht="12.75" customHeight="1">
      <c r="A149" s="105"/>
      <c r="B149" s="105"/>
      <c r="C149" s="764"/>
      <c r="D149" s="764"/>
      <c r="E149" s="764"/>
      <c r="F149" s="764"/>
      <c r="G149" s="764"/>
      <c r="H149" s="764"/>
      <c r="I149" s="764"/>
      <c r="J149" s="105"/>
      <c r="K149" s="105"/>
      <c r="L149" s="105"/>
      <c r="M149" s="105"/>
      <c r="N149" s="105"/>
      <c r="O149" s="105"/>
      <c r="P149" s="105"/>
      <c r="Q149" s="105"/>
      <c r="R149" s="105"/>
      <c r="S149" s="105"/>
      <c r="T149" s="105"/>
      <c r="U149" s="105"/>
      <c r="V149" s="105"/>
      <c r="W149" s="105"/>
      <c r="X149" s="105"/>
      <c r="Y149" s="105"/>
      <c r="Z149" s="105"/>
    </row>
    <row r="150" ht="12.75" customHeight="1">
      <c r="A150" s="105"/>
      <c r="B150" s="105"/>
      <c r="C150" s="764"/>
      <c r="D150" s="764"/>
      <c r="E150" s="764"/>
      <c r="F150" s="764"/>
      <c r="G150" s="764"/>
      <c r="H150" s="764"/>
      <c r="I150" s="764"/>
      <c r="J150" s="105"/>
      <c r="K150" s="105"/>
      <c r="L150" s="105"/>
      <c r="M150" s="105"/>
      <c r="N150" s="105"/>
      <c r="O150" s="105"/>
      <c r="P150" s="105"/>
      <c r="Q150" s="105"/>
      <c r="R150" s="105"/>
      <c r="S150" s="105"/>
      <c r="T150" s="105"/>
      <c r="U150" s="105"/>
      <c r="V150" s="105"/>
      <c r="W150" s="105"/>
      <c r="X150" s="105"/>
      <c r="Y150" s="105"/>
      <c r="Z150" s="105"/>
    </row>
    <row r="151" ht="12.75" customHeight="1">
      <c r="A151" s="105"/>
      <c r="B151" s="105"/>
      <c r="C151" s="764"/>
      <c r="D151" s="764"/>
      <c r="E151" s="764"/>
      <c r="F151" s="764"/>
      <c r="G151" s="764"/>
      <c r="H151" s="764"/>
      <c r="I151" s="764"/>
      <c r="J151" s="105"/>
      <c r="K151" s="105"/>
      <c r="L151" s="105"/>
      <c r="M151" s="105"/>
      <c r="N151" s="105"/>
      <c r="O151" s="105"/>
      <c r="P151" s="105"/>
      <c r="Q151" s="105"/>
      <c r="R151" s="105"/>
      <c r="S151" s="105"/>
      <c r="T151" s="105"/>
      <c r="U151" s="105"/>
      <c r="V151" s="105"/>
      <c r="W151" s="105"/>
      <c r="X151" s="105"/>
      <c r="Y151" s="105"/>
      <c r="Z151" s="105"/>
    </row>
    <row r="152" ht="12.75" customHeight="1">
      <c r="A152" s="105"/>
      <c r="B152" s="105"/>
      <c r="C152" s="764"/>
      <c r="D152" s="764"/>
      <c r="E152" s="764"/>
      <c r="F152" s="764"/>
      <c r="G152" s="764"/>
      <c r="H152" s="764"/>
      <c r="I152" s="764"/>
      <c r="J152" s="105"/>
      <c r="K152" s="105"/>
      <c r="L152" s="105"/>
      <c r="M152" s="105"/>
      <c r="N152" s="105"/>
      <c r="O152" s="105"/>
      <c r="P152" s="105"/>
      <c r="Q152" s="105"/>
      <c r="R152" s="105"/>
      <c r="S152" s="105"/>
      <c r="T152" s="105"/>
      <c r="U152" s="105"/>
      <c r="V152" s="105"/>
      <c r="W152" s="105"/>
      <c r="X152" s="105"/>
      <c r="Y152" s="105"/>
      <c r="Z152" s="105"/>
    </row>
    <row r="153" ht="12.75" customHeight="1">
      <c r="A153" s="105"/>
      <c r="B153" s="105"/>
      <c r="C153" s="764"/>
      <c r="D153" s="764"/>
      <c r="E153" s="764"/>
      <c r="F153" s="764"/>
      <c r="G153" s="764"/>
      <c r="H153" s="764"/>
      <c r="I153" s="764"/>
      <c r="J153" s="105"/>
      <c r="K153" s="105"/>
      <c r="L153" s="105"/>
      <c r="M153" s="105"/>
      <c r="N153" s="105"/>
      <c r="O153" s="105"/>
      <c r="P153" s="105"/>
      <c r="Q153" s="105"/>
      <c r="R153" s="105"/>
      <c r="S153" s="105"/>
      <c r="T153" s="105"/>
      <c r="U153" s="105"/>
      <c r="V153" s="105"/>
      <c r="W153" s="105"/>
      <c r="X153" s="105"/>
      <c r="Y153" s="105"/>
      <c r="Z153" s="105"/>
    </row>
    <row r="154" ht="12.75" customHeight="1">
      <c r="A154" s="105"/>
      <c r="B154" s="105"/>
      <c r="C154" s="764"/>
      <c r="D154" s="764"/>
      <c r="E154" s="764"/>
      <c r="F154" s="764"/>
      <c r="G154" s="764"/>
      <c r="H154" s="764"/>
      <c r="I154" s="764"/>
      <c r="J154" s="105"/>
      <c r="K154" s="105"/>
      <c r="L154" s="105"/>
      <c r="M154" s="105"/>
      <c r="N154" s="105"/>
      <c r="O154" s="105"/>
      <c r="P154" s="105"/>
      <c r="Q154" s="105"/>
      <c r="R154" s="105"/>
      <c r="S154" s="105"/>
      <c r="T154" s="105"/>
      <c r="U154" s="105"/>
      <c r="V154" s="105"/>
      <c r="W154" s="105"/>
      <c r="X154" s="105"/>
      <c r="Y154" s="105"/>
      <c r="Z154" s="105"/>
    </row>
    <row r="155" ht="12.75" customHeight="1">
      <c r="A155" s="105"/>
      <c r="B155" s="105"/>
      <c r="C155" s="764"/>
      <c r="D155" s="764"/>
      <c r="E155" s="764"/>
      <c r="F155" s="764"/>
      <c r="G155" s="764"/>
      <c r="H155" s="764"/>
      <c r="I155" s="764"/>
      <c r="J155" s="105"/>
      <c r="K155" s="105"/>
      <c r="L155" s="105"/>
      <c r="M155" s="105"/>
      <c r="N155" s="105"/>
      <c r="O155" s="105"/>
      <c r="P155" s="105"/>
      <c r="Q155" s="105"/>
      <c r="R155" s="105"/>
      <c r="S155" s="105"/>
      <c r="T155" s="105"/>
      <c r="U155" s="105"/>
      <c r="V155" s="105"/>
      <c r="W155" s="105"/>
      <c r="X155" s="105"/>
      <c r="Y155" s="105"/>
      <c r="Z155" s="105"/>
    </row>
    <row r="156" ht="12.75" customHeight="1">
      <c r="A156" s="105"/>
      <c r="B156" s="105"/>
      <c r="C156" s="764"/>
      <c r="D156" s="764"/>
      <c r="E156" s="764"/>
      <c r="F156" s="764"/>
      <c r="G156" s="764"/>
      <c r="H156" s="764"/>
      <c r="I156" s="764"/>
      <c r="J156" s="105"/>
      <c r="K156" s="105"/>
      <c r="L156" s="105"/>
      <c r="M156" s="105"/>
      <c r="N156" s="105"/>
      <c r="O156" s="105"/>
      <c r="P156" s="105"/>
      <c r="Q156" s="105"/>
      <c r="R156" s="105"/>
      <c r="S156" s="105"/>
      <c r="T156" s="105"/>
      <c r="U156" s="105"/>
      <c r="V156" s="105"/>
      <c r="W156" s="105"/>
      <c r="X156" s="105"/>
      <c r="Y156" s="105"/>
      <c r="Z156" s="105"/>
    </row>
    <row r="157" ht="12.75" customHeight="1">
      <c r="A157" s="105"/>
      <c r="B157" s="105"/>
      <c r="C157" s="764"/>
      <c r="D157" s="764"/>
      <c r="E157" s="764"/>
      <c r="F157" s="764"/>
      <c r="G157" s="764"/>
      <c r="H157" s="764"/>
      <c r="I157" s="764"/>
      <c r="J157" s="105"/>
      <c r="K157" s="105"/>
      <c r="L157" s="105"/>
      <c r="M157" s="105"/>
      <c r="N157" s="105"/>
      <c r="O157" s="105"/>
      <c r="P157" s="105"/>
      <c r="Q157" s="105"/>
      <c r="R157" s="105"/>
      <c r="S157" s="105"/>
      <c r="T157" s="105"/>
      <c r="U157" s="105"/>
      <c r="V157" s="105"/>
      <c r="W157" s="105"/>
      <c r="X157" s="105"/>
      <c r="Y157" s="105"/>
      <c r="Z157" s="105"/>
    </row>
    <row r="158" ht="12.75" customHeight="1">
      <c r="A158" s="105"/>
      <c r="B158" s="105"/>
      <c r="C158" s="764"/>
      <c r="D158" s="764"/>
      <c r="E158" s="764"/>
      <c r="F158" s="764"/>
      <c r="G158" s="764"/>
      <c r="H158" s="764"/>
      <c r="I158" s="764"/>
      <c r="J158" s="105"/>
      <c r="K158" s="105"/>
      <c r="L158" s="105"/>
      <c r="M158" s="105"/>
      <c r="N158" s="105"/>
      <c r="O158" s="105"/>
      <c r="P158" s="105"/>
      <c r="Q158" s="105"/>
      <c r="R158" s="105"/>
      <c r="S158" s="105"/>
      <c r="T158" s="105"/>
      <c r="U158" s="105"/>
      <c r="V158" s="105"/>
      <c r="W158" s="105"/>
      <c r="X158" s="105"/>
      <c r="Y158" s="105"/>
      <c r="Z158" s="105"/>
    </row>
    <row r="159" ht="12.75" customHeight="1">
      <c r="A159" s="105"/>
      <c r="B159" s="105"/>
      <c r="C159" s="764"/>
      <c r="D159" s="764"/>
      <c r="E159" s="764"/>
      <c r="F159" s="764"/>
      <c r="G159" s="764"/>
      <c r="H159" s="764"/>
      <c r="I159" s="764"/>
      <c r="J159" s="105"/>
      <c r="K159" s="105"/>
      <c r="L159" s="105"/>
      <c r="M159" s="105"/>
      <c r="N159" s="105"/>
      <c r="O159" s="105"/>
      <c r="P159" s="105"/>
      <c r="Q159" s="105"/>
      <c r="R159" s="105"/>
      <c r="S159" s="105"/>
      <c r="T159" s="105"/>
      <c r="U159" s="105"/>
      <c r="V159" s="105"/>
      <c r="W159" s="105"/>
      <c r="X159" s="105"/>
      <c r="Y159" s="105"/>
      <c r="Z159" s="105"/>
    </row>
    <row r="160" ht="12.75" customHeight="1">
      <c r="A160" s="105"/>
      <c r="B160" s="105"/>
      <c r="C160" s="764"/>
      <c r="D160" s="764"/>
      <c r="E160" s="764"/>
      <c r="F160" s="764"/>
      <c r="G160" s="764"/>
      <c r="H160" s="764"/>
      <c r="I160" s="764"/>
      <c r="J160" s="105"/>
      <c r="K160" s="105"/>
      <c r="L160" s="105"/>
      <c r="M160" s="105"/>
      <c r="N160" s="105"/>
      <c r="O160" s="105"/>
      <c r="P160" s="105"/>
      <c r="Q160" s="105"/>
      <c r="R160" s="105"/>
      <c r="S160" s="105"/>
      <c r="T160" s="105"/>
      <c r="U160" s="105"/>
      <c r="V160" s="105"/>
      <c r="W160" s="105"/>
      <c r="X160" s="105"/>
      <c r="Y160" s="105"/>
      <c r="Z160" s="105"/>
    </row>
    <row r="161" ht="12.75" customHeight="1">
      <c r="A161" s="105"/>
      <c r="B161" s="105"/>
      <c r="C161" s="764"/>
      <c r="D161" s="764"/>
      <c r="E161" s="764"/>
      <c r="F161" s="764"/>
      <c r="G161" s="764"/>
      <c r="H161" s="764"/>
      <c r="I161" s="764"/>
      <c r="J161" s="105"/>
      <c r="K161" s="105"/>
      <c r="L161" s="105"/>
      <c r="M161" s="105"/>
      <c r="N161" s="105"/>
      <c r="O161" s="105"/>
      <c r="P161" s="105"/>
      <c r="Q161" s="105"/>
      <c r="R161" s="105"/>
      <c r="S161" s="105"/>
      <c r="T161" s="105"/>
      <c r="U161" s="105"/>
      <c r="V161" s="105"/>
      <c r="W161" s="105"/>
      <c r="X161" s="105"/>
      <c r="Y161" s="105"/>
      <c r="Z161" s="105"/>
    </row>
    <row r="162" ht="12.75" customHeight="1">
      <c r="A162" s="105"/>
      <c r="B162" s="105"/>
      <c r="C162" s="764"/>
      <c r="D162" s="764"/>
      <c r="E162" s="764"/>
      <c r="F162" s="764"/>
      <c r="G162" s="764"/>
      <c r="H162" s="764"/>
      <c r="I162" s="764"/>
      <c r="J162" s="105"/>
      <c r="K162" s="105"/>
      <c r="L162" s="105"/>
      <c r="M162" s="105"/>
      <c r="N162" s="105"/>
      <c r="O162" s="105"/>
      <c r="P162" s="105"/>
      <c r="Q162" s="105"/>
      <c r="R162" s="105"/>
      <c r="S162" s="105"/>
      <c r="T162" s="105"/>
      <c r="U162" s="105"/>
      <c r="V162" s="105"/>
      <c r="W162" s="105"/>
      <c r="X162" s="105"/>
      <c r="Y162" s="105"/>
      <c r="Z162" s="105"/>
    </row>
    <row r="163" ht="12.75" customHeight="1">
      <c r="A163" s="105"/>
      <c r="B163" s="105"/>
      <c r="C163" s="764"/>
      <c r="D163" s="764"/>
      <c r="E163" s="764"/>
      <c r="F163" s="764"/>
      <c r="G163" s="764"/>
      <c r="H163" s="764"/>
      <c r="I163" s="764"/>
      <c r="J163" s="105"/>
      <c r="K163" s="105"/>
      <c r="L163" s="105"/>
      <c r="M163" s="105"/>
      <c r="N163" s="105"/>
      <c r="O163" s="105"/>
      <c r="P163" s="105"/>
      <c r="Q163" s="105"/>
      <c r="R163" s="105"/>
      <c r="S163" s="105"/>
      <c r="T163" s="105"/>
      <c r="U163" s="105"/>
      <c r="V163" s="105"/>
      <c r="W163" s="105"/>
      <c r="X163" s="105"/>
      <c r="Y163" s="105"/>
      <c r="Z163" s="105"/>
    </row>
    <row r="164" ht="12.75" customHeight="1">
      <c r="A164" s="105"/>
      <c r="B164" s="105"/>
      <c r="C164" s="764"/>
      <c r="D164" s="764"/>
      <c r="E164" s="764"/>
      <c r="F164" s="764"/>
      <c r="G164" s="764"/>
      <c r="H164" s="764"/>
      <c r="I164" s="764"/>
      <c r="J164" s="105"/>
      <c r="K164" s="105"/>
      <c r="L164" s="105"/>
      <c r="M164" s="105"/>
      <c r="N164" s="105"/>
      <c r="O164" s="105"/>
      <c r="P164" s="105"/>
      <c r="Q164" s="105"/>
      <c r="R164" s="105"/>
      <c r="S164" s="105"/>
      <c r="T164" s="105"/>
      <c r="U164" s="105"/>
      <c r="V164" s="105"/>
      <c r="W164" s="105"/>
      <c r="X164" s="105"/>
      <c r="Y164" s="105"/>
      <c r="Z164" s="105"/>
    </row>
    <row r="165" ht="12.75" customHeight="1">
      <c r="A165" s="105"/>
      <c r="B165" s="105"/>
      <c r="C165" s="764"/>
      <c r="D165" s="764"/>
      <c r="E165" s="764"/>
      <c r="F165" s="764"/>
      <c r="G165" s="764"/>
      <c r="H165" s="764"/>
      <c r="I165" s="764"/>
      <c r="J165" s="105"/>
      <c r="K165" s="105"/>
      <c r="L165" s="105"/>
      <c r="M165" s="105"/>
      <c r="N165" s="105"/>
      <c r="O165" s="105"/>
      <c r="P165" s="105"/>
      <c r="Q165" s="105"/>
      <c r="R165" s="105"/>
      <c r="S165" s="105"/>
      <c r="T165" s="105"/>
      <c r="U165" s="105"/>
      <c r="V165" s="105"/>
      <c r="W165" s="105"/>
      <c r="X165" s="105"/>
      <c r="Y165" s="105"/>
      <c r="Z165" s="105"/>
    </row>
    <row r="166" ht="12.75" customHeight="1">
      <c r="A166" s="105"/>
      <c r="B166" s="105"/>
      <c r="C166" s="764"/>
      <c r="D166" s="764"/>
      <c r="E166" s="764"/>
      <c r="F166" s="764"/>
      <c r="G166" s="764"/>
      <c r="H166" s="764"/>
      <c r="I166" s="764"/>
      <c r="J166" s="105"/>
      <c r="K166" s="105"/>
      <c r="L166" s="105"/>
      <c r="M166" s="105"/>
      <c r="N166" s="105"/>
      <c r="O166" s="105"/>
      <c r="P166" s="105"/>
      <c r="Q166" s="105"/>
      <c r="R166" s="105"/>
      <c r="S166" s="105"/>
      <c r="T166" s="105"/>
      <c r="U166" s="105"/>
      <c r="V166" s="105"/>
      <c r="W166" s="105"/>
      <c r="X166" s="105"/>
      <c r="Y166" s="105"/>
      <c r="Z166" s="105"/>
    </row>
    <row r="167" ht="12.75" customHeight="1">
      <c r="A167" s="105"/>
      <c r="B167" s="105"/>
      <c r="C167" s="764"/>
      <c r="D167" s="764"/>
      <c r="E167" s="764"/>
      <c r="F167" s="764"/>
      <c r="G167" s="764"/>
      <c r="H167" s="764"/>
      <c r="I167" s="764"/>
      <c r="J167" s="105"/>
      <c r="K167" s="105"/>
      <c r="L167" s="105"/>
      <c r="M167" s="105"/>
      <c r="N167" s="105"/>
      <c r="O167" s="105"/>
      <c r="P167" s="105"/>
      <c r="Q167" s="105"/>
      <c r="R167" s="105"/>
      <c r="S167" s="105"/>
      <c r="T167" s="105"/>
      <c r="U167" s="105"/>
      <c r="V167" s="105"/>
      <c r="W167" s="105"/>
      <c r="X167" s="105"/>
      <c r="Y167" s="105"/>
      <c r="Z167" s="105"/>
    </row>
    <row r="168" ht="12.75" customHeight="1">
      <c r="A168" s="105"/>
      <c r="B168" s="105"/>
      <c r="C168" s="764"/>
      <c r="D168" s="764"/>
      <c r="E168" s="764"/>
      <c r="F168" s="764"/>
      <c r="G168" s="764"/>
      <c r="H168" s="764"/>
      <c r="I168" s="764"/>
      <c r="J168" s="105"/>
      <c r="K168" s="105"/>
      <c r="L168" s="105"/>
      <c r="M168" s="105"/>
      <c r="N168" s="105"/>
      <c r="O168" s="105"/>
      <c r="P168" s="105"/>
      <c r="Q168" s="105"/>
      <c r="R168" s="105"/>
      <c r="S168" s="105"/>
      <c r="T168" s="105"/>
      <c r="U168" s="105"/>
      <c r="V168" s="105"/>
      <c r="W168" s="105"/>
      <c r="X168" s="105"/>
      <c r="Y168" s="105"/>
      <c r="Z168" s="105"/>
    </row>
    <row r="169" ht="12.75" customHeight="1">
      <c r="A169" s="105"/>
      <c r="B169" s="105"/>
      <c r="C169" s="764"/>
      <c r="D169" s="764"/>
      <c r="E169" s="764"/>
      <c r="F169" s="764"/>
      <c r="G169" s="764"/>
      <c r="H169" s="764"/>
      <c r="I169" s="764"/>
      <c r="J169" s="105"/>
      <c r="K169" s="105"/>
      <c r="L169" s="105"/>
      <c r="M169" s="105"/>
      <c r="N169" s="105"/>
      <c r="O169" s="105"/>
      <c r="P169" s="105"/>
      <c r="Q169" s="105"/>
      <c r="R169" s="105"/>
      <c r="S169" s="105"/>
      <c r="T169" s="105"/>
      <c r="U169" s="105"/>
      <c r="V169" s="105"/>
      <c r="W169" s="105"/>
      <c r="X169" s="105"/>
      <c r="Y169" s="105"/>
      <c r="Z169" s="105"/>
    </row>
    <row r="170" ht="12.75" customHeight="1">
      <c r="A170" s="105"/>
      <c r="B170" s="105"/>
      <c r="C170" s="764"/>
      <c r="D170" s="764"/>
      <c r="E170" s="764"/>
      <c r="F170" s="764"/>
      <c r="G170" s="764"/>
      <c r="H170" s="764"/>
      <c r="I170" s="764"/>
      <c r="J170" s="105"/>
      <c r="K170" s="105"/>
      <c r="L170" s="105"/>
      <c r="M170" s="105"/>
      <c r="N170" s="105"/>
      <c r="O170" s="105"/>
      <c r="P170" s="105"/>
      <c r="Q170" s="105"/>
      <c r="R170" s="105"/>
      <c r="S170" s="105"/>
      <c r="T170" s="105"/>
      <c r="U170" s="105"/>
      <c r="V170" s="105"/>
      <c r="W170" s="105"/>
      <c r="X170" s="105"/>
      <c r="Y170" s="105"/>
      <c r="Z170" s="105"/>
    </row>
    <row r="171" ht="12.75" customHeight="1">
      <c r="A171" s="105"/>
      <c r="B171" s="105"/>
      <c r="C171" s="764"/>
      <c r="D171" s="764"/>
      <c r="E171" s="764"/>
      <c r="F171" s="764"/>
      <c r="G171" s="764"/>
      <c r="H171" s="764"/>
      <c r="I171" s="764"/>
      <c r="J171" s="105"/>
      <c r="K171" s="105"/>
      <c r="L171" s="105"/>
      <c r="M171" s="105"/>
      <c r="N171" s="105"/>
      <c r="O171" s="105"/>
      <c r="P171" s="105"/>
      <c r="Q171" s="105"/>
      <c r="R171" s="105"/>
      <c r="S171" s="105"/>
      <c r="T171" s="105"/>
      <c r="U171" s="105"/>
      <c r="V171" s="105"/>
      <c r="W171" s="105"/>
      <c r="X171" s="105"/>
      <c r="Y171" s="105"/>
      <c r="Z171" s="105"/>
    </row>
    <row r="172" ht="12.75" customHeight="1">
      <c r="A172" s="105"/>
      <c r="B172" s="105"/>
      <c r="C172" s="764"/>
      <c r="D172" s="764"/>
      <c r="E172" s="764"/>
      <c r="F172" s="764"/>
      <c r="G172" s="764"/>
      <c r="H172" s="764"/>
      <c r="I172" s="764"/>
      <c r="J172" s="105"/>
      <c r="K172" s="105"/>
      <c r="L172" s="105"/>
      <c r="M172" s="105"/>
      <c r="N172" s="105"/>
      <c r="O172" s="105"/>
      <c r="P172" s="105"/>
      <c r="Q172" s="105"/>
      <c r="R172" s="105"/>
      <c r="S172" s="105"/>
      <c r="T172" s="105"/>
      <c r="U172" s="105"/>
      <c r="V172" s="105"/>
      <c r="W172" s="105"/>
      <c r="X172" s="105"/>
      <c r="Y172" s="105"/>
      <c r="Z172" s="105"/>
    </row>
    <row r="173" ht="12.75" customHeight="1">
      <c r="A173" s="105"/>
      <c r="B173" s="105"/>
      <c r="C173" s="764"/>
      <c r="D173" s="764"/>
      <c r="E173" s="764"/>
      <c r="F173" s="764"/>
      <c r="G173" s="764"/>
      <c r="H173" s="764"/>
      <c r="I173" s="764"/>
      <c r="J173" s="105"/>
      <c r="K173" s="105"/>
      <c r="L173" s="105"/>
      <c r="M173" s="105"/>
      <c r="N173" s="105"/>
      <c r="O173" s="105"/>
      <c r="P173" s="105"/>
      <c r="Q173" s="105"/>
      <c r="R173" s="105"/>
      <c r="S173" s="105"/>
      <c r="T173" s="105"/>
      <c r="U173" s="105"/>
      <c r="V173" s="105"/>
      <c r="W173" s="105"/>
      <c r="X173" s="105"/>
      <c r="Y173" s="105"/>
      <c r="Z173" s="105"/>
    </row>
    <row r="174" ht="12.75" customHeight="1">
      <c r="A174" s="105"/>
      <c r="B174" s="105"/>
      <c r="C174" s="764"/>
      <c r="D174" s="764"/>
      <c r="E174" s="764"/>
      <c r="F174" s="764"/>
      <c r="G174" s="764"/>
      <c r="H174" s="764"/>
      <c r="I174" s="764"/>
      <c r="J174" s="105"/>
      <c r="K174" s="105"/>
      <c r="L174" s="105"/>
      <c r="M174" s="105"/>
      <c r="N174" s="105"/>
      <c r="O174" s="105"/>
      <c r="P174" s="105"/>
      <c r="Q174" s="105"/>
      <c r="R174" s="105"/>
      <c r="S174" s="105"/>
      <c r="T174" s="105"/>
      <c r="U174" s="105"/>
      <c r="V174" s="105"/>
      <c r="W174" s="105"/>
      <c r="X174" s="105"/>
      <c r="Y174" s="105"/>
      <c r="Z174" s="105"/>
    </row>
    <row r="175" ht="12.75" customHeight="1">
      <c r="A175" s="105"/>
      <c r="B175" s="105"/>
      <c r="C175" s="764"/>
      <c r="D175" s="764"/>
      <c r="E175" s="764"/>
      <c r="F175" s="764"/>
      <c r="G175" s="764"/>
      <c r="H175" s="764"/>
      <c r="I175" s="764"/>
      <c r="J175" s="105"/>
      <c r="K175" s="105"/>
      <c r="L175" s="105"/>
      <c r="M175" s="105"/>
      <c r="N175" s="105"/>
      <c r="O175" s="105"/>
      <c r="P175" s="105"/>
      <c r="Q175" s="105"/>
      <c r="R175" s="105"/>
      <c r="S175" s="105"/>
      <c r="T175" s="105"/>
      <c r="U175" s="105"/>
      <c r="V175" s="105"/>
      <c r="W175" s="105"/>
      <c r="X175" s="105"/>
      <c r="Y175" s="105"/>
      <c r="Z175" s="105"/>
    </row>
    <row r="176" ht="12.75" customHeight="1">
      <c r="A176" s="105"/>
      <c r="B176" s="105"/>
      <c r="C176" s="764"/>
      <c r="D176" s="764"/>
      <c r="E176" s="764"/>
      <c r="F176" s="764"/>
      <c r="G176" s="764"/>
      <c r="H176" s="764"/>
      <c r="I176" s="764"/>
      <c r="J176" s="105"/>
      <c r="K176" s="105"/>
      <c r="L176" s="105"/>
      <c r="M176" s="105"/>
      <c r="N176" s="105"/>
      <c r="O176" s="105"/>
      <c r="P176" s="105"/>
      <c r="Q176" s="105"/>
      <c r="R176" s="105"/>
      <c r="S176" s="105"/>
      <c r="T176" s="105"/>
      <c r="U176" s="105"/>
      <c r="V176" s="105"/>
      <c r="W176" s="105"/>
      <c r="X176" s="105"/>
      <c r="Y176" s="105"/>
      <c r="Z176" s="105"/>
    </row>
    <row r="177" ht="12.75" customHeight="1">
      <c r="A177" s="105"/>
      <c r="B177" s="105"/>
      <c r="C177" s="764"/>
      <c r="D177" s="764"/>
      <c r="E177" s="764"/>
      <c r="F177" s="764"/>
      <c r="G177" s="764"/>
      <c r="H177" s="764"/>
      <c r="I177" s="764"/>
      <c r="J177" s="105"/>
      <c r="K177" s="105"/>
      <c r="L177" s="105"/>
      <c r="M177" s="105"/>
      <c r="N177" s="105"/>
      <c r="O177" s="105"/>
      <c r="P177" s="105"/>
      <c r="Q177" s="105"/>
      <c r="R177" s="105"/>
      <c r="S177" s="105"/>
      <c r="T177" s="105"/>
      <c r="U177" s="105"/>
      <c r="V177" s="105"/>
      <c r="W177" s="105"/>
      <c r="X177" s="105"/>
      <c r="Y177" s="105"/>
      <c r="Z177" s="105"/>
    </row>
    <row r="178" ht="12.75" customHeight="1">
      <c r="A178" s="105"/>
      <c r="B178" s="105"/>
      <c r="C178" s="764"/>
      <c r="D178" s="764"/>
      <c r="E178" s="764"/>
      <c r="F178" s="764"/>
      <c r="G178" s="764"/>
      <c r="H178" s="764"/>
      <c r="I178" s="764"/>
      <c r="J178" s="105"/>
      <c r="K178" s="105"/>
      <c r="L178" s="105"/>
      <c r="M178" s="105"/>
      <c r="N178" s="105"/>
      <c r="O178" s="105"/>
      <c r="P178" s="105"/>
      <c r="Q178" s="105"/>
      <c r="R178" s="105"/>
      <c r="S178" s="105"/>
      <c r="T178" s="105"/>
      <c r="U178" s="105"/>
      <c r="V178" s="105"/>
      <c r="W178" s="105"/>
      <c r="X178" s="105"/>
      <c r="Y178" s="105"/>
      <c r="Z178" s="105"/>
    </row>
    <row r="179" ht="12.75" customHeight="1">
      <c r="A179" s="105"/>
      <c r="B179" s="105"/>
      <c r="C179" s="764"/>
      <c r="D179" s="764"/>
      <c r="E179" s="764"/>
      <c r="F179" s="764"/>
      <c r="G179" s="764"/>
      <c r="H179" s="764"/>
      <c r="I179" s="764"/>
      <c r="J179" s="105"/>
      <c r="K179" s="105"/>
      <c r="L179" s="105"/>
      <c r="M179" s="105"/>
      <c r="N179" s="105"/>
      <c r="O179" s="105"/>
      <c r="P179" s="105"/>
      <c r="Q179" s="105"/>
      <c r="R179" s="105"/>
      <c r="S179" s="105"/>
      <c r="T179" s="105"/>
      <c r="U179" s="105"/>
      <c r="V179" s="105"/>
      <c r="W179" s="105"/>
      <c r="X179" s="105"/>
      <c r="Y179" s="105"/>
      <c r="Z179" s="105"/>
    </row>
    <row r="180" ht="12.75" customHeight="1">
      <c r="A180" s="105"/>
      <c r="B180" s="105"/>
      <c r="C180" s="764"/>
      <c r="D180" s="764"/>
      <c r="E180" s="764"/>
      <c r="F180" s="764"/>
      <c r="G180" s="764"/>
      <c r="H180" s="764"/>
      <c r="I180" s="764"/>
      <c r="J180" s="105"/>
      <c r="K180" s="105"/>
      <c r="L180" s="105"/>
      <c r="M180" s="105"/>
      <c r="N180" s="105"/>
      <c r="O180" s="105"/>
      <c r="P180" s="105"/>
      <c r="Q180" s="105"/>
      <c r="R180" s="105"/>
      <c r="S180" s="105"/>
      <c r="T180" s="105"/>
      <c r="U180" s="105"/>
      <c r="V180" s="105"/>
      <c r="W180" s="105"/>
      <c r="X180" s="105"/>
      <c r="Y180" s="105"/>
      <c r="Z180" s="105"/>
    </row>
    <row r="181" ht="12.75" customHeight="1">
      <c r="A181" s="105"/>
      <c r="B181" s="105"/>
      <c r="C181" s="764"/>
      <c r="D181" s="764"/>
      <c r="E181" s="764"/>
      <c r="F181" s="764"/>
      <c r="G181" s="764"/>
      <c r="H181" s="764"/>
      <c r="I181" s="764"/>
      <c r="J181" s="105"/>
      <c r="K181" s="105"/>
      <c r="L181" s="105"/>
      <c r="M181" s="105"/>
      <c r="N181" s="105"/>
      <c r="O181" s="105"/>
      <c r="P181" s="105"/>
      <c r="Q181" s="105"/>
      <c r="R181" s="105"/>
      <c r="S181" s="105"/>
      <c r="T181" s="105"/>
      <c r="U181" s="105"/>
      <c r="V181" s="105"/>
      <c r="W181" s="105"/>
      <c r="X181" s="105"/>
      <c r="Y181" s="105"/>
      <c r="Z181" s="105"/>
    </row>
    <row r="182" ht="12.75" customHeight="1">
      <c r="A182" s="105"/>
      <c r="B182" s="105"/>
      <c r="C182" s="764"/>
      <c r="D182" s="764"/>
      <c r="E182" s="764"/>
      <c r="F182" s="764"/>
      <c r="G182" s="764"/>
      <c r="H182" s="764"/>
      <c r="I182" s="764"/>
      <c r="J182" s="105"/>
      <c r="K182" s="105"/>
      <c r="L182" s="105"/>
      <c r="M182" s="105"/>
      <c r="N182" s="105"/>
      <c r="O182" s="105"/>
      <c r="P182" s="105"/>
      <c r="Q182" s="105"/>
      <c r="R182" s="105"/>
      <c r="S182" s="105"/>
      <c r="T182" s="105"/>
      <c r="U182" s="105"/>
      <c r="V182" s="105"/>
      <c r="W182" s="105"/>
      <c r="X182" s="105"/>
      <c r="Y182" s="105"/>
      <c r="Z182" s="105"/>
    </row>
    <row r="183" ht="12.75" customHeight="1">
      <c r="A183" s="105"/>
      <c r="B183" s="105"/>
      <c r="C183" s="764"/>
      <c r="D183" s="764"/>
      <c r="E183" s="764"/>
      <c r="F183" s="764"/>
      <c r="G183" s="764"/>
      <c r="H183" s="764"/>
      <c r="I183" s="764"/>
      <c r="J183" s="105"/>
      <c r="K183" s="105"/>
      <c r="L183" s="105"/>
      <c r="M183" s="105"/>
      <c r="N183" s="105"/>
      <c r="O183" s="105"/>
      <c r="P183" s="105"/>
      <c r="Q183" s="105"/>
      <c r="R183" s="105"/>
      <c r="S183" s="105"/>
      <c r="T183" s="105"/>
      <c r="U183" s="105"/>
      <c r="V183" s="105"/>
      <c r="W183" s="105"/>
      <c r="X183" s="105"/>
      <c r="Y183" s="105"/>
      <c r="Z183" s="105"/>
    </row>
    <row r="184" ht="12.75" customHeight="1">
      <c r="A184" s="105"/>
      <c r="B184" s="105"/>
      <c r="C184" s="764"/>
      <c r="D184" s="764"/>
      <c r="E184" s="764"/>
      <c r="F184" s="764"/>
      <c r="G184" s="764"/>
      <c r="H184" s="764"/>
      <c r="I184" s="764"/>
      <c r="J184" s="105"/>
      <c r="K184" s="105"/>
      <c r="L184" s="105"/>
      <c r="M184" s="105"/>
      <c r="N184" s="105"/>
      <c r="O184" s="105"/>
      <c r="P184" s="105"/>
      <c r="Q184" s="105"/>
      <c r="R184" s="105"/>
      <c r="S184" s="105"/>
      <c r="T184" s="105"/>
      <c r="U184" s="105"/>
      <c r="V184" s="105"/>
      <c r="W184" s="105"/>
      <c r="X184" s="105"/>
      <c r="Y184" s="105"/>
      <c r="Z184" s="105"/>
    </row>
    <row r="185" ht="12.75" customHeight="1">
      <c r="A185" s="105"/>
      <c r="B185" s="105"/>
      <c r="C185" s="764"/>
      <c r="D185" s="764"/>
      <c r="E185" s="764"/>
      <c r="F185" s="764"/>
      <c r="G185" s="764"/>
      <c r="H185" s="764"/>
      <c r="I185" s="764"/>
      <c r="J185" s="105"/>
      <c r="K185" s="105"/>
      <c r="L185" s="105"/>
      <c r="M185" s="105"/>
      <c r="N185" s="105"/>
      <c r="O185" s="105"/>
      <c r="P185" s="105"/>
      <c r="Q185" s="105"/>
      <c r="R185" s="105"/>
      <c r="S185" s="105"/>
      <c r="T185" s="105"/>
      <c r="U185" s="105"/>
      <c r="V185" s="105"/>
      <c r="W185" s="105"/>
      <c r="X185" s="105"/>
      <c r="Y185" s="105"/>
      <c r="Z185" s="105"/>
    </row>
    <row r="186" ht="12.75" customHeight="1">
      <c r="A186" s="105"/>
      <c r="B186" s="105"/>
      <c r="C186" s="764"/>
      <c r="D186" s="764"/>
      <c r="E186" s="764"/>
      <c r="F186" s="764"/>
      <c r="G186" s="764"/>
      <c r="H186" s="764"/>
      <c r="I186" s="764"/>
      <c r="J186" s="105"/>
      <c r="K186" s="105"/>
      <c r="L186" s="105"/>
      <c r="M186" s="105"/>
      <c r="N186" s="105"/>
      <c r="O186" s="105"/>
      <c r="P186" s="105"/>
      <c r="Q186" s="105"/>
      <c r="R186" s="105"/>
      <c r="S186" s="105"/>
      <c r="T186" s="105"/>
      <c r="U186" s="105"/>
      <c r="V186" s="105"/>
      <c r="W186" s="105"/>
      <c r="X186" s="105"/>
      <c r="Y186" s="105"/>
      <c r="Z186" s="105"/>
    </row>
    <row r="187" ht="12.75" customHeight="1">
      <c r="A187" s="105"/>
      <c r="B187" s="105"/>
      <c r="C187" s="764"/>
      <c r="D187" s="764"/>
      <c r="E187" s="764"/>
      <c r="F187" s="764"/>
      <c r="G187" s="764"/>
      <c r="H187" s="764"/>
      <c r="I187" s="764"/>
      <c r="J187" s="105"/>
      <c r="K187" s="105"/>
      <c r="L187" s="105"/>
      <c r="M187" s="105"/>
      <c r="N187" s="105"/>
      <c r="O187" s="105"/>
      <c r="P187" s="105"/>
      <c r="Q187" s="105"/>
      <c r="R187" s="105"/>
      <c r="S187" s="105"/>
      <c r="T187" s="105"/>
      <c r="U187" s="105"/>
      <c r="V187" s="105"/>
      <c r="W187" s="105"/>
      <c r="X187" s="105"/>
      <c r="Y187" s="105"/>
      <c r="Z187" s="105"/>
    </row>
    <row r="188" ht="12.75" customHeight="1">
      <c r="A188" s="105"/>
      <c r="B188" s="105"/>
      <c r="C188" s="764"/>
      <c r="D188" s="764"/>
      <c r="E188" s="764"/>
      <c r="F188" s="764"/>
      <c r="G188" s="764"/>
      <c r="H188" s="764"/>
      <c r="I188" s="764"/>
      <c r="J188" s="105"/>
      <c r="K188" s="105"/>
      <c r="L188" s="105"/>
      <c r="M188" s="105"/>
      <c r="N188" s="105"/>
      <c r="O188" s="105"/>
      <c r="P188" s="105"/>
      <c r="Q188" s="105"/>
      <c r="R188" s="105"/>
      <c r="S188" s="105"/>
      <c r="T188" s="105"/>
      <c r="U188" s="105"/>
      <c r="V188" s="105"/>
      <c r="W188" s="105"/>
      <c r="X188" s="105"/>
      <c r="Y188" s="105"/>
      <c r="Z188" s="105"/>
    </row>
    <row r="189" ht="12.75" customHeight="1">
      <c r="A189" s="105"/>
      <c r="B189" s="105"/>
      <c r="C189" s="764"/>
      <c r="D189" s="764"/>
      <c r="E189" s="764"/>
      <c r="F189" s="764"/>
      <c r="G189" s="764"/>
      <c r="H189" s="764"/>
      <c r="I189" s="764"/>
      <c r="J189" s="105"/>
      <c r="K189" s="105"/>
      <c r="L189" s="105"/>
      <c r="M189" s="105"/>
      <c r="N189" s="105"/>
      <c r="O189" s="105"/>
      <c r="P189" s="105"/>
      <c r="Q189" s="105"/>
      <c r="R189" s="105"/>
      <c r="S189" s="105"/>
      <c r="T189" s="105"/>
      <c r="U189" s="105"/>
      <c r="V189" s="105"/>
      <c r="W189" s="105"/>
      <c r="X189" s="105"/>
      <c r="Y189" s="105"/>
      <c r="Z189" s="105"/>
    </row>
    <row r="190" ht="12.75" customHeight="1">
      <c r="A190" s="105"/>
      <c r="B190" s="105"/>
      <c r="C190" s="764"/>
      <c r="D190" s="764"/>
      <c r="E190" s="764"/>
      <c r="F190" s="764"/>
      <c r="G190" s="764"/>
      <c r="H190" s="764"/>
      <c r="I190" s="764"/>
      <c r="J190" s="105"/>
      <c r="K190" s="105"/>
      <c r="L190" s="105"/>
      <c r="M190" s="105"/>
      <c r="N190" s="105"/>
      <c r="O190" s="105"/>
      <c r="P190" s="105"/>
      <c r="Q190" s="105"/>
      <c r="R190" s="105"/>
      <c r="S190" s="105"/>
      <c r="T190" s="105"/>
      <c r="U190" s="105"/>
      <c r="V190" s="105"/>
      <c r="W190" s="105"/>
      <c r="X190" s="105"/>
      <c r="Y190" s="105"/>
      <c r="Z190" s="105"/>
    </row>
    <row r="191" ht="12.75" customHeight="1">
      <c r="A191" s="105"/>
      <c r="B191" s="105"/>
      <c r="C191" s="764"/>
      <c r="D191" s="764"/>
      <c r="E191" s="764"/>
      <c r="F191" s="764"/>
      <c r="G191" s="764"/>
      <c r="H191" s="764"/>
      <c r="I191" s="764"/>
      <c r="J191" s="105"/>
      <c r="K191" s="105"/>
      <c r="L191" s="105"/>
      <c r="M191" s="105"/>
      <c r="N191" s="105"/>
      <c r="O191" s="105"/>
      <c r="P191" s="105"/>
      <c r="Q191" s="105"/>
      <c r="R191" s="105"/>
      <c r="S191" s="105"/>
      <c r="T191" s="105"/>
      <c r="U191" s="105"/>
      <c r="V191" s="105"/>
      <c r="W191" s="105"/>
      <c r="X191" s="105"/>
      <c r="Y191" s="105"/>
      <c r="Z191" s="105"/>
    </row>
    <row r="192" ht="12.75" customHeight="1">
      <c r="A192" s="105"/>
      <c r="B192" s="105"/>
      <c r="C192" s="764"/>
      <c r="D192" s="764"/>
      <c r="E192" s="764"/>
      <c r="F192" s="764"/>
      <c r="G192" s="764"/>
      <c r="H192" s="764"/>
      <c r="I192" s="764"/>
      <c r="J192" s="105"/>
      <c r="K192" s="105"/>
      <c r="L192" s="105"/>
      <c r="M192" s="105"/>
      <c r="N192" s="105"/>
      <c r="O192" s="105"/>
      <c r="P192" s="105"/>
      <c r="Q192" s="105"/>
      <c r="R192" s="105"/>
      <c r="S192" s="105"/>
      <c r="T192" s="105"/>
      <c r="U192" s="105"/>
      <c r="V192" s="105"/>
      <c r="W192" s="105"/>
      <c r="X192" s="105"/>
      <c r="Y192" s="105"/>
      <c r="Z192" s="105"/>
    </row>
    <row r="193" ht="12.75" customHeight="1">
      <c r="A193" s="105"/>
      <c r="B193" s="105"/>
      <c r="C193" s="764"/>
      <c r="D193" s="764"/>
      <c r="E193" s="764"/>
      <c r="F193" s="764"/>
      <c r="G193" s="764"/>
      <c r="H193" s="764"/>
      <c r="I193" s="764"/>
      <c r="J193" s="105"/>
      <c r="K193" s="105"/>
      <c r="L193" s="105"/>
      <c r="M193" s="105"/>
      <c r="N193" s="105"/>
      <c r="O193" s="105"/>
      <c r="P193" s="105"/>
      <c r="Q193" s="105"/>
      <c r="R193" s="105"/>
      <c r="S193" s="105"/>
      <c r="T193" s="105"/>
      <c r="U193" s="105"/>
      <c r="V193" s="105"/>
      <c r="W193" s="105"/>
      <c r="X193" s="105"/>
      <c r="Y193" s="105"/>
      <c r="Z193" s="105"/>
    </row>
    <row r="194" ht="12.75" customHeight="1">
      <c r="A194" s="105"/>
      <c r="B194" s="105"/>
      <c r="C194" s="764"/>
      <c r="D194" s="764"/>
      <c r="E194" s="764"/>
      <c r="F194" s="764"/>
      <c r="G194" s="764"/>
      <c r="H194" s="764"/>
      <c r="I194" s="764"/>
      <c r="J194" s="105"/>
      <c r="K194" s="105"/>
      <c r="L194" s="105"/>
      <c r="M194" s="105"/>
      <c r="N194" s="105"/>
      <c r="O194" s="105"/>
      <c r="P194" s="105"/>
      <c r="Q194" s="105"/>
      <c r="R194" s="105"/>
      <c r="S194" s="105"/>
      <c r="T194" s="105"/>
      <c r="U194" s="105"/>
      <c r="V194" s="105"/>
      <c r="W194" s="105"/>
      <c r="X194" s="105"/>
      <c r="Y194" s="105"/>
      <c r="Z194" s="105"/>
    </row>
    <row r="195" ht="12.75" customHeight="1">
      <c r="A195" s="105"/>
      <c r="B195" s="105"/>
      <c r="C195" s="764"/>
      <c r="D195" s="764"/>
      <c r="E195" s="764"/>
      <c r="F195" s="764"/>
      <c r="G195" s="764"/>
      <c r="H195" s="764"/>
      <c r="I195" s="764"/>
      <c r="J195" s="105"/>
      <c r="K195" s="105"/>
      <c r="L195" s="105"/>
      <c r="M195" s="105"/>
      <c r="N195" s="105"/>
      <c r="O195" s="105"/>
      <c r="P195" s="105"/>
      <c r="Q195" s="105"/>
      <c r="R195" s="105"/>
      <c r="S195" s="105"/>
      <c r="T195" s="105"/>
      <c r="U195" s="105"/>
      <c r="V195" s="105"/>
      <c r="W195" s="105"/>
      <c r="X195" s="105"/>
      <c r="Y195" s="105"/>
      <c r="Z195" s="105"/>
    </row>
    <row r="196" ht="12.75" customHeight="1">
      <c r="A196" s="105"/>
      <c r="B196" s="105"/>
      <c r="C196" s="764"/>
      <c r="D196" s="764"/>
      <c r="E196" s="764"/>
      <c r="F196" s="764"/>
      <c r="G196" s="764"/>
      <c r="H196" s="764"/>
      <c r="I196" s="764"/>
      <c r="J196" s="105"/>
      <c r="K196" s="105"/>
      <c r="L196" s="105"/>
      <c r="M196" s="105"/>
      <c r="N196" s="105"/>
      <c r="O196" s="105"/>
      <c r="P196" s="105"/>
      <c r="Q196" s="105"/>
      <c r="R196" s="105"/>
      <c r="S196" s="105"/>
      <c r="T196" s="105"/>
      <c r="U196" s="105"/>
      <c r="V196" s="105"/>
      <c r="W196" s="105"/>
      <c r="X196" s="105"/>
      <c r="Y196" s="105"/>
      <c r="Z196" s="105"/>
    </row>
    <row r="197" ht="12.75" customHeight="1">
      <c r="A197" s="105"/>
      <c r="B197" s="105"/>
      <c r="C197" s="764"/>
      <c r="D197" s="764"/>
      <c r="E197" s="764"/>
      <c r="F197" s="764"/>
      <c r="G197" s="764"/>
      <c r="H197" s="764"/>
      <c r="I197" s="764"/>
      <c r="J197" s="105"/>
      <c r="K197" s="105"/>
      <c r="L197" s="105"/>
      <c r="M197" s="105"/>
      <c r="N197" s="105"/>
      <c r="O197" s="105"/>
      <c r="P197" s="105"/>
      <c r="Q197" s="105"/>
      <c r="R197" s="105"/>
      <c r="S197" s="105"/>
      <c r="T197" s="105"/>
      <c r="U197" s="105"/>
      <c r="V197" s="105"/>
      <c r="W197" s="105"/>
      <c r="X197" s="105"/>
      <c r="Y197" s="105"/>
      <c r="Z197" s="105"/>
    </row>
    <row r="198" ht="12.75" customHeight="1">
      <c r="A198" s="105"/>
      <c r="B198" s="105"/>
      <c r="C198" s="764"/>
      <c r="D198" s="764"/>
      <c r="E198" s="764"/>
      <c r="F198" s="764"/>
      <c r="G198" s="764"/>
      <c r="H198" s="764"/>
      <c r="I198" s="764"/>
      <c r="J198" s="105"/>
      <c r="K198" s="105"/>
      <c r="L198" s="105"/>
      <c r="M198" s="105"/>
      <c r="N198" s="105"/>
      <c r="O198" s="105"/>
      <c r="P198" s="105"/>
      <c r="Q198" s="105"/>
      <c r="R198" s="105"/>
      <c r="S198" s="105"/>
      <c r="T198" s="105"/>
      <c r="U198" s="105"/>
      <c r="V198" s="105"/>
      <c r="W198" s="105"/>
      <c r="X198" s="105"/>
      <c r="Y198" s="105"/>
      <c r="Z198" s="105"/>
    </row>
    <row r="199" ht="12.75" customHeight="1">
      <c r="A199" s="105"/>
      <c r="B199" s="105"/>
      <c r="C199" s="764"/>
      <c r="D199" s="764"/>
      <c r="E199" s="764"/>
      <c r="F199" s="764"/>
      <c r="G199" s="764"/>
      <c r="H199" s="764"/>
      <c r="I199" s="764"/>
      <c r="J199" s="105"/>
      <c r="K199" s="105"/>
      <c r="L199" s="105"/>
      <c r="M199" s="105"/>
      <c r="N199" s="105"/>
      <c r="O199" s="105"/>
      <c r="P199" s="105"/>
      <c r="Q199" s="105"/>
      <c r="R199" s="105"/>
      <c r="S199" s="105"/>
      <c r="T199" s="105"/>
      <c r="U199" s="105"/>
      <c r="V199" s="105"/>
      <c r="W199" s="105"/>
      <c r="X199" s="105"/>
      <c r="Y199" s="105"/>
      <c r="Z199" s="105"/>
    </row>
    <row r="200" ht="12.75" customHeight="1">
      <c r="A200" s="105"/>
      <c r="B200" s="105"/>
      <c r="C200" s="764"/>
      <c r="D200" s="764"/>
      <c r="E200" s="764"/>
      <c r="F200" s="764"/>
      <c r="G200" s="764"/>
      <c r="H200" s="764"/>
      <c r="I200" s="764"/>
      <c r="J200" s="105"/>
      <c r="K200" s="105"/>
      <c r="L200" s="105"/>
      <c r="M200" s="105"/>
      <c r="N200" s="105"/>
      <c r="O200" s="105"/>
      <c r="P200" s="105"/>
      <c r="Q200" s="105"/>
      <c r="R200" s="105"/>
      <c r="S200" s="105"/>
      <c r="T200" s="105"/>
      <c r="U200" s="105"/>
      <c r="V200" s="105"/>
      <c r="W200" s="105"/>
      <c r="X200" s="105"/>
      <c r="Y200" s="105"/>
      <c r="Z200" s="105"/>
    </row>
    <row r="201" ht="12.75" customHeight="1">
      <c r="A201" s="105"/>
      <c r="B201" s="105"/>
      <c r="C201" s="764"/>
      <c r="D201" s="764"/>
      <c r="E201" s="764"/>
      <c r="F201" s="764"/>
      <c r="G201" s="764"/>
      <c r="H201" s="764"/>
      <c r="I201" s="764"/>
      <c r="J201" s="105"/>
      <c r="K201" s="105"/>
      <c r="L201" s="105"/>
      <c r="M201" s="105"/>
      <c r="N201" s="105"/>
      <c r="O201" s="105"/>
      <c r="P201" s="105"/>
      <c r="Q201" s="105"/>
      <c r="R201" s="105"/>
      <c r="S201" s="105"/>
      <c r="T201" s="105"/>
      <c r="U201" s="105"/>
      <c r="V201" s="105"/>
      <c r="W201" s="105"/>
      <c r="X201" s="105"/>
      <c r="Y201" s="105"/>
      <c r="Z201" s="105"/>
    </row>
    <row r="202" ht="12.75" customHeight="1">
      <c r="A202" s="105"/>
      <c r="B202" s="105"/>
      <c r="C202" s="764"/>
      <c r="D202" s="764"/>
      <c r="E202" s="764"/>
      <c r="F202" s="764"/>
      <c r="G202" s="764"/>
      <c r="H202" s="764"/>
      <c r="I202" s="764"/>
      <c r="J202" s="105"/>
      <c r="K202" s="105"/>
      <c r="L202" s="105"/>
      <c r="M202" s="105"/>
      <c r="N202" s="105"/>
      <c r="O202" s="105"/>
      <c r="P202" s="105"/>
      <c r="Q202" s="105"/>
      <c r="R202" s="105"/>
      <c r="S202" s="105"/>
      <c r="T202" s="105"/>
      <c r="U202" s="105"/>
      <c r="V202" s="105"/>
      <c r="W202" s="105"/>
      <c r="X202" s="105"/>
      <c r="Y202" s="105"/>
      <c r="Z202" s="105"/>
    </row>
    <row r="203" ht="12.75" customHeight="1">
      <c r="A203" s="105"/>
      <c r="B203" s="105"/>
      <c r="C203" s="764"/>
      <c r="D203" s="764"/>
      <c r="E203" s="764"/>
      <c r="F203" s="764"/>
      <c r="G203" s="764"/>
      <c r="H203" s="764"/>
      <c r="I203" s="764"/>
      <c r="J203" s="105"/>
      <c r="K203" s="105"/>
      <c r="L203" s="105"/>
      <c r="M203" s="105"/>
      <c r="N203" s="105"/>
      <c r="O203" s="105"/>
      <c r="P203" s="105"/>
      <c r="Q203" s="105"/>
      <c r="R203" s="105"/>
      <c r="S203" s="105"/>
      <c r="T203" s="105"/>
      <c r="U203" s="105"/>
      <c r="V203" s="105"/>
      <c r="W203" s="105"/>
      <c r="X203" s="105"/>
      <c r="Y203" s="105"/>
      <c r="Z203" s="105"/>
    </row>
    <row r="204" ht="12.75" customHeight="1">
      <c r="A204" s="105"/>
      <c r="B204" s="105"/>
      <c r="C204" s="764"/>
      <c r="D204" s="764"/>
      <c r="E204" s="764"/>
      <c r="F204" s="764"/>
      <c r="G204" s="764"/>
      <c r="H204" s="764"/>
      <c r="I204" s="764"/>
      <c r="J204" s="105"/>
      <c r="K204" s="105"/>
      <c r="L204" s="105"/>
      <c r="M204" s="105"/>
      <c r="N204" s="105"/>
      <c r="O204" s="105"/>
      <c r="P204" s="105"/>
      <c r="Q204" s="105"/>
      <c r="R204" s="105"/>
      <c r="S204" s="105"/>
      <c r="T204" s="105"/>
      <c r="U204" s="105"/>
      <c r="V204" s="105"/>
      <c r="W204" s="105"/>
      <c r="X204" s="105"/>
      <c r="Y204" s="105"/>
      <c r="Z204" s="105"/>
    </row>
    <row r="205" ht="12.75" customHeight="1">
      <c r="A205" s="105"/>
      <c r="B205" s="105"/>
      <c r="C205" s="764"/>
      <c r="D205" s="764"/>
      <c r="E205" s="764"/>
      <c r="F205" s="764"/>
      <c r="G205" s="764"/>
      <c r="H205" s="764"/>
      <c r="I205" s="764"/>
      <c r="J205" s="105"/>
      <c r="K205" s="105"/>
      <c r="L205" s="105"/>
      <c r="M205" s="105"/>
      <c r="N205" s="105"/>
      <c r="O205" s="105"/>
      <c r="P205" s="105"/>
      <c r="Q205" s="105"/>
      <c r="R205" s="105"/>
      <c r="S205" s="105"/>
      <c r="T205" s="105"/>
      <c r="U205" s="105"/>
      <c r="V205" s="105"/>
      <c r="W205" s="105"/>
      <c r="X205" s="105"/>
      <c r="Y205" s="105"/>
      <c r="Z205" s="105"/>
    </row>
    <row r="206" ht="12.75" customHeight="1">
      <c r="A206" s="105"/>
      <c r="B206" s="105"/>
      <c r="C206" s="764"/>
      <c r="D206" s="764"/>
      <c r="E206" s="764"/>
      <c r="F206" s="764"/>
      <c r="G206" s="764"/>
      <c r="H206" s="764"/>
      <c r="I206" s="764"/>
      <c r="J206" s="105"/>
      <c r="K206" s="105"/>
      <c r="L206" s="105"/>
      <c r="M206" s="105"/>
      <c r="N206" s="105"/>
      <c r="O206" s="105"/>
      <c r="P206" s="105"/>
      <c r="Q206" s="105"/>
      <c r="R206" s="105"/>
      <c r="S206" s="105"/>
      <c r="T206" s="105"/>
      <c r="U206" s="105"/>
      <c r="V206" s="105"/>
      <c r="W206" s="105"/>
      <c r="X206" s="105"/>
      <c r="Y206" s="105"/>
      <c r="Z206" s="105"/>
    </row>
    <row r="207" ht="12.75" customHeight="1">
      <c r="A207" s="105"/>
      <c r="B207" s="105"/>
      <c r="C207" s="764"/>
      <c r="D207" s="764"/>
      <c r="E207" s="764"/>
      <c r="F207" s="764"/>
      <c r="G207" s="764"/>
      <c r="H207" s="764"/>
      <c r="I207" s="764"/>
      <c r="J207" s="105"/>
      <c r="K207" s="105"/>
      <c r="L207" s="105"/>
      <c r="M207" s="105"/>
      <c r="N207" s="105"/>
      <c r="O207" s="105"/>
      <c r="P207" s="105"/>
      <c r="Q207" s="105"/>
      <c r="R207" s="105"/>
      <c r="S207" s="105"/>
      <c r="T207" s="105"/>
      <c r="U207" s="105"/>
      <c r="V207" s="105"/>
      <c r="W207" s="105"/>
      <c r="X207" s="105"/>
      <c r="Y207" s="105"/>
      <c r="Z207" s="105"/>
    </row>
    <row r="208" ht="12.75" customHeight="1">
      <c r="A208" s="105"/>
      <c r="B208" s="105"/>
      <c r="C208" s="764"/>
      <c r="D208" s="764"/>
      <c r="E208" s="764"/>
      <c r="F208" s="764"/>
      <c r="G208" s="764"/>
      <c r="H208" s="764"/>
      <c r="I208" s="764"/>
      <c r="J208" s="105"/>
      <c r="K208" s="105"/>
      <c r="L208" s="105"/>
      <c r="M208" s="105"/>
      <c r="N208" s="105"/>
      <c r="O208" s="105"/>
      <c r="P208" s="105"/>
      <c r="Q208" s="105"/>
      <c r="R208" s="105"/>
      <c r="S208" s="105"/>
      <c r="T208" s="105"/>
      <c r="U208" s="105"/>
      <c r="V208" s="105"/>
      <c r="W208" s="105"/>
      <c r="X208" s="105"/>
      <c r="Y208" s="105"/>
      <c r="Z208" s="105"/>
    </row>
    <row r="209" ht="12.75" customHeight="1">
      <c r="A209" s="105"/>
      <c r="B209" s="105"/>
      <c r="C209" s="764"/>
      <c r="D209" s="764"/>
      <c r="E209" s="764"/>
      <c r="F209" s="764"/>
      <c r="G209" s="764"/>
      <c r="H209" s="764"/>
      <c r="I209" s="764"/>
      <c r="J209" s="105"/>
      <c r="K209" s="105"/>
      <c r="L209" s="105"/>
      <c r="M209" s="105"/>
      <c r="N209" s="105"/>
      <c r="O209" s="105"/>
      <c r="P209" s="105"/>
      <c r="Q209" s="105"/>
      <c r="R209" s="105"/>
      <c r="S209" s="105"/>
      <c r="T209" s="105"/>
      <c r="U209" s="105"/>
      <c r="V209" s="105"/>
      <c r="W209" s="105"/>
      <c r="X209" s="105"/>
      <c r="Y209" s="105"/>
      <c r="Z209" s="105"/>
    </row>
    <row r="210" ht="12.75" customHeight="1">
      <c r="A210" s="105"/>
      <c r="B210" s="105"/>
      <c r="C210" s="764"/>
      <c r="D210" s="764"/>
      <c r="E210" s="764"/>
      <c r="F210" s="764"/>
      <c r="G210" s="764"/>
      <c r="H210" s="764"/>
      <c r="I210" s="764"/>
      <c r="J210" s="105"/>
      <c r="K210" s="105"/>
      <c r="L210" s="105"/>
      <c r="M210" s="105"/>
      <c r="N210" s="105"/>
      <c r="O210" s="105"/>
      <c r="P210" s="105"/>
      <c r="Q210" s="105"/>
      <c r="R210" s="105"/>
      <c r="S210" s="105"/>
      <c r="T210" s="105"/>
      <c r="U210" s="105"/>
      <c r="V210" s="105"/>
      <c r="W210" s="105"/>
      <c r="X210" s="105"/>
      <c r="Y210" s="105"/>
      <c r="Z210" s="105"/>
    </row>
    <row r="211" ht="12.75" customHeight="1">
      <c r="A211" s="105"/>
      <c r="B211" s="105"/>
      <c r="C211" s="764" t="s">
        <v>432</v>
      </c>
      <c r="D211" s="764"/>
      <c r="E211" s="764"/>
      <c r="F211" s="764"/>
      <c r="G211" s="764"/>
      <c r="H211" s="764"/>
      <c r="I211" s="764"/>
      <c r="J211" s="105"/>
      <c r="K211" s="105"/>
      <c r="L211" s="105"/>
      <c r="M211" s="105"/>
      <c r="N211" s="105"/>
      <c r="O211" s="105"/>
      <c r="P211" s="105"/>
      <c r="Q211" s="105"/>
      <c r="R211" s="105"/>
      <c r="S211" s="105"/>
      <c r="T211" s="105"/>
      <c r="U211" s="105"/>
      <c r="V211" s="105"/>
      <c r="W211" s="105"/>
      <c r="X211" s="105"/>
      <c r="Y211" s="105"/>
      <c r="Z211" s="105"/>
    </row>
    <row r="212" ht="12.75" customHeight="1">
      <c r="A212" s="105"/>
      <c r="B212" s="105"/>
      <c r="C212" s="764"/>
      <c r="D212" s="764"/>
      <c r="E212" s="764"/>
      <c r="F212" s="764"/>
      <c r="G212" s="764"/>
      <c r="H212" s="764"/>
      <c r="I212" s="764"/>
      <c r="J212" s="105"/>
      <c r="K212" s="105"/>
      <c r="L212" s="105"/>
      <c r="M212" s="105"/>
      <c r="N212" s="105"/>
      <c r="O212" s="105"/>
      <c r="P212" s="105"/>
      <c r="Q212" s="105"/>
      <c r="R212" s="105"/>
      <c r="S212" s="105"/>
      <c r="T212" s="105"/>
      <c r="U212" s="105"/>
      <c r="V212" s="105"/>
      <c r="W212" s="105"/>
      <c r="X212" s="105"/>
      <c r="Y212" s="105"/>
      <c r="Z212" s="105"/>
    </row>
    <row r="213" ht="12.75" customHeight="1">
      <c r="A213" s="105"/>
      <c r="B213" s="105"/>
      <c r="C213" s="764"/>
      <c r="D213" s="764"/>
      <c r="E213" s="764"/>
      <c r="F213" s="764"/>
      <c r="G213" s="764"/>
      <c r="H213" s="764"/>
      <c r="I213" s="764"/>
      <c r="J213" s="105"/>
      <c r="K213" s="105"/>
      <c r="L213" s="105"/>
      <c r="M213" s="105"/>
      <c r="N213" s="105"/>
      <c r="O213" s="105"/>
      <c r="P213" s="105"/>
      <c r="Q213" s="105"/>
      <c r="R213" s="105"/>
      <c r="S213" s="105"/>
      <c r="T213" s="105"/>
      <c r="U213" s="105"/>
      <c r="V213" s="105"/>
      <c r="W213" s="105"/>
      <c r="X213" s="105"/>
      <c r="Y213" s="105"/>
      <c r="Z213" s="105"/>
    </row>
    <row r="214" ht="12.75" customHeight="1">
      <c r="A214" s="105"/>
      <c r="B214" s="105"/>
      <c r="C214" s="764"/>
      <c r="D214" s="764"/>
      <c r="E214" s="764"/>
      <c r="F214" s="764"/>
      <c r="G214" s="764"/>
      <c r="H214" s="764"/>
      <c r="I214" s="764"/>
      <c r="J214" s="105"/>
      <c r="K214" s="105"/>
      <c r="L214" s="105"/>
      <c r="M214" s="105"/>
      <c r="N214" s="105"/>
      <c r="O214" s="105"/>
      <c r="P214" s="105"/>
      <c r="Q214" s="105"/>
      <c r="R214" s="105"/>
      <c r="S214" s="105"/>
      <c r="T214" s="105"/>
      <c r="U214" s="105"/>
      <c r="V214" s="105"/>
      <c r="W214" s="105"/>
      <c r="X214" s="105"/>
      <c r="Y214" s="105"/>
      <c r="Z214" s="105"/>
    </row>
    <row r="215" ht="12.75" customHeight="1">
      <c r="A215" s="105"/>
      <c r="B215" s="105"/>
      <c r="C215" s="764"/>
      <c r="D215" s="764"/>
      <c r="E215" s="764"/>
      <c r="F215" s="764"/>
      <c r="G215" s="764"/>
      <c r="H215" s="764"/>
      <c r="I215" s="764"/>
      <c r="J215" s="105"/>
      <c r="K215" s="105"/>
      <c r="L215" s="105"/>
      <c r="M215" s="105"/>
      <c r="N215" s="105"/>
      <c r="O215" s="105"/>
      <c r="P215" s="105"/>
      <c r="Q215" s="105"/>
      <c r="R215" s="105"/>
      <c r="S215" s="105"/>
      <c r="T215" s="105"/>
      <c r="U215" s="105"/>
      <c r="V215" s="105"/>
      <c r="W215" s="105"/>
      <c r="X215" s="105"/>
      <c r="Y215" s="105"/>
      <c r="Z215" s="105"/>
    </row>
    <row r="216" ht="12.75" customHeight="1">
      <c r="A216" s="105"/>
      <c r="B216" s="105"/>
      <c r="C216" s="769"/>
      <c r="D216" s="769"/>
      <c r="E216" s="769"/>
      <c r="F216" s="769"/>
      <c r="G216" s="769"/>
      <c r="H216" s="769"/>
      <c r="I216" s="769"/>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mergeCells count="1">
    <mergeCell ref="C13:J13"/>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17.13"/>
    <col customWidth="1" min="2" max="2" width="18.5"/>
  </cols>
  <sheetData>
    <row r="3">
      <c r="A3" s="756"/>
      <c r="B3" s="773" t="s">
        <v>414</v>
      </c>
      <c r="E3" s="105"/>
      <c r="F3" s="105"/>
      <c r="G3" s="105"/>
    </row>
    <row r="4">
      <c r="D4" s="105"/>
      <c r="E4" s="105"/>
      <c r="F4" s="105"/>
      <c r="G4" s="756"/>
    </row>
    <row r="5">
      <c r="A5" s="105"/>
      <c r="B5" s="105"/>
      <c r="C5" s="774" t="s">
        <v>13</v>
      </c>
      <c r="D5" s="774" t="s">
        <v>14</v>
      </c>
      <c r="E5" s="774" t="s">
        <v>15</v>
      </c>
      <c r="F5" s="774" t="s">
        <v>16</v>
      </c>
      <c r="G5" s="774" t="s">
        <v>17</v>
      </c>
    </row>
    <row r="6">
      <c r="A6" s="144"/>
      <c r="B6" s="775" t="s">
        <v>239</v>
      </c>
      <c r="C6" s="776">
        <f>'Sales Projections'!T28</f>
        <v>12000</v>
      </c>
      <c r="D6" s="776">
        <f>'Sales Projections'!U28</f>
        <v>25160</v>
      </c>
      <c r="E6" s="776">
        <f>'Sales Projections'!V28</f>
        <v>40867</v>
      </c>
      <c r="F6" s="776">
        <f>'Sales Projections'!W28</f>
        <v>66059</v>
      </c>
      <c r="G6" s="776">
        <f>'Sales Projections'!X28</f>
        <v>106573</v>
      </c>
    </row>
    <row r="7">
      <c r="A7" s="105"/>
      <c r="B7" s="777"/>
      <c r="C7" s="778"/>
      <c r="D7" s="779"/>
      <c r="E7" s="780"/>
      <c r="F7" s="777"/>
      <c r="G7" s="777"/>
    </row>
    <row r="8">
      <c r="A8" s="105"/>
      <c r="B8" s="777" t="s">
        <v>418</v>
      </c>
      <c r="C8" s="778">
        <f>SUMIF('P&amp;L'!$A:$AG,"Fixed",'P&amp;L'!Q:Q)</f>
        <v>151680</v>
      </c>
      <c r="D8" s="778">
        <f>SUMIF('P&amp;L'!$A:$AG,"Fixed",'P&amp;L'!AD:AD)</f>
        <v>162443.82</v>
      </c>
      <c r="E8" s="778">
        <f>SUMIF('P&amp;L'!$A:$AG,"Fixed",'P&amp;L'!AE:AE)</f>
        <v>170042.9346</v>
      </c>
      <c r="F8" s="778">
        <f>SUMIF('P&amp;L'!$A:$AG,"Fixed",'P&amp;L'!AF:AF)</f>
        <v>177736.9283</v>
      </c>
      <c r="G8" s="778">
        <f>SUMIF('P&amp;L'!$A:$AG,"Fixed",'P&amp;L'!AG:AG)</f>
        <v>185799.4586</v>
      </c>
    </row>
    <row r="9">
      <c r="A9" s="105"/>
      <c r="B9" s="777" t="s">
        <v>421</v>
      </c>
      <c r="C9" s="778">
        <f>(SUMIF('P&amp;L'!$A:$AG,"Variable",'P&amp;L'!Q:Q))/C6</f>
        <v>21.22</v>
      </c>
      <c r="D9" s="778">
        <f>(SUMIF('P&amp;L'!$A:$AG,"Variable",'P&amp;L'!AD:AD))/D6</f>
        <v>20.81194316</v>
      </c>
      <c r="E9" s="778">
        <f>(SUMIF('P&amp;L'!$A:$AG,"Variable",'P&amp;L'!AE:AE))/E6</f>
        <v>20.23423282</v>
      </c>
      <c r="F9" s="778">
        <f>(SUMIF('P&amp;L'!$A:$AG,"Variable",'P&amp;L'!AF:AF))/F6</f>
        <v>19.9187255</v>
      </c>
      <c r="G9" s="778">
        <f>(SUMIF('P&amp;L'!$A:$AG,"Variable",'P&amp;L'!AG:AG))/G6</f>
        <v>19.83917551</v>
      </c>
    </row>
    <row r="10">
      <c r="A10" s="105"/>
      <c r="B10" s="777" t="s">
        <v>424</v>
      </c>
      <c r="C10" s="781">
        <f>('P&amp;L'!Q17)/C6</f>
        <v>33</v>
      </c>
      <c r="D10" s="781">
        <f>('P&amp;L'!AD17)/D6</f>
        <v>34.65</v>
      </c>
      <c r="E10" s="781">
        <f>('P&amp;L'!AE17)/E6</f>
        <v>33.98984878</v>
      </c>
      <c r="F10" s="781">
        <f>('P&amp;L'!AF17)/F6</f>
        <v>33.66027793</v>
      </c>
      <c r="G10" s="781">
        <f>('P&amp;L'!AG17)/G6</f>
        <v>33.66005743</v>
      </c>
    </row>
    <row r="11">
      <c r="A11" s="782"/>
      <c r="B11" s="783"/>
      <c r="C11" s="784"/>
      <c r="D11" s="777"/>
      <c r="E11" s="777"/>
      <c r="F11" s="777"/>
      <c r="G11" s="777"/>
    </row>
    <row r="12">
      <c r="A12" s="785"/>
      <c r="B12" s="786" t="s">
        <v>433</v>
      </c>
      <c r="C12" s="787">
        <f t="shared" ref="C12:G12" si="1">((C8/(C10-C9)))</f>
        <v>12876.06112</v>
      </c>
      <c r="D12" s="787">
        <f t="shared" si="1"/>
        <v>11738.9184</v>
      </c>
      <c r="E12" s="787">
        <f t="shared" si="1"/>
        <v>12361.70995</v>
      </c>
      <c r="F12" s="787">
        <f t="shared" si="1"/>
        <v>12934.26847</v>
      </c>
      <c r="G12" s="787">
        <f t="shared" si="1"/>
        <v>13443.38659</v>
      </c>
    </row>
    <row r="13">
      <c r="A13" s="105"/>
      <c r="B13" s="105"/>
      <c r="C13" s="105"/>
      <c r="D13" s="105"/>
      <c r="E13" s="105"/>
      <c r="F13" s="105"/>
      <c r="G13" s="105"/>
    </row>
    <row r="14">
      <c r="A14" s="105"/>
      <c r="B14" s="105"/>
      <c r="C14" s="105"/>
      <c r="D14" s="105"/>
      <c r="E14" s="105"/>
      <c r="F14" s="105"/>
      <c r="G14" s="105"/>
    </row>
    <row r="15">
      <c r="A15" s="105"/>
      <c r="B15" s="105"/>
      <c r="C15" s="105"/>
      <c r="D15" s="105"/>
      <c r="E15" s="105"/>
      <c r="F15" s="105"/>
      <c r="G15" s="105"/>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2" max="2" width="29.63"/>
    <col customWidth="1" min="3" max="3" width="3.13"/>
  </cols>
  <sheetData>
    <row r="1">
      <c r="A1" s="3"/>
      <c r="B1" s="788"/>
      <c r="C1" s="3"/>
      <c r="D1" s="3"/>
      <c r="E1" s="3"/>
      <c r="F1" s="3"/>
      <c r="G1" s="3"/>
      <c r="H1" s="3"/>
      <c r="I1" s="3"/>
      <c r="J1" s="3"/>
      <c r="K1" s="3"/>
      <c r="L1" s="3"/>
      <c r="M1" s="3"/>
      <c r="N1" s="3"/>
      <c r="O1" s="3"/>
      <c r="P1" s="3"/>
      <c r="Q1" s="3"/>
      <c r="R1" s="3"/>
      <c r="S1" s="3"/>
      <c r="T1" s="3"/>
      <c r="U1" s="3"/>
      <c r="V1" s="3"/>
      <c r="W1" s="3"/>
      <c r="X1" s="3"/>
      <c r="Y1" s="3"/>
      <c r="Z1" s="3"/>
    </row>
    <row r="2">
      <c r="A2" s="3"/>
      <c r="B2" s="789" t="s">
        <v>434</v>
      </c>
      <c r="C2" s="2"/>
      <c r="D2" s="2"/>
      <c r="E2" s="2"/>
      <c r="F2" s="3"/>
      <c r="G2" s="3"/>
      <c r="H2" s="3"/>
      <c r="I2" s="3"/>
      <c r="J2" s="3"/>
      <c r="K2" s="3"/>
      <c r="L2" s="3"/>
      <c r="M2" s="3"/>
      <c r="N2" s="3"/>
      <c r="O2" s="3"/>
      <c r="P2" s="3"/>
      <c r="Q2" s="3"/>
      <c r="R2" s="3"/>
      <c r="S2" s="3"/>
      <c r="T2" s="3"/>
      <c r="U2" s="3"/>
      <c r="V2" s="3"/>
      <c r="W2" s="3"/>
      <c r="X2" s="3"/>
      <c r="Y2" s="3"/>
      <c r="Z2" s="3"/>
    </row>
    <row r="3">
      <c r="A3" s="3"/>
      <c r="B3" s="790" t="s">
        <v>37</v>
      </c>
      <c r="C3" s="2"/>
      <c r="D3" s="791">
        <v>-0.1</v>
      </c>
      <c r="E3" s="792">
        <v>0.1</v>
      </c>
      <c r="F3" s="792">
        <v>0.1</v>
      </c>
      <c r="G3" s="3"/>
      <c r="H3" s="791">
        <v>-0.1</v>
      </c>
      <c r="I3" s="792">
        <v>0.1</v>
      </c>
      <c r="J3" s="792">
        <v>0.1</v>
      </c>
      <c r="K3" s="3"/>
      <c r="L3" s="791">
        <v>-0.1</v>
      </c>
      <c r="M3" s="792">
        <v>0.1</v>
      </c>
      <c r="N3" s="792">
        <v>0.1</v>
      </c>
      <c r="O3" s="3"/>
      <c r="P3" s="3"/>
      <c r="Q3" s="3"/>
      <c r="R3" s="3"/>
      <c r="S3" s="3"/>
      <c r="T3" s="3"/>
      <c r="U3" s="3"/>
      <c r="V3" s="3"/>
      <c r="W3" s="3"/>
      <c r="X3" s="3"/>
      <c r="Y3" s="3"/>
      <c r="Z3" s="3"/>
    </row>
    <row r="4">
      <c r="A4" s="3"/>
      <c r="B4" s="790" t="s">
        <v>38</v>
      </c>
      <c r="C4" s="2"/>
      <c r="D4" s="792">
        <v>0.05</v>
      </c>
      <c r="E4" s="792">
        <v>0.05</v>
      </c>
      <c r="F4" s="791">
        <v>-0.05</v>
      </c>
      <c r="G4" s="3"/>
      <c r="H4" s="792">
        <v>0.05</v>
      </c>
      <c r="I4" s="792">
        <v>0.05</v>
      </c>
      <c r="J4" s="791">
        <v>-0.05</v>
      </c>
      <c r="K4" s="3"/>
      <c r="L4" s="792">
        <v>0.05</v>
      </c>
      <c r="M4" s="792">
        <v>0.05</v>
      </c>
      <c r="N4" s="791">
        <v>-0.05</v>
      </c>
      <c r="O4" s="3"/>
      <c r="P4" s="3"/>
      <c r="Q4" s="3"/>
      <c r="R4" s="3"/>
      <c r="S4" s="3"/>
      <c r="T4" s="3"/>
      <c r="U4" s="3"/>
      <c r="V4" s="3"/>
      <c r="W4" s="3"/>
      <c r="X4" s="3"/>
      <c r="Y4" s="3"/>
      <c r="Z4" s="3"/>
    </row>
    <row r="5">
      <c r="A5" s="3"/>
      <c r="B5" s="790" t="s">
        <v>41</v>
      </c>
      <c r="C5" s="3"/>
      <c r="D5" s="792">
        <v>0.05</v>
      </c>
      <c r="E5" s="792">
        <v>0.05</v>
      </c>
      <c r="F5" s="791">
        <v>-0.05</v>
      </c>
      <c r="G5" s="3"/>
      <c r="H5" s="792">
        <v>0.05</v>
      </c>
      <c r="I5" s="792">
        <v>0.05</v>
      </c>
      <c r="J5" s="791">
        <v>-0.05</v>
      </c>
      <c r="K5" s="3"/>
      <c r="L5" s="792">
        <v>0.05</v>
      </c>
      <c r="M5" s="792">
        <v>0.05</v>
      </c>
      <c r="N5" s="791">
        <v>-0.05</v>
      </c>
      <c r="O5" s="3"/>
      <c r="P5" s="3"/>
      <c r="Q5" s="3"/>
      <c r="R5" s="3"/>
      <c r="S5" s="3"/>
      <c r="T5" s="3"/>
      <c r="U5" s="3"/>
      <c r="V5" s="3"/>
      <c r="W5" s="3"/>
      <c r="X5" s="3"/>
      <c r="Y5" s="3"/>
      <c r="Z5" s="3"/>
    </row>
    <row r="6">
      <c r="A6" s="3"/>
      <c r="B6" s="788"/>
      <c r="C6" s="3"/>
      <c r="D6" s="3"/>
      <c r="E6" s="3"/>
      <c r="F6" s="3"/>
      <c r="G6" s="3"/>
      <c r="H6" s="3"/>
      <c r="I6" s="3"/>
      <c r="J6" s="3"/>
      <c r="K6" s="3"/>
      <c r="L6" s="3"/>
      <c r="M6" s="3"/>
      <c r="N6" s="3"/>
      <c r="O6" s="3"/>
      <c r="P6" s="3"/>
      <c r="Q6" s="3"/>
      <c r="R6" s="3"/>
      <c r="S6" s="3"/>
      <c r="T6" s="3"/>
      <c r="U6" s="3"/>
      <c r="V6" s="3"/>
      <c r="W6" s="3"/>
      <c r="X6" s="3"/>
      <c r="Y6" s="3"/>
      <c r="Z6" s="3"/>
    </row>
    <row r="7">
      <c r="A7" s="3"/>
      <c r="B7" s="788"/>
      <c r="C7" s="3"/>
      <c r="D7" s="3"/>
      <c r="E7" s="3"/>
      <c r="F7" s="3"/>
      <c r="G7" s="3"/>
      <c r="H7" s="3"/>
      <c r="I7" s="3"/>
      <c r="J7" s="3"/>
      <c r="K7" s="3"/>
      <c r="L7" s="3"/>
      <c r="M7" s="3"/>
      <c r="N7" s="3"/>
      <c r="O7" s="3"/>
      <c r="P7" s="3"/>
      <c r="Q7" s="3"/>
      <c r="R7" s="3"/>
      <c r="S7" s="3"/>
      <c r="T7" s="3"/>
      <c r="U7" s="3"/>
      <c r="V7" s="3"/>
      <c r="W7" s="3"/>
      <c r="X7" s="3"/>
      <c r="Y7" s="3"/>
      <c r="Z7" s="3"/>
    </row>
    <row r="8">
      <c r="A8" s="3"/>
      <c r="B8" s="788"/>
      <c r="C8" s="3"/>
      <c r="D8" s="793" t="s">
        <v>13</v>
      </c>
      <c r="E8" s="701"/>
      <c r="F8" s="702"/>
      <c r="G8" s="3"/>
      <c r="H8" s="793" t="s">
        <v>14</v>
      </c>
      <c r="I8" s="701"/>
      <c r="J8" s="702"/>
      <c r="K8" s="3"/>
      <c r="L8" s="793" t="s">
        <v>15</v>
      </c>
      <c r="M8" s="701"/>
      <c r="N8" s="702"/>
      <c r="O8" s="3"/>
      <c r="P8" s="3"/>
      <c r="Q8" s="3"/>
      <c r="R8" s="3"/>
      <c r="S8" s="3"/>
      <c r="T8" s="3"/>
      <c r="U8" s="3"/>
      <c r="V8" s="3"/>
      <c r="W8" s="3"/>
      <c r="X8" s="3"/>
      <c r="Y8" s="3"/>
      <c r="Z8" s="3"/>
    </row>
    <row r="9">
      <c r="A9" s="794"/>
      <c r="B9" s="795" t="s">
        <v>189</v>
      </c>
      <c r="C9" s="3"/>
      <c r="D9" s="796" t="s">
        <v>435</v>
      </c>
      <c r="E9" s="796" t="s">
        <v>436</v>
      </c>
      <c r="F9" s="796" t="s">
        <v>437</v>
      </c>
      <c r="G9" s="3"/>
      <c r="H9" s="796" t="s">
        <v>435</v>
      </c>
      <c r="I9" s="796" t="s">
        <v>436</v>
      </c>
      <c r="J9" s="796" t="s">
        <v>437</v>
      </c>
      <c r="K9" s="3"/>
      <c r="L9" s="796" t="s">
        <v>435</v>
      </c>
      <c r="M9" s="796" t="s">
        <v>436</v>
      </c>
      <c r="N9" s="796" t="s">
        <v>437</v>
      </c>
      <c r="O9" s="3"/>
      <c r="P9" s="3"/>
      <c r="Q9" s="3"/>
      <c r="R9" s="3"/>
      <c r="S9" s="3"/>
      <c r="T9" s="3"/>
      <c r="U9" s="3"/>
      <c r="V9" s="3"/>
      <c r="W9" s="3"/>
      <c r="X9" s="3"/>
      <c r="Y9" s="3"/>
      <c r="Z9" s="3"/>
    </row>
    <row r="10">
      <c r="A10" s="383"/>
      <c r="B10" s="670"/>
      <c r="C10" s="3"/>
      <c r="D10" s="680"/>
      <c r="E10" s="680"/>
      <c r="F10" s="680"/>
      <c r="G10" s="3"/>
      <c r="H10" s="680"/>
      <c r="I10" s="680"/>
      <c r="J10" s="680"/>
      <c r="K10" s="3"/>
      <c r="L10" s="680"/>
      <c r="M10" s="680"/>
      <c r="N10" s="680"/>
      <c r="O10" s="3"/>
      <c r="P10" s="3"/>
      <c r="Q10" s="3"/>
      <c r="R10" s="3"/>
      <c r="S10" s="3"/>
      <c r="T10" s="3"/>
      <c r="U10" s="3"/>
      <c r="V10" s="3"/>
      <c r="W10" s="3"/>
      <c r="X10" s="3"/>
      <c r="Y10" s="3"/>
      <c r="Z10" s="3"/>
    </row>
    <row r="11">
      <c r="A11" s="794"/>
      <c r="B11" s="797" t="s">
        <v>98</v>
      </c>
      <c r="C11" s="3"/>
      <c r="D11" s="680"/>
      <c r="E11" s="798"/>
      <c r="F11" s="680"/>
      <c r="G11" s="3"/>
      <c r="H11" s="680"/>
      <c r="I11" s="798"/>
      <c r="J11" s="680"/>
      <c r="K11" s="3"/>
      <c r="L11" s="680"/>
      <c r="M11" s="798"/>
      <c r="N11" s="680"/>
      <c r="O11" s="3"/>
      <c r="P11" s="3"/>
      <c r="Q11" s="3"/>
      <c r="R11" s="3"/>
      <c r="S11" s="3"/>
      <c r="T11" s="3"/>
      <c r="U11" s="3"/>
      <c r="V11" s="3"/>
      <c r="W11" s="3"/>
      <c r="X11" s="3"/>
      <c r="Y11" s="3"/>
      <c r="Z11" s="3"/>
    </row>
    <row r="12">
      <c r="A12" s="383"/>
      <c r="B12" s="668" t="str">
        <f>'P&amp;L'!C8</f>
        <v>Product 1</v>
      </c>
      <c r="C12" s="3"/>
      <c r="D12" s="675">
        <f t="shared" ref="D12:D20" si="1">E12*(1+D$3)</f>
        <v>162000</v>
      </c>
      <c r="E12" s="798">
        <f>'P&amp;L'!Q8</f>
        <v>180000</v>
      </c>
      <c r="F12" s="675">
        <f t="shared" ref="F12:F20" si="2">E12*(1+F$3)</f>
        <v>198000</v>
      </c>
      <c r="G12" s="3"/>
      <c r="H12" s="675">
        <f t="shared" ref="H12:H20" si="3">I12*(1+H$3)</f>
        <v>356643</v>
      </c>
      <c r="I12" s="798">
        <f>'P&amp;L'!AD8</f>
        <v>396270</v>
      </c>
      <c r="J12" s="675">
        <f t="shared" ref="J12:J20" si="4">I12*(1+J$3)</f>
        <v>435897</v>
      </c>
      <c r="K12" s="3"/>
      <c r="L12" s="675">
        <f t="shared" ref="L12:L20" si="5">M12*(1+L$3)</f>
        <v>568251</v>
      </c>
      <c r="M12" s="798">
        <f>'P&amp;L'!AE8</f>
        <v>631390</v>
      </c>
      <c r="N12" s="675">
        <f t="shared" ref="N12:N20" si="6">M12*(1+N$3)</f>
        <v>694529</v>
      </c>
      <c r="O12" s="3"/>
      <c r="P12" s="799">
        <f t="shared" ref="P12:P20" si="7">SUM(D12:N12)</f>
        <v>3622980</v>
      </c>
      <c r="Q12" s="3"/>
      <c r="R12" s="3"/>
      <c r="S12" s="3"/>
      <c r="T12" s="3"/>
      <c r="U12" s="3"/>
      <c r="V12" s="3"/>
      <c r="W12" s="3"/>
      <c r="X12" s="3"/>
      <c r="Y12" s="3"/>
      <c r="Z12" s="3"/>
    </row>
    <row r="13">
      <c r="A13" s="383"/>
      <c r="B13" s="668" t="str">
        <f>'P&amp;L'!C9</f>
        <v>Product 2</v>
      </c>
      <c r="C13" s="3"/>
      <c r="D13" s="675">
        <f t="shared" si="1"/>
        <v>129600</v>
      </c>
      <c r="E13" s="798">
        <f>'P&amp;L'!Q9</f>
        <v>144000</v>
      </c>
      <c r="F13" s="675">
        <f t="shared" si="2"/>
        <v>158400</v>
      </c>
      <c r="G13" s="3"/>
      <c r="H13" s="675">
        <f t="shared" si="3"/>
        <v>285314.4</v>
      </c>
      <c r="I13" s="798">
        <f>'P&amp;L'!AD9</f>
        <v>317016</v>
      </c>
      <c r="J13" s="675">
        <f t="shared" si="4"/>
        <v>348717.6</v>
      </c>
      <c r="K13" s="3"/>
      <c r="L13" s="675">
        <f t="shared" si="5"/>
        <v>454600.8</v>
      </c>
      <c r="M13" s="798">
        <f>'P&amp;L'!AE9</f>
        <v>505112</v>
      </c>
      <c r="N13" s="675">
        <f t="shared" si="6"/>
        <v>555623.2</v>
      </c>
      <c r="O13" s="3"/>
      <c r="P13" s="799">
        <f t="shared" si="7"/>
        <v>2898384</v>
      </c>
      <c r="Q13" s="3"/>
      <c r="R13" s="3"/>
      <c r="S13" s="3"/>
      <c r="T13" s="3"/>
      <c r="U13" s="3"/>
      <c r="V13" s="3"/>
      <c r="W13" s="3"/>
      <c r="X13" s="3"/>
      <c r="Y13" s="3"/>
      <c r="Z13" s="3"/>
    </row>
    <row r="14">
      <c r="A14" s="383"/>
      <c r="B14" s="668" t="str">
        <f>'P&amp;L'!C10</f>
        <v>Product 3</v>
      </c>
      <c r="C14" s="3"/>
      <c r="D14" s="675">
        <f t="shared" si="1"/>
        <v>64800</v>
      </c>
      <c r="E14" s="798">
        <f>'P&amp;L'!Q10</f>
        <v>72000</v>
      </c>
      <c r="F14" s="675">
        <f t="shared" si="2"/>
        <v>79200</v>
      </c>
      <c r="G14" s="3"/>
      <c r="H14" s="675">
        <f t="shared" si="3"/>
        <v>142657.2</v>
      </c>
      <c r="I14" s="798">
        <f>'P&amp;L'!AD10</f>
        <v>158508</v>
      </c>
      <c r="J14" s="675">
        <f t="shared" si="4"/>
        <v>174358.8</v>
      </c>
      <c r="K14" s="3"/>
      <c r="L14" s="675">
        <f t="shared" si="5"/>
        <v>227305.035</v>
      </c>
      <c r="M14" s="798">
        <f>'P&amp;L'!AE10</f>
        <v>252561.15</v>
      </c>
      <c r="N14" s="675">
        <f t="shared" si="6"/>
        <v>277817.265</v>
      </c>
      <c r="O14" s="3"/>
      <c r="P14" s="799">
        <f t="shared" si="7"/>
        <v>1449207.45</v>
      </c>
      <c r="Q14" s="3"/>
      <c r="R14" s="3"/>
      <c r="S14" s="3"/>
      <c r="T14" s="3"/>
      <c r="U14" s="3"/>
      <c r="V14" s="3"/>
      <c r="W14" s="3"/>
      <c r="X14" s="3"/>
      <c r="Y14" s="3"/>
      <c r="Z14" s="3"/>
    </row>
    <row r="15">
      <c r="A15" s="383"/>
      <c r="B15" s="668" t="str">
        <f>'P&amp;L'!C11</f>
        <v>Product 4</v>
      </c>
      <c r="C15" s="3"/>
      <c r="D15" s="675">
        <f t="shared" si="1"/>
        <v>0</v>
      </c>
      <c r="E15" s="798">
        <f>'P&amp;L'!Q11</f>
        <v>0</v>
      </c>
      <c r="F15" s="675">
        <f t="shared" si="2"/>
        <v>0</v>
      </c>
      <c r="G15" s="3"/>
      <c r="H15" s="675">
        <f t="shared" si="3"/>
        <v>0</v>
      </c>
      <c r="I15" s="798">
        <f>'P&amp;L'!AD11</f>
        <v>0</v>
      </c>
      <c r="J15" s="675">
        <f t="shared" si="4"/>
        <v>0</v>
      </c>
      <c r="K15" s="3"/>
      <c r="L15" s="675">
        <f t="shared" si="5"/>
        <v>0</v>
      </c>
      <c r="M15" s="798">
        <f>'P&amp;L'!AE11</f>
        <v>0</v>
      </c>
      <c r="N15" s="675">
        <f t="shared" si="6"/>
        <v>0</v>
      </c>
      <c r="O15" s="3"/>
      <c r="P15" s="799">
        <f t="shared" si="7"/>
        <v>0</v>
      </c>
      <c r="Q15" s="3"/>
      <c r="R15" s="3"/>
      <c r="S15" s="3"/>
      <c r="T15" s="3"/>
      <c r="U15" s="3"/>
      <c r="V15" s="3"/>
      <c r="W15" s="3"/>
      <c r="X15" s="3"/>
      <c r="Y15" s="3"/>
      <c r="Z15" s="3"/>
    </row>
    <row r="16">
      <c r="A16" s="383"/>
      <c r="B16" s="668" t="str">
        <f>'P&amp;L'!C12</f>
        <v>Product 5</v>
      </c>
      <c r="C16" s="3"/>
      <c r="D16" s="675">
        <f t="shared" si="1"/>
        <v>0</v>
      </c>
      <c r="E16" s="798">
        <f>'P&amp;L'!Q12</f>
        <v>0</v>
      </c>
      <c r="F16" s="675">
        <f t="shared" si="2"/>
        <v>0</v>
      </c>
      <c r="G16" s="3"/>
      <c r="H16" s="675">
        <f t="shared" si="3"/>
        <v>0</v>
      </c>
      <c r="I16" s="798">
        <f>'P&amp;L'!AD12</f>
        <v>0</v>
      </c>
      <c r="J16" s="675">
        <f t="shared" si="4"/>
        <v>0</v>
      </c>
      <c r="K16" s="3"/>
      <c r="L16" s="675">
        <f t="shared" si="5"/>
        <v>0</v>
      </c>
      <c r="M16" s="798">
        <f>'P&amp;L'!AE12</f>
        <v>0</v>
      </c>
      <c r="N16" s="675">
        <f t="shared" si="6"/>
        <v>0</v>
      </c>
      <c r="O16" s="3"/>
      <c r="P16" s="799">
        <f t="shared" si="7"/>
        <v>0</v>
      </c>
      <c r="Q16" s="3"/>
      <c r="R16" s="3"/>
      <c r="S16" s="3"/>
      <c r="T16" s="3"/>
      <c r="U16" s="3"/>
      <c r="V16" s="3"/>
      <c r="W16" s="3"/>
      <c r="X16" s="3"/>
      <c r="Y16" s="3"/>
      <c r="Z16" s="3"/>
    </row>
    <row r="17">
      <c r="A17" s="383"/>
      <c r="B17" s="668" t="str">
        <f>'P&amp;L'!C13</f>
        <v>Product 6</v>
      </c>
      <c r="C17" s="3"/>
      <c r="D17" s="675">
        <f t="shared" si="1"/>
        <v>0</v>
      </c>
      <c r="E17" s="798">
        <f>'P&amp;L'!Q13</f>
        <v>0</v>
      </c>
      <c r="F17" s="675">
        <f t="shared" si="2"/>
        <v>0</v>
      </c>
      <c r="G17" s="3"/>
      <c r="H17" s="675">
        <f t="shared" si="3"/>
        <v>0</v>
      </c>
      <c r="I17" s="798">
        <f>'P&amp;L'!AD13</f>
        <v>0</v>
      </c>
      <c r="J17" s="675">
        <f t="shared" si="4"/>
        <v>0</v>
      </c>
      <c r="K17" s="3"/>
      <c r="L17" s="675">
        <f t="shared" si="5"/>
        <v>0</v>
      </c>
      <c r="M17" s="798">
        <f>'P&amp;L'!AE13</f>
        <v>0</v>
      </c>
      <c r="N17" s="675">
        <f t="shared" si="6"/>
        <v>0</v>
      </c>
      <c r="O17" s="3"/>
      <c r="P17" s="799">
        <f t="shared" si="7"/>
        <v>0</v>
      </c>
      <c r="Q17" s="3"/>
      <c r="R17" s="3"/>
      <c r="S17" s="3"/>
      <c r="T17" s="3"/>
      <c r="U17" s="3"/>
      <c r="V17" s="3"/>
      <c r="W17" s="3"/>
      <c r="X17" s="3"/>
      <c r="Y17" s="3"/>
      <c r="Z17" s="3"/>
    </row>
    <row r="18">
      <c r="A18" s="383"/>
      <c r="B18" s="668" t="str">
        <f>'P&amp;L'!C14</f>
        <v>Product 7</v>
      </c>
      <c r="C18" s="3"/>
      <c r="D18" s="675">
        <f t="shared" si="1"/>
        <v>0</v>
      </c>
      <c r="E18" s="798">
        <f>'P&amp;L'!Q14</f>
        <v>0</v>
      </c>
      <c r="F18" s="675">
        <f t="shared" si="2"/>
        <v>0</v>
      </c>
      <c r="G18" s="3"/>
      <c r="H18" s="675">
        <f t="shared" si="3"/>
        <v>0</v>
      </c>
      <c r="I18" s="798">
        <f>'P&amp;L'!AD14</f>
        <v>0</v>
      </c>
      <c r="J18" s="675">
        <f t="shared" si="4"/>
        <v>0</v>
      </c>
      <c r="K18" s="3"/>
      <c r="L18" s="675">
        <f t="shared" si="5"/>
        <v>0</v>
      </c>
      <c r="M18" s="798">
        <f>'P&amp;L'!AE14</f>
        <v>0</v>
      </c>
      <c r="N18" s="675">
        <f t="shared" si="6"/>
        <v>0</v>
      </c>
      <c r="O18" s="3"/>
      <c r="P18" s="799">
        <f t="shared" si="7"/>
        <v>0</v>
      </c>
      <c r="Q18" s="3"/>
      <c r="R18" s="3"/>
      <c r="S18" s="3"/>
      <c r="T18" s="3"/>
      <c r="U18" s="3"/>
      <c r="V18" s="3"/>
      <c r="W18" s="3"/>
      <c r="X18" s="3"/>
      <c r="Y18" s="3"/>
      <c r="Z18" s="3"/>
    </row>
    <row r="19">
      <c r="A19" s="383"/>
      <c r="B19" s="668" t="str">
        <f>'P&amp;L'!C15</f>
        <v>Product 8</v>
      </c>
      <c r="C19" s="3"/>
      <c r="D19" s="675">
        <f t="shared" si="1"/>
        <v>0</v>
      </c>
      <c r="E19" s="798">
        <f>'P&amp;L'!Q15</f>
        <v>0</v>
      </c>
      <c r="F19" s="675">
        <f t="shared" si="2"/>
        <v>0</v>
      </c>
      <c r="G19" s="3"/>
      <c r="H19" s="675">
        <f t="shared" si="3"/>
        <v>0</v>
      </c>
      <c r="I19" s="798">
        <f>'P&amp;L'!AD15</f>
        <v>0</v>
      </c>
      <c r="J19" s="675">
        <f t="shared" si="4"/>
        <v>0</v>
      </c>
      <c r="K19" s="3"/>
      <c r="L19" s="675">
        <f t="shared" si="5"/>
        <v>0</v>
      </c>
      <c r="M19" s="798">
        <f>'P&amp;L'!AE15</f>
        <v>0</v>
      </c>
      <c r="N19" s="675">
        <f t="shared" si="6"/>
        <v>0</v>
      </c>
      <c r="O19" s="3"/>
      <c r="P19" s="799">
        <f t="shared" si="7"/>
        <v>0</v>
      </c>
      <c r="Q19" s="3"/>
      <c r="R19" s="3"/>
      <c r="S19" s="3"/>
      <c r="T19" s="3"/>
      <c r="U19" s="3"/>
      <c r="V19" s="3"/>
      <c r="W19" s="3"/>
      <c r="X19" s="3"/>
      <c r="Y19" s="3"/>
      <c r="Z19" s="3"/>
    </row>
    <row r="20">
      <c r="A20" s="383"/>
      <c r="B20" s="668" t="str">
        <f>'P&amp;L'!C16</f>
        <v>Product 9</v>
      </c>
      <c r="C20" s="3"/>
      <c r="D20" s="675">
        <f t="shared" si="1"/>
        <v>0</v>
      </c>
      <c r="E20" s="798">
        <f>'P&amp;L'!Q16</f>
        <v>0</v>
      </c>
      <c r="F20" s="675">
        <f t="shared" si="2"/>
        <v>0</v>
      </c>
      <c r="G20" s="3"/>
      <c r="H20" s="675">
        <f t="shared" si="3"/>
        <v>0</v>
      </c>
      <c r="I20" s="798">
        <f>'P&amp;L'!AD16</f>
        <v>0</v>
      </c>
      <c r="J20" s="675">
        <f t="shared" si="4"/>
        <v>0</v>
      </c>
      <c r="K20" s="3"/>
      <c r="L20" s="675">
        <f t="shared" si="5"/>
        <v>0</v>
      </c>
      <c r="M20" s="798">
        <f>'P&amp;L'!AE16</f>
        <v>0</v>
      </c>
      <c r="N20" s="675">
        <f t="shared" si="6"/>
        <v>0</v>
      </c>
      <c r="O20" s="3"/>
      <c r="P20" s="799">
        <f t="shared" si="7"/>
        <v>0</v>
      </c>
      <c r="Q20" s="3"/>
      <c r="R20" s="3"/>
      <c r="S20" s="3"/>
      <c r="T20" s="3"/>
      <c r="U20" s="3"/>
      <c r="V20" s="3"/>
      <c r="W20" s="3"/>
      <c r="X20" s="3"/>
      <c r="Y20" s="3"/>
      <c r="Z20" s="3"/>
    </row>
    <row r="21">
      <c r="A21" s="794"/>
      <c r="B21" s="800" t="s">
        <v>99</v>
      </c>
      <c r="C21" s="3"/>
      <c r="D21" s="683">
        <f t="shared" ref="D21:F21" si="8">SUM(D12:D20)</f>
        <v>356400</v>
      </c>
      <c r="E21" s="683">
        <f t="shared" si="8"/>
        <v>396000</v>
      </c>
      <c r="F21" s="683">
        <f t="shared" si="8"/>
        <v>435600</v>
      </c>
      <c r="G21" s="3"/>
      <c r="H21" s="683">
        <f t="shared" ref="H21:J21" si="9">SUM(H12:H20)</f>
        <v>784614.6</v>
      </c>
      <c r="I21" s="683">
        <f t="shared" si="9"/>
        <v>871794</v>
      </c>
      <c r="J21" s="683">
        <f t="shared" si="9"/>
        <v>958973.4</v>
      </c>
      <c r="K21" s="3"/>
      <c r="L21" s="683">
        <f t="shared" ref="L21:N21" si="10">SUM(L12:L20)</f>
        <v>1250156.835</v>
      </c>
      <c r="M21" s="683">
        <f t="shared" si="10"/>
        <v>1389063.15</v>
      </c>
      <c r="N21" s="683">
        <f t="shared" si="10"/>
        <v>1527969.465</v>
      </c>
      <c r="O21" s="3"/>
      <c r="P21" s="3"/>
      <c r="Q21" s="3"/>
      <c r="R21" s="3"/>
      <c r="S21" s="3"/>
      <c r="T21" s="3"/>
      <c r="U21" s="3"/>
      <c r="V21" s="3"/>
      <c r="W21" s="3"/>
      <c r="X21" s="3"/>
      <c r="Y21" s="3"/>
      <c r="Z21" s="3"/>
    </row>
    <row r="22">
      <c r="A22" s="383"/>
      <c r="B22" s="668" t="s">
        <v>100</v>
      </c>
      <c r="C22" s="3"/>
      <c r="D22" s="680"/>
      <c r="E22" s="680"/>
      <c r="F22" s="680"/>
      <c r="G22" s="3"/>
      <c r="H22" s="680"/>
      <c r="I22" s="680"/>
      <c r="J22" s="680"/>
      <c r="K22" s="3"/>
      <c r="L22" s="680"/>
      <c r="M22" s="680"/>
      <c r="N22" s="680"/>
      <c r="O22" s="3"/>
      <c r="P22" s="3"/>
      <c r="Q22" s="3"/>
      <c r="R22" s="3"/>
      <c r="S22" s="3"/>
      <c r="T22" s="3"/>
      <c r="U22" s="3"/>
      <c r="V22" s="3"/>
      <c r="W22" s="3"/>
      <c r="X22" s="3"/>
      <c r="Y22" s="3"/>
      <c r="Z22" s="3"/>
    </row>
    <row r="23">
      <c r="A23" s="383"/>
      <c r="B23" s="668"/>
      <c r="C23" s="3"/>
      <c r="D23" s="680"/>
      <c r="E23" s="680"/>
      <c r="F23" s="680"/>
      <c r="G23" s="3"/>
      <c r="H23" s="680"/>
      <c r="I23" s="680"/>
      <c r="J23" s="680"/>
      <c r="K23" s="3"/>
      <c r="L23" s="680"/>
      <c r="M23" s="680"/>
      <c r="N23" s="680"/>
      <c r="O23" s="3"/>
      <c r="P23" s="3"/>
      <c r="Q23" s="3"/>
      <c r="R23" s="3"/>
      <c r="S23" s="3"/>
      <c r="T23" s="3"/>
      <c r="U23" s="3"/>
      <c r="V23" s="3"/>
      <c r="W23" s="3"/>
      <c r="X23" s="3"/>
      <c r="Y23" s="3"/>
      <c r="Z23" s="3"/>
    </row>
    <row r="24">
      <c r="A24" s="794"/>
      <c r="B24" s="801" t="s">
        <v>101</v>
      </c>
      <c r="C24" s="3"/>
      <c r="D24" s="680"/>
      <c r="E24" s="680"/>
      <c r="F24" s="680"/>
      <c r="G24" s="3"/>
      <c r="H24" s="680"/>
      <c r="I24" s="680"/>
      <c r="J24" s="680"/>
      <c r="K24" s="3"/>
      <c r="L24" s="680"/>
      <c r="M24" s="680"/>
      <c r="N24" s="680"/>
      <c r="O24" s="3"/>
      <c r="P24" s="3"/>
      <c r="Q24" s="3"/>
      <c r="R24" s="3"/>
      <c r="S24" s="3"/>
      <c r="T24" s="3"/>
      <c r="U24" s="3"/>
      <c r="V24" s="3"/>
      <c r="W24" s="3"/>
      <c r="X24" s="3"/>
      <c r="Y24" s="3"/>
      <c r="Z24" s="3"/>
    </row>
    <row r="25">
      <c r="A25" s="383"/>
      <c r="B25" s="668" t="str">
        <f>'P&amp;L'!C21</f>
        <v>Direct Salaries</v>
      </c>
      <c r="C25" s="3"/>
      <c r="D25" s="675">
        <f t="shared" ref="D25:D33" si="11">E25*(1+D$4)</f>
        <v>52500</v>
      </c>
      <c r="E25" s="798">
        <f>'P&amp;L'!Q21</f>
        <v>50000</v>
      </c>
      <c r="F25" s="675">
        <f t="shared" ref="F25:F33" si="12">E25*(1+F$4)</f>
        <v>47500</v>
      </c>
      <c r="G25" s="3"/>
      <c r="H25" s="675">
        <f t="shared" ref="H25:H33" si="13">I25*(1+H$4)</f>
        <v>55125</v>
      </c>
      <c r="I25" s="798">
        <f>'P&amp;L'!AD21</f>
        <v>52500</v>
      </c>
      <c r="J25" s="675">
        <f t="shared" ref="J25:J33" si="14">I25*(1+J$4)</f>
        <v>49875</v>
      </c>
      <c r="K25" s="3"/>
      <c r="L25" s="675">
        <f t="shared" ref="L25:L33" si="15">M25*(1+L$4)</f>
        <v>57881.25</v>
      </c>
      <c r="M25" s="798">
        <f>'P&amp;L'!AE21</f>
        <v>55125</v>
      </c>
      <c r="N25" s="675">
        <f t="shared" ref="N25:N33" si="16">M25*(1+N$4)</f>
        <v>52368.75</v>
      </c>
      <c r="O25" s="3"/>
      <c r="P25" s="799">
        <f t="shared" ref="P25:P33" si="17">SUM(D25:N25)</f>
        <v>472875</v>
      </c>
      <c r="Q25" s="3"/>
      <c r="R25" s="3"/>
      <c r="S25" s="3"/>
      <c r="T25" s="3"/>
      <c r="U25" s="3"/>
      <c r="V25" s="3"/>
      <c r="W25" s="3"/>
      <c r="X25" s="3"/>
      <c r="Y25" s="3"/>
      <c r="Z25" s="3"/>
    </row>
    <row r="26">
      <c r="A26" s="383"/>
      <c r="B26" s="668" t="str">
        <f>'P&amp;L'!C22</f>
        <v>Employee Costs</v>
      </c>
      <c r="C26" s="3"/>
      <c r="D26" s="675">
        <f t="shared" si="11"/>
        <v>9450</v>
      </c>
      <c r="E26" s="798">
        <f>'P&amp;L'!Q22</f>
        <v>9000</v>
      </c>
      <c r="F26" s="675">
        <f t="shared" si="12"/>
        <v>8550</v>
      </c>
      <c r="G26" s="3"/>
      <c r="H26" s="675">
        <f t="shared" si="13"/>
        <v>9922.5</v>
      </c>
      <c r="I26" s="798">
        <f>'P&amp;L'!AD22</f>
        <v>9450</v>
      </c>
      <c r="J26" s="675">
        <f t="shared" si="14"/>
        <v>8977.5</v>
      </c>
      <c r="K26" s="3"/>
      <c r="L26" s="675">
        <f t="shared" si="15"/>
        <v>10418.625</v>
      </c>
      <c r="M26" s="798">
        <f>'P&amp;L'!AE22</f>
        <v>9922.5</v>
      </c>
      <c r="N26" s="675">
        <f t="shared" si="16"/>
        <v>9426.375</v>
      </c>
      <c r="O26" s="3"/>
      <c r="P26" s="799">
        <f t="shared" si="17"/>
        <v>85117.5</v>
      </c>
      <c r="Q26" s="3"/>
      <c r="R26" s="3"/>
      <c r="S26" s="3"/>
      <c r="T26" s="3"/>
      <c r="U26" s="3"/>
      <c r="V26" s="3"/>
      <c r="W26" s="3"/>
      <c r="X26" s="3"/>
      <c r="Y26" s="3"/>
      <c r="Z26" s="3"/>
    </row>
    <row r="27">
      <c r="A27" s="383"/>
      <c r="B27" s="668" t="str">
        <f>'P&amp;L'!C23</f>
        <v>Inventory Costs</v>
      </c>
      <c r="C27" s="3"/>
      <c r="D27" s="675">
        <f t="shared" si="11"/>
        <v>124740</v>
      </c>
      <c r="E27" s="798">
        <f>'P&amp;L'!Q23</f>
        <v>118800</v>
      </c>
      <c r="F27" s="675">
        <f t="shared" si="12"/>
        <v>112860</v>
      </c>
      <c r="G27" s="3"/>
      <c r="H27" s="675">
        <f t="shared" si="13"/>
        <v>274615.11</v>
      </c>
      <c r="I27" s="798">
        <f>'P&amp;L'!AD23</f>
        <v>261538.2</v>
      </c>
      <c r="J27" s="675">
        <f t="shared" si="14"/>
        <v>248461.29</v>
      </c>
      <c r="K27" s="3"/>
      <c r="L27" s="675">
        <f t="shared" si="15"/>
        <v>437554.8923</v>
      </c>
      <c r="M27" s="798">
        <f>'P&amp;L'!AE23</f>
        <v>416718.945</v>
      </c>
      <c r="N27" s="675">
        <f t="shared" si="16"/>
        <v>395882.9978</v>
      </c>
      <c r="O27" s="3"/>
      <c r="P27" s="799">
        <f t="shared" si="17"/>
        <v>2391171.435</v>
      </c>
      <c r="Q27" s="3"/>
      <c r="R27" s="3"/>
      <c r="S27" s="3"/>
      <c r="T27" s="3"/>
      <c r="U27" s="3"/>
      <c r="V27" s="3"/>
      <c r="W27" s="3"/>
      <c r="X27" s="3"/>
      <c r="Y27" s="3"/>
      <c r="Z27" s="3"/>
    </row>
    <row r="28">
      <c r="A28" s="383"/>
      <c r="B28" s="668" t="str">
        <f>'P&amp;L'!C24</f>
        <v>Materials</v>
      </c>
      <c r="C28" s="3"/>
      <c r="D28" s="675">
        <f t="shared" si="11"/>
        <v>41580</v>
      </c>
      <c r="E28" s="798">
        <f>'P&amp;L'!Q24</f>
        <v>39600</v>
      </c>
      <c r="F28" s="675">
        <f t="shared" si="12"/>
        <v>37620</v>
      </c>
      <c r="G28" s="3"/>
      <c r="H28" s="675">
        <f t="shared" si="13"/>
        <v>91538.37</v>
      </c>
      <c r="I28" s="798">
        <f>'P&amp;L'!AD24</f>
        <v>87179.4</v>
      </c>
      <c r="J28" s="675">
        <f t="shared" si="14"/>
        <v>82820.43</v>
      </c>
      <c r="K28" s="3"/>
      <c r="L28" s="675">
        <f t="shared" si="15"/>
        <v>145851.6308</v>
      </c>
      <c r="M28" s="798">
        <f>'P&amp;L'!AE24</f>
        <v>138906.315</v>
      </c>
      <c r="N28" s="675">
        <f t="shared" si="16"/>
        <v>131960.9993</v>
      </c>
      <c r="O28" s="3"/>
      <c r="P28" s="799">
        <f t="shared" si="17"/>
        <v>797057.145</v>
      </c>
      <c r="Q28" s="3"/>
      <c r="R28" s="3"/>
      <c r="S28" s="3"/>
      <c r="T28" s="3"/>
      <c r="U28" s="3"/>
      <c r="V28" s="3"/>
      <c r="W28" s="3"/>
      <c r="X28" s="3"/>
      <c r="Y28" s="3"/>
      <c r="Z28" s="3"/>
    </row>
    <row r="29">
      <c r="A29" s="383"/>
      <c r="B29" s="668" t="str">
        <f>'P&amp;L'!C25</f>
        <v>Packaging</v>
      </c>
      <c r="C29" s="3"/>
      <c r="D29" s="675">
        <f t="shared" si="11"/>
        <v>9408</v>
      </c>
      <c r="E29" s="798">
        <f>'P&amp;L'!Q25</f>
        <v>8960</v>
      </c>
      <c r="F29" s="675">
        <f t="shared" si="12"/>
        <v>8512</v>
      </c>
      <c r="G29" s="3"/>
      <c r="H29" s="675">
        <f t="shared" si="13"/>
        <v>9153.837</v>
      </c>
      <c r="I29" s="798">
        <f>'P&amp;L'!AD25</f>
        <v>8717.94</v>
      </c>
      <c r="J29" s="675">
        <f t="shared" si="14"/>
        <v>8282.043</v>
      </c>
      <c r="K29" s="3"/>
      <c r="L29" s="675">
        <f t="shared" si="15"/>
        <v>14585.16308</v>
      </c>
      <c r="M29" s="798">
        <f>'P&amp;L'!AE25</f>
        <v>13890.6315</v>
      </c>
      <c r="N29" s="675">
        <f t="shared" si="16"/>
        <v>13196.09993</v>
      </c>
      <c r="O29" s="3"/>
      <c r="P29" s="799">
        <f t="shared" si="17"/>
        <v>94705.7145</v>
      </c>
      <c r="Q29" s="3"/>
      <c r="R29" s="3"/>
      <c r="S29" s="3"/>
      <c r="T29" s="3"/>
      <c r="U29" s="3"/>
      <c r="V29" s="3"/>
      <c r="W29" s="3"/>
      <c r="X29" s="3"/>
      <c r="Y29" s="3"/>
      <c r="Z29" s="3"/>
    </row>
    <row r="30">
      <c r="A30" s="794"/>
      <c r="B30" s="668" t="str">
        <f>'P&amp;L'!C26</f>
        <v>Freight &amp; Shipping</v>
      </c>
      <c r="C30" s="3"/>
      <c r="D30" s="675">
        <f t="shared" si="11"/>
        <v>4158</v>
      </c>
      <c r="E30" s="798">
        <f>'P&amp;L'!Q26</f>
        <v>3960</v>
      </c>
      <c r="F30" s="675">
        <f t="shared" si="12"/>
        <v>3762</v>
      </c>
      <c r="G30" s="3"/>
      <c r="H30" s="675">
        <f t="shared" si="13"/>
        <v>9153.837</v>
      </c>
      <c r="I30" s="798">
        <f>'P&amp;L'!AD26</f>
        <v>8717.94</v>
      </c>
      <c r="J30" s="675">
        <f t="shared" si="14"/>
        <v>8282.043</v>
      </c>
      <c r="K30" s="3"/>
      <c r="L30" s="675">
        <f t="shared" si="15"/>
        <v>14585.16308</v>
      </c>
      <c r="M30" s="798">
        <f>'P&amp;L'!AE26</f>
        <v>13890.6315</v>
      </c>
      <c r="N30" s="675">
        <f t="shared" si="16"/>
        <v>13196.09993</v>
      </c>
      <c r="O30" s="3"/>
      <c r="P30" s="799">
        <f t="shared" si="17"/>
        <v>79705.7145</v>
      </c>
      <c r="Q30" s="3"/>
      <c r="R30" s="3"/>
      <c r="S30" s="3"/>
      <c r="T30" s="3"/>
      <c r="U30" s="3"/>
      <c r="V30" s="3"/>
      <c r="W30" s="3"/>
      <c r="X30" s="3"/>
      <c r="Y30" s="3"/>
      <c r="Z30" s="3"/>
    </row>
    <row r="31">
      <c r="A31" s="794"/>
      <c r="B31" s="668" t="str">
        <f>'P&amp;L'!C27</f>
        <v>Licencing / Transaction Fees</v>
      </c>
      <c r="C31" s="3"/>
      <c r="D31" s="675">
        <f t="shared" si="11"/>
        <v>12474</v>
      </c>
      <c r="E31" s="798">
        <f>'P&amp;L'!Q27</f>
        <v>11880</v>
      </c>
      <c r="F31" s="675">
        <f t="shared" si="12"/>
        <v>11286</v>
      </c>
      <c r="G31" s="3"/>
      <c r="H31" s="675">
        <f t="shared" si="13"/>
        <v>27461.511</v>
      </c>
      <c r="I31" s="798">
        <f>'P&amp;L'!AD27</f>
        <v>26153.82</v>
      </c>
      <c r="J31" s="675">
        <f t="shared" si="14"/>
        <v>24846.129</v>
      </c>
      <c r="K31" s="3"/>
      <c r="L31" s="675">
        <f t="shared" si="15"/>
        <v>43755.48923</v>
      </c>
      <c r="M31" s="798">
        <f>'P&amp;L'!AE27</f>
        <v>41671.8945</v>
      </c>
      <c r="N31" s="675">
        <f t="shared" si="16"/>
        <v>39588.29978</v>
      </c>
      <c r="O31" s="3"/>
      <c r="P31" s="799">
        <f t="shared" si="17"/>
        <v>239117.1435</v>
      </c>
      <c r="Q31" s="3"/>
      <c r="R31" s="3"/>
      <c r="S31" s="3"/>
      <c r="T31" s="3"/>
      <c r="U31" s="3"/>
      <c r="V31" s="3"/>
      <c r="W31" s="3"/>
      <c r="X31" s="3"/>
      <c r="Y31" s="3"/>
      <c r="Z31" s="3"/>
    </row>
    <row r="32">
      <c r="A32" s="794"/>
      <c r="B32" s="668" t="str">
        <f>'P&amp;L'!C28</f>
        <v>Bad Debt Expense</v>
      </c>
      <c r="C32" s="3"/>
      <c r="D32" s="675">
        <f t="shared" si="11"/>
        <v>0</v>
      </c>
      <c r="E32" s="798">
        <f>'P&amp;L'!Q28</f>
        <v>0</v>
      </c>
      <c r="F32" s="675">
        <f t="shared" si="12"/>
        <v>0</v>
      </c>
      <c r="G32" s="3"/>
      <c r="H32" s="675">
        <f t="shared" si="13"/>
        <v>0</v>
      </c>
      <c r="I32" s="798">
        <f>'P&amp;L'!AD28</f>
        <v>0</v>
      </c>
      <c r="J32" s="675">
        <f t="shared" si="14"/>
        <v>0</v>
      </c>
      <c r="K32" s="3"/>
      <c r="L32" s="675">
        <f t="shared" si="15"/>
        <v>0</v>
      </c>
      <c r="M32" s="798">
        <f>'P&amp;L'!AE28</f>
        <v>0</v>
      </c>
      <c r="N32" s="675">
        <f t="shared" si="16"/>
        <v>0</v>
      </c>
      <c r="O32" s="3"/>
      <c r="P32" s="799">
        <f t="shared" si="17"/>
        <v>0</v>
      </c>
      <c r="Q32" s="3"/>
      <c r="R32" s="3"/>
      <c r="S32" s="3"/>
      <c r="T32" s="3"/>
      <c r="U32" s="3"/>
      <c r="V32" s="3"/>
      <c r="W32" s="3"/>
      <c r="X32" s="3"/>
      <c r="Y32" s="3"/>
      <c r="Z32" s="3"/>
    </row>
    <row r="33">
      <c r="A33" s="794"/>
      <c r="B33" s="668" t="str">
        <f>'P&amp;L'!C29</f>
        <v>Other Cost Of Sales</v>
      </c>
      <c r="C33" s="3"/>
      <c r="D33" s="675">
        <f t="shared" si="11"/>
        <v>8316</v>
      </c>
      <c r="E33" s="798">
        <f>'P&amp;L'!Q29</f>
        <v>7920</v>
      </c>
      <c r="F33" s="675">
        <f t="shared" si="12"/>
        <v>7524</v>
      </c>
      <c r="G33" s="3"/>
      <c r="H33" s="675">
        <f t="shared" si="13"/>
        <v>18307.674</v>
      </c>
      <c r="I33" s="798">
        <f>'P&amp;L'!AD29</f>
        <v>17435.88</v>
      </c>
      <c r="J33" s="675">
        <f t="shared" si="14"/>
        <v>16564.086</v>
      </c>
      <c r="K33" s="3"/>
      <c r="L33" s="675">
        <f t="shared" si="15"/>
        <v>29170.32615</v>
      </c>
      <c r="M33" s="798">
        <f>'P&amp;L'!AE29</f>
        <v>27781.263</v>
      </c>
      <c r="N33" s="675">
        <f t="shared" si="16"/>
        <v>26392.19985</v>
      </c>
      <c r="O33" s="3"/>
      <c r="P33" s="799">
        <f t="shared" si="17"/>
        <v>159411.429</v>
      </c>
      <c r="Q33" s="3"/>
      <c r="R33" s="3"/>
      <c r="S33" s="3"/>
      <c r="T33" s="3"/>
      <c r="U33" s="3"/>
      <c r="V33" s="3"/>
      <c r="W33" s="3"/>
      <c r="X33" s="3"/>
      <c r="Y33" s="3"/>
      <c r="Z33" s="3"/>
    </row>
    <row r="34">
      <c r="A34" s="794"/>
      <c r="B34" s="800" t="s">
        <v>12</v>
      </c>
      <c r="C34" s="3"/>
      <c r="D34" s="802">
        <f t="shared" ref="D34:F34" si="18">SUM(D25:D33)</f>
        <v>262626</v>
      </c>
      <c r="E34" s="802">
        <f t="shared" si="18"/>
        <v>250120</v>
      </c>
      <c r="F34" s="802">
        <f t="shared" si="18"/>
        <v>237614</v>
      </c>
      <c r="G34" s="3"/>
      <c r="H34" s="802">
        <f t="shared" ref="H34:J34" si="19">SUM(H25:H33)</f>
        <v>495277.839</v>
      </c>
      <c r="I34" s="802">
        <f t="shared" si="19"/>
        <v>471693.18</v>
      </c>
      <c r="J34" s="802">
        <f t="shared" si="19"/>
        <v>448108.521</v>
      </c>
      <c r="K34" s="3"/>
      <c r="L34" s="802">
        <f t="shared" ref="L34:N34" si="20">SUM(L25:L33)</f>
        <v>753802.5395</v>
      </c>
      <c r="M34" s="802">
        <f t="shared" si="20"/>
        <v>717907.1805</v>
      </c>
      <c r="N34" s="802">
        <f t="shared" si="20"/>
        <v>682011.8215</v>
      </c>
      <c r="O34" s="3"/>
      <c r="P34" s="3"/>
      <c r="Q34" s="3"/>
      <c r="R34" s="3"/>
      <c r="S34" s="3"/>
      <c r="T34" s="3"/>
      <c r="U34" s="3"/>
      <c r="V34" s="3"/>
      <c r="W34" s="3"/>
      <c r="X34" s="3"/>
      <c r="Y34" s="3"/>
      <c r="Z34" s="3"/>
    </row>
    <row r="35">
      <c r="A35" s="383"/>
      <c r="B35" s="668"/>
      <c r="C35" s="3"/>
      <c r="D35" s="675"/>
      <c r="E35" s="675"/>
      <c r="F35" s="675"/>
      <c r="G35" s="3"/>
      <c r="H35" s="675"/>
      <c r="I35" s="675"/>
      <c r="J35" s="675"/>
      <c r="K35" s="3"/>
      <c r="L35" s="675"/>
      <c r="M35" s="675"/>
      <c r="N35" s="675"/>
      <c r="O35" s="3"/>
      <c r="P35" s="3"/>
      <c r="Q35" s="3"/>
      <c r="R35" s="3"/>
      <c r="S35" s="3"/>
      <c r="T35" s="3"/>
      <c r="U35" s="3"/>
      <c r="V35" s="3"/>
      <c r="W35" s="3"/>
      <c r="X35" s="3"/>
      <c r="Y35" s="3"/>
      <c r="Z35" s="3"/>
    </row>
    <row r="36">
      <c r="A36" s="383"/>
      <c r="B36" s="668"/>
      <c r="C36" s="3"/>
      <c r="D36" s="675"/>
      <c r="E36" s="675"/>
      <c r="F36" s="675"/>
      <c r="G36" s="3"/>
      <c r="H36" s="675"/>
      <c r="I36" s="675"/>
      <c r="J36" s="675"/>
      <c r="K36" s="3"/>
      <c r="L36" s="675"/>
      <c r="M36" s="675"/>
      <c r="N36" s="675"/>
      <c r="O36" s="3"/>
      <c r="P36" s="3"/>
      <c r="Q36" s="3"/>
      <c r="R36" s="3"/>
      <c r="S36" s="3"/>
      <c r="T36" s="3"/>
      <c r="U36" s="3"/>
      <c r="V36" s="3"/>
      <c r="W36" s="3"/>
      <c r="X36" s="3"/>
      <c r="Y36" s="3"/>
      <c r="Z36" s="3"/>
    </row>
    <row r="37">
      <c r="A37" s="383"/>
      <c r="B37" s="803" t="s">
        <v>39</v>
      </c>
      <c r="C37" s="3"/>
      <c r="D37" s="802">
        <f t="shared" ref="D37:F37" si="21">D21-D34</f>
        <v>93774</v>
      </c>
      <c r="E37" s="802">
        <f t="shared" si="21"/>
        <v>145880</v>
      </c>
      <c r="F37" s="802">
        <f t="shared" si="21"/>
        <v>197986</v>
      </c>
      <c r="G37" s="3"/>
      <c r="H37" s="802">
        <f t="shared" ref="H37:J37" si="22">H21-H34</f>
        <v>289336.761</v>
      </c>
      <c r="I37" s="802">
        <f t="shared" si="22"/>
        <v>400100.82</v>
      </c>
      <c r="J37" s="802">
        <f t="shared" si="22"/>
        <v>510864.879</v>
      </c>
      <c r="K37" s="3"/>
      <c r="L37" s="802">
        <f t="shared" ref="L37:N37" si="23">L21-L34</f>
        <v>496354.2955</v>
      </c>
      <c r="M37" s="802">
        <f t="shared" si="23"/>
        <v>671155.9695</v>
      </c>
      <c r="N37" s="802">
        <f t="shared" si="23"/>
        <v>845957.6435</v>
      </c>
      <c r="O37" s="3"/>
      <c r="P37" s="3"/>
      <c r="Q37" s="3"/>
      <c r="R37" s="3"/>
      <c r="S37" s="3"/>
      <c r="T37" s="3"/>
      <c r="U37" s="3"/>
      <c r="V37" s="3"/>
      <c r="W37" s="3"/>
      <c r="X37" s="3"/>
      <c r="Y37" s="3"/>
      <c r="Z37" s="3"/>
    </row>
    <row r="38">
      <c r="A38" s="383"/>
      <c r="B38" s="668" t="s">
        <v>114</v>
      </c>
      <c r="C38" s="3"/>
      <c r="D38" s="804">
        <f t="shared" ref="D38:F38" si="24">D37/D21</f>
        <v>0.2631144781</v>
      </c>
      <c r="E38" s="804">
        <f t="shared" si="24"/>
        <v>0.3683838384</v>
      </c>
      <c r="F38" s="804">
        <f t="shared" si="24"/>
        <v>0.454513315</v>
      </c>
      <c r="G38" s="3"/>
      <c r="H38" s="804">
        <f t="shared" ref="H38:J38" si="25">H37/H21</f>
        <v>0.3687629073</v>
      </c>
      <c r="I38" s="804">
        <f t="shared" si="25"/>
        <v>0.4589396348</v>
      </c>
      <c r="J38" s="804">
        <f t="shared" si="25"/>
        <v>0.5327205937</v>
      </c>
      <c r="K38" s="3"/>
      <c r="L38" s="804">
        <f t="shared" ref="L38:N38" si="26">L37/L21</f>
        <v>0.3970336214</v>
      </c>
      <c r="M38" s="804">
        <f t="shared" si="26"/>
        <v>0.4831716755</v>
      </c>
      <c r="N38" s="804">
        <f t="shared" si="26"/>
        <v>0.5536482652</v>
      </c>
      <c r="O38" s="3"/>
      <c r="P38" s="3"/>
      <c r="Q38" s="3"/>
      <c r="R38" s="3"/>
      <c r="S38" s="3"/>
      <c r="T38" s="3"/>
      <c r="U38" s="3"/>
      <c r="V38" s="3"/>
      <c r="W38" s="3"/>
      <c r="X38" s="3"/>
      <c r="Y38" s="3"/>
      <c r="Z38" s="3"/>
    </row>
    <row r="39">
      <c r="A39" s="383"/>
      <c r="B39" s="668"/>
      <c r="C39" s="3"/>
      <c r="D39" s="680"/>
      <c r="E39" s="680"/>
      <c r="F39" s="680"/>
      <c r="G39" s="3"/>
      <c r="H39" s="680"/>
      <c r="I39" s="680"/>
      <c r="J39" s="680"/>
      <c r="K39" s="3"/>
      <c r="L39" s="680"/>
      <c r="M39" s="680"/>
      <c r="N39" s="680"/>
      <c r="O39" s="3"/>
      <c r="P39" s="3"/>
      <c r="Q39" s="3"/>
      <c r="R39" s="3"/>
      <c r="S39" s="3"/>
      <c r="T39" s="3"/>
      <c r="U39" s="3"/>
      <c r="V39" s="3"/>
      <c r="W39" s="3"/>
      <c r="X39" s="3"/>
      <c r="Y39" s="3"/>
      <c r="Z39" s="3"/>
    </row>
    <row r="40">
      <c r="A40" s="794"/>
      <c r="B40" s="801" t="str">
        <f>'P&amp;L'!C36</f>
        <v>Operational Costs</v>
      </c>
      <c r="C40" s="3"/>
      <c r="D40" s="680"/>
      <c r="E40" s="680"/>
      <c r="F40" s="680"/>
      <c r="G40" s="3"/>
      <c r="H40" s="680"/>
      <c r="I40" s="680"/>
      <c r="J40" s="680"/>
      <c r="K40" s="3"/>
      <c r="L40" s="680"/>
      <c r="M40" s="680"/>
      <c r="N40" s="680"/>
      <c r="O40" s="3"/>
      <c r="P40" s="3"/>
      <c r="Q40" s="3"/>
      <c r="R40" s="3"/>
      <c r="S40" s="3"/>
      <c r="T40" s="3"/>
      <c r="U40" s="3"/>
      <c r="V40" s="3"/>
      <c r="W40" s="3"/>
      <c r="X40" s="3"/>
      <c r="Y40" s="3"/>
      <c r="Z40" s="3"/>
    </row>
    <row r="41">
      <c r="A41" s="383"/>
      <c r="B41" s="668" t="str">
        <f>'P&amp;L'!C37</f>
        <v>Admin Salaries</v>
      </c>
      <c r="C41" s="3"/>
      <c r="D41" s="675">
        <f t="shared" ref="D41:D59" si="27">E41*(1+D$5)</f>
        <v>63000</v>
      </c>
      <c r="E41" s="798">
        <f>'P&amp;L'!Q37</f>
        <v>60000</v>
      </c>
      <c r="F41" s="675">
        <f t="shared" ref="F41:F59" si="28">E41*(1+F$5)</f>
        <v>57000</v>
      </c>
      <c r="G41" s="3"/>
      <c r="H41" s="675">
        <f t="shared" ref="H41:H59" si="29">I41*(1+H$5)</f>
        <v>66150</v>
      </c>
      <c r="I41" s="798">
        <f>'P&amp;L'!AD37</f>
        <v>63000</v>
      </c>
      <c r="J41" s="675">
        <f t="shared" ref="J41:J59" si="30">I41*(1+J$5)</f>
        <v>59850</v>
      </c>
      <c r="K41" s="3"/>
      <c r="L41" s="675">
        <f t="shared" ref="L41:L59" si="31">M41*(1+L$5)</f>
        <v>69457.5</v>
      </c>
      <c r="M41" s="798">
        <f>'P&amp;L'!AE37</f>
        <v>66150</v>
      </c>
      <c r="N41" s="675">
        <f t="shared" ref="N41:N59" si="32">M41*(1+N$5)</f>
        <v>62842.5</v>
      </c>
      <c r="O41" s="3"/>
      <c r="P41" s="799">
        <f t="shared" ref="P41:P60" si="33">SUM(D41:N41)</f>
        <v>567450</v>
      </c>
      <c r="Q41" s="3"/>
      <c r="R41" s="3"/>
      <c r="S41" s="3"/>
      <c r="T41" s="3"/>
      <c r="U41" s="3"/>
      <c r="V41" s="3"/>
      <c r="W41" s="3"/>
      <c r="X41" s="3"/>
      <c r="Y41" s="3"/>
      <c r="Z41" s="3"/>
    </row>
    <row r="42">
      <c r="A42" s="383"/>
      <c r="B42" s="668" t="str">
        <f>'P&amp;L'!C38</f>
        <v>Admin Employee Costs</v>
      </c>
      <c r="C42" s="3"/>
      <c r="D42" s="675">
        <f t="shared" si="27"/>
        <v>11340</v>
      </c>
      <c r="E42" s="798">
        <f>'P&amp;L'!Q38</f>
        <v>10800</v>
      </c>
      <c r="F42" s="675">
        <f t="shared" si="28"/>
        <v>10260</v>
      </c>
      <c r="G42" s="3"/>
      <c r="H42" s="675">
        <f t="shared" si="29"/>
        <v>11907</v>
      </c>
      <c r="I42" s="798">
        <f>'P&amp;L'!AD38</f>
        <v>11340</v>
      </c>
      <c r="J42" s="675">
        <f t="shared" si="30"/>
        <v>10773</v>
      </c>
      <c r="K42" s="3"/>
      <c r="L42" s="675">
        <f t="shared" si="31"/>
        <v>12502.35</v>
      </c>
      <c r="M42" s="798">
        <f>'P&amp;L'!AE38</f>
        <v>11907</v>
      </c>
      <c r="N42" s="675">
        <f t="shared" si="32"/>
        <v>11311.65</v>
      </c>
      <c r="O42" s="3"/>
      <c r="P42" s="799">
        <f t="shared" si="33"/>
        <v>102141</v>
      </c>
      <c r="Q42" s="3"/>
      <c r="R42" s="3"/>
      <c r="S42" s="3"/>
      <c r="T42" s="3"/>
      <c r="U42" s="3"/>
      <c r="V42" s="3"/>
      <c r="W42" s="3"/>
      <c r="X42" s="3"/>
      <c r="Y42" s="3"/>
      <c r="Z42" s="3"/>
    </row>
    <row r="43">
      <c r="A43" s="383"/>
      <c r="B43" s="668" t="str">
        <f>'P&amp;L'!C39</f>
        <v>Training &amp; Development</v>
      </c>
      <c r="C43" s="3"/>
      <c r="D43" s="675">
        <f t="shared" si="27"/>
        <v>18879</v>
      </c>
      <c r="E43" s="798">
        <f>'P&amp;L'!Q39</f>
        <v>17980</v>
      </c>
      <c r="F43" s="675">
        <f t="shared" si="28"/>
        <v>17081</v>
      </c>
      <c r="G43" s="3"/>
      <c r="H43" s="675">
        <f t="shared" si="29"/>
        <v>14310.45</v>
      </c>
      <c r="I43" s="798">
        <f>'P&amp;L'!AD39</f>
        <v>13629</v>
      </c>
      <c r="J43" s="675">
        <f t="shared" si="30"/>
        <v>12947.55</v>
      </c>
      <c r="K43" s="3"/>
      <c r="L43" s="675">
        <f t="shared" si="31"/>
        <v>15025.9725</v>
      </c>
      <c r="M43" s="798">
        <f>'P&amp;L'!AE39</f>
        <v>14310.45</v>
      </c>
      <c r="N43" s="675">
        <f t="shared" si="32"/>
        <v>13594.9275</v>
      </c>
      <c r="O43" s="3"/>
      <c r="P43" s="799">
        <f t="shared" si="33"/>
        <v>137758.35</v>
      </c>
      <c r="Q43" s="3"/>
      <c r="R43" s="3"/>
      <c r="S43" s="3"/>
      <c r="T43" s="3"/>
      <c r="U43" s="3"/>
      <c r="V43" s="3"/>
      <c r="W43" s="3"/>
      <c r="X43" s="3"/>
      <c r="Y43" s="3"/>
      <c r="Z43" s="3"/>
    </row>
    <row r="44">
      <c r="A44" s="383"/>
      <c r="B44" s="668" t="str">
        <f>'P&amp;L'!C40</f>
        <v>Rent, Rates &amp; Services Charges</v>
      </c>
      <c r="C44" s="3"/>
      <c r="D44" s="675">
        <f t="shared" si="27"/>
        <v>17724</v>
      </c>
      <c r="E44" s="798">
        <f>'P&amp;L'!Q40</f>
        <v>16880</v>
      </c>
      <c r="F44" s="675">
        <f t="shared" si="28"/>
        <v>16036</v>
      </c>
      <c r="G44" s="3"/>
      <c r="H44" s="675">
        <f t="shared" si="29"/>
        <v>27461.511</v>
      </c>
      <c r="I44" s="798">
        <f>'P&amp;L'!AD40</f>
        <v>26153.82</v>
      </c>
      <c r="J44" s="675">
        <f t="shared" si="30"/>
        <v>24846.129</v>
      </c>
      <c r="K44" s="3"/>
      <c r="L44" s="675">
        <f t="shared" si="31"/>
        <v>28285.35633</v>
      </c>
      <c r="M44" s="798">
        <f>'P&amp;L'!AE40</f>
        <v>26938.4346</v>
      </c>
      <c r="N44" s="675">
        <f t="shared" si="32"/>
        <v>25591.51287</v>
      </c>
      <c r="O44" s="3"/>
      <c r="P44" s="799">
        <f t="shared" si="33"/>
        <v>209916.7638</v>
      </c>
      <c r="Q44" s="3"/>
      <c r="R44" s="3"/>
      <c r="S44" s="3"/>
      <c r="T44" s="3"/>
      <c r="U44" s="3"/>
      <c r="V44" s="3"/>
      <c r="W44" s="3"/>
      <c r="X44" s="3"/>
      <c r="Y44" s="3"/>
      <c r="Z44" s="3"/>
    </row>
    <row r="45">
      <c r="A45" s="397"/>
      <c r="B45" s="668" t="str">
        <f>'P&amp;L'!C41</f>
        <v>Insurance</v>
      </c>
      <c r="C45" s="3"/>
      <c r="D45" s="675">
        <f t="shared" si="27"/>
        <v>5250</v>
      </c>
      <c r="E45" s="798">
        <f>'P&amp;L'!Q41</f>
        <v>5000</v>
      </c>
      <c r="F45" s="675">
        <f t="shared" si="28"/>
        <v>4750</v>
      </c>
      <c r="G45" s="3"/>
      <c r="H45" s="675">
        <f t="shared" si="29"/>
        <v>0</v>
      </c>
      <c r="I45" s="798">
        <f>'P&amp;L'!AD41</f>
        <v>0</v>
      </c>
      <c r="J45" s="675">
        <f t="shared" si="30"/>
        <v>0</v>
      </c>
      <c r="K45" s="3"/>
      <c r="L45" s="675">
        <f t="shared" si="31"/>
        <v>0</v>
      </c>
      <c r="M45" s="798">
        <f>'P&amp;L'!AE41</f>
        <v>0</v>
      </c>
      <c r="N45" s="675">
        <f t="shared" si="32"/>
        <v>0</v>
      </c>
      <c r="O45" s="3"/>
      <c r="P45" s="799">
        <f t="shared" si="33"/>
        <v>15000</v>
      </c>
      <c r="Q45" s="3"/>
      <c r="R45" s="3"/>
      <c r="S45" s="3"/>
      <c r="T45" s="3"/>
      <c r="U45" s="3"/>
      <c r="V45" s="3"/>
      <c r="W45" s="3"/>
      <c r="X45" s="3"/>
      <c r="Y45" s="3"/>
      <c r="Z45" s="3"/>
    </row>
    <row r="46">
      <c r="A46" s="383"/>
      <c r="B46" s="668" t="str">
        <f>'P&amp;L'!C42</f>
        <v>License &amp; Permits</v>
      </c>
      <c r="C46" s="3"/>
      <c r="D46" s="675">
        <f t="shared" si="27"/>
        <v>0</v>
      </c>
      <c r="E46" s="798">
        <f>'P&amp;L'!Q42</f>
        <v>0</v>
      </c>
      <c r="F46" s="675">
        <f t="shared" si="28"/>
        <v>0</v>
      </c>
      <c r="G46" s="3"/>
      <c r="H46" s="675">
        <f t="shared" si="29"/>
        <v>0</v>
      </c>
      <c r="I46" s="798">
        <f>'P&amp;L'!AD42</f>
        <v>0</v>
      </c>
      <c r="J46" s="675">
        <f t="shared" si="30"/>
        <v>0</v>
      </c>
      <c r="K46" s="3"/>
      <c r="L46" s="675">
        <f t="shared" si="31"/>
        <v>0</v>
      </c>
      <c r="M46" s="798">
        <f>'P&amp;L'!AE42</f>
        <v>0</v>
      </c>
      <c r="N46" s="675">
        <f t="shared" si="32"/>
        <v>0</v>
      </c>
      <c r="O46" s="3"/>
      <c r="P46" s="799">
        <f t="shared" si="33"/>
        <v>0</v>
      </c>
      <c r="Q46" s="3"/>
      <c r="R46" s="3"/>
      <c r="S46" s="3"/>
      <c r="T46" s="3"/>
      <c r="U46" s="3"/>
      <c r="V46" s="3"/>
      <c r="W46" s="3"/>
      <c r="X46" s="3"/>
      <c r="Y46" s="3"/>
      <c r="Z46" s="3"/>
    </row>
    <row r="47">
      <c r="A47" s="383"/>
      <c r="B47" s="668" t="str">
        <f>'P&amp;L'!C43</f>
        <v>Utilities (gas, electricity, water)</v>
      </c>
      <c r="C47" s="3"/>
      <c r="D47" s="675">
        <f t="shared" si="27"/>
        <v>4158</v>
      </c>
      <c r="E47" s="798">
        <f>'P&amp;L'!Q43</f>
        <v>3960</v>
      </c>
      <c r="F47" s="675">
        <f t="shared" si="28"/>
        <v>3762</v>
      </c>
      <c r="G47" s="3"/>
      <c r="H47" s="675">
        <f t="shared" si="29"/>
        <v>9153.837</v>
      </c>
      <c r="I47" s="798">
        <f>'P&amp;L'!AD43</f>
        <v>8717.94</v>
      </c>
      <c r="J47" s="675">
        <f t="shared" si="30"/>
        <v>8282.043</v>
      </c>
      <c r="K47" s="3"/>
      <c r="L47" s="675">
        <f t="shared" si="31"/>
        <v>14585.16308</v>
      </c>
      <c r="M47" s="798">
        <f>'P&amp;L'!AE43</f>
        <v>13890.6315</v>
      </c>
      <c r="N47" s="675">
        <f t="shared" si="32"/>
        <v>13196.09993</v>
      </c>
      <c r="O47" s="3"/>
      <c r="P47" s="799">
        <f t="shared" si="33"/>
        <v>79705.7145</v>
      </c>
      <c r="Q47" s="3"/>
      <c r="R47" s="3"/>
      <c r="S47" s="3"/>
      <c r="T47" s="3"/>
      <c r="U47" s="3"/>
      <c r="V47" s="3"/>
      <c r="W47" s="3"/>
      <c r="X47" s="3"/>
      <c r="Y47" s="3"/>
      <c r="Z47" s="3"/>
    </row>
    <row r="48">
      <c r="A48" s="383"/>
      <c r="B48" s="668" t="str">
        <f>'P&amp;L'!C44</f>
        <v>Repairs &amp; Maintenance</v>
      </c>
      <c r="C48" s="3"/>
      <c r="D48" s="675">
        <f t="shared" si="27"/>
        <v>0</v>
      </c>
      <c r="E48" s="798">
        <f>'P&amp;L'!Q44</f>
        <v>0</v>
      </c>
      <c r="F48" s="675">
        <f t="shared" si="28"/>
        <v>0</v>
      </c>
      <c r="G48" s="3"/>
      <c r="H48" s="675">
        <f t="shared" si="29"/>
        <v>0</v>
      </c>
      <c r="I48" s="798">
        <f>'P&amp;L'!AD44</f>
        <v>0</v>
      </c>
      <c r="J48" s="675">
        <f t="shared" si="30"/>
        <v>0</v>
      </c>
      <c r="K48" s="3"/>
      <c r="L48" s="675">
        <f t="shared" si="31"/>
        <v>0</v>
      </c>
      <c r="M48" s="798">
        <f>'P&amp;L'!AE44</f>
        <v>0</v>
      </c>
      <c r="N48" s="675">
        <f t="shared" si="32"/>
        <v>0</v>
      </c>
      <c r="O48" s="3"/>
      <c r="P48" s="799">
        <f t="shared" si="33"/>
        <v>0</v>
      </c>
      <c r="Q48" s="3"/>
      <c r="R48" s="3"/>
      <c r="S48" s="3"/>
      <c r="T48" s="3"/>
      <c r="U48" s="3"/>
      <c r="V48" s="3"/>
      <c r="W48" s="3"/>
      <c r="X48" s="3"/>
      <c r="Y48" s="3"/>
      <c r="Z48" s="3"/>
    </row>
    <row r="49">
      <c r="A49" s="383"/>
      <c r="B49" s="668" t="str">
        <f>'P&amp;L'!C45</f>
        <v>Telephone &amp; Internet Charges</v>
      </c>
      <c r="C49" s="3"/>
      <c r="D49" s="675">
        <f t="shared" si="27"/>
        <v>0</v>
      </c>
      <c r="E49" s="798">
        <f>'P&amp;L'!Q45</f>
        <v>0</v>
      </c>
      <c r="F49" s="675">
        <f t="shared" si="28"/>
        <v>0</v>
      </c>
      <c r="G49" s="3"/>
      <c r="H49" s="675">
        <f t="shared" si="29"/>
        <v>0</v>
      </c>
      <c r="I49" s="798">
        <f>'P&amp;L'!AD45</f>
        <v>0</v>
      </c>
      <c r="J49" s="675">
        <f t="shared" si="30"/>
        <v>0</v>
      </c>
      <c r="K49" s="3"/>
      <c r="L49" s="675">
        <f t="shared" si="31"/>
        <v>0</v>
      </c>
      <c r="M49" s="798">
        <f>'P&amp;L'!AE45</f>
        <v>0</v>
      </c>
      <c r="N49" s="675">
        <f t="shared" si="32"/>
        <v>0</v>
      </c>
      <c r="O49" s="3"/>
      <c r="P49" s="799">
        <f t="shared" si="33"/>
        <v>0</v>
      </c>
      <c r="Q49" s="3"/>
      <c r="R49" s="3"/>
      <c r="S49" s="3"/>
      <c r="T49" s="3"/>
      <c r="U49" s="3"/>
      <c r="V49" s="3"/>
      <c r="W49" s="3"/>
      <c r="X49" s="3"/>
      <c r="Y49" s="3"/>
      <c r="Z49" s="3"/>
    </row>
    <row r="50">
      <c r="A50" s="383"/>
      <c r="B50" s="668" t="str">
        <f>'P&amp;L'!C46</f>
        <v>Offline Marketing</v>
      </c>
      <c r="C50" s="3"/>
      <c r="D50" s="675">
        <f t="shared" si="27"/>
        <v>8316</v>
      </c>
      <c r="E50" s="798">
        <f>'P&amp;L'!Q46</f>
        <v>7920</v>
      </c>
      <c r="F50" s="675">
        <f t="shared" si="28"/>
        <v>7524</v>
      </c>
      <c r="G50" s="3"/>
      <c r="H50" s="675">
        <f t="shared" si="29"/>
        <v>18307.674</v>
      </c>
      <c r="I50" s="798">
        <f>'P&amp;L'!AD46</f>
        <v>17435.88</v>
      </c>
      <c r="J50" s="675">
        <f t="shared" si="30"/>
        <v>16564.086</v>
      </c>
      <c r="K50" s="3"/>
      <c r="L50" s="675">
        <f t="shared" si="31"/>
        <v>29170.32615</v>
      </c>
      <c r="M50" s="798">
        <f>'P&amp;L'!AE46</f>
        <v>27781.263</v>
      </c>
      <c r="N50" s="675">
        <f t="shared" si="32"/>
        <v>26392.19985</v>
      </c>
      <c r="O50" s="3"/>
      <c r="P50" s="799">
        <f t="shared" si="33"/>
        <v>159411.429</v>
      </c>
      <c r="Q50" s="3"/>
      <c r="R50" s="3"/>
      <c r="S50" s="3"/>
      <c r="T50" s="3"/>
      <c r="U50" s="3"/>
      <c r="V50" s="3"/>
      <c r="W50" s="3"/>
      <c r="X50" s="3"/>
      <c r="Y50" s="3"/>
      <c r="Z50" s="3"/>
    </row>
    <row r="51">
      <c r="A51" s="397"/>
      <c r="B51" s="668" t="str">
        <f>'P&amp;L'!C47</f>
        <v>Online Marketing</v>
      </c>
      <c r="C51" s="3"/>
      <c r="D51" s="675">
        <f t="shared" si="27"/>
        <v>20790</v>
      </c>
      <c r="E51" s="798">
        <f>'P&amp;L'!Q47</f>
        <v>19800</v>
      </c>
      <c r="F51" s="675">
        <f t="shared" si="28"/>
        <v>18810</v>
      </c>
      <c r="G51" s="3"/>
      <c r="H51" s="675">
        <f t="shared" si="29"/>
        <v>45769.185</v>
      </c>
      <c r="I51" s="798">
        <f>'P&amp;L'!AD47</f>
        <v>43589.7</v>
      </c>
      <c r="J51" s="675">
        <f t="shared" si="30"/>
        <v>41410.215</v>
      </c>
      <c r="K51" s="3"/>
      <c r="L51" s="675">
        <f t="shared" si="31"/>
        <v>72925.81538</v>
      </c>
      <c r="M51" s="798">
        <f>'P&amp;L'!AE47</f>
        <v>69453.1575</v>
      </c>
      <c r="N51" s="675">
        <f t="shared" si="32"/>
        <v>65980.49963</v>
      </c>
      <c r="O51" s="3"/>
      <c r="P51" s="799">
        <f t="shared" si="33"/>
        <v>398528.5725</v>
      </c>
      <c r="Q51" s="3"/>
      <c r="R51" s="3"/>
      <c r="S51" s="3"/>
      <c r="T51" s="3"/>
      <c r="U51" s="3"/>
      <c r="V51" s="3"/>
      <c r="W51" s="3"/>
      <c r="X51" s="3"/>
      <c r="Y51" s="3"/>
      <c r="Z51" s="3"/>
    </row>
    <row r="52">
      <c r="A52" s="383"/>
      <c r="B52" s="668" t="str">
        <f>'P&amp;L'!C48</f>
        <v>Public Relations</v>
      </c>
      <c r="C52" s="3"/>
      <c r="D52" s="675">
        <f t="shared" si="27"/>
        <v>12474</v>
      </c>
      <c r="E52" s="798">
        <f>'P&amp;L'!Q48</f>
        <v>11880</v>
      </c>
      <c r="F52" s="675">
        <f t="shared" si="28"/>
        <v>11286</v>
      </c>
      <c r="G52" s="3"/>
      <c r="H52" s="675">
        <f t="shared" si="29"/>
        <v>27461.511</v>
      </c>
      <c r="I52" s="798">
        <f>'P&amp;L'!AD48</f>
        <v>26153.82</v>
      </c>
      <c r="J52" s="675">
        <f t="shared" si="30"/>
        <v>24846.129</v>
      </c>
      <c r="K52" s="3"/>
      <c r="L52" s="675">
        <f t="shared" si="31"/>
        <v>43755.48923</v>
      </c>
      <c r="M52" s="798">
        <f>'P&amp;L'!AE48</f>
        <v>41671.8945</v>
      </c>
      <c r="N52" s="675">
        <f t="shared" si="32"/>
        <v>39588.29978</v>
      </c>
      <c r="O52" s="3"/>
      <c r="P52" s="799">
        <f t="shared" si="33"/>
        <v>239117.1435</v>
      </c>
      <c r="Q52" s="3"/>
      <c r="R52" s="3"/>
      <c r="S52" s="3"/>
      <c r="T52" s="3"/>
      <c r="U52" s="3"/>
      <c r="V52" s="3"/>
      <c r="W52" s="3"/>
      <c r="X52" s="3"/>
      <c r="Y52" s="3"/>
      <c r="Z52" s="3"/>
    </row>
    <row r="53">
      <c r="A53" s="397"/>
      <c r="B53" s="668" t="str">
        <f>'P&amp;L'!C49</f>
        <v>Travel, Transport and delivery</v>
      </c>
      <c r="C53" s="3"/>
      <c r="D53" s="675">
        <f t="shared" si="27"/>
        <v>0</v>
      </c>
      <c r="E53" s="798">
        <f>'P&amp;L'!Q49</f>
        <v>0</v>
      </c>
      <c r="F53" s="675">
        <f t="shared" si="28"/>
        <v>0</v>
      </c>
      <c r="G53" s="3"/>
      <c r="H53" s="675">
        <f t="shared" si="29"/>
        <v>0</v>
      </c>
      <c r="I53" s="798">
        <f>'P&amp;L'!AD49</f>
        <v>0</v>
      </c>
      <c r="J53" s="675">
        <f t="shared" si="30"/>
        <v>0</v>
      </c>
      <c r="K53" s="3"/>
      <c r="L53" s="675">
        <f t="shared" si="31"/>
        <v>0</v>
      </c>
      <c r="M53" s="798">
        <f>'P&amp;L'!AE49</f>
        <v>0</v>
      </c>
      <c r="N53" s="675">
        <f t="shared" si="32"/>
        <v>0</v>
      </c>
      <c r="O53" s="3"/>
      <c r="P53" s="799">
        <f t="shared" si="33"/>
        <v>0</v>
      </c>
      <c r="Q53" s="3"/>
      <c r="R53" s="3"/>
      <c r="S53" s="3"/>
      <c r="T53" s="3"/>
      <c r="U53" s="3"/>
      <c r="V53" s="3"/>
      <c r="W53" s="3"/>
      <c r="X53" s="3"/>
      <c r="Y53" s="3"/>
      <c r="Z53" s="3"/>
    </row>
    <row r="54">
      <c r="A54" s="397"/>
      <c r="B54" s="668" t="str">
        <f>'P&amp;L'!C50</f>
        <v>Hospitality &amp; Entertainment:</v>
      </c>
      <c r="C54" s="3"/>
      <c r="D54" s="675">
        <f t="shared" si="27"/>
        <v>0</v>
      </c>
      <c r="E54" s="798">
        <f>'P&amp;L'!Q50</f>
        <v>0</v>
      </c>
      <c r="F54" s="675">
        <f t="shared" si="28"/>
        <v>0</v>
      </c>
      <c r="G54" s="3"/>
      <c r="H54" s="675">
        <f t="shared" si="29"/>
        <v>0</v>
      </c>
      <c r="I54" s="798">
        <f>'P&amp;L'!AD50</f>
        <v>0</v>
      </c>
      <c r="J54" s="675">
        <f t="shared" si="30"/>
        <v>0</v>
      </c>
      <c r="K54" s="3"/>
      <c r="L54" s="675">
        <f t="shared" si="31"/>
        <v>0</v>
      </c>
      <c r="M54" s="798">
        <f>'P&amp;L'!AE50</f>
        <v>0</v>
      </c>
      <c r="N54" s="675">
        <f t="shared" si="32"/>
        <v>0</v>
      </c>
      <c r="O54" s="3"/>
      <c r="P54" s="799">
        <f t="shared" si="33"/>
        <v>0</v>
      </c>
      <c r="Q54" s="3"/>
      <c r="R54" s="3"/>
      <c r="S54" s="3"/>
      <c r="T54" s="3"/>
      <c r="U54" s="3"/>
      <c r="V54" s="3"/>
      <c r="W54" s="3"/>
      <c r="X54" s="3"/>
      <c r="Y54" s="3"/>
      <c r="Z54" s="3"/>
    </row>
    <row r="55">
      <c r="A55" s="383"/>
      <c r="B55" s="668" t="str">
        <f>'P&amp;L'!C51</f>
        <v>Professional Fees (Lawyers, Accountants &amp; Consultants)</v>
      </c>
      <c r="C55" s="3"/>
      <c r="D55" s="675">
        <f t="shared" si="27"/>
        <v>2079</v>
      </c>
      <c r="E55" s="798">
        <f>'P&amp;L'!Q51</f>
        <v>1980</v>
      </c>
      <c r="F55" s="675">
        <f t="shared" si="28"/>
        <v>1881</v>
      </c>
      <c r="G55" s="3"/>
      <c r="H55" s="675">
        <f t="shared" si="29"/>
        <v>4576.9185</v>
      </c>
      <c r="I55" s="798">
        <f>'P&amp;L'!AD51</f>
        <v>4358.97</v>
      </c>
      <c r="J55" s="675">
        <f t="shared" si="30"/>
        <v>4141.0215</v>
      </c>
      <c r="K55" s="3"/>
      <c r="L55" s="675">
        <f t="shared" si="31"/>
        <v>7292.581538</v>
      </c>
      <c r="M55" s="798">
        <f>'P&amp;L'!AE51</f>
        <v>6945.31575</v>
      </c>
      <c r="N55" s="675">
        <f t="shared" si="32"/>
        <v>6598.049963</v>
      </c>
      <c r="O55" s="3"/>
      <c r="P55" s="799">
        <f t="shared" si="33"/>
        <v>39852.85725</v>
      </c>
      <c r="Q55" s="3"/>
      <c r="R55" s="3"/>
      <c r="S55" s="3"/>
      <c r="T55" s="3"/>
      <c r="U55" s="3"/>
      <c r="V55" s="3"/>
      <c r="W55" s="3"/>
      <c r="X55" s="3"/>
      <c r="Y55" s="3"/>
      <c r="Z55" s="3"/>
    </row>
    <row r="56">
      <c r="A56" s="794"/>
      <c r="B56" s="668" t="str">
        <f>'P&amp;L'!C52</f>
        <v>Membership &amp; Association Fees</v>
      </c>
      <c r="C56" s="3"/>
      <c r="D56" s="675">
        <f t="shared" si="27"/>
        <v>0</v>
      </c>
      <c r="E56" s="798">
        <f>'P&amp;L'!Q52</f>
        <v>0</v>
      </c>
      <c r="F56" s="675">
        <f t="shared" si="28"/>
        <v>0</v>
      </c>
      <c r="G56" s="3"/>
      <c r="H56" s="675">
        <f t="shared" si="29"/>
        <v>0</v>
      </c>
      <c r="I56" s="798">
        <f>'P&amp;L'!AD52</f>
        <v>0</v>
      </c>
      <c r="J56" s="675">
        <f t="shared" si="30"/>
        <v>0</v>
      </c>
      <c r="K56" s="3"/>
      <c r="L56" s="675">
        <f t="shared" si="31"/>
        <v>0</v>
      </c>
      <c r="M56" s="798">
        <f>'P&amp;L'!AE52</f>
        <v>0</v>
      </c>
      <c r="N56" s="675">
        <f t="shared" si="32"/>
        <v>0</v>
      </c>
      <c r="O56" s="3"/>
      <c r="P56" s="799">
        <f t="shared" si="33"/>
        <v>0</v>
      </c>
      <c r="Q56" s="3"/>
      <c r="R56" s="3"/>
      <c r="S56" s="3"/>
      <c r="T56" s="3"/>
      <c r="U56" s="3"/>
      <c r="V56" s="3"/>
      <c r="W56" s="3"/>
      <c r="X56" s="3"/>
      <c r="Y56" s="3"/>
      <c r="Z56" s="3"/>
    </row>
    <row r="57">
      <c r="A57" s="794"/>
      <c r="B57" s="668" t="str">
        <f>'P&amp;L'!C53</f>
        <v>Equipment Leasing / Expenses</v>
      </c>
      <c r="C57" s="3"/>
      <c r="D57" s="675">
        <f t="shared" si="27"/>
        <v>0</v>
      </c>
      <c r="E57" s="798">
        <f>'P&amp;L'!Q53</f>
        <v>0</v>
      </c>
      <c r="F57" s="675">
        <f t="shared" si="28"/>
        <v>0</v>
      </c>
      <c r="G57" s="3"/>
      <c r="H57" s="675">
        <f t="shared" si="29"/>
        <v>0</v>
      </c>
      <c r="I57" s="798">
        <f>'P&amp;L'!AD53</f>
        <v>0</v>
      </c>
      <c r="J57" s="675">
        <f t="shared" si="30"/>
        <v>0</v>
      </c>
      <c r="K57" s="3"/>
      <c r="L57" s="675">
        <f t="shared" si="31"/>
        <v>0</v>
      </c>
      <c r="M57" s="798">
        <f>'P&amp;L'!AE53</f>
        <v>0</v>
      </c>
      <c r="N57" s="675">
        <f t="shared" si="32"/>
        <v>0</v>
      </c>
      <c r="O57" s="3"/>
      <c r="P57" s="799">
        <f t="shared" si="33"/>
        <v>0</v>
      </c>
      <c r="Q57" s="3"/>
      <c r="R57" s="3"/>
      <c r="S57" s="3"/>
      <c r="T57" s="3"/>
      <c r="U57" s="3"/>
      <c r="V57" s="3"/>
      <c r="W57" s="3"/>
      <c r="X57" s="3"/>
      <c r="Y57" s="3"/>
      <c r="Z57" s="3"/>
    </row>
    <row r="58">
      <c r="A58" s="794"/>
      <c r="B58" s="668" t="str">
        <f>'P&amp;L'!C54</f>
        <v>Other Office Costs</v>
      </c>
      <c r="C58" s="3"/>
      <c r="D58" s="675">
        <f t="shared" si="27"/>
        <v>0</v>
      </c>
      <c r="E58" s="798">
        <f>'P&amp;L'!Q54</f>
        <v>0</v>
      </c>
      <c r="F58" s="675">
        <f t="shared" si="28"/>
        <v>0</v>
      </c>
      <c r="G58" s="3"/>
      <c r="H58" s="675">
        <f t="shared" si="29"/>
        <v>0</v>
      </c>
      <c r="I58" s="798">
        <f>'P&amp;L'!AD54</f>
        <v>0</v>
      </c>
      <c r="J58" s="675">
        <f t="shared" si="30"/>
        <v>0</v>
      </c>
      <c r="K58" s="3"/>
      <c r="L58" s="675">
        <f t="shared" si="31"/>
        <v>0</v>
      </c>
      <c r="M58" s="798">
        <f>'P&amp;L'!AE54</f>
        <v>0</v>
      </c>
      <c r="N58" s="675">
        <f t="shared" si="32"/>
        <v>0</v>
      </c>
      <c r="O58" s="3"/>
      <c r="P58" s="799">
        <f t="shared" si="33"/>
        <v>0</v>
      </c>
      <c r="Q58" s="3"/>
      <c r="R58" s="3"/>
      <c r="S58" s="3"/>
      <c r="T58" s="3"/>
      <c r="U58" s="3"/>
      <c r="V58" s="3"/>
      <c r="W58" s="3"/>
      <c r="X58" s="3"/>
      <c r="Y58" s="3"/>
      <c r="Z58" s="3"/>
    </row>
    <row r="59">
      <c r="A59" s="794"/>
      <c r="B59" s="668" t="str">
        <f>'P&amp;L'!C55</f>
        <v>Development Costs / Startup Costs</v>
      </c>
      <c r="C59" s="3"/>
      <c r="D59" s="675">
        <f t="shared" si="27"/>
        <v>0</v>
      </c>
      <c r="E59" s="798">
        <f>'P&amp;L'!Q55</f>
        <v>0</v>
      </c>
      <c r="F59" s="675">
        <f t="shared" si="28"/>
        <v>0</v>
      </c>
      <c r="G59" s="3"/>
      <c r="H59" s="675">
        <f t="shared" si="29"/>
        <v>0</v>
      </c>
      <c r="I59" s="798">
        <f>'P&amp;L'!AD55</f>
        <v>0</v>
      </c>
      <c r="J59" s="675">
        <f t="shared" si="30"/>
        <v>0</v>
      </c>
      <c r="K59" s="3"/>
      <c r="L59" s="675">
        <f t="shared" si="31"/>
        <v>0</v>
      </c>
      <c r="M59" s="798" t="str">
        <f>'P&amp;L'!AE57</f>
        <v/>
      </c>
      <c r="N59" s="675">
        <f t="shared" si="32"/>
        <v>0</v>
      </c>
      <c r="O59" s="3"/>
      <c r="P59" s="799">
        <f t="shared" si="33"/>
        <v>0</v>
      </c>
      <c r="Q59" s="3"/>
      <c r="R59" s="3"/>
      <c r="S59" s="3"/>
      <c r="T59" s="3"/>
      <c r="U59" s="3"/>
      <c r="V59" s="3"/>
      <c r="W59" s="3"/>
      <c r="X59" s="3"/>
      <c r="Y59" s="3"/>
      <c r="Z59" s="3"/>
    </row>
    <row r="60">
      <c r="A60" s="794"/>
      <c r="B60" s="801"/>
      <c r="C60" s="3"/>
      <c r="D60" s="675"/>
      <c r="E60" s="675"/>
      <c r="F60" s="675"/>
      <c r="G60" s="3"/>
      <c r="H60" s="675"/>
      <c r="I60" s="798"/>
      <c r="J60" s="675"/>
      <c r="K60" s="3"/>
      <c r="L60" s="675"/>
      <c r="M60" s="675"/>
      <c r="N60" s="675"/>
      <c r="O60" s="3"/>
      <c r="P60" s="799">
        <f t="shared" si="33"/>
        <v>0</v>
      </c>
      <c r="Q60" s="3"/>
      <c r="R60" s="3"/>
      <c r="S60" s="3"/>
      <c r="T60" s="3"/>
      <c r="U60" s="3"/>
      <c r="V60" s="3"/>
      <c r="W60" s="3"/>
      <c r="X60" s="3"/>
      <c r="Y60" s="3"/>
      <c r="Z60" s="3"/>
    </row>
    <row r="61">
      <c r="A61" s="794"/>
      <c r="B61" s="800" t="s">
        <v>138</v>
      </c>
      <c r="C61" s="3"/>
      <c r="D61" s="683">
        <f t="shared" ref="D61:F61" si="34">SUM(D41:D60)</f>
        <v>164010</v>
      </c>
      <c r="E61" s="683">
        <f t="shared" si="34"/>
        <v>156200</v>
      </c>
      <c r="F61" s="683">
        <f t="shared" si="34"/>
        <v>148390</v>
      </c>
      <c r="G61" s="3"/>
      <c r="H61" s="683">
        <f t="shared" ref="H61:J61" si="35">SUM(H41:H60)</f>
        <v>225098.0865</v>
      </c>
      <c r="I61" s="683">
        <f t="shared" si="35"/>
        <v>214379.13</v>
      </c>
      <c r="J61" s="683">
        <f t="shared" si="35"/>
        <v>203660.1735</v>
      </c>
      <c r="K61" s="3"/>
      <c r="L61" s="683">
        <f t="shared" ref="L61:N61" si="36">SUM(L41:L60)</f>
        <v>293000.5542</v>
      </c>
      <c r="M61" s="683">
        <f t="shared" si="36"/>
        <v>279048.1469</v>
      </c>
      <c r="N61" s="683">
        <f t="shared" si="36"/>
        <v>265095.7395</v>
      </c>
      <c r="O61" s="3"/>
      <c r="P61" s="3"/>
      <c r="Q61" s="3"/>
      <c r="R61" s="3"/>
      <c r="S61" s="3"/>
      <c r="T61" s="3"/>
      <c r="U61" s="3"/>
      <c r="V61" s="3"/>
      <c r="W61" s="3"/>
      <c r="X61" s="3"/>
      <c r="Y61" s="3"/>
      <c r="Z61" s="3"/>
    </row>
    <row r="62">
      <c r="A62" s="383"/>
      <c r="B62" s="668"/>
      <c r="C62" s="3"/>
      <c r="D62" s="680"/>
      <c r="E62" s="680"/>
      <c r="F62" s="680"/>
      <c r="G62" s="3"/>
      <c r="H62" s="680"/>
      <c r="I62" s="680"/>
      <c r="J62" s="680"/>
      <c r="K62" s="3"/>
      <c r="L62" s="680"/>
      <c r="M62" s="680"/>
      <c r="N62" s="680"/>
      <c r="O62" s="3"/>
      <c r="P62" s="3"/>
      <c r="Q62" s="3"/>
      <c r="R62" s="3"/>
      <c r="S62" s="3"/>
      <c r="T62" s="3"/>
      <c r="U62" s="3"/>
      <c r="V62" s="3"/>
      <c r="W62" s="3"/>
      <c r="X62" s="3"/>
      <c r="Y62" s="3"/>
      <c r="Z62" s="3"/>
    </row>
    <row r="63">
      <c r="A63" s="383"/>
      <c r="B63" s="668"/>
      <c r="C63" s="3"/>
      <c r="D63" s="675"/>
      <c r="E63" s="675"/>
      <c r="F63" s="675"/>
      <c r="G63" s="3"/>
      <c r="H63" s="675"/>
      <c r="I63" s="675"/>
      <c r="J63" s="675"/>
      <c r="K63" s="3"/>
      <c r="L63" s="675"/>
      <c r="M63" s="675"/>
      <c r="N63" s="675"/>
      <c r="O63" s="3"/>
      <c r="P63" s="3"/>
      <c r="Q63" s="3"/>
      <c r="R63" s="3"/>
      <c r="S63" s="3"/>
      <c r="T63" s="3"/>
      <c r="U63" s="3"/>
      <c r="V63" s="3"/>
      <c r="W63" s="3"/>
      <c r="X63" s="3"/>
      <c r="Y63" s="3"/>
      <c r="Z63" s="3"/>
    </row>
    <row r="64">
      <c r="A64" s="805"/>
      <c r="B64" s="806" t="s">
        <v>42</v>
      </c>
      <c r="C64" s="3"/>
      <c r="D64" s="683">
        <f t="shared" ref="D64:F64" si="37">D21-D34-D61</f>
        <v>-70236</v>
      </c>
      <c r="E64" s="683">
        <f t="shared" si="37"/>
        <v>-10320</v>
      </c>
      <c r="F64" s="683">
        <f t="shared" si="37"/>
        <v>49596</v>
      </c>
      <c r="G64" s="3"/>
      <c r="H64" s="683">
        <f t="shared" ref="H64:J64" si="38">H21-H34-H61</f>
        <v>64238.6745</v>
      </c>
      <c r="I64" s="683">
        <f t="shared" si="38"/>
        <v>185721.69</v>
      </c>
      <c r="J64" s="683">
        <f t="shared" si="38"/>
        <v>307204.7055</v>
      </c>
      <c r="K64" s="3"/>
      <c r="L64" s="683">
        <f t="shared" ref="L64:N64" si="39">L21-L34-L61</f>
        <v>203353.7413</v>
      </c>
      <c r="M64" s="683">
        <f t="shared" si="39"/>
        <v>392107.8227</v>
      </c>
      <c r="N64" s="683">
        <f t="shared" si="39"/>
        <v>580861.904</v>
      </c>
      <c r="O64" s="3"/>
      <c r="P64" s="3"/>
      <c r="Q64" s="3"/>
      <c r="R64" s="3"/>
      <c r="S64" s="3"/>
      <c r="T64" s="3"/>
      <c r="U64" s="3"/>
      <c r="V64" s="3"/>
      <c r="W64" s="3"/>
      <c r="X64" s="3"/>
      <c r="Y64" s="3"/>
      <c r="Z64" s="3"/>
    </row>
    <row r="65">
      <c r="A65" s="794"/>
      <c r="B65" s="807" t="s">
        <v>114</v>
      </c>
      <c r="C65" s="3"/>
      <c r="D65" s="808">
        <f t="shared" ref="D65:F65" si="40">D64/D21</f>
        <v>-0.1970707071</v>
      </c>
      <c r="E65" s="808">
        <f t="shared" si="40"/>
        <v>-0.02606060606</v>
      </c>
      <c r="F65" s="808">
        <f t="shared" si="40"/>
        <v>0.1138567493</v>
      </c>
      <c r="G65" s="3"/>
      <c r="H65" s="808">
        <f t="shared" ref="H65:J65" si="41">H64/H21</f>
        <v>0.08187290231</v>
      </c>
      <c r="I65" s="808">
        <f t="shared" si="41"/>
        <v>0.2130339163</v>
      </c>
      <c r="J65" s="808">
        <f t="shared" si="41"/>
        <v>0.3203474731</v>
      </c>
      <c r="K65" s="3"/>
      <c r="L65" s="808">
        <f t="shared" ref="L65:N65" si="42">L64/L21</f>
        <v>0.1626625841</v>
      </c>
      <c r="M65" s="808">
        <f t="shared" si="42"/>
        <v>0.2822822149</v>
      </c>
      <c r="N65" s="808">
        <f t="shared" si="42"/>
        <v>0.380152822</v>
      </c>
      <c r="O65" s="3"/>
      <c r="P65" s="3"/>
      <c r="Q65" s="3"/>
      <c r="R65" s="3"/>
      <c r="S65" s="3"/>
      <c r="T65" s="3"/>
      <c r="U65" s="3"/>
      <c r="V65" s="3"/>
      <c r="W65" s="3"/>
      <c r="X65" s="3"/>
      <c r="Y65" s="3"/>
      <c r="Z65" s="3"/>
    </row>
    <row r="66">
      <c r="A66" s="383"/>
      <c r="B66" s="668"/>
      <c r="C66" s="3"/>
      <c r="D66" s="675"/>
      <c r="E66" s="675"/>
      <c r="F66" s="675"/>
      <c r="G66" s="3"/>
      <c r="H66" s="675"/>
      <c r="I66" s="675"/>
      <c r="J66" s="675"/>
      <c r="K66" s="3"/>
      <c r="L66" s="675"/>
      <c r="M66" s="675"/>
      <c r="N66" s="675"/>
      <c r="O66" s="3"/>
      <c r="P66" s="3"/>
      <c r="Q66" s="3"/>
      <c r="R66" s="3"/>
      <c r="S66" s="3"/>
      <c r="T66" s="3"/>
      <c r="U66" s="3"/>
      <c r="V66" s="3"/>
      <c r="W66" s="3"/>
      <c r="X66" s="3"/>
      <c r="Y66" s="3"/>
      <c r="Z66" s="3"/>
    </row>
    <row r="67">
      <c r="A67" s="383"/>
      <c r="B67" s="668"/>
      <c r="C67" s="3"/>
      <c r="D67" s="675"/>
      <c r="E67" s="675"/>
      <c r="F67" s="675"/>
      <c r="G67" s="3"/>
      <c r="H67" s="675"/>
      <c r="I67" s="675"/>
      <c r="J67" s="675"/>
      <c r="K67" s="3"/>
      <c r="L67" s="675"/>
      <c r="M67" s="675"/>
      <c r="N67" s="675"/>
      <c r="O67" s="3"/>
      <c r="P67" s="3"/>
      <c r="Q67" s="3"/>
      <c r="R67" s="3"/>
      <c r="S67" s="3"/>
      <c r="T67" s="3"/>
      <c r="U67" s="3"/>
      <c r="V67" s="3"/>
      <c r="W67" s="3"/>
      <c r="X67" s="3"/>
      <c r="Y67" s="3"/>
      <c r="Z67" s="3"/>
    </row>
    <row r="68">
      <c r="A68" s="383"/>
      <c r="B68" s="668"/>
      <c r="C68" s="3"/>
      <c r="D68" s="675"/>
      <c r="E68" s="675"/>
      <c r="F68" s="675"/>
      <c r="G68" s="3"/>
      <c r="H68" s="675"/>
      <c r="I68" s="675"/>
      <c r="J68" s="675"/>
      <c r="K68" s="3"/>
      <c r="L68" s="675"/>
      <c r="M68" s="675"/>
      <c r="N68" s="675"/>
      <c r="O68" s="3"/>
      <c r="P68" s="3"/>
      <c r="Q68" s="3"/>
      <c r="R68" s="3"/>
      <c r="S68" s="3"/>
      <c r="T68" s="3"/>
      <c r="U68" s="3"/>
      <c r="V68" s="3"/>
      <c r="W68" s="3"/>
      <c r="X68" s="3"/>
      <c r="Y68" s="3"/>
      <c r="Z68" s="3"/>
    </row>
    <row r="69">
      <c r="A69" s="383"/>
      <c r="B69" s="809" t="str">
        <f>'P&amp;L'!C64</f>
        <v>Depreciation</v>
      </c>
      <c r="C69" s="3"/>
      <c r="D69" s="675">
        <f t="shared" ref="D69:D72" si="43">E69*(1+D$5)</f>
        <v>20171.66667</v>
      </c>
      <c r="E69" s="798">
        <f>'P&amp;L'!Q64</f>
        <v>19211.11111</v>
      </c>
      <c r="F69" s="675">
        <f t="shared" ref="F69:F72" si="44">E69*(1+F$5)</f>
        <v>18250.55556</v>
      </c>
      <c r="G69" s="3"/>
      <c r="H69" s="675">
        <f t="shared" ref="H69:H72" si="45">I69*(1+H$5)</f>
        <v>39116</v>
      </c>
      <c r="I69" s="798">
        <f>'P&amp;L'!AD64</f>
        <v>37253.33333</v>
      </c>
      <c r="J69" s="675">
        <f t="shared" ref="J69:J72" si="46">I69*(1+J$5)</f>
        <v>35390.66667</v>
      </c>
      <c r="K69" s="3"/>
      <c r="L69" s="675">
        <f t="shared" ref="L69:L72" si="47">M69*(1+L$5)</f>
        <v>62054.3</v>
      </c>
      <c r="M69" s="798">
        <f>'P&amp;L'!AE64</f>
        <v>59099.33333</v>
      </c>
      <c r="N69" s="675">
        <f t="shared" ref="N69:N72" si="48">M69*(1+N$5)</f>
        <v>56144.36667</v>
      </c>
      <c r="O69" s="3"/>
      <c r="P69" s="799">
        <f t="shared" ref="P69:P72" si="49">SUM(D69:N69)</f>
        <v>346691.3333</v>
      </c>
      <c r="Q69" s="3"/>
      <c r="R69" s="3"/>
      <c r="S69" s="3"/>
      <c r="T69" s="3"/>
      <c r="U69" s="3"/>
      <c r="V69" s="3"/>
      <c r="W69" s="3"/>
      <c r="X69" s="3"/>
      <c r="Y69" s="3"/>
      <c r="Z69" s="3"/>
    </row>
    <row r="70">
      <c r="A70" s="383"/>
      <c r="B70" s="809" t="str">
        <f>'P&amp;L'!C65</f>
        <v>Bank Charges</v>
      </c>
      <c r="C70" s="3"/>
      <c r="D70" s="810">
        <f t="shared" si="43"/>
        <v>0</v>
      </c>
      <c r="E70" s="798">
        <f>'P&amp;L'!Q65</f>
        <v>0</v>
      </c>
      <c r="F70" s="810">
        <f t="shared" si="44"/>
        <v>0</v>
      </c>
      <c r="G70" s="3"/>
      <c r="H70" s="675">
        <f t="shared" si="45"/>
        <v>0</v>
      </c>
      <c r="I70" s="798">
        <f>'P&amp;L'!AD65</f>
        <v>0</v>
      </c>
      <c r="J70" s="675">
        <f t="shared" si="46"/>
        <v>0</v>
      </c>
      <c r="K70" s="3"/>
      <c r="L70" s="675">
        <f t="shared" si="47"/>
        <v>0</v>
      </c>
      <c r="M70" s="798" t="str">
        <f>'P&amp;L'!AE65</f>
        <v/>
      </c>
      <c r="N70" s="675">
        <f t="shared" si="48"/>
        <v>0</v>
      </c>
      <c r="O70" s="3"/>
      <c r="P70" s="811">
        <f t="shared" si="49"/>
        <v>0</v>
      </c>
      <c r="Q70" s="3"/>
      <c r="R70" s="3"/>
      <c r="S70" s="3"/>
      <c r="T70" s="3"/>
      <c r="U70" s="3"/>
      <c r="V70" s="3"/>
      <c r="W70" s="3"/>
      <c r="X70" s="3"/>
      <c r="Y70" s="3"/>
      <c r="Z70" s="3"/>
    </row>
    <row r="71">
      <c r="A71" s="383"/>
      <c r="B71" s="809" t="str">
        <f>'P&amp;L'!C66</f>
        <v>Loan Interest</v>
      </c>
      <c r="C71" s="3"/>
      <c r="D71" s="675">
        <f t="shared" si="43"/>
        <v>0</v>
      </c>
      <c r="E71" s="798">
        <f>'P&amp;L'!Q66</f>
        <v>0</v>
      </c>
      <c r="F71" s="675">
        <f t="shared" si="44"/>
        <v>0</v>
      </c>
      <c r="G71" s="3"/>
      <c r="H71" s="675">
        <f t="shared" si="45"/>
        <v>0</v>
      </c>
      <c r="I71" s="798">
        <f>'P&amp;L'!AD66</f>
        <v>0</v>
      </c>
      <c r="J71" s="675">
        <f t="shared" si="46"/>
        <v>0</v>
      </c>
      <c r="K71" s="3"/>
      <c r="L71" s="675">
        <f t="shared" si="47"/>
        <v>0</v>
      </c>
      <c r="M71" s="798">
        <f>'P&amp;L'!AE66</f>
        <v>0</v>
      </c>
      <c r="N71" s="675">
        <f t="shared" si="48"/>
        <v>0</v>
      </c>
      <c r="O71" s="3"/>
      <c r="P71" s="799">
        <f t="shared" si="49"/>
        <v>0</v>
      </c>
      <c r="Q71" s="3"/>
      <c r="R71" s="3"/>
      <c r="S71" s="3"/>
      <c r="T71" s="3"/>
      <c r="U71" s="3"/>
      <c r="V71" s="3"/>
      <c r="W71" s="3"/>
      <c r="X71" s="3"/>
      <c r="Y71" s="3"/>
      <c r="Z71" s="3"/>
    </row>
    <row r="72">
      <c r="A72" s="383"/>
      <c r="B72" s="809" t="str">
        <f>'P&amp;L'!C67</f>
        <v>Taxation</v>
      </c>
      <c r="C72" s="3"/>
      <c r="D72" s="675">
        <f t="shared" si="43"/>
        <v>1931.16</v>
      </c>
      <c r="E72" s="798">
        <f>'P&amp;L'!Q67</f>
        <v>1839.2</v>
      </c>
      <c r="F72" s="675">
        <f t="shared" si="44"/>
        <v>1747.24</v>
      </c>
      <c r="G72" s="3"/>
      <c r="H72" s="675">
        <f t="shared" si="45"/>
        <v>37051.47716</v>
      </c>
      <c r="I72" s="798">
        <f>'P&amp;L'!AD67</f>
        <v>35287.1211</v>
      </c>
      <c r="J72" s="675">
        <f t="shared" si="46"/>
        <v>33522.76505</v>
      </c>
      <c r="K72" s="3"/>
      <c r="L72" s="675">
        <f t="shared" si="47"/>
        <v>78225.51062</v>
      </c>
      <c r="M72" s="798">
        <f>'P&amp;L'!AE67</f>
        <v>74500.4863</v>
      </c>
      <c r="N72" s="675">
        <f t="shared" si="48"/>
        <v>70775.46199</v>
      </c>
      <c r="O72" s="3"/>
      <c r="P72" s="799">
        <f t="shared" si="49"/>
        <v>334880.4222</v>
      </c>
      <c r="Q72" s="3"/>
      <c r="R72" s="3"/>
      <c r="S72" s="3"/>
      <c r="T72" s="3"/>
      <c r="U72" s="3"/>
      <c r="V72" s="3"/>
      <c r="W72" s="3"/>
      <c r="X72" s="3"/>
      <c r="Y72" s="3"/>
      <c r="Z72" s="3"/>
    </row>
    <row r="73">
      <c r="A73" s="383"/>
      <c r="B73" s="668"/>
      <c r="C73" s="3"/>
      <c r="D73" s="683">
        <f t="shared" ref="D73:F73" si="50">SUM(D69:D72)</f>
        <v>22102.82667</v>
      </c>
      <c r="E73" s="683">
        <f t="shared" si="50"/>
        <v>21050.31111</v>
      </c>
      <c r="F73" s="683">
        <f t="shared" si="50"/>
        <v>19997.79556</v>
      </c>
      <c r="G73" s="3"/>
      <c r="H73" s="683">
        <f t="shared" ref="H73:J73" si="51">SUM(H69:H72)</f>
        <v>76167.47716</v>
      </c>
      <c r="I73" s="683">
        <f t="shared" si="51"/>
        <v>72540.45443</v>
      </c>
      <c r="J73" s="683">
        <f t="shared" si="51"/>
        <v>68913.43171</v>
      </c>
      <c r="K73" s="3"/>
      <c r="L73" s="683">
        <f t="shared" ref="L73:N73" si="52">SUM(L69:L72)</f>
        <v>140279.8106</v>
      </c>
      <c r="M73" s="683">
        <f t="shared" si="52"/>
        <v>133599.8196</v>
      </c>
      <c r="N73" s="683">
        <f t="shared" si="52"/>
        <v>126919.8287</v>
      </c>
      <c r="O73" s="3"/>
      <c r="P73" s="3"/>
      <c r="Q73" s="3"/>
      <c r="R73" s="3"/>
      <c r="S73" s="3"/>
      <c r="T73" s="3"/>
      <c r="U73" s="3"/>
      <c r="V73" s="3"/>
      <c r="W73" s="3"/>
      <c r="X73" s="3"/>
      <c r="Y73" s="3"/>
      <c r="Z73" s="3"/>
    </row>
    <row r="74">
      <c r="A74" s="383"/>
      <c r="B74" s="668"/>
      <c r="C74" s="3"/>
      <c r="D74" s="680"/>
      <c r="E74" s="680"/>
      <c r="F74" s="680"/>
      <c r="G74" s="3"/>
      <c r="H74" s="680"/>
      <c r="I74" s="680"/>
      <c r="J74" s="680"/>
      <c r="K74" s="3"/>
      <c r="L74" s="680"/>
      <c r="M74" s="680"/>
      <c r="N74" s="680"/>
      <c r="O74" s="3"/>
      <c r="P74" s="3"/>
      <c r="Q74" s="3"/>
      <c r="R74" s="3"/>
      <c r="S74" s="3"/>
      <c r="T74" s="3"/>
      <c r="U74" s="3"/>
      <c r="V74" s="3"/>
      <c r="W74" s="3"/>
      <c r="X74" s="3"/>
      <c r="Y74" s="3"/>
      <c r="Z74" s="3"/>
    </row>
    <row r="75">
      <c r="A75" s="383"/>
      <c r="B75" s="668"/>
      <c r="C75" s="3"/>
      <c r="D75" s="680"/>
      <c r="E75" s="680"/>
      <c r="F75" s="680"/>
      <c r="G75" s="3"/>
      <c r="H75" s="680"/>
      <c r="I75" s="680"/>
      <c r="J75" s="680"/>
      <c r="K75" s="3"/>
      <c r="L75" s="680"/>
      <c r="M75" s="680"/>
      <c r="N75" s="680"/>
      <c r="O75" s="3"/>
      <c r="P75" s="3"/>
      <c r="Q75" s="3"/>
      <c r="R75" s="3"/>
      <c r="S75" s="3"/>
      <c r="T75" s="3"/>
      <c r="U75" s="3"/>
      <c r="V75" s="3"/>
      <c r="W75" s="3"/>
      <c r="X75" s="3"/>
      <c r="Y75" s="3"/>
      <c r="Z75" s="3"/>
    </row>
    <row r="76">
      <c r="A76" s="794"/>
      <c r="B76" s="800" t="s">
        <v>44</v>
      </c>
      <c r="C76" s="3"/>
      <c r="D76" s="812">
        <f t="shared" ref="D76:F76" si="53">D37-D61-D73</f>
        <v>-92338.82667</v>
      </c>
      <c r="E76" s="812">
        <f t="shared" si="53"/>
        <v>-31370.31111</v>
      </c>
      <c r="F76" s="812">
        <f t="shared" si="53"/>
        <v>29598.20444</v>
      </c>
      <c r="G76" s="3"/>
      <c r="H76" s="812">
        <f t="shared" ref="H76:J76" si="54">H37-H61-H73</f>
        <v>-11928.80265</v>
      </c>
      <c r="I76" s="812">
        <f t="shared" si="54"/>
        <v>113181.2356</v>
      </c>
      <c r="J76" s="812">
        <f t="shared" si="54"/>
        <v>238291.2738</v>
      </c>
      <c r="K76" s="3"/>
      <c r="L76" s="812">
        <f t="shared" ref="L76:N76" si="55">L37-L61-L73</f>
        <v>63073.93066</v>
      </c>
      <c r="M76" s="812">
        <f t="shared" si="55"/>
        <v>258508.003</v>
      </c>
      <c r="N76" s="812">
        <f t="shared" si="55"/>
        <v>453942.0754</v>
      </c>
      <c r="O76" s="3"/>
      <c r="P76" s="3"/>
      <c r="Q76" s="3"/>
      <c r="R76" s="3"/>
      <c r="S76" s="3"/>
      <c r="T76" s="3"/>
      <c r="U76" s="3"/>
      <c r="V76" s="3"/>
      <c r="W76" s="3"/>
      <c r="X76" s="3"/>
      <c r="Y76" s="3"/>
      <c r="Z76" s="3"/>
    </row>
    <row r="77">
      <c r="A77" s="794"/>
      <c r="B77" s="807" t="s">
        <v>114</v>
      </c>
      <c r="C77" s="3"/>
      <c r="D77" s="813">
        <f t="shared" ref="D77:F77" si="56">D76/D21</f>
        <v>-0.2590876169</v>
      </c>
      <c r="E77" s="813">
        <f t="shared" si="56"/>
        <v>-0.07921795735</v>
      </c>
      <c r="F77" s="813">
        <f t="shared" si="56"/>
        <v>0.06794812774</v>
      </c>
      <c r="G77" s="3"/>
      <c r="H77" s="813">
        <f t="shared" ref="H77:J77" si="57">H76/H21</f>
        <v>-0.01520339114</v>
      </c>
      <c r="I77" s="813">
        <f t="shared" si="57"/>
        <v>0.1298256647</v>
      </c>
      <c r="J77" s="813">
        <f t="shared" si="57"/>
        <v>0.2484858014</v>
      </c>
      <c r="K77" s="3"/>
      <c r="L77" s="813">
        <f t="shared" ref="L77:N77" si="58">L76/L21</f>
        <v>0.05045281432</v>
      </c>
      <c r="M77" s="813">
        <f t="shared" si="58"/>
        <v>0.1861024123</v>
      </c>
      <c r="N77" s="813">
        <f t="shared" si="58"/>
        <v>0.297088447</v>
      </c>
      <c r="O77" s="3"/>
      <c r="P77" s="3"/>
      <c r="Q77" s="3"/>
      <c r="R77" s="3"/>
      <c r="S77" s="3"/>
      <c r="T77" s="3"/>
      <c r="U77" s="3"/>
      <c r="V77" s="3"/>
      <c r="W77" s="3"/>
      <c r="X77" s="3"/>
      <c r="Y77" s="3"/>
      <c r="Z77" s="3"/>
    </row>
    <row r="78">
      <c r="A78" s="3"/>
      <c r="B78" s="788"/>
      <c r="C78" s="3"/>
      <c r="D78" s="3"/>
      <c r="E78" s="3"/>
      <c r="F78" s="3"/>
      <c r="G78" s="3"/>
      <c r="H78" s="3"/>
      <c r="I78" s="3"/>
      <c r="J78" s="3"/>
      <c r="K78" s="3"/>
      <c r="L78" s="3"/>
      <c r="M78" s="3"/>
      <c r="N78" s="3"/>
      <c r="O78" s="3"/>
      <c r="P78" s="3"/>
      <c r="Q78" s="3"/>
      <c r="R78" s="3"/>
      <c r="S78" s="3"/>
      <c r="T78" s="3"/>
      <c r="U78" s="3"/>
      <c r="V78" s="3"/>
      <c r="W78" s="3"/>
      <c r="X78" s="3"/>
      <c r="Y78" s="3"/>
      <c r="Z78" s="3"/>
    </row>
    <row r="79">
      <c r="A79" s="3"/>
      <c r="B79" s="788"/>
      <c r="C79" s="3"/>
      <c r="D79" s="3"/>
      <c r="E79" s="799">
        <f>E76-'P&amp;L'!Q71</f>
        <v>0</v>
      </c>
      <c r="F79" s="3"/>
      <c r="G79" s="3"/>
      <c r="H79" s="3"/>
      <c r="I79" s="799">
        <f>I76-'P&amp;L'!AD71</f>
        <v>0</v>
      </c>
      <c r="J79" s="3"/>
      <c r="K79" s="3"/>
      <c r="L79" s="3"/>
      <c r="M79" s="799">
        <f>M76-'P&amp;L'!AE71</f>
        <v>0</v>
      </c>
      <c r="N79" s="3"/>
      <c r="O79" s="3"/>
      <c r="P79" s="3"/>
      <c r="Q79" s="3"/>
      <c r="R79" s="3"/>
      <c r="S79" s="3"/>
      <c r="T79" s="3"/>
      <c r="U79" s="3"/>
      <c r="V79" s="3"/>
      <c r="W79" s="3"/>
      <c r="X79" s="3"/>
      <c r="Y79" s="3"/>
      <c r="Z79" s="3"/>
    </row>
    <row r="80">
      <c r="A80" s="3"/>
      <c r="B80" s="788"/>
      <c r="C80" s="3"/>
      <c r="D80" s="3"/>
      <c r="E80" s="3"/>
      <c r="F80" s="3"/>
      <c r="G80" s="3"/>
      <c r="H80" s="3"/>
      <c r="I80" s="3"/>
      <c r="J80" s="3"/>
      <c r="K80" s="3"/>
      <c r="L80" s="3"/>
      <c r="M80" s="3"/>
      <c r="N80" s="3"/>
      <c r="O80" s="3"/>
      <c r="P80" s="3"/>
      <c r="Q80" s="3"/>
      <c r="R80" s="3"/>
      <c r="S80" s="3"/>
      <c r="T80" s="3"/>
      <c r="U80" s="3"/>
      <c r="V80" s="3"/>
      <c r="W80" s="3"/>
      <c r="X80" s="3"/>
      <c r="Y80" s="3"/>
      <c r="Z80" s="3"/>
    </row>
    <row r="81">
      <c r="A81" s="3"/>
      <c r="B81" s="788"/>
      <c r="C81" s="3"/>
      <c r="D81" s="3"/>
      <c r="E81" s="3"/>
      <c r="F81" s="3"/>
      <c r="G81" s="3"/>
      <c r="H81" s="3"/>
      <c r="I81" s="3"/>
      <c r="J81" s="3"/>
      <c r="K81" s="3"/>
      <c r="L81" s="3"/>
      <c r="M81" s="3"/>
      <c r="N81" s="3"/>
      <c r="O81" s="3"/>
      <c r="P81" s="3"/>
      <c r="Q81" s="3"/>
      <c r="R81" s="3"/>
      <c r="S81" s="3"/>
      <c r="T81" s="3"/>
      <c r="U81" s="3"/>
      <c r="V81" s="3"/>
      <c r="W81" s="3"/>
      <c r="X81" s="3"/>
      <c r="Y81" s="3"/>
      <c r="Z81" s="3"/>
    </row>
    <row r="82">
      <c r="A82" s="3"/>
      <c r="B82" s="788"/>
      <c r="C82" s="3"/>
      <c r="D82" s="3"/>
      <c r="E82" s="3"/>
      <c r="F82" s="3"/>
      <c r="G82" s="3"/>
      <c r="H82" s="3"/>
      <c r="I82" s="3"/>
      <c r="J82" s="3"/>
      <c r="K82" s="3"/>
      <c r="L82" s="3"/>
      <c r="M82" s="3"/>
      <c r="N82" s="3"/>
      <c r="O82" s="3"/>
      <c r="P82" s="3"/>
      <c r="Q82" s="3"/>
      <c r="R82" s="3"/>
      <c r="S82" s="3"/>
      <c r="T82" s="3"/>
      <c r="U82" s="3"/>
      <c r="V82" s="3"/>
      <c r="W82" s="3"/>
      <c r="X82" s="3"/>
      <c r="Y82" s="3"/>
      <c r="Z82" s="3"/>
    </row>
    <row r="83">
      <c r="A83" s="3"/>
      <c r="B83" s="788"/>
      <c r="C83" s="3"/>
      <c r="D83" s="3"/>
      <c r="E83" s="3"/>
      <c r="F83" s="3"/>
      <c r="G83" s="3"/>
      <c r="H83" s="3"/>
      <c r="I83" s="3"/>
      <c r="J83" s="3"/>
      <c r="K83" s="3"/>
      <c r="L83" s="3"/>
      <c r="M83" s="3"/>
      <c r="N83" s="3"/>
      <c r="O83" s="3"/>
      <c r="P83" s="3"/>
      <c r="Q83" s="3"/>
      <c r="R83" s="3"/>
      <c r="S83" s="3"/>
      <c r="T83" s="3"/>
      <c r="U83" s="3"/>
      <c r="V83" s="3"/>
      <c r="W83" s="3"/>
      <c r="X83" s="3"/>
      <c r="Y83" s="3"/>
      <c r="Z83" s="3"/>
    </row>
    <row r="84">
      <c r="A84" s="3"/>
      <c r="B84" s="788"/>
      <c r="C84" s="3"/>
      <c r="D84" s="3"/>
      <c r="E84" s="3"/>
      <c r="F84" s="3"/>
      <c r="G84" s="3"/>
      <c r="H84" s="3"/>
      <c r="I84" s="3"/>
      <c r="J84" s="3"/>
      <c r="K84" s="3"/>
      <c r="L84" s="3"/>
      <c r="M84" s="3"/>
      <c r="N84" s="3"/>
      <c r="O84" s="3"/>
      <c r="P84" s="3"/>
      <c r="Q84" s="3"/>
      <c r="R84" s="3"/>
      <c r="S84" s="3"/>
      <c r="T84" s="3"/>
      <c r="U84" s="3"/>
      <c r="V84" s="3"/>
      <c r="W84" s="3"/>
      <c r="X84" s="3"/>
      <c r="Y84" s="3"/>
      <c r="Z84" s="3"/>
    </row>
    <row r="85">
      <c r="A85" s="3"/>
      <c r="B85" s="788"/>
      <c r="C85" s="3"/>
      <c r="D85" s="3"/>
      <c r="E85" s="3"/>
      <c r="F85" s="3"/>
      <c r="G85" s="3"/>
      <c r="H85" s="3"/>
      <c r="I85" s="3"/>
      <c r="J85" s="3"/>
      <c r="K85" s="3"/>
      <c r="L85" s="3"/>
      <c r="M85" s="3"/>
      <c r="N85" s="3"/>
      <c r="O85" s="3"/>
      <c r="P85" s="3"/>
      <c r="Q85" s="3"/>
      <c r="R85" s="3"/>
      <c r="S85" s="3"/>
      <c r="T85" s="3"/>
      <c r="U85" s="3"/>
      <c r="V85" s="3"/>
      <c r="W85" s="3"/>
      <c r="X85" s="3"/>
      <c r="Y85" s="3"/>
      <c r="Z85" s="3"/>
    </row>
    <row r="86">
      <c r="A86" s="3"/>
      <c r="B86" s="788"/>
      <c r="C86" s="3"/>
      <c r="D86" s="3"/>
      <c r="E86" s="3"/>
      <c r="F86" s="3"/>
      <c r="G86" s="3"/>
      <c r="H86" s="3"/>
      <c r="I86" s="3"/>
      <c r="J86" s="3"/>
      <c r="K86" s="3"/>
      <c r="L86" s="3"/>
      <c r="M86" s="3"/>
      <c r="N86" s="3"/>
      <c r="O86" s="3"/>
      <c r="P86" s="3"/>
      <c r="Q86" s="3"/>
      <c r="R86" s="3"/>
      <c r="S86" s="3"/>
      <c r="T86" s="3"/>
      <c r="U86" s="3"/>
      <c r="V86" s="3"/>
      <c r="W86" s="3"/>
      <c r="X86" s="3"/>
      <c r="Y86" s="3"/>
      <c r="Z86" s="3"/>
    </row>
    <row r="87">
      <c r="A87" s="3"/>
      <c r="B87" s="788"/>
      <c r="C87" s="3"/>
      <c r="D87" s="3"/>
      <c r="E87" s="3"/>
      <c r="F87" s="3"/>
      <c r="G87" s="3"/>
      <c r="H87" s="3"/>
      <c r="I87" s="3"/>
      <c r="J87" s="3"/>
      <c r="K87" s="3"/>
      <c r="L87" s="3"/>
      <c r="M87" s="3"/>
      <c r="N87" s="3"/>
      <c r="O87" s="3"/>
      <c r="P87" s="3"/>
      <c r="Q87" s="3"/>
      <c r="R87" s="3"/>
      <c r="S87" s="3"/>
      <c r="T87" s="3"/>
      <c r="U87" s="3"/>
      <c r="V87" s="3"/>
      <c r="W87" s="3"/>
      <c r="X87" s="3"/>
      <c r="Y87" s="3"/>
      <c r="Z87" s="3"/>
    </row>
    <row r="88">
      <c r="A88" s="3"/>
      <c r="B88" s="788"/>
      <c r="C88" s="3"/>
      <c r="D88" s="3"/>
      <c r="E88" s="3"/>
      <c r="F88" s="3"/>
      <c r="G88" s="3"/>
      <c r="H88" s="3"/>
      <c r="I88" s="3"/>
      <c r="J88" s="3"/>
      <c r="K88" s="3"/>
      <c r="L88" s="3"/>
      <c r="M88" s="3"/>
      <c r="N88" s="3"/>
      <c r="O88" s="3"/>
      <c r="P88" s="3"/>
      <c r="Q88" s="3"/>
      <c r="R88" s="3"/>
      <c r="S88" s="3"/>
      <c r="T88" s="3"/>
      <c r="U88" s="3"/>
      <c r="V88" s="3"/>
      <c r="W88" s="3"/>
      <c r="X88" s="3"/>
      <c r="Y88" s="3"/>
      <c r="Z88" s="3"/>
    </row>
    <row r="89">
      <c r="A89" s="3"/>
      <c r="B89" s="788"/>
      <c r="C89" s="3"/>
      <c r="D89" s="3"/>
      <c r="E89" s="3"/>
      <c r="F89" s="3"/>
      <c r="G89" s="3"/>
      <c r="H89" s="3"/>
      <c r="I89" s="3"/>
      <c r="J89" s="3"/>
      <c r="K89" s="3"/>
      <c r="L89" s="3"/>
      <c r="M89" s="3"/>
      <c r="N89" s="3"/>
      <c r="O89" s="3"/>
      <c r="P89" s="3"/>
      <c r="Q89" s="3"/>
      <c r="R89" s="3"/>
      <c r="S89" s="3"/>
      <c r="T89" s="3"/>
      <c r="U89" s="3"/>
      <c r="V89" s="3"/>
      <c r="W89" s="3"/>
      <c r="X89" s="3"/>
      <c r="Y89" s="3"/>
      <c r="Z89" s="3"/>
    </row>
    <row r="90">
      <c r="A90" s="3"/>
      <c r="B90" s="788"/>
      <c r="C90" s="3"/>
      <c r="D90" s="3"/>
      <c r="E90" s="3"/>
      <c r="F90" s="3"/>
      <c r="G90" s="3"/>
      <c r="H90" s="3"/>
      <c r="I90" s="3"/>
      <c r="J90" s="3"/>
      <c r="K90" s="3"/>
      <c r="L90" s="3"/>
      <c r="M90" s="3"/>
      <c r="N90" s="3"/>
      <c r="O90" s="3"/>
      <c r="P90" s="3"/>
      <c r="Q90" s="3"/>
      <c r="R90" s="3"/>
      <c r="S90" s="3"/>
      <c r="T90" s="3"/>
      <c r="U90" s="3"/>
      <c r="V90" s="3"/>
      <c r="W90" s="3"/>
      <c r="X90" s="3"/>
      <c r="Y90" s="3"/>
      <c r="Z90" s="3"/>
    </row>
    <row r="91">
      <c r="A91" s="3"/>
      <c r="B91" s="788"/>
      <c r="C91" s="3"/>
      <c r="D91" s="3"/>
      <c r="E91" s="3"/>
      <c r="F91" s="3"/>
      <c r="G91" s="3"/>
      <c r="H91" s="3"/>
      <c r="I91" s="3"/>
      <c r="J91" s="3"/>
      <c r="K91" s="3"/>
      <c r="L91" s="3"/>
      <c r="M91" s="3"/>
      <c r="N91" s="3"/>
      <c r="O91" s="3"/>
      <c r="P91" s="3"/>
      <c r="Q91" s="3"/>
      <c r="R91" s="3"/>
      <c r="S91" s="3"/>
      <c r="T91" s="3"/>
      <c r="U91" s="3"/>
      <c r="V91" s="3"/>
      <c r="W91" s="3"/>
      <c r="X91" s="3"/>
      <c r="Y91" s="3"/>
      <c r="Z91" s="3"/>
    </row>
    <row r="92">
      <c r="A92" s="3"/>
      <c r="B92" s="788"/>
      <c r="C92" s="3"/>
      <c r="D92" s="3"/>
      <c r="E92" s="3"/>
      <c r="F92" s="3"/>
      <c r="G92" s="3"/>
      <c r="H92" s="3"/>
      <c r="I92" s="3"/>
      <c r="J92" s="3"/>
      <c r="K92" s="3"/>
      <c r="L92" s="3"/>
      <c r="M92" s="3"/>
      <c r="N92" s="3"/>
      <c r="O92" s="3"/>
      <c r="P92" s="3"/>
      <c r="Q92" s="3"/>
      <c r="R92" s="3"/>
      <c r="S92" s="3"/>
      <c r="T92" s="3"/>
      <c r="U92" s="3"/>
      <c r="V92" s="3"/>
      <c r="W92" s="3"/>
      <c r="X92" s="3"/>
      <c r="Y92" s="3"/>
      <c r="Z92" s="3"/>
    </row>
    <row r="93">
      <c r="A93" s="3"/>
      <c r="B93" s="788"/>
      <c r="C93" s="3"/>
      <c r="D93" s="3"/>
      <c r="E93" s="3"/>
      <c r="F93" s="3"/>
      <c r="G93" s="3"/>
      <c r="H93" s="3"/>
      <c r="I93" s="3"/>
      <c r="J93" s="3"/>
      <c r="K93" s="3"/>
      <c r="L93" s="3"/>
      <c r="M93" s="3"/>
      <c r="N93" s="3"/>
      <c r="O93" s="3"/>
      <c r="P93" s="3"/>
      <c r="Q93" s="3"/>
      <c r="R93" s="3"/>
      <c r="S93" s="3"/>
      <c r="T93" s="3"/>
      <c r="U93" s="3"/>
      <c r="V93" s="3"/>
      <c r="W93" s="3"/>
      <c r="X93" s="3"/>
      <c r="Y93" s="3"/>
      <c r="Z93" s="3"/>
    </row>
    <row r="94">
      <c r="A94" s="3"/>
      <c r="B94" s="788"/>
      <c r="C94" s="3"/>
      <c r="D94" s="3"/>
      <c r="E94" s="3"/>
      <c r="F94" s="3"/>
      <c r="G94" s="3"/>
      <c r="H94" s="3"/>
      <c r="I94" s="3"/>
      <c r="J94" s="3"/>
      <c r="K94" s="3"/>
      <c r="L94" s="3"/>
      <c r="M94" s="3"/>
      <c r="N94" s="3"/>
      <c r="O94" s="3"/>
      <c r="P94" s="3"/>
      <c r="Q94" s="3"/>
      <c r="R94" s="3"/>
      <c r="S94" s="3"/>
      <c r="T94" s="3"/>
      <c r="U94" s="3"/>
      <c r="V94" s="3"/>
      <c r="W94" s="3"/>
      <c r="X94" s="3"/>
      <c r="Y94" s="3"/>
      <c r="Z94" s="3"/>
    </row>
    <row r="95">
      <c r="A95" s="3"/>
      <c r="B95" s="788"/>
      <c r="C95" s="3"/>
      <c r="D95" s="3"/>
      <c r="E95" s="3"/>
      <c r="F95" s="3"/>
      <c r="G95" s="3"/>
      <c r="H95" s="3"/>
      <c r="I95" s="3"/>
      <c r="J95" s="3"/>
      <c r="K95" s="3"/>
      <c r="L95" s="3"/>
      <c r="M95" s="3"/>
      <c r="N95" s="3"/>
      <c r="O95" s="3"/>
      <c r="P95" s="3"/>
      <c r="Q95" s="3"/>
      <c r="R95" s="3"/>
      <c r="S95" s="3"/>
      <c r="T95" s="3"/>
      <c r="U95" s="3"/>
      <c r="V95" s="3"/>
      <c r="W95" s="3"/>
      <c r="X95" s="3"/>
      <c r="Y95" s="3"/>
      <c r="Z95" s="3"/>
    </row>
    <row r="96">
      <c r="A96" s="3"/>
      <c r="B96" s="788"/>
      <c r="C96" s="3"/>
      <c r="D96" s="3"/>
      <c r="E96" s="3"/>
      <c r="F96" s="3"/>
      <c r="G96" s="3"/>
      <c r="H96" s="3"/>
      <c r="I96" s="3"/>
      <c r="J96" s="3"/>
      <c r="K96" s="3"/>
      <c r="L96" s="3"/>
      <c r="M96" s="3"/>
      <c r="N96" s="3"/>
      <c r="O96" s="3"/>
      <c r="P96" s="3"/>
      <c r="Q96" s="3"/>
      <c r="R96" s="3"/>
      <c r="S96" s="3"/>
      <c r="T96" s="3"/>
      <c r="U96" s="3"/>
      <c r="V96" s="3"/>
      <c r="W96" s="3"/>
      <c r="X96" s="3"/>
      <c r="Y96" s="3"/>
      <c r="Z96" s="3"/>
    </row>
    <row r="97">
      <c r="A97" s="3"/>
      <c r="B97" s="788"/>
      <c r="C97" s="3"/>
      <c r="D97" s="3"/>
      <c r="E97" s="3"/>
      <c r="F97" s="3"/>
      <c r="G97" s="3"/>
      <c r="H97" s="3"/>
      <c r="I97" s="3"/>
      <c r="J97" s="3"/>
      <c r="K97" s="3"/>
      <c r="L97" s="3"/>
      <c r="M97" s="3"/>
      <c r="N97" s="3"/>
      <c r="O97" s="3"/>
      <c r="P97" s="3"/>
      <c r="Q97" s="3"/>
      <c r="R97" s="3"/>
      <c r="S97" s="3"/>
      <c r="T97" s="3"/>
      <c r="U97" s="3"/>
      <c r="V97" s="3"/>
      <c r="W97" s="3"/>
      <c r="X97" s="3"/>
      <c r="Y97" s="3"/>
      <c r="Z97" s="3"/>
    </row>
    <row r="98">
      <c r="A98" s="3"/>
      <c r="B98" s="788"/>
      <c r="C98" s="3"/>
      <c r="D98" s="3"/>
      <c r="E98" s="3"/>
      <c r="F98" s="3"/>
      <c r="G98" s="3"/>
      <c r="H98" s="3"/>
      <c r="I98" s="3"/>
      <c r="J98" s="3"/>
      <c r="K98" s="3"/>
      <c r="L98" s="3"/>
      <c r="M98" s="3"/>
      <c r="N98" s="3"/>
      <c r="O98" s="3"/>
      <c r="P98" s="3"/>
      <c r="Q98" s="3"/>
      <c r="R98" s="3"/>
      <c r="S98" s="3"/>
      <c r="T98" s="3"/>
      <c r="U98" s="3"/>
      <c r="V98" s="3"/>
      <c r="W98" s="3"/>
      <c r="X98" s="3"/>
      <c r="Y98" s="3"/>
      <c r="Z98" s="3"/>
    </row>
    <row r="99">
      <c r="A99" s="3"/>
      <c r="B99" s="788"/>
      <c r="C99" s="3"/>
      <c r="D99" s="3"/>
      <c r="E99" s="3"/>
      <c r="F99" s="3"/>
      <c r="G99" s="3"/>
      <c r="H99" s="3"/>
      <c r="I99" s="3"/>
      <c r="J99" s="3"/>
      <c r="K99" s="3"/>
      <c r="L99" s="3"/>
      <c r="M99" s="3"/>
      <c r="N99" s="3"/>
      <c r="O99" s="3"/>
      <c r="P99" s="3"/>
      <c r="Q99" s="3"/>
      <c r="R99" s="3"/>
      <c r="S99" s="3"/>
      <c r="T99" s="3"/>
      <c r="U99" s="3"/>
      <c r="V99" s="3"/>
      <c r="W99" s="3"/>
      <c r="X99" s="3"/>
      <c r="Y99" s="3"/>
      <c r="Z99" s="3"/>
    </row>
    <row r="100">
      <c r="A100" s="3"/>
      <c r="B100" s="788"/>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788"/>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788"/>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788"/>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788"/>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788"/>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788"/>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788"/>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788"/>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788"/>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788"/>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788"/>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788"/>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788"/>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788"/>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788"/>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788"/>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788"/>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788"/>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788"/>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788"/>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788"/>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788"/>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788"/>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788"/>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788"/>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788"/>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788"/>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788"/>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788"/>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788"/>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788"/>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788"/>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788"/>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788"/>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788"/>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788"/>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788"/>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788"/>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788"/>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788"/>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788"/>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788"/>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788"/>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788"/>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788"/>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788"/>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788"/>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788"/>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788"/>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788"/>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788"/>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788"/>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788"/>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788"/>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788"/>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788"/>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788"/>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788"/>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788"/>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788"/>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788"/>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788"/>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788"/>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788"/>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788"/>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788"/>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788"/>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788"/>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788"/>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788"/>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788"/>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788"/>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788"/>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788"/>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788"/>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788"/>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788"/>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788"/>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788"/>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788"/>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788"/>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788"/>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788"/>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788"/>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788"/>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788"/>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788"/>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788"/>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788"/>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788"/>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788"/>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788"/>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788"/>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788"/>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788"/>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788"/>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788"/>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788"/>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788"/>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788"/>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788"/>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788"/>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788"/>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788"/>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788"/>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788"/>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788"/>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788"/>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788"/>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788"/>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788"/>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788"/>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788"/>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788"/>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788"/>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788"/>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788"/>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788"/>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788"/>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788"/>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788"/>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788"/>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788"/>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788"/>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788"/>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788"/>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788"/>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788"/>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788"/>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788"/>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788"/>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788"/>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788"/>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788"/>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788"/>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788"/>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788"/>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788"/>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788"/>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788"/>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788"/>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788"/>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788"/>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788"/>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788"/>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788"/>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788"/>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788"/>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788"/>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788"/>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788"/>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788"/>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788"/>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788"/>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788"/>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788"/>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788"/>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788"/>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788"/>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788"/>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788"/>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788"/>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788"/>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788"/>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788"/>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788"/>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788"/>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788"/>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788"/>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788"/>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788"/>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788"/>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788"/>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788"/>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788"/>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788"/>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788"/>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788"/>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788"/>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788"/>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788"/>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788"/>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788"/>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788"/>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788"/>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788"/>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788"/>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788"/>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788"/>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788"/>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788"/>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788"/>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788"/>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788"/>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788"/>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788"/>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788"/>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788"/>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788"/>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788"/>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788"/>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788"/>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788"/>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788"/>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788"/>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788"/>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788"/>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788"/>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788"/>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788"/>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788"/>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788"/>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788"/>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788"/>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788"/>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788"/>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788"/>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788"/>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788"/>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788"/>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788"/>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788"/>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788"/>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788"/>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788"/>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788"/>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788"/>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788"/>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788"/>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788"/>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788"/>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788"/>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788"/>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788"/>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788"/>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788"/>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788"/>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788"/>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788"/>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788"/>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788"/>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788"/>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788"/>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788"/>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788"/>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788"/>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788"/>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788"/>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788"/>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788"/>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788"/>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788"/>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788"/>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788"/>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788"/>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788"/>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788"/>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788"/>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788"/>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788"/>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788"/>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788"/>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788"/>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788"/>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788"/>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788"/>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788"/>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788"/>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788"/>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788"/>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788"/>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788"/>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788"/>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788"/>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788"/>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788"/>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788"/>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788"/>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788"/>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788"/>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788"/>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788"/>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788"/>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788"/>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788"/>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788"/>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788"/>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788"/>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788"/>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788"/>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788"/>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788"/>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788"/>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788"/>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788"/>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788"/>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788"/>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788"/>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788"/>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788"/>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788"/>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788"/>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788"/>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788"/>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788"/>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788"/>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788"/>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788"/>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788"/>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788"/>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788"/>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788"/>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788"/>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788"/>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788"/>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788"/>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788"/>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788"/>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788"/>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788"/>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788"/>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788"/>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788"/>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788"/>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788"/>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788"/>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788"/>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788"/>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788"/>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788"/>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788"/>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788"/>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788"/>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788"/>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788"/>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788"/>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788"/>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788"/>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788"/>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788"/>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788"/>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788"/>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788"/>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788"/>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788"/>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788"/>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788"/>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788"/>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788"/>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788"/>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788"/>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788"/>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788"/>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788"/>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788"/>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788"/>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788"/>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788"/>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788"/>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788"/>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788"/>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788"/>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788"/>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788"/>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788"/>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788"/>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788"/>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788"/>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788"/>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788"/>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788"/>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788"/>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788"/>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788"/>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788"/>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788"/>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788"/>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788"/>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788"/>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788"/>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788"/>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788"/>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788"/>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788"/>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788"/>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788"/>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788"/>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788"/>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788"/>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788"/>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788"/>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788"/>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788"/>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788"/>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788"/>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788"/>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788"/>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788"/>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788"/>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788"/>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788"/>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788"/>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788"/>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788"/>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788"/>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788"/>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788"/>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788"/>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788"/>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788"/>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788"/>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788"/>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788"/>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788"/>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788"/>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788"/>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788"/>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788"/>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788"/>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788"/>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788"/>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788"/>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788"/>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788"/>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788"/>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788"/>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788"/>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788"/>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788"/>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788"/>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788"/>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788"/>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788"/>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788"/>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788"/>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788"/>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788"/>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788"/>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788"/>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788"/>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788"/>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788"/>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788"/>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788"/>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788"/>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788"/>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788"/>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788"/>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788"/>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788"/>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788"/>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788"/>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788"/>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788"/>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788"/>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788"/>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788"/>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788"/>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788"/>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788"/>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788"/>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788"/>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788"/>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788"/>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788"/>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788"/>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788"/>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788"/>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788"/>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788"/>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788"/>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788"/>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788"/>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788"/>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788"/>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788"/>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788"/>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788"/>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788"/>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788"/>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788"/>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788"/>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788"/>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788"/>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788"/>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788"/>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788"/>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788"/>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788"/>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788"/>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788"/>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788"/>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788"/>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788"/>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788"/>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788"/>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788"/>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788"/>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788"/>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788"/>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788"/>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788"/>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788"/>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788"/>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788"/>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788"/>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788"/>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788"/>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788"/>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788"/>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788"/>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788"/>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788"/>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788"/>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788"/>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788"/>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788"/>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788"/>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788"/>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788"/>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788"/>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788"/>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788"/>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788"/>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788"/>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788"/>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788"/>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788"/>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788"/>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788"/>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788"/>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788"/>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788"/>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788"/>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788"/>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788"/>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788"/>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788"/>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788"/>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788"/>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788"/>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788"/>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788"/>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788"/>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788"/>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788"/>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788"/>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788"/>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788"/>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788"/>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788"/>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788"/>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788"/>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788"/>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788"/>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788"/>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788"/>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788"/>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788"/>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788"/>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788"/>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788"/>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788"/>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788"/>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788"/>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788"/>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788"/>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788"/>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788"/>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788"/>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788"/>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788"/>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788"/>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788"/>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788"/>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788"/>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788"/>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788"/>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788"/>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788"/>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788"/>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788"/>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788"/>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788"/>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788"/>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788"/>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788"/>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788"/>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788"/>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788"/>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788"/>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788"/>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788"/>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788"/>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788"/>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788"/>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788"/>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788"/>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788"/>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788"/>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788"/>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788"/>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788"/>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788"/>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788"/>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788"/>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788"/>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788"/>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788"/>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788"/>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788"/>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788"/>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788"/>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788"/>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788"/>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788"/>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788"/>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788"/>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788"/>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788"/>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788"/>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788"/>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788"/>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788"/>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788"/>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788"/>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788"/>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788"/>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788"/>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788"/>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788"/>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788"/>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788"/>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788"/>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788"/>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788"/>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788"/>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788"/>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788"/>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788"/>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788"/>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788"/>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788"/>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788"/>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788"/>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788"/>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788"/>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788"/>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788"/>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788"/>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788"/>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788"/>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788"/>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788"/>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788"/>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788"/>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788"/>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788"/>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788"/>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788"/>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788"/>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788"/>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788"/>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788"/>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788"/>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788"/>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788"/>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788"/>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788"/>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788"/>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788"/>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788"/>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788"/>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788"/>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788"/>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788"/>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788"/>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788"/>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788"/>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788"/>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788"/>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788"/>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788"/>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788"/>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788"/>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788"/>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788"/>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788"/>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788"/>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788"/>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788"/>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788"/>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788"/>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788"/>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788"/>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788"/>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788"/>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788"/>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788"/>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788"/>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788"/>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788"/>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788"/>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788"/>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788"/>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788"/>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788"/>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788"/>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788"/>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788"/>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788"/>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788"/>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788"/>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788"/>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788"/>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788"/>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788"/>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788"/>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788"/>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788"/>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788"/>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788"/>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788"/>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788"/>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788"/>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788"/>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788"/>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788"/>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788"/>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788"/>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788"/>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788"/>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788"/>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788"/>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788"/>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788"/>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788"/>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788"/>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788"/>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788"/>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788"/>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788"/>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788"/>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788"/>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788"/>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788"/>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788"/>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788"/>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788"/>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788"/>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788"/>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788"/>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788"/>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788"/>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788"/>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788"/>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788"/>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788"/>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788"/>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788"/>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788"/>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788"/>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788"/>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788"/>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788"/>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788"/>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788"/>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788"/>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788"/>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788"/>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788"/>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788"/>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788"/>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788"/>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788"/>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788"/>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788"/>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788"/>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788"/>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788"/>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788"/>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788"/>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788"/>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788"/>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788"/>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788"/>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788"/>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788"/>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788"/>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788"/>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788"/>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788"/>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788"/>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788"/>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788"/>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788"/>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788"/>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788"/>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788"/>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788"/>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788"/>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788"/>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788"/>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788"/>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788"/>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788"/>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788"/>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788"/>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788"/>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788"/>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788"/>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788"/>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788"/>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788"/>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788"/>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788"/>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788"/>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788"/>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788"/>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788"/>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788"/>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788"/>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788"/>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788"/>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788"/>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788"/>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788"/>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788"/>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788"/>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788"/>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788"/>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788"/>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788"/>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788"/>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788"/>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788"/>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788"/>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788"/>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788"/>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788"/>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788"/>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788"/>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788"/>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788"/>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788"/>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788"/>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788"/>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788"/>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788"/>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788"/>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788"/>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788"/>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788"/>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788"/>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788"/>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788"/>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788"/>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788"/>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788"/>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788"/>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788"/>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788"/>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788"/>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788"/>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788"/>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788"/>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788"/>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788"/>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788"/>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788"/>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788"/>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788"/>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788"/>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788"/>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788"/>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788"/>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788"/>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788"/>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788"/>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788"/>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788"/>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788"/>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788"/>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788"/>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788"/>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788"/>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788"/>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788"/>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788"/>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788"/>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788"/>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788"/>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788"/>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788"/>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788"/>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788"/>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788"/>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788"/>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788"/>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788"/>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788"/>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 r="A1002" s="3"/>
      <c r="B1002" s="788"/>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c r="A1003" s="3"/>
      <c r="B1003" s="788"/>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c r="A1004" s="3"/>
      <c r="B1004" s="788"/>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c r="A1005" s="3"/>
      <c r="B1005" s="788"/>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c r="A1006" s="3"/>
      <c r="B1006" s="788"/>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c r="A1007" s="3"/>
      <c r="B1007" s="788"/>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c r="A1008" s="3"/>
      <c r="B1008" s="788"/>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c r="A1009" s="3"/>
      <c r="B1009" s="788"/>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c r="A1010" s="3"/>
      <c r="B1010" s="788"/>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mergeCells count="3">
    <mergeCell ref="D8:F8"/>
    <mergeCell ref="H8:J8"/>
    <mergeCell ref="L8:N8"/>
  </mergeCell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2" max="2" width="28.63"/>
    <col customWidth="1" min="3" max="3" width="15.13"/>
  </cols>
  <sheetData>
    <row r="1">
      <c r="B1" s="113"/>
    </row>
    <row r="2">
      <c r="B2" s="114" t="s">
        <v>96</v>
      </c>
      <c r="C2" s="814" t="s">
        <v>13</v>
      </c>
      <c r="D2" s="814" t="s">
        <v>14</v>
      </c>
      <c r="E2" s="814" t="s">
        <v>15</v>
      </c>
      <c r="F2" s="814" t="s">
        <v>16</v>
      </c>
      <c r="G2" s="814" t="s">
        <v>17</v>
      </c>
    </row>
    <row r="3">
      <c r="B3" s="122"/>
      <c r="C3" s="123"/>
      <c r="D3" s="123"/>
      <c r="E3" s="123"/>
      <c r="F3" s="123"/>
      <c r="G3" s="123"/>
    </row>
    <row r="4">
      <c r="B4" s="127" t="s">
        <v>98</v>
      </c>
      <c r="C4" s="123"/>
      <c r="D4" s="123"/>
      <c r="E4" s="123"/>
      <c r="F4" s="123"/>
      <c r="G4" s="123"/>
    </row>
    <row r="5">
      <c r="B5" s="145" t="str">
        <f>'P&amp;L'!C8</f>
        <v>Product 1</v>
      </c>
      <c r="C5" s="129">
        <f>'P&amp;L'!Q8</f>
        <v>180000</v>
      </c>
      <c r="D5" s="129">
        <f>'P&amp;L'!AD8</f>
        <v>396270</v>
      </c>
      <c r="E5" s="129">
        <f>'P&amp;L'!AE8</f>
        <v>631390</v>
      </c>
      <c r="F5" s="129">
        <f>'P&amp;L'!AF8</f>
        <v>1010718</v>
      </c>
      <c r="G5" s="129">
        <f>'P&amp;L'!AG8</f>
        <v>1630572</v>
      </c>
      <c r="I5" s="70">
        <f t="shared" ref="I5:I13" si="1">SUM(C5:G5)</f>
        <v>3848950</v>
      </c>
    </row>
    <row r="6">
      <c r="B6" s="145" t="str">
        <f>'P&amp;L'!C9</f>
        <v>Product 2</v>
      </c>
      <c r="C6" s="129">
        <f>'P&amp;L'!Q9</f>
        <v>144000</v>
      </c>
      <c r="D6" s="129">
        <f>'P&amp;L'!AD9</f>
        <v>317016</v>
      </c>
      <c r="E6" s="129">
        <f>'P&amp;L'!AE9</f>
        <v>505112</v>
      </c>
      <c r="F6" s="129">
        <f>'P&amp;L'!AF9</f>
        <v>808574.4</v>
      </c>
      <c r="G6" s="129">
        <f>'P&amp;L'!AG9</f>
        <v>1304457.6</v>
      </c>
      <c r="I6" s="70">
        <f t="shared" si="1"/>
        <v>3079160</v>
      </c>
    </row>
    <row r="7">
      <c r="B7" s="145" t="str">
        <f>'P&amp;L'!C10</f>
        <v>Product 3</v>
      </c>
      <c r="C7" s="129">
        <f>'P&amp;L'!Q10</f>
        <v>72000</v>
      </c>
      <c r="D7" s="129">
        <f>'P&amp;L'!AD10</f>
        <v>158508</v>
      </c>
      <c r="E7" s="129">
        <f>'P&amp;L'!AE10</f>
        <v>252561.15</v>
      </c>
      <c r="F7" s="129">
        <f>'P&amp;L'!AF10</f>
        <v>404271.9</v>
      </c>
      <c r="G7" s="129">
        <f>'P&amp;L'!AG10</f>
        <v>652223.7</v>
      </c>
      <c r="I7" s="70">
        <f t="shared" si="1"/>
        <v>1539564.75</v>
      </c>
    </row>
    <row r="8">
      <c r="B8" s="145" t="str">
        <f>'P&amp;L'!C11</f>
        <v>Product 4</v>
      </c>
      <c r="C8" s="129">
        <f>'P&amp;L'!Q11</f>
        <v>0</v>
      </c>
      <c r="D8" s="129">
        <f>'P&amp;L'!AD11</f>
        <v>0</v>
      </c>
      <c r="E8" s="129">
        <f>'P&amp;L'!AE11</f>
        <v>0</v>
      </c>
      <c r="F8" s="129">
        <f>'P&amp;L'!AF11</f>
        <v>0</v>
      </c>
      <c r="G8" s="129">
        <f>'P&amp;L'!AG11</f>
        <v>0</v>
      </c>
      <c r="I8" s="70">
        <f t="shared" si="1"/>
        <v>0</v>
      </c>
    </row>
    <row r="9">
      <c r="B9" s="145" t="str">
        <f>'P&amp;L'!C12</f>
        <v>Product 5</v>
      </c>
      <c r="C9" s="129">
        <f>'P&amp;L'!Q12</f>
        <v>0</v>
      </c>
      <c r="D9" s="129">
        <f>'P&amp;L'!AD12</f>
        <v>0</v>
      </c>
      <c r="E9" s="129">
        <f>'P&amp;L'!AE12</f>
        <v>0</v>
      </c>
      <c r="F9" s="129">
        <f>'P&amp;L'!AF12</f>
        <v>0</v>
      </c>
      <c r="G9" s="129">
        <f>'P&amp;L'!AG12</f>
        <v>0</v>
      </c>
      <c r="I9" s="70">
        <f t="shared" si="1"/>
        <v>0</v>
      </c>
    </row>
    <row r="10">
      <c r="B10" s="145" t="str">
        <f>'P&amp;L'!C13</f>
        <v>Product 6</v>
      </c>
      <c r="C10" s="129">
        <f>'P&amp;L'!Q13</f>
        <v>0</v>
      </c>
      <c r="D10" s="129">
        <f>'P&amp;L'!AD13</f>
        <v>0</v>
      </c>
      <c r="E10" s="129">
        <f>'P&amp;L'!AE13</f>
        <v>0</v>
      </c>
      <c r="F10" s="129">
        <f>'P&amp;L'!AF13</f>
        <v>0</v>
      </c>
      <c r="G10" s="129">
        <f>'P&amp;L'!AG13</f>
        <v>0</v>
      </c>
      <c r="I10" s="70">
        <f t="shared" si="1"/>
        <v>0</v>
      </c>
    </row>
    <row r="11">
      <c r="B11" s="145" t="str">
        <f>'P&amp;L'!C14</f>
        <v>Product 7</v>
      </c>
      <c r="C11" s="129">
        <f>'P&amp;L'!Q14</f>
        <v>0</v>
      </c>
      <c r="D11" s="129">
        <f>'P&amp;L'!AD14</f>
        <v>0</v>
      </c>
      <c r="E11" s="129">
        <f>'P&amp;L'!AE14</f>
        <v>0</v>
      </c>
      <c r="F11" s="129">
        <f>'P&amp;L'!AF14</f>
        <v>0</v>
      </c>
      <c r="G11" s="129">
        <f>'P&amp;L'!AG14</f>
        <v>0</v>
      </c>
      <c r="I11" s="70">
        <f t="shared" si="1"/>
        <v>0</v>
      </c>
    </row>
    <row r="12">
      <c r="B12" s="145" t="str">
        <f>'P&amp;L'!C15</f>
        <v>Product 8</v>
      </c>
      <c r="C12" s="129">
        <f>'P&amp;L'!Q15</f>
        <v>0</v>
      </c>
      <c r="D12" s="129">
        <f>'P&amp;L'!AD15</f>
        <v>0</v>
      </c>
      <c r="E12" s="129">
        <f>'P&amp;L'!AE15</f>
        <v>0</v>
      </c>
      <c r="F12" s="129">
        <f>'P&amp;L'!AF15</f>
        <v>0</v>
      </c>
      <c r="G12" s="129">
        <f>'P&amp;L'!AG15</f>
        <v>0</v>
      </c>
      <c r="I12" s="70">
        <f t="shared" si="1"/>
        <v>0</v>
      </c>
    </row>
    <row r="13">
      <c r="B13" s="145" t="str">
        <f>'P&amp;L'!C16</f>
        <v>Product 9</v>
      </c>
      <c r="C13" s="129">
        <f>'P&amp;L'!Q16</f>
        <v>0</v>
      </c>
      <c r="D13" s="129">
        <f>'P&amp;L'!AD16</f>
        <v>0</v>
      </c>
      <c r="E13" s="129">
        <f>'P&amp;L'!AE16</f>
        <v>0</v>
      </c>
      <c r="F13" s="129">
        <f>'P&amp;L'!AF16</f>
        <v>0</v>
      </c>
      <c r="G13" s="129">
        <f>'P&amp;L'!AG16</f>
        <v>0</v>
      </c>
      <c r="I13" s="70">
        <f t="shared" si="1"/>
        <v>0</v>
      </c>
    </row>
    <row r="14">
      <c r="B14" s="145"/>
      <c r="C14" s="129"/>
      <c r="D14" s="129"/>
      <c r="E14" s="129"/>
      <c r="F14" s="129"/>
      <c r="G14" s="129"/>
    </row>
    <row r="15">
      <c r="B15" s="145"/>
      <c r="C15" s="129"/>
      <c r="D15" s="129"/>
      <c r="E15" s="129"/>
      <c r="F15" s="129"/>
      <c r="G15" s="129"/>
    </row>
    <row r="16">
      <c r="B16" s="133" t="s">
        <v>99</v>
      </c>
      <c r="C16" s="134">
        <f t="shared" ref="C16:G16" si="2">SUM(C5:C15)</f>
        <v>396000</v>
      </c>
      <c r="D16" s="134">
        <f t="shared" si="2"/>
        <v>871794</v>
      </c>
      <c r="E16" s="134">
        <f t="shared" si="2"/>
        <v>1389063.15</v>
      </c>
      <c r="F16" s="134">
        <f t="shared" si="2"/>
        <v>2223564.3</v>
      </c>
      <c r="G16" s="134">
        <f t="shared" si="2"/>
        <v>3587253.3</v>
      </c>
    </row>
    <row r="17">
      <c r="B17" s="128" t="s">
        <v>100</v>
      </c>
      <c r="C17" s="123"/>
      <c r="D17" s="136">
        <f t="shared" ref="D17:G17" si="3">(D16-C16)/C16</f>
        <v>1.2015</v>
      </c>
      <c r="E17" s="136">
        <f t="shared" si="3"/>
        <v>0.593338736</v>
      </c>
      <c r="F17" s="136">
        <f t="shared" si="3"/>
        <v>0.6007654512</v>
      </c>
      <c r="G17" s="136">
        <f t="shared" si="3"/>
        <v>0.6132896629</v>
      </c>
    </row>
    <row r="18">
      <c r="B18" s="128"/>
      <c r="C18" s="123"/>
      <c r="D18" s="123"/>
      <c r="E18" s="123"/>
      <c r="F18" s="123"/>
      <c r="G18" s="123"/>
    </row>
    <row r="19">
      <c r="B19" s="141" t="s">
        <v>101</v>
      </c>
      <c r="C19" s="123"/>
      <c r="D19" s="123"/>
      <c r="E19" s="123"/>
      <c r="F19" s="123"/>
      <c r="G19" s="123"/>
    </row>
    <row r="20">
      <c r="B20" s="128" t="str">
        <f>'P&amp;L'!C21</f>
        <v>Direct Salaries</v>
      </c>
      <c r="C20" s="129">
        <f>'P&amp;L'!Q21</f>
        <v>50000</v>
      </c>
      <c r="D20" s="129">
        <f>'P&amp;L'!AD21</f>
        <v>52500</v>
      </c>
      <c r="E20" s="129">
        <f>'P&amp;L'!AE21</f>
        <v>55125</v>
      </c>
      <c r="F20" s="129">
        <f>'P&amp;L'!AF21</f>
        <v>57881.25</v>
      </c>
      <c r="G20" s="129">
        <f>'P&amp;L'!AG21</f>
        <v>60775.3125</v>
      </c>
      <c r="I20" s="70">
        <f t="shared" ref="I20:I28" si="4">SUM(C20:G20)</f>
        <v>276281.5625</v>
      </c>
    </row>
    <row r="21">
      <c r="B21" s="128" t="str">
        <f>'P&amp;L'!C22</f>
        <v>Employee Costs</v>
      </c>
      <c r="C21" s="129">
        <f>'P&amp;L'!Q22</f>
        <v>9000</v>
      </c>
      <c r="D21" s="129">
        <f>'P&amp;L'!AD22</f>
        <v>9450</v>
      </c>
      <c r="E21" s="129">
        <f>'P&amp;L'!AE22</f>
        <v>9922.5</v>
      </c>
      <c r="F21" s="129">
        <f>'P&amp;L'!AF22</f>
        <v>10418.625</v>
      </c>
      <c r="G21" s="129">
        <f>'P&amp;L'!AG22</f>
        <v>10939.55625</v>
      </c>
      <c r="I21" s="70">
        <f t="shared" si="4"/>
        <v>49730.68125</v>
      </c>
    </row>
    <row r="22">
      <c r="B22" s="128" t="str">
        <f>'P&amp;L'!C23</f>
        <v>Inventory Costs</v>
      </c>
      <c r="C22" s="129">
        <f>'P&amp;L'!Q23</f>
        <v>118800</v>
      </c>
      <c r="D22" s="129">
        <f>'P&amp;L'!AD23</f>
        <v>261538.2</v>
      </c>
      <c r="E22" s="129">
        <f>'P&amp;L'!AE23</f>
        <v>416718.945</v>
      </c>
      <c r="F22" s="129">
        <f>'P&amp;L'!AF23</f>
        <v>667069.29</v>
      </c>
      <c r="G22" s="129">
        <f>'P&amp;L'!AG23</f>
        <v>1076175.99</v>
      </c>
      <c r="I22" s="70">
        <f t="shared" si="4"/>
        <v>2540302.425</v>
      </c>
    </row>
    <row r="23">
      <c r="B23" s="128" t="str">
        <f>'P&amp;L'!C24</f>
        <v>Materials</v>
      </c>
      <c r="C23" s="129">
        <f>'P&amp;L'!Q24</f>
        <v>39600</v>
      </c>
      <c r="D23" s="129">
        <f>'P&amp;L'!AD24</f>
        <v>87179.4</v>
      </c>
      <c r="E23" s="129">
        <f>'P&amp;L'!AE24</f>
        <v>138906.315</v>
      </c>
      <c r="F23" s="129">
        <f>'P&amp;L'!AF24</f>
        <v>222356.43</v>
      </c>
      <c r="G23" s="129">
        <f>'P&amp;L'!AG24</f>
        <v>358725.33</v>
      </c>
      <c r="I23" s="70">
        <f t="shared" si="4"/>
        <v>846767.475</v>
      </c>
    </row>
    <row r="24">
      <c r="B24" s="128" t="str">
        <f>'P&amp;L'!C25</f>
        <v>Packaging</v>
      </c>
      <c r="C24" s="129">
        <f>'P&amp;L'!Q25</f>
        <v>8960</v>
      </c>
      <c r="D24" s="129">
        <f>'P&amp;L'!AD25</f>
        <v>8717.94</v>
      </c>
      <c r="E24" s="129">
        <f>'P&amp;L'!AE25</f>
        <v>13890.6315</v>
      </c>
      <c r="F24" s="129">
        <f>'P&amp;L'!AF25</f>
        <v>22235.643</v>
      </c>
      <c r="G24" s="129">
        <f>'P&amp;L'!AG25</f>
        <v>35872.533</v>
      </c>
      <c r="I24" s="70">
        <f t="shared" si="4"/>
        <v>89676.7475</v>
      </c>
    </row>
    <row r="25">
      <c r="B25" s="128" t="str">
        <f>'P&amp;L'!C26</f>
        <v>Freight &amp; Shipping</v>
      </c>
      <c r="C25" s="129">
        <f>'P&amp;L'!Q26</f>
        <v>3960</v>
      </c>
      <c r="D25" s="129">
        <f>'P&amp;L'!AD26</f>
        <v>8717.94</v>
      </c>
      <c r="E25" s="129">
        <f>'P&amp;L'!AE26</f>
        <v>13890.6315</v>
      </c>
      <c r="F25" s="129">
        <f>'P&amp;L'!AF26</f>
        <v>22235.643</v>
      </c>
      <c r="G25" s="129">
        <f>'P&amp;L'!AG26</f>
        <v>35872.533</v>
      </c>
      <c r="I25" s="70">
        <f t="shared" si="4"/>
        <v>84676.7475</v>
      </c>
    </row>
    <row r="26">
      <c r="B26" s="128" t="str">
        <f>'P&amp;L'!C27</f>
        <v>Licencing / Transaction Fees</v>
      </c>
      <c r="C26" s="129">
        <f>'P&amp;L'!Q27</f>
        <v>11880</v>
      </c>
      <c r="D26" s="129">
        <f>'P&amp;L'!AD27</f>
        <v>26153.82</v>
      </c>
      <c r="E26" s="129">
        <f>'P&amp;L'!AE27</f>
        <v>41671.8945</v>
      </c>
      <c r="F26" s="129">
        <f>'P&amp;L'!AF27</f>
        <v>66706.929</v>
      </c>
      <c r="G26" s="129">
        <f>'P&amp;L'!AG27</f>
        <v>107617.599</v>
      </c>
      <c r="I26" s="70">
        <f t="shared" si="4"/>
        <v>254030.2425</v>
      </c>
    </row>
    <row r="27">
      <c r="B27" s="128" t="str">
        <f>'P&amp;L'!C28</f>
        <v>Bad Debt Expense</v>
      </c>
      <c r="C27" s="129">
        <f>'P&amp;L'!Q28</f>
        <v>0</v>
      </c>
      <c r="D27" s="129">
        <f>'P&amp;L'!AD28</f>
        <v>0</v>
      </c>
      <c r="E27" s="129">
        <f>'P&amp;L'!AE28</f>
        <v>0</v>
      </c>
      <c r="F27" s="129">
        <f>'P&amp;L'!AF28</f>
        <v>0</v>
      </c>
      <c r="G27" s="129">
        <f>'P&amp;L'!AG28</f>
        <v>0</v>
      </c>
      <c r="I27" s="70">
        <f t="shared" si="4"/>
        <v>0</v>
      </c>
    </row>
    <row r="28">
      <c r="B28" s="128" t="str">
        <f>'P&amp;L'!C29</f>
        <v>Other Cost Of Sales</v>
      </c>
      <c r="C28" s="129">
        <f>'P&amp;L'!Q29</f>
        <v>7920</v>
      </c>
      <c r="D28" s="129">
        <f>'P&amp;L'!AD29</f>
        <v>17435.88</v>
      </c>
      <c r="E28" s="129">
        <f>'P&amp;L'!AE29</f>
        <v>27781.263</v>
      </c>
      <c r="F28" s="129">
        <f>'P&amp;L'!AF29</f>
        <v>44471.286</v>
      </c>
      <c r="G28" s="129">
        <f>'P&amp;L'!AG29</f>
        <v>71745.066</v>
      </c>
      <c r="I28" s="70">
        <f t="shared" si="4"/>
        <v>169353.495</v>
      </c>
    </row>
    <row r="29">
      <c r="B29" s="128"/>
      <c r="C29" s="129"/>
      <c r="D29" s="129"/>
      <c r="E29" s="129"/>
      <c r="F29" s="129"/>
      <c r="G29" s="129"/>
    </row>
    <row r="30">
      <c r="B30" s="141"/>
      <c r="C30" s="149"/>
      <c r="D30" s="149"/>
      <c r="E30" s="149"/>
      <c r="F30" s="149"/>
      <c r="G30" s="149"/>
    </row>
    <row r="31">
      <c r="B31" s="133" t="s">
        <v>12</v>
      </c>
      <c r="C31" s="146">
        <f t="shared" ref="C31:G31" si="5">SUM(C20:C29)</f>
        <v>250120</v>
      </c>
      <c r="D31" s="146">
        <f t="shared" si="5"/>
        <v>471693.18</v>
      </c>
      <c r="E31" s="146">
        <f t="shared" si="5"/>
        <v>717907.1805</v>
      </c>
      <c r="F31" s="146">
        <f t="shared" si="5"/>
        <v>1113375.096</v>
      </c>
      <c r="G31" s="146">
        <f t="shared" si="5"/>
        <v>1757723.92</v>
      </c>
    </row>
    <row r="32">
      <c r="B32" s="128"/>
      <c r="C32" s="129"/>
      <c r="D32" s="129"/>
      <c r="E32" s="129"/>
      <c r="F32" s="129"/>
      <c r="G32" s="129"/>
    </row>
    <row r="33">
      <c r="B33" s="128"/>
      <c r="C33" s="129"/>
      <c r="D33" s="129"/>
      <c r="E33" s="129"/>
      <c r="F33" s="129"/>
      <c r="G33" s="129"/>
    </row>
    <row r="34">
      <c r="B34" s="150" t="s">
        <v>39</v>
      </c>
      <c r="C34" s="146">
        <f t="shared" ref="C34:G34" si="6">C16-C31</f>
        <v>145880</v>
      </c>
      <c r="D34" s="134">
        <f t="shared" si="6"/>
        <v>400100.82</v>
      </c>
      <c r="E34" s="134">
        <f t="shared" si="6"/>
        <v>671155.9695</v>
      </c>
      <c r="F34" s="134">
        <f t="shared" si="6"/>
        <v>1110189.204</v>
      </c>
      <c r="G34" s="134">
        <f t="shared" si="6"/>
        <v>1829529.38</v>
      </c>
    </row>
    <row r="35">
      <c r="B35" s="128" t="s">
        <v>114</v>
      </c>
      <c r="C35" s="136">
        <f t="shared" ref="C35:G35" si="7">C34/C16</f>
        <v>0.3683838384</v>
      </c>
      <c r="D35" s="136">
        <f t="shared" si="7"/>
        <v>0.4589396348</v>
      </c>
      <c r="E35" s="136">
        <f t="shared" si="7"/>
        <v>0.4831716755</v>
      </c>
      <c r="F35" s="136">
        <f t="shared" si="7"/>
        <v>0.499283607</v>
      </c>
      <c r="G35" s="136">
        <f t="shared" si="7"/>
        <v>0.5100084179</v>
      </c>
    </row>
    <row r="36">
      <c r="B36" s="128"/>
      <c r="C36" s="123"/>
      <c r="D36" s="123"/>
      <c r="E36" s="123"/>
      <c r="F36" s="123"/>
      <c r="G36" s="123"/>
    </row>
    <row r="37">
      <c r="B37" s="141" t="s">
        <v>41</v>
      </c>
      <c r="C37" s="123"/>
      <c r="D37" s="123"/>
      <c r="E37" s="123"/>
      <c r="F37" s="123"/>
      <c r="G37" s="123"/>
    </row>
    <row r="38">
      <c r="B38" s="128" t="str">
        <f>'P&amp;L'!C37</f>
        <v>Admin Salaries</v>
      </c>
      <c r="C38" s="129">
        <f>'P&amp;L'!Q37</f>
        <v>60000</v>
      </c>
      <c r="D38" s="129">
        <f>'P&amp;L'!AD37</f>
        <v>63000</v>
      </c>
      <c r="E38" s="129">
        <f>'P&amp;L'!AE37</f>
        <v>66150</v>
      </c>
      <c r="F38" s="129">
        <f>'P&amp;L'!AF37</f>
        <v>69457.5</v>
      </c>
      <c r="G38" s="129">
        <f>'P&amp;L'!AG37</f>
        <v>72930.375</v>
      </c>
      <c r="I38" s="70">
        <f t="shared" ref="I38:I56" si="8">SUM(C38:G38)</f>
        <v>331537.875</v>
      </c>
    </row>
    <row r="39">
      <c r="B39" s="128" t="str">
        <f>'P&amp;L'!C38</f>
        <v>Admin Employee Costs</v>
      </c>
      <c r="C39" s="129">
        <f>'P&amp;L'!Q38</f>
        <v>10800</v>
      </c>
      <c r="D39" s="129">
        <f>'P&amp;L'!AD38</f>
        <v>11340</v>
      </c>
      <c r="E39" s="129">
        <f>'P&amp;L'!AE38</f>
        <v>11907</v>
      </c>
      <c r="F39" s="129">
        <f>'P&amp;L'!AF38</f>
        <v>12502.35</v>
      </c>
      <c r="G39" s="129">
        <f>'P&amp;L'!AG38</f>
        <v>13127.4675</v>
      </c>
      <c r="I39" s="70">
        <f t="shared" si="8"/>
        <v>59676.8175</v>
      </c>
    </row>
    <row r="40">
      <c r="B40" s="128" t="str">
        <f>'P&amp;L'!C39</f>
        <v>Training &amp; Development</v>
      </c>
      <c r="C40" s="129">
        <f>'P&amp;L'!Q39</f>
        <v>17980</v>
      </c>
      <c r="D40" s="129">
        <f>'P&amp;L'!AD39</f>
        <v>13629</v>
      </c>
      <c r="E40" s="129">
        <f>'P&amp;L'!AE39</f>
        <v>14310.45</v>
      </c>
      <c r="F40" s="129">
        <f>'P&amp;L'!AF39</f>
        <v>15025.9725</v>
      </c>
      <c r="G40" s="129">
        <f>'P&amp;L'!AG39</f>
        <v>15777.27113</v>
      </c>
      <c r="I40" s="70">
        <f t="shared" si="8"/>
        <v>76722.69363</v>
      </c>
    </row>
    <row r="41">
      <c r="B41" s="128" t="str">
        <f>'P&amp;L'!C40</f>
        <v>Rent, Rates &amp; Services Charges</v>
      </c>
      <c r="C41" s="129">
        <f>'P&amp;L'!Q40</f>
        <v>16880</v>
      </c>
      <c r="D41" s="129">
        <f>'P&amp;L'!AD40</f>
        <v>26153.82</v>
      </c>
      <c r="E41" s="129">
        <f>'P&amp;L'!AE40</f>
        <v>26938.4346</v>
      </c>
      <c r="F41" s="129">
        <f>'P&amp;L'!AF40</f>
        <v>27477.20329</v>
      </c>
      <c r="G41" s="129">
        <f>'P&amp;L'!AG40</f>
        <v>28026.74736</v>
      </c>
      <c r="I41" s="70">
        <f t="shared" si="8"/>
        <v>125476.2052</v>
      </c>
    </row>
    <row r="42">
      <c r="B42" s="128" t="str">
        <f>'P&amp;L'!C41</f>
        <v>Insurance</v>
      </c>
      <c r="C42" s="129">
        <f>'P&amp;L'!Q41</f>
        <v>5000</v>
      </c>
      <c r="D42" s="129">
        <f>'P&amp;L'!AD41</f>
        <v>0</v>
      </c>
      <c r="E42" s="129">
        <f>'P&amp;L'!AE41</f>
        <v>0</v>
      </c>
      <c r="F42" s="129">
        <f>'P&amp;L'!AF41</f>
        <v>0</v>
      </c>
      <c r="G42" s="129">
        <f>'P&amp;L'!AG41</f>
        <v>0</v>
      </c>
      <c r="I42" s="70">
        <f t="shared" si="8"/>
        <v>5000</v>
      </c>
    </row>
    <row r="43">
      <c r="B43" s="128" t="str">
        <f>'P&amp;L'!C42</f>
        <v>License &amp; Permits</v>
      </c>
      <c r="C43" s="129">
        <f>'P&amp;L'!Q42</f>
        <v>0</v>
      </c>
      <c r="D43" s="129">
        <f>'P&amp;L'!AD42</f>
        <v>0</v>
      </c>
      <c r="E43" s="129">
        <f>'P&amp;L'!AE42</f>
        <v>0</v>
      </c>
      <c r="F43" s="129">
        <f>'P&amp;L'!AF42</f>
        <v>0</v>
      </c>
      <c r="G43" s="129">
        <f>'P&amp;L'!AG42</f>
        <v>0</v>
      </c>
      <c r="I43" s="70">
        <f t="shared" si="8"/>
        <v>0</v>
      </c>
    </row>
    <row r="44">
      <c r="B44" s="128" t="str">
        <f>'P&amp;L'!C43</f>
        <v>Utilities (gas, electricity, water)</v>
      </c>
      <c r="C44" s="129">
        <f>'P&amp;L'!Q43</f>
        <v>3960</v>
      </c>
      <c r="D44" s="129">
        <f>'P&amp;L'!AD43</f>
        <v>8717.94</v>
      </c>
      <c r="E44" s="129">
        <f>'P&amp;L'!AE43</f>
        <v>13890.6315</v>
      </c>
      <c r="F44" s="129">
        <f>'P&amp;L'!AF43</f>
        <v>22235.643</v>
      </c>
      <c r="G44" s="129">
        <f>'P&amp;L'!AG43</f>
        <v>35872.533</v>
      </c>
      <c r="I44" s="70">
        <f t="shared" si="8"/>
        <v>84676.7475</v>
      </c>
    </row>
    <row r="45">
      <c r="B45" s="128" t="str">
        <f>'P&amp;L'!C44</f>
        <v>Repairs &amp; Maintenance</v>
      </c>
      <c r="C45" s="129">
        <f>'P&amp;L'!Q44</f>
        <v>0</v>
      </c>
      <c r="D45" s="129">
        <f>'P&amp;L'!AD44</f>
        <v>0</v>
      </c>
      <c r="E45" s="129">
        <f>'P&amp;L'!AE44</f>
        <v>0</v>
      </c>
      <c r="F45" s="129">
        <f>'P&amp;L'!AF44</f>
        <v>0</v>
      </c>
      <c r="G45" s="129">
        <f>'P&amp;L'!AG44</f>
        <v>0</v>
      </c>
      <c r="I45" s="70">
        <f t="shared" si="8"/>
        <v>0</v>
      </c>
    </row>
    <row r="46">
      <c r="B46" s="128" t="str">
        <f>'P&amp;L'!C45</f>
        <v>Telephone &amp; Internet Charges</v>
      </c>
      <c r="C46" s="129">
        <f>'P&amp;L'!Q45</f>
        <v>0</v>
      </c>
      <c r="D46" s="129">
        <f>'P&amp;L'!AD45</f>
        <v>0</v>
      </c>
      <c r="E46" s="129">
        <f>'P&amp;L'!AE45</f>
        <v>0</v>
      </c>
      <c r="F46" s="129">
        <f>'P&amp;L'!AF45</f>
        <v>0</v>
      </c>
      <c r="G46" s="129">
        <f>'P&amp;L'!AG45</f>
        <v>0</v>
      </c>
      <c r="I46" s="70">
        <f t="shared" si="8"/>
        <v>0</v>
      </c>
    </row>
    <row r="47">
      <c r="B47" s="128" t="str">
        <f>'P&amp;L'!C46</f>
        <v>Offline Marketing</v>
      </c>
      <c r="C47" s="129">
        <f>'P&amp;L'!Q46</f>
        <v>7920</v>
      </c>
      <c r="D47" s="129">
        <f>'P&amp;L'!AD46</f>
        <v>17435.88</v>
      </c>
      <c r="E47" s="129">
        <f>'P&amp;L'!AE46</f>
        <v>27781.263</v>
      </c>
      <c r="F47" s="129">
        <f>'P&amp;L'!AF46</f>
        <v>44471.286</v>
      </c>
      <c r="G47" s="129">
        <f>'P&amp;L'!AG46</f>
        <v>71745.066</v>
      </c>
      <c r="I47" s="70">
        <f t="shared" si="8"/>
        <v>169353.495</v>
      </c>
    </row>
    <row r="48">
      <c r="B48" s="128" t="str">
        <f>'P&amp;L'!C47</f>
        <v>Online Marketing</v>
      </c>
      <c r="C48" s="129">
        <f>'P&amp;L'!Q47</f>
        <v>19800</v>
      </c>
      <c r="D48" s="129">
        <f>'P&amp;L'!AD47</f>
        <v>43589.7</v>
      </c>
      <c r="E48" s="129">
        <f>'P&amp;L'!AE47</f>
        <v>69453.1575</v>
      </c>
      <c r="F48" s="129">
        <f>'P&amp;L'!AF47</f>
        <v>111178.215</v>
      </c>
      <c r="G48" s="129">
        <f>'P&amp;L'!AG47</f>
        <v>179362.665</v>
      </c>
      <c r="I48" s="70">
        <f t="shared" si="8"/>
        <v>423383.7375</v>
      </c>
    </row>
    <row r="49">
      <c r="B49" s="128" t="str">
        <f>'P&amp;L'!C48</f>
        <v>Public Relations</v>
      </c>
      <c r="C49" s="129">
        <f>'P&amp;L'!Q48</f>
        <v>11880</v>
      </c>
      <c r="D49" s="129">
        <f>'P&amp;L'!AD48</f>
        <v>26153.82</v>
      </c>
      <c r="E49" s="129">
        <f>'P&amp;L'!AE48</f>
        <v>41671.8945</v>
      </c>
      <c r="F49" s="129">
        <f>'P&amp;L'!AF48</f>
        <v>66706.929</v>
      </c>
      <c r="G49" s="129">
        <f>'P&amp;L'!AG48</f>
        <v>107617.599</v>
      </c>
      <c r="I49" s="70">
        <f t="shared" si="8"/>
        <v>254030.2425</v>
      </c>
    </row>
    <row r="50">
      <c r="B50" s="128" t="str">
        <f>'P&amp;L'!C49</f>
        <v>Travel, Transport and delivery</v>
      </c>
      <c r="C50" s="129">
        <f>'P&amp;L'!Q49</f>
        <v>0</v>
      </c>
      <c r="D50" s="129">
        <f>'P&amp;L'!AD49</f>
        <v>0</v>
      </c>
      <c r="E50" s="129">
        <f>'P&amp;L'!AE49</f>
        <v>0</v>
      </c>
      <c r="F50" s="129">
        <f>'P&amp;L'!AF49</f>
        <v>0</v>
      </c>
      <c r="G50" s="129">
        <f>'P&amp;L'!AG49</f>
        <v>0</v>
      </c>
      <c r="I50" s="70">
        <f t="shared" si="8"/>
        <v>0</v>
      </c>
    </row>
    <row r="51">
      <c r="B51" s="128" t="str">
        <f>'P&amp;L'!C50</f>
        <v>Hospitality &amp; Entertainment:</v>
      </c>
      <c r="C51" s="129">
        <f>'P&amp;L'!Q50</f>
        <v>0</v>
      </c>
      <c r="D51" s="129">
        <f>'P&amp;L'!AD50</f>
        <v>0</v>
      </c>
      <c r="E51" s="129">
        <f>'P&amp;L'!AE50</f>
        <v>0</v>
      </c>
      <c r="F51" s="129">
        <f>'P&amp;L'!AF50</f>
        <v>0</v>
      </c>
      <c r="G51" s="129">
        <f>'P&amp;L'!AG50</f>
        <v>0</v>
      </c>
      <c r="I51" s="70">
        <f t="shared" si="8"/>
        <v>0</v>
      </c>
    </row>
    <row r="52">
      <c r="B52" s="128" t="str">
        <f>'P&amp;L'!C51</f>
        <v>Professional Fees (Lawyers, Accountants &amp; Consultants)</v>
      </c>
      <c r="C52" s="129">
        <f>'P&amp;L'!Q51</f>
        <v>1980</v>
      </c>
      <c r="D52" s="129">
        <f>'P&amp;L'!AD51</f>
        <v>4358.97</v>
      </c>
      <c r="E52" s="129">
        <f>'P&amp;L'!AE51</f>
        <v>6945.31575</v>
      </c>
      <c r="F52" s="129">
        <f>'P&amp;L'!AF51</f>
        <v>11117.8215</v>
      </c>
      <c r="G52" s="129">
        <f>'P&amp;L'!AG51</f>
        <v>17936.2665</v>
      </c>
      <c r="I52" s="70">
        <f t="shared" si="8"/>
        <v>42338.37375</v>
      </c>
    </row>
    <row r="53">
      <c r="B53" s="128" t="str">
        <f>'P&amp;L'!C52</f>
        <v>Membership &amp; Association Fees</v>
      </c>
      <c r="C53" s="129">
        <f>'P&amp;L'!Q52</f>
        <v>0</v>
      </c>
      <c r="D53" s="129">
        <f>'P&amp;L'!AD52</f>
        <v>0</v>
      </c>
      <c r="E53" s="129">
        <f>'P&amp;L'!AE52</f>
        <v>0</v>
      </c>
      <c r="F53" s="129">
        <f>'P&amp;L'!AF52</f>
        <v>0</v>
      </c>
      <c r="G53" s="129">
        <f>'P&amp;L'!AG52</f>
        <v>0</v>
      </c>
      <c r="I53" s="70">
        <f t="shared" si="8"/>
        <v>0</v>
      </c>
    </row>
    <row r="54">
      <c r="B54" s="128" t="str">
        <f>'P&amp;L'!C53</f>
        <v>Equipment Leasing / Expenses</v>
      </c>
      <c r="C54" s="129">
        <f>'P&amp;L'!Q53</f>
        <v>0</v>
      </c>
      <c r="D54" s="129">
        <f>'P&amp;L'!AD53</f>
        <v>0</v>
      </c>
      <c r="E54" s="129">
        <f>'P&amp;L'!AE53</f>
        <v>0</v>
      </c>
      <c r="F54" s="129">
        <f>'P&amp;L'!AF53</f>
        <v>0</v>
      </c>
      <c r="G54" s="129">
        <f>'P&amp;L'!AG53</f>
        <v>0</v>
      </c>
      <c r="I54" s="70">
        <f t="shared" si="8"/>
        <v>0</v>
      </c>
    </row>
    <row r="55">
      <c r="B55" s="128" t="str">
        <f>'P&amp;L'!C54</f>
        <v>Other Office Costs</v>
      </c>
      <c r="C55" s="129">
        <f>'P&amp;L'!Q54</f>
        <v>0</v>
      </c>
      <c r="D55" s="129">
        <f>'P&amp;L'!AD54</f>
        <v>0</v>
      </c>
      <c r="E55" s="129">
        <f>'P&amp;L'!AE54</f>
        <v>0</v>
      </c>
      <c r="F55" s="129">
        <f>'P&amp;L'!AF54</f>
        <v>0</v>
      </c>
      <c r="G55" s="129">
        <f>'P&amp;L'!AG54</f>
        <v>0</v>
      </c>
      <c r="I55" s="70">
        <f t="shared" si="8"/>
        <v>0</v>
      </c>
    </row>
    <row r="56">
      <c r="B56" s="128" t="str">
        <f>'P&amp;L'!C55</f>
        <v>Development Costs / Startup Costs</v>
      </c>
      <c r="C56" s="129">
        <f>'P&amp;L'!Q55</f>
        <v>0</v>
      </c>
      <c r="D56" s="129">
        <f>'P&amp;L'!AD55</f>
        <v>0</v>
      </c>
      <c r="E56" s="129">
        <f>'P&amp;L'!AE55</f>
        <v>0</v>
      </c>
      <c r="F56" s="129">
        <f>'P&amp;L'!AF55</f>
        <v>0</v>
      </c>
      <c r="G56" s="129">
        <f>'P&amp;L'!AG55</f>
        <v>0</v>
      </c>
      <c r="I56" s="70">
        <f t="shared" si="8"/>
        <v>0</v>
      </c>
    </row>
    <row r="57">
      <c r="B57" s="141"/>
      <c r="C57" s="129"/>
      <c r="D57" s="129"/>
      <c r="E57" s="129"/>
      <c r="F57" s="129"/>
      <c r="G57" s="129"/>
    </row>
    <row r="58">
      <c r="B58" s="141"/>
      <c r="C58" s="129"/>
      <c r="D58" s="129"/>
      <c r="E58" s="129"/>
      <c r="F58" s="129"/>
      <c r="G58" s="129"/>
    </row>
    <row r="59">
      <c r="B59" s="133" t="s">
        <v>138</v>
      </c>
      <c r="C59" s="134">
        <f t="shared" ref="C59:G59" si="9">SUM(C38:C57)</f>
        <v>156200</v>
      </c>
      <c r="D59" s="134">
        <f t="shared" si="9"/>
        <v>214379.13</v>
      </c>
      <c r="E59" s="134">
        <f t="shared" si="9"/>
        <v>279048.1469</v>
      </c>
      <c r="F59" s="134">
        <f t="shared" si="9"/>
        <v>380172.9203</v>
      </c>
      <c r="G59" s="134">
        <f t="shared" si="9"/>
        <v>542395.9905</v>
      </c>
    </row>
    <row r="60">
      <c r="B60" s="128"/>
      <c r="C60" s="123"/>
      <c r="D60" s="123"/>
      <c r="E60" s="123"/>
      <c r="F60" s="123"/>
      <c r="G60" s="123"/>
    </row>
    <row r="61">
      <c r="B61" s="128"/>
      <c r="C61" s="129"/>
      <c r="D61" s="129"/>
      <c r="E61" s="129"/>
      <c r="F61" s="129"/>
      <c r="G61" s="129"/>
    </row>
    <row r="62">
      <c r="B62" s="115" t="s">
        <v>42</v>
      </c>
      <c r="C62" s="134">
        <f t="shared" ref="C62:G62" si="10">C16-C31-C59</f>
        <v>-10320</v>
      </c>
      <c r="D62" s="134">
        <f t="shared" si="10"/>
        <v>185721.69</v>
      </c>
      <c r="E62" s="134">
        <f t="shared" si="10"/>
        <v>392107.8227</v>
      </c>
      <c r="F62" s="134">
        <f t="shared" si="10"/>
        <v>730016.2837</v>
      </c>
      <c r="G62" s="134">
        <f t="shared" si="10"/>
        <v>1287133.39</v>
      </c>
    </row>
    <row r="63">
      <c r="B63" s="155" t="s">
        <v>114</v>
      </c>
      <c r="C63" s="156">
        <f t="shared" ref="C63:G63" si="11">C62/C16</f>
        <v>-0.02606060606</v>
      </c>
      <c r="D63" s="156">
        <f t="shared" si="11"/>
        <v>0.2130339163</v>
      </c>
      <c r="E63" s="156">
        <f t="shared" si="11"/>
        <v>0.2822822149</v>
      </c>
      <c r="F63" s="156">
        <f t="shared" si="11"/>
        <v>0.3283090503</v>
      </c>
      <c r="G63" s="156">
        <f t="shared" si="11"/>
        <v>0.3588075004</v>
      </c>
    </row>
    <row r="64">
      <c r="B64" s="128"/>
      <c r="C64" s="129"/>
      <c r="D64" s="129"/>
      <c r="E64" s="129"/>
      <c r="F64" s="129"/>
      <c r="G64" s="129"/>
    </row>
    <row r="65">
      <c r="B65" s="128"/>
      <c r="C65" s="129"/>
      <c r="D65" s="129"/>
      <c r="E65" s="129"/>
      <c r="F65" s="129"/>
      <c r="G65" s="129"/>
    </row>
    <row r="66">
      <c r="B66" s="128"/>
      <c r="C66" s="129"/>
      <c r="D66" s="129"/>
      <c r="E66" s="129"/>
      <c r="F66" s="129"/>
      <c r="G66" s="129"/>
    </row>
    <row r="67">
      <c r="B67" s="128" t="str">
        <f>'P&amp;L'!C64</f>
        <v>Depreciation</v>
      </c>
      <c r="C67" s="129">
        <f>'P&amp;L'!Q64</f>
        <v>19211.11111</v>
      </c>
      <c r="D67" s="129">
        <f>'P&amp;L'!AD64</f>
        <v>37253.33333</v>
      </c>
      <c r="E67" s="129">
        <f>'P&amp;L'!AE64</f>
        <v>59099.33333</v>
      </c>
      <c r="F67" s="129">
        <f>'P&amp;L'!AF64</f>
        <v>68329.3</v>
      </c>
      <c r="G67" s="129">
        <f>'P&amp;L'!AG64</f>
        <v>81058.265</v>
      </c>
      <c r="I67" s="70">
        <f t="shared" ref="I67:I70" si="12">SUM(C67:G67)</f>
        <v>264951.3428</v>
      </c>
    </row>
    <row r="68">
      <c r="B68" s="128" t="str">
        <f>'P&amp;L'!C65</f>
        <v>Bank Charges</v>
      </c>
      <c r="C68" s="129">
        <f>'P&amp;L'!Q65</f>
        <v>0</v>
      </c>
      <c r="D68" s="129">
        <f>'P&amp;L'!AD65</f>
        <v>0</v>
      </c>
      <c r="E68" s="129" t="str">
        <f>'P&amp;L'!AE65</f>
        <v/>
      </c>
      <c r="F68" s="129" t="str">
        <f>'P&amp;L'!AF65</f>
        <v/>
      </c>
      <c r="G68" s="129" t="str">
        <f>'P&amp;L'!AG65</f>
        <v/>
      </c>
      <c r="I68" s="70">
        <f t="shared" si="12"/>
        <v>0</v>
      </c>
    </row>
    <row r="69">
      <c r="B69" s="128" t="str">
        <f>'P&amp;L'!C66</f>
        <v>Loan Interest</v>
      </c>
      <c r="C69" s="129">
        <f>'P&amp;L'!Q66</f>
        <v>0</v>
      </c>
      <c r="D69" s="129">
        <f>'P&amp;L'!AD66</f>
        <v>0</v>
      </c>
      <c r="E69" s="129">
        <f>'P&amp;L'!AE66</f>
        <v>0</v>
      </c>
      <c r="F69" s="129" t="str">
        <f>'P&amp;L'!AF66</f>
        <v/>
      </c>
      <c r="G69" s="129" t="str">
        <f>'P&amp;L'!AG66</f>
        <v/>
      </c>
      <c r="I69" s="70">
        <f t="shared" si="12"/>
        <v>0</v>
      </c>
    </row>
    <row r="70">
      <c r="B70" s="128" t="str">
        <f>'P&amp;L'!C67</f>
        <v>Taxation</v>
      </c>
      <c r="C70" s="129">
        <f>'P&amp;L'!Q67</f>
        <v>1839.2</v>
      </c>
      <c r="D70" s="129">
        <f>'P&amp;L'!AD67</f>
        <v>35287.1211</v>
      </c>
      <c r="E70" s="129">
        <f>'P&amp;L'!AE67</f>
        <v>74500.4863</v>
      </c>
      <c r="F70" s="129">
        <f>'P&amp;L'!AF67</f>
        <v>138703.0939</v>
      </c>
      <c r="G70" s="129">
        <f>'P&amp;L'!AG67</f>
        <v>244555.3441</v>
      </c>
      <c r="I70" s="70">
        <f t="shared" si="12"/>
        <v>494885.2454</v>
      </c>
    </row>
    <row r="71">
      <c r="B71" s="128"/>
      <c r="C71" s="134">
        <f t="shared" ref="C71:G71" si="13">SUM(C67:C70)</f>
        <v>21050.31111</v>
      </c>
      <c r="D71" s="134">
        <f t="shared" si="13"/>
        <v>72540.45443</v>
      </c>
      <c r="E71" s="134">
        <f t="shared" si="13"/>
        <v>133599.8196</v>
      </c>
      <c r="F71" s="134">
        <f t="shared" si="13"/>
        <v>207032.3939</v>
      </c>
      <c r="G71" s="134">
        <f t="shared" si="13"/>
        <v>325613.6091</v>
      </c>
    </row>
    <row r="72">
      <c r="B72" s="128"/>
      <c r="C72" s="123"/>
      <c r="D72" s="123"/>
      <c r="E72" s="123"/>
      <c r="F72" s="123"/>
      <c r="G72" s="123"/>
    </row>
    <row r="73">
      <c r="B73" s="128"/>
      <c r="C73" s="123"/>
      <c r="D73" s="123"/>
      <c r="E73" s="123"/>
      <c r="F73" s="123"/>
      <c r="G73" s="123"/>
    </row>
    <row r="74">
      <c r="B74" s="133" t="s">
        <v>44</v>
      </c>
      <c r="C74" s="159">
        <f t="shared" ref="C74:G74" si="14">C34-C59-C71</f>
        <v>-31370.31111</v>
      </c>
      <c r="D74" s="159">
        <f t="shared" si="14"/>
        <v>113181.2356</v>
      </c>
      <c r="E74" s="159">
        <f t="shared" si="14"/>
        <v>258508.003</v>
      </c>
      <c r="F74" s="159">
        <f t="shared" si="14"/>
        <v>522983.8898</v>
      </c>
      <c r="G74" s="159">
        <f t="shared" si="14"/>
        <v>961519.7807</v>
      </c>
    </row>
    <row r="75">
      <c r="B75" s="155" t="s">
        <v>114</v>
      </c>
      <c r="C75" s="165">
        <f t="shared" ref="C75:G75" si="15">C74/C16</f>
        <v>-0.07921795735</v>
      </c>
      <c r="D75" s="165">
        <f t="shared" si="15"/>
        <v>0.1298256647</v>
      </c>
      <c r="E75" s="165">
        <f t="shared" si="15"/>
        <v>0.1861024123</v>
      </c>
      <c r="F75" s="165">
        <f t="shared" si="15"/>
        <v>0.2352007045</v>
      </c>
      <c r="G75" s="165">
        <f t="shared" si="15"/>
        <v>0.2680378831</v>
      </c>
    </row>
    <row r="76">
      <c r="B76" s="113"/>
      <c r="C76" s="70">
        <f>C74-'P&amp;L'!Q71</f>
        <v>0</v>
      </c>
      <c r="D76" s="70">
        <f>D74-'P&amp;L'!AD71</f>
        <v>0</v>
      </c>
      <c r="E76" s="70">
        <f>E74-'P&amp;L'!AE71</f>
        <v>0</v>
      </c>
      <c r="F76" s="70">
        <f>F74-'P&amp;L'!AF71</f>
        <v>0</v>
      </c>
      <c r="G76" s="70">
        <f>G74-'P&amp;L'!AG71</f>
        <v>0</v>
      </c>
    </row>
    <row r="77">
      <c r="B77" s="113"/>
    </row>
    <row r="78">
      <c r="B78" s="815"/>
      <c r="C78" s="299" t="str">
        <f t="shared" ref="C78:G78" si="16">C2</f>
        <v>Year 1</v>
      </c>
      <c r="D78" s="299" t="str">
        <f t="shared" si="16"/>
        <v>Year 2</v>
      </c>
      <c r="E78" s="299" t="str">
        <f t="shared" si="16"/>
        <v>Year 3</v>
      </c>
      <c r="F78" s="299" t="str">
        <f t="shared" si="16"/>
        <v>Year 4</v>
      </c>
      <c r="G78" s="299" t="str">
        <f t="shared" si="16"/>
        <v>Year 5</v>
      </c>
    </row>
    <row r="79">
      <c r="B79" s="816"/>
      <c r="C79" s="817"/>
      <c r="D79" s="817"/>
      <c r="E79" s="817"/>
      <c r="F79" s="817"/>
      <c r="G79" s="818"/>
    </row>
    <row r="80">
      <c r="B80" s="819" t="s">
        <v>195</v>
      </c>
      <c r="C80" s="298">
        <f>'Cash Flow '!S9</f>
        <v>0</v>
      </c>
      <c r="D80" s="298">
        <f>'Cash Flow '!AF9</f>
        <v>145948.8</v>
      </c>
      <c r="E80" s="298">
        <f>'Cash Flow '!AG9</f>
        <v>235629.3534</v>
      </c>
      <c r="F80" s="298">
        <f>'Cash Flow '!AH9</f>
        <v>500715.9362</v>
      </c>
      <c r="G80" s="298">
        <f>'Cash Flow '!AI9</f>
        <v>1034642.146</v>
      </c>
    </row>
    <row r="81">
      <c r="B81" s="820"/>
      <c r="C81" s="304"/>
      <c r="D81" s="304"/>
      <c r="E81" s="304"/>
      <c r="F81" s="304"/>
      <c r="G81" s="821"/>
    </row>
    <row r="82">
      <c r="B82" s="336" t="s">
        <v>196</v>
      </c>
      <c r="C82" s="309"/>
      <c r="D82" s="309"/>
      <c r="E82" s="309"/>
      <c r="F82" s="309"/>
      <c r="G82" s="822"/>
    </row>
    <row r="83">
      <c r="B83" s="342" t="str">
        <f>'Cash Flow '!E12</f>
        <v>Loan</v>
      </c>
      <c r="C83" s="316">
        <f>'Cash Flow '!S12</f>
        <v>0</v>
      </c>
      <c r="D83" s="316">
        <f>'Cash Flow '!AF12</f>
        <v>0</v>
      </c>
      <c r="E83" s="316">
        <f>'Cash Flow '!AG12</f>
        <v>0</v>
      </c>
      <c r="F83" s="316">
        <f>'Cash Flow '!AH12</f>
        <v>0</v>
      </c>
      <c r="G83" s="823">
        <f>'Cash Flow '!AI12</f>
        <v>0</v>
      </c>
      <c r="I83" s="824">
        <f t="shared" ref="I83:I85" si="17">SUM(C83:G83)</f>
        <v>0</v>
      </c>
    </row>
    <row r="84">
      <c r="B84" s="342" t="str">
        <f>'Cash Flow '!E13</f>
        <v>Investment</v>
      </c>
      <c r="C84" s="316">
        <f>'Cash Flow '!S13</f>
        <v>200000</v>
      </c>
      <c r="D84" s="316">
        <f>'Cash Flow '!AF13</f>
        <v>0</v>
      </c>
      <c r="E84" s="316">
        <f>'Cash Flow '!AG13</f>
        <v>0</v>
      </c>
      <c r="F84" s="316">
        <f>'Cash Flow '!AH13</f>
        <v>0</v>
      </c>
      <c r="G84" s="823">
        <f>'Cash Flow '!AI13</f>
        <v>0</v>
      </c>
      <c r="I84" s="824">
        <f t="shared" si="17"/>
        <v>200000</v>
      </c>
    </row>
    <row r="85">
      <c r="B85" s="342" t="str">
        <f>'Cash Flow '!E14</f>
        <v>Net Income</v>
      </c>
      <c r="C85" s="316">
        <f>'Cash Flow '!S14</f>
        <v>471240</v>
      </c>
      <c r="D85" s="316">
        <f>'Cash Flow '!AF14</f>
        <v>1046152.8</v>
      </c>
      <c r="E85" s="316">
        <f>'Cash Flow '!AG14</f>
        <v>1666875.78</v>
      </c>
      <c r="F85" s="316">
        <f>'Cash Flow '!AH14</f>
        <v>2668277.16</v>
      </c>
      <c r="G85" s="823">
        <f>'Cash Flow '!AI14</f>
        <v>4304703.96</v>
      </c>
      <c r="I85" s="824">
        <f t="shared" si="17"/>
        <v>10157249.7</v>
      </c>
    </row>
    <row r="86">
      <c r="B86" s="342"/>
      <c r="C86" s="316"/>
      <c r="D86" s="316"/>
      <c r="E86" s="316"/>
      <c r="F86" s="316"/>
      <c r="G86" s="823"/>
    </row>
    <row r="87">
      <c r="B87" s="825" t="s">
        <v>202</v>
      </c>
      <c r="C87" s="324">
        <f t="shared" ref="C87:G87" si="18">SUM(C82:C85)</f>
        <v>671240</v>
      </c>
      <c r="D87" s="324">
        <f t="shared" si="18"/>
        <v>1046152.8</v>
      </c>
      <c r="E87" s="324">
        <f t="shared" si="18"/>
        <v>1666875.78</v>
      </c>
      <c r="F87" s="324">
        <f t="shared" si="18"/>
        <v>2668277.16</v>
      </c>
      <c r="G87" s="826">
        <f t="shared" si="18"/>
        <v>4304703.96</v>
      </c>
    </row>
    <row r="88">
      <c r="B88" s="827"/>
      <c r="C88" s="330"/>
      <c r="D88" s="330"/>
      <c r="E88" s="330"/>
      <c r="F88" s="330"/>
      <c r="G88" s="828"/>
    </row>
    <row r="89">
      <c r="B89" s="336" t="s">
        <v>203</v>
      </c>
      <c r="C89" s="309" t="str">
        <f>'Cash Flow '!S18</f>
        <v/>
      </c>
      <c r="D89" s="309"/>
      <c r="E89" s="309"/>
      <c r="F89" s="309"/>
      <c r="G89" s="822"/>
    </row>
    <row r="90">
      <c r="B90" s="342" t="str">
        <f>'Cash Flow '!E19</f>
        <v>Loan Repayment</v>
      </c>
      <c r="C90" s="316">
        <f>'Cash Flow '!S19</f>
        <v>0</v>
      </c>
      <c r="D90" s="316">
        <f>'Cash Flow '!AF19</f>
        <v>0</v>
      </c>
      <c r="E90" s="316">
        <f>'Cash Flow '!AG19</f>
        <v>0</v>
      </c>
      <c r="F90" s="316">
        <f>'Cash Flow '!AH19</f>
        <v>0</v>
      </c>
      <c r="G90" s="823">
        <f>'Cash Flow '!AI19</f>
        <v>0</v>
      </c>
      <c r="I90" s="824">
        <f t="shared" ref="I90:I117" si="19">SUM(C90:G90)</f>
        <v>0</v>
      </c>
    </row>
    <row r="91">
      <c r="B91" s="342" t="str">
        <f>'Cash Flow '!E20</f>
        <v>Capex Staffing (R&amp;D)</v>
      </c>
      <c r="C91" s="316">
        <f>'Cash Flow '!S20</f>
        <v>40000</v>
      </c>
      <c r="D91" s="316">
        <f>'Cash Flow '!AF20</f>
        <v>42000</v>
      </c>
      <c r="E91" s="316">
        <f>'Cash Flow '!AG20</f>
        <v>44100</v>
      </c>
      <c r="F91" s="316">
        <f>'Cash Flow '!AH20</f>
        <v>46305</v>
      </c>
      <c r="G91" s="823">
        <f>'Cash Flow '!AI20</f>
        <v>48620.25</v>
      </c>
      <c r="I91" s="824">
        <f t="shared" si="19"/>
        <v>221025.25</v>
      </c>
    </row>
    <row r="92">
      <c r="B92" s="342" t="str">
        <f>'Cash Flow '!E21</f>
        <v>Capital Expenditure (Equipment)</v>
      </c>
      <c r="C92" s="316">
        <f>'Cash Flow '!S21</f>
        <v>10000</v>
      </c>
      <c r="D92" s="316">
        <f>'Cash Flow '!AF21</f>
        <v>15000</v>
      </c>
      <c r="E92" s="316">
        <f>'Cash Flow '!AG21</f>
        <v>22500</v>
      </c>
      <c r="F92" s="316">
        <f>'Cash Flow '!AH21</f>
        <v>33750</v>
      </c>
      <c r="G92" s="823">
        <f>'Cash Flow '!AI21</f>
        <v>50625</v>
      </c>
      <c r="I92" s="824">
        <f t="shared" si="19"/>
        <v>131875</v>
      </c>
    </row>
    <row r="93">
      <c r="B93" s="342" t="str">
        <f>'Cash Flow '!E22</f>
        <v>Salary Costs</v>
      </c>
      <c r="C93" s="316">
        <f>'Cash Flow '!S22</f>
        <v>129800</v>
      </c>
      <c r="D93" s="316">
        <f>'Cash Flow '!AF22</f>
        <v>136290</v>
      </c>
      <c r="E93" s="316">
        <f>'Cash Flow '!AG22</f>
        <v>143104.5</v>
      </c>
      <c r="F93" s="316">
        <f>'Cash Flow '!AH22</f>
        <v>150259.725</v>
      </c>
      <c r="G93" s="823">
        <f>'Cash Flow '!AI22</f>
        <v>157772.7113</v>
      </c>
      <c r="I93" s="824">
        <f t="shared" si="19"/>
        <v>717226.9363</v>
      </c>
    </row>
    <row r="94">
      <c r="B94" s="342" t="str">
        <f>'Cash Flow '!E23</f>
        <v>Inventory Costs</v>
      </c>
      <c r="C94" s="316">
        <f>'Cash Flow '!S23</f>
        <v>142560</v>
      </c>
      <c r="D94" s="316">
        <f>'Cash Flow '!AF23</f>
        <v>313845.84</v>
      </c>
      <c r="E94" s="316">
        <f>'Cash Flow '!AG23</f>
        <v>500062.734</v>
      </c>
      <c r="F94" s="316">
        <f>'Cash Flow '!AH23</f>
        <v>800483.148</v>
      </c>
      <c r="G94" s="823">
        <f>'Cash Flow '!AI23</f>
        <v>1291411.188</v>
      </c>
      <c r="I94" s="824">
        <f t="shared" si="19"/>
        <v>3048362.91</v>
      </c>
    </row>
    <row r="95">
      <c r="B95" s="342" t="str">
        <f>'Cash Flow '!E24</f>
        <v>Materials</v>
      </c>
      <c r="C95" s="316">
        <f>'Cash Flow '!S24</f>
        <v>47520</v>
      </c>
      <c r="D95" s="316">
        <f>'Cash Flow '!AF24</f>
        <v>104615.28</v>
      </c>
      <c r="E95" s="316">
        <f>'Cash Flow '!AG24</f>
        <v>166687.578</v>
      </c>
      <c r="F95" s="316">
        <f>'Cash Flow '!AH24</f>
        <v>266827.716</v>
      </c>
      <c r="G95" s="823">
        <f>'Cash Flow '!AI24</f>
        <v>430470.396</v>
      </c>
      <c r="I95" s="824">
        <f t="shared" si="19"/>
        <v>1016120.97</v>
      </c>
    </row>
    <row r="96">
      <c r="B96" s="342" t="str">
        <f>'Cash Flow '!E25</f>
        <v>Packaging</v>
      </c>
      <c r="C96" s="316">
        <f>'Cash Flow '!S25</f>
        <v>9752</v>
      </c>
      <c r="D96" s="316">
        <f>'Cash Flow '!AF25</f>
        <v>10461.528</v>
      </c>
      <c r="E96" s="316">
        <f>'Cash Flow '!AG25</f>
        <v>16668.7578</v>
      </c>
      <c r="F96" s="316">
        <f>'Cash Flow '!AH25</f>
        <v>26682.7716</v>
      </c>
      <c r="G96" s="823">
        <f>'Cash Flow '!AI25</f>
        <v>43047.0396</v>
      </c>
      <c r="I96" s="824">
        <f t="shared" si="19"/>
        <v>106612.097</v>
      </c>
    </row>
    <row r="97">
      <c r="B97" s="342" t="str">
        <f>'Cash Flow '!E26</f>
        <v>Freight &amp; Shipping</v>
      </c>
      <c r="C97" s="316">
        <f>'Cash Flow '!S26</f>
        <v>4752</v>
      </c>
      <c r="D97" s="316">
        <f>'Cash Flow '!AF26</f>
        <v>10461.528</v>
      </c>
      <c r="E97" s="316">
        <f>'Cash Flow '!AG26</f>
        <v>16668.7578</v>
      </c>
      <c r="F97" s="316">
        <f>'Cash Flow '!AH26</f>
        <v>26682.7716</v>
      </c>
      <c r="G97" s="823">
        <f>'Cash Flow '!AI26</f>
        <v>43047.0396</v>
      </c>
      <c r="I97" s="824">
        <f t="shared" si="19"/>
        <v>101612.097</v>
      </c>
    </row>
    <row r="98">
      <c r="B98" s="342" t="str">
        <f>'Cash Flow '!E27</f>
        <v>Licencing / Transaction Fees</v>
      </c>
      <c r="C98" s="316">
        <f>'Cash Flow '!S27</f>
        <v>14256</v>
      </c>
      <c r="D98" s="316">
        <f>'Cash Flow '!AF27</f>
        <v>31384.584</v>
      </c>
      <c r="E98" s="316">
        <f>'Cash Flow '!AG27</f>
        <v>50006.2734</v>
      </c>
      <c r="F98" s="316">
        <f>'Cash Flow '!AH27</f>
        <v>80048.3148</v>
      </c>
      <c r="G98" s="823">
        <f>'Cash Flow '!AI27</f>
        <v>129141.1188</v>
      </c>
      <c r="I98" s="824">
        <f t="shared" si="19"/>
        <v>304836.291</v>
      </c>
    </row>
    <row r="99">
      <c r="B99" s="342" t="str">
        <f>'Cash Flow '!E28</f>
        <v>Bad Debt Expense</v>
      </c>
      <c r="C99" s="316">
        <f>'Cash Flow '!S28</f>
        <v>0</v>
      </c>
      <c r="D99" s="316">
        <f>'Cash Flow '!AF28</f>
        <v>0</v>
      </c>
      <c r="E99" s="316">
        <f>'Cash Flow '!AG28</f>
        <v>0</v>
      </c>
      <c r="F99" s="316">
        <f>'Cash Flow '!AH28</f>
        <v>0</v>
      </c>
      <c r="G99" s="823">
        <f>'Cash Flow '!AI28</f>
        <v>0</v>
      </c>
      <c r="I99" s="824">
        <f t="shared" si="19"/>
        <v>0</v>
      </c>
    </row>
    <row r="100">
      <c r="B100" s="342" t="str">
        <f>'Cash Flow '!E29</f>
        <v>Other Cost Of Sales</v>
      </c>
      <c r="C100" s="316">
        <f>'Cash Flow '!S29</f>
        <v>9504</v>
      </c>
      <c r="D100" s="316">
        <f>'Cash Flow '!AF29</f>
        <v>20923.056</v>
      </c>
      <c r="E100" s="316">
        <f>'Cash Flow '!AG29</f>
        <v>33337.5156</v>
      </c>
      <c r="F100" s="316">
        <f>'Cash Flow '!AH29</f>
        <v>53365.5432</v>
      </c>
      <c r="G100" s="823">
        <f>'Cash Flow '!AI29</f>
        <v>86094.0792</v>
      </c>
      <c r="I100" s="824">
        <f t="shared" si="19"/>
        <v>203224.194</v>
      </c>
    </row>
    <row r="101">
      <c r="B101" s="342" t="str">
        <f>'Cash Flow '!E30</f>
        <v>Training &amp; Development</v>
      </c>
      <c r="C101" s="316">
        <f>'Cash Flow '!S30</f>
        <v>20576</v>
      </c>
      <c r="D101" s="316">
        <f>'Cash Flow '!AF30</f>
        <v>16354.8</v>
      </c>
      <c r="E101" s="316">
        <f>'Cash Flow '!AG30</f>
        <v>17172.54</v>
      </c>
      <c r="F101" s="316">
        <f>'Cash Flow '!AH30</f>
        <v>18031.167</v>
      </c>
      <c r="G101" s="823">
        <f>'Cash Flow '!AI30</f>
        <v>18932.72535</v>
      </c>
      <c r="I101" s="824">
        <f t="shared" si="19"/>
        <v>91067.23235</v>
      </c>
    </row>
    <row r="102">
      <c r="B102" s="342" t="str">
        <f>'Cash Flow '!E31</f>
        <v>Rent, Rates &amp; Services Charges</v>
      </c>
      <c r="C102" s="316">
        <f>'Cash Flow '!S31</f>
        <v>19256</v>
      </c>
      <c r="D102" s="316">
        <f>'Cash Flow '!AF31</f>
        <v>31384.584</v>
      </c>
      <c r="E102" s="316">
        <f>'Cash Flow '!AG31</f>
        <v>32326.12152</v>
      </c>
      <c r="F102" s="316">
        <f>'Cash Flow '!AH31</f>
        <v>32972.64395</v>
      </c>
      <c r="G102" s="823">
        <f>'Cash Flow '!AI31</f>
        <v>33632.09683</v>
      </c>
      <c r="I102" s="824">
        <f t="shared" si="19"/>
        <v>149571.4463</v>
      </c>
    </row>
    <row r="103">
      <c r="B103" s="342" t="str">
        <f>'Cash Flow '!E32</f>
        <v>Insurance</v>
      </c>
      <c r="C103" s="316">
        <f>'Cash Flow '!S32</f>
        <v>5000</v>
      </c>
      <c r="D103" s="316">
        <f>'Cash Flow '!AF32</f>
        <v>0</v>
      </c>
      <c r="E103" s="316">
        <f>'Cash Flow '!AG32</f>
        <v>0</v>
      </c>
      <c r="F103" s="316">
        <f>'Cash Flow '!AH32</f>
        <v>0</v>
      </c>
      <c r="G103" s="823">
        <f>'Cash Flow '!AI32</f>
        <v>0</v>
      </c>
      <c r="I103" s="824">
        <f t="shared" si="19"/>
        <v>5000</v>
      </c>
    </row>
    <row r="104">
      <c r="B104" s="342" t="str">
        <f>'Cash Flow '!E33</f>
        <v>License &amp; Permits</v>
      </c>
      <c r="C104" s="316">
        <f>'Cash Flow '!S33</f>
        <v>0</v>
      </c>
      <c r="D104" s="316">
        <f>'Cash Flow '!AF33</f>
        <v>0</v>
      </c>
      <c r="E104" s="316">
        <f>'Cash Flow '!AG33</f>
        <v>0</v>
      </c>
      <c r="F104" s="316">
        <f>'Cash Flow '!AH33</f>
        <v>0</v>
      </c>
      <c r="G104" s="823">
        <f>'Cash Flow '!AI33</f>
        <v>0</v>
      </c>
      <c r="I104" s="824">
        <f t="shared" si="19"/>
        <v>0</v>
      </c>
    </row>
    <row r="105">
      <c r="B105" s="342" t="str">
        <f>'Cash Flow '!E34</f>
        <v>Utilities (gas, electricity, water)</v>
      </c>
      <c r="C105" s="316">
        <f>'Cash Flow '!S34</f>
        <v>4752</v>
      </c>
      <c r="D105" s="316">
        <f>'Cash Flow '!AF34</f>
        <v>10461.528</v>
      </c>
      <c r="E105" s="316">
        <f>'Cash Flow '!AG34</f>
        <v>16668.7578</v>
      </c>
      <c r="F105" s="316">
        <f>'Cash Flow '!AH34</f>
        <v>26682.7716</v>
      </c>
      <c r="G105" s="823">
        <f>'Cash Flow '!AI34</f>
        <v>43047.0396</v>
      </c>
      <c r="I105" s="824">
        <f t="shared" si="19"/>
        <v>101612.097</v>
      </c>
    </row>
    <row r="106">
      <c r="B106" s="342" t="str">
        <f>'Cash Flow '!E35</f>
        <v>Repairs &amp; Maintenance</v>
      </c>
      <c r="C106" s="316">
        <f>'Cash Flow '!S35</f>
        <v>0</v>
      </c>
      <c r="D106" s="316">
        <f>'Cash Flow '!AF35</f>
        <v>0</v>
      </c>
      <c r="E106" s="316">
        <f>'Cash Flow '!AG35</f>
        <v>0</v>
      </c>
      <c r="F106" s="316">
        <f>'Cash Flow '!AH35</f>
        <v>0</v>
      </c>
      <c r="G106" s="823">
        <f>'Cash Flow '!AI35</f>
        <v>0</v>
      </c>
      <c r="I106" s="824">
        <f t="shared" si="19"/>
        <v>0</v>
      </c>
    </row>
    <row r="107">
      <c r="B107" s="342" t="str">
        <f>'Cash Flow '!E36</f>
        <v>Telephone &amp; Internet Charges</v>
      </c>
      <c r="C107" s="316">
        <f>'Cash Flow '!S36</f>
        <v>0</v>
      </c>
      <c r="D107" s="316">
        <f>'Cash Flow '!AF36</f>
        <v>0</v>
      </c>
      <c r="E107" s="316">
        <f>'Cash Flow '!AG36</f>
        <v>0</v>
      </c>
      <c r="F107" s="316">
        <f>'Cash Flow '!AH36</f>
        <v>0</v>
      </c>
      <c r="G107" s="823">
        <f>'Cash Flow '!AI36</f>
        <v>0</v>
      </c>
      <c r="I107" s="824">
        <f t="shared" si="19"/>
        <v>0</v>
      </c>
    </row>
    <row r="108">
      <c r="B108" s="342" t="str">
        <f>'Cash Flow '!E37</f>
        <v>Offline Marketing</v>
      </c>
      <c r="C108" s="316">
        <f>'Cash Flow '!S37</f>
        <v>9504</v>
      </c>
      <c r="D108" s="316">
        <f>'Cash Flow '!AF37</f>
        <v>20923.056</v>
      </c>
      <c r="E108" s="316">
        <f>'Cash Flow '!AG37</f>
        <v>33337.5156</v>
      </c>
      <c r="F108" s="316">
        <f>'Cash Flow '!AH37</f>
        <v>53365.5432</v>
      </c>
      <c r="G108" s="823">
        <f>'Cash Flow '!AI37</f>
        <v>86094.0792</v>
      </c>
      <c r="I108" s="824">
        <f t="shared" si="19"/>
        <v>203224.194</v>
      </c>
    </row>
    <row r="109">
      <c r="B109" s="342" t="str">
        <f>'Cash Flow '!E38</f>
        <v>Online Marketing</v>
      </c>
      <c r="C109" s="316">
        <f>'Cash Flow '!S38</f>
        <v>23760</v>
      </c>
      <c r="D109" s="316">
        <f>'Cash Flow '!AF38</f>
        <v>52307.64</v>
      </c>
      <c r="E109" s="316">
        <f>'Cash Flow '!AG38</f>
        <v>83343.789</v>
      </c>
      <c r="F109" s="316">
        <f>'Cash Flow '!AH38</f>
        <v>133413.858</v>
      </c>
      <c r="G109" s="823">
        <f>'Cash Flow '!AI38</f>
        <v>215235.198</v>
      </c>
      <c r="I109" s="824">
        <f t="shared" si="19"/>
        <v>508060.485</v>
      </c>
    </row>
    <row r="110">
      <c r="B110" s="342" t="str">
        <f>'Cash Flow '!E39</f>
        <v>Public Relations</v>
      </c>
      <c r="C110" s="316">
        <f>'Cash Flow '!S39</f>
        <v>14256</v>
      </c>
      <c r="D110" s="316">
        <f>'Cash Flow '!AF39</f>
        <v>31384.584</v>
      </c>
      <c r="E110" s="316">
        <f>'Cash Flow '!AG39</f>
        <v>50006.2734</v>
      </c>
      <c r="F110" s="316">
        <f>'Cash Flow '!AH39</f>
        <v>80048.3148</v>
      </c>
      <c r="G110" s="823">
        <f>'Cash Flow '!AI39</f>
        <v>129141.1188</v>
      </c>
      <c r="I110" s="824">
        <f t="shared" si="19"/>
        <v>304836.291</v>
      </c>
    </row>
    <row r="111">
      <c r="B111" s="342" t="str">
        <f>'Cash Flow '!E40</f>
        <v>Travel, Transport and delivery</v>
      </c>
      <c r="C111" s="316">
        <f>'Cash Flow '!S40</f>
        <v>0</v>
      </c>
      <c r="D111" s="316">
        <f>'Cash Flow '!AF40</f>
        <v>0</v>
      </c>
      <c r="E111" s="316">
        <f>'Cash Flow '!AG40</f>
        <v>0</v>
      </c>
      <c r="F111" s="316">
        <f>'Cash Flow '!AH40</f>
        <v>0</v>
      </c>
      <c r="G111" s="823">
        <f>'Cash Flow '!AI40</f>
        <v>0</v>
      </c>
      <c r="I111" s="824">
        <f t="shared" si="19"/>
        <v>0</v>
      </c>
    </row>
    <row r="112">
      <c r="B112" s="342" t="str">
        <f>'Cash Flow '!E41</f>
        <v>Hospitality &amp; Entertainment:</v>
      </c>
      <c r="C112" s="316">
        <f>'Cash Flow '!S41</f>
        <v>0</v>
      </c>
      <c r="D112" s="316">
        <f>'Cash Flow '!AF41</f>
        <v>0</v>
      </c>
      <c r="E112" s="316">
        <f>'Cash Flow '!AG41</f>
        <v>0</v>
      </c>
      <c r="F112" s="316">
        <f>'Cash Flow '!AH41</f>
        <v>0</v>
      </c>
      <c r="G112" s="823">
        <f>'Cash Flow '!AI41</f>
        <v>0</v>
      </c>
      <c r="I112" s="824">
        <f t="shared" si="19"/>
        <v>0</v>
      </c>
    </row>
    <row r="113">
      <c r="B113" s="342" t="str">
        <f>'Cash Flow '!E42</f>
        <v>Professional Fees (Lawyers, Accountants &amp; Consultants)</v>
      </c>
      <c r="C113" s="316">
        <f>'Cash Flow '!S42</f>
        <v>2376</v>
      </c>
      <c r="D113" s="316">
        <f>'Cash Flow '!AF42</f>
        <v>5230.764</v>
      </c>
      <c r="E113" s="316">
        <f>'Cash Flow '!AG42</f>
        <v>8334.3789</v>
      </c>
      <c r="F113" s="316">
        <f>'Cash Flow '!AH42</f>
        <v>13341.3858</v>
      </c>
      <c r="G113" s="823">
        <f>'Cash Flow '!AI42</f>
        <v>21523.5198</v>
      </c>
      <c r="I113" s="824">
        <f t="shared" si="19"/>
        <v>50806.0485</v>
      </c>
    </row>
    <row r="114">
      <c r="B114" s="342" t="str">
        <f>'Cash Flow '!E43</f>
        <v>Other</v>
      </c>
      <c r="C114" s="316">
        <f>'Cash Flow '!S43</f>
        <v>0</v>
      </c>
      <c r="D114" s="316">
        <f>'Cash Flow '!AF43</f>
        <v>0</v>
      </c>
      <c r="E114" s="316" t="str">
        <f>'Cash Flow '!AG43</f>
        <v/>
      </c>
      <c r="F114" s="316" t="str">
        <f>'Cash Flow '!AH43</f>
        <v/>
      </c>
      <c r="G114" s="823" t="str">
        <f>'Cash Flow '!AI43</f>
        <v/>
      </c>
      <c r="I114" s="824">
        <f t="shared" si="19"/>
        <v>0</v>
      </c>
    </row>
    <row r="115">
      <c r="B115" s="342" t="str">
        <f>'Cash Flow '!E47</f>
        <v>VAT</v>
      </c>
      <c r="C115" s="829">
        <f>'Cash Flow '!S47</f>
        <v>15828</v>
      </c>
      <c r="D115" s="829">
        <f>'Cash Flow '!AF47</f>
        <v>68156.3535</v>
      </c>
      <c r="E115" s="829">
        <f>'Cash Flow '!AG47</f>
        <v>92963.21808</v>
      </c>
      <c r="F115" s="829">
        <f>'Cash Flow '!AH47</f>
        <v>153387.1816</v>
      </c>
      <c r="G115" s="830">
        <f>'Cash Flow '!AI47</f>
        <v>252489.3482</v>
      </c>
      <c r="I115" s="824">
        <f t="shared" si="19"/>
        <v>582824.1013</v>
      </c>
    </row>
    <row r="116">
      <c r="B116" s="342" t="str">
        <f>'Cash Flow '!E48</f>
        <v>Dividend Payments</v>
      </c>
      <c r="C116" s="829">
        <f>'Cash Flow '!S48</f>
        <v>0</v>
      </c>
      <c r="D116" s="829">
        <f>'Cash Flow '!AF48</f>
        <v>0</v>
      </c>
      <c r="E116" s="829" t="str">
        <f>'Cash Flow '!AG48</f>
        <v/>
      </c>
      <c r="F116" s="829" t="str">
        <f>'Cash Flow '!AH48</f>
        <v/>
      </c>
      <c r="G116" s="830" t="str">
        <f>'Cash Flow '!AI48</f>
        <v/>
      </c>
      <c r="I116" s="824">
        <f t="shared" si="19"/>
        <v>0</v>
      </c>
    </row>
    <row r="117">
      <c r="B117" s="342" t="str">
        <f>'Cash Flow '!E49</f>
        <v>Taxation &amp; Interest</v>
      </c>
      <c r="C117" s="354">
        <f>'Cash Flow '!S49</f>
        <v>1839.2</v>
      </c>
      <c r="D117" s="354">
        <f>'Cash Flow '!AF49</f>
        <v>35287.1211</v>
      </c>
      <c r="E117" s="354">
        <f>'Cash Flow '!AG49</f>
        <v>74500.4863</v>
      </c>
      <c r="F117" s="354">
        <f>'Cash Flow '!AH49</f>
        <v>138703.0939</v>
      </c>
      <c r="G117" s="831">
        <f>'Cash Flow '!AI49</f>
        <v>244555.3441</v>
      </c>
      <c r="I117" s="824">
        <f t="shared" si="19"/>
        <v>494885.2454</v>
      </c>
    </row>
    <row r="118">
      <c r="B118" s="819" t="s">
        <v>222</v>
      </c>
      <c r="C118" s="298">
        <f t="shared" ref="C118:G118" si="20">SUM(C90:C117)</f>
        <v>525291.2</v>
      </c>
      <c r="D118" s="298">
        <f t="shared" si="20"/>
        <v>956472.2466</v>
      </c>
      <c r="E118" s="298">
        <f t="shared" si="20"/>
        <v>1401789.197</v>
      </c>
      <c r="F118" s="298">
        <f t="shared" si="20"/>
        <v>2134350.95</v>
      </c>
      <c r="G118" s="832">
        <f t="shared" si="20"/>
        <v>3324879.292</v>
      </c>
    </row>
    <row r="119">
      <c r="B119" s="833"/>
      <c r="C119" s="362"/>
      <c r="D119" s="362"/>
      <c r="E119" s="362"/>
      <c r="F119" s="362"/>
      <c r="G119" s="834"/>
    </row>
    <row r="120">
      <c r="B120" s="835" t="s">
        <v>223</v>
      </c>
      <c r="C120" s="836">
        <f t="shared" ref="C120:G120" si="21">C87-C118</f>
        <v>145948.8</v>
      </c>
      <c r="D120" s="836">
        <f t="shared" si="21"/>
        <v>89680.5534</v>
      </c>
      <c r="E120" s="836">
        <f t="shared" si="21"/>
        <v>265086.5828</v>
      </c>
      <c r="F120" s="836">
        <f t="shared" si="21"/>
        <v>533926.21</v>
      </c>
      <c r="G120" s="837">
        <f t="shared" si="21"/>
        <v>979824.6677</v>
      </c>
    </row>
    <row r="121">
      <c r="B121" s="833"/>
      <c r="C121" s="362"/>
      <c r="D121" s="362"/>
      <c r="E121" s="362"/>
      <c r="F121" s="362"/>
      <c r="G121" s="834"/>
    </row>
    <row r="122">
      <c r="B122" s="819" t="s">
        <v>224</v>
      </c>
      <c r="C122" s="298">
        <f t="shared" ref="C122:G122" si="22">C120+C80</f>
        <v>145948.8</v>
      </c>
      <c r="D122" s="298">
        <f t="shared" si="22"/>
        <v>235629.3534</v>
      </c>
      <c r="E122" s="298">
        <f t="shared" si="22"/>
        <v>500715.9362</v>
      </c>
      <c r="F122" s="298">
        <f t="shared" si="22"/>
        <v>1034642.146</v>
      </c>
      <c r="G122" s="298">
        <f t="shared" si="22"/>
        <v>2014466.814</v>
      </c>
    </row>
    <row r="123">
      <c r="B123" s="113"/>
    </row>
    <row r="124">
      <c r="B124" s="113"/>
      <c r="C124" s="824">
        <f>C122-'Cash Flow '!S54</f>
        <v>0</v>
      </c>
      <c r="D124" s="824">
        <f>D122-'Cash Flow '!AF54</f>
        <v>0</v>
      </c>
      <c r="E124" s="824">
        <f>E122-'Cash Flow '!AG54</f>
        <v>0</v>
      </c>
      <c r="F124" s="824">
        <f>F122-'Cash Flow '!AH54</f>
        <v>0</v>
      </c>
      <c r="G124" s="824">
        <f>G122-'Cash Flow '!AI54</f>
        <v>0</v>
      </c>
      <c r="I124" s="824">
        <f>SUM(C124:G124)</f>
        <v>0</v>
      </c>
    </row>
    <row r="125">
      <c r="B125" s="113"/>
    </row>
    <row r="126">
      <c r="B126" s="113"/>
    </row>
    <row r="127">
      <c r="B127" s="113"/>
    </row>
    <row r="128">
      <c r="B128" s="113"/>
    </row>
    <row r="129">
      <c r="B129" s="113"/>
    </row>
    <row r="130">
      <c r="B130" s="113"/>
    </row>
    <row r="131">
      <c r="B131" s="113"/>
    </row>
    <row r="132">
      <c r="B132" s="113"/>
    </row>
    <row r="133">
      <c r="B133" s="113"/>
    </row>
    <row r="134">
      <c r="B134" s="113"/>
    </row>
    <row r="135">
      <c r="B135" s="113"/>
    </row>
    <row r="136">
      <c r="B136" s="113"/>
    </row>
    <row r="137">
      <c r="B137" s="113"/>
    </row>
    <row r="138">
      <c r="B138" s="113"/>
    </row>
    <row r="139">
      <c r="B139" s="113"/>
    </row>
    <row r="140">
      <c r="B140" s="113"/>
    </row>
    <row r="141">
      <c r="B141" s="113"/>
    </row>
    <row r="142">
      <c r="B142" s="113"/>
    </row>
    <row r="143">
      <c r="B143" s="113"/>
    </row>
    <row r="144">
      <c r="B144" s="113"/>
    </row>
    <row r="145">
      <c r="B145" s="113"/>
    </row>
    <row r="146">
      <c r="B146" s="113"/>
    </row>
    <row r="147">
      <c r="B147" s="113"/>
    </row>
    <row r="148">
      <c r="B148" s="113"/>
    </row>
    <row r="149">
      <c r="B149" s="113"/>
    </row>
    <row r="150">
      <c r="B150" s="113"/>
    </row>
    <row r="151">
      <c r="B151" s="113"/>
    </row>
    <row r="152">
      <c r="B152" s="113"/>
    </row>
    <row r="153">
      <c r="B153" s="113"/>
    </row>
    <row r="154">
      <c r="B154" s="113"/>
    </row>
    <row r="155">
      <c r="B155" s="113"/>
    </row>
    <row r="156">
      <c r="B156" s="113"/>
    </row>
    <row r="157">
      <c r="B157" s="113"/>
    </row>
    <row r="158">
      <c r="B158" s="113"/>
    </row>
    <row r="159">
      <c r="B159" s="113"/>
    </row>
    <row r="160">
      <c r="B160" s="113"/>
    </row>
    <row r="161">
      <c r="B161" s="113"/>
    </row>
    <row r="162">
      <c r="B162" s="113"/>
    </row>
    <row r="163">
      <c r="B163" s="113"/>
    </row>
    <row r="164">
      <c r="B164" s="113"/>
    </row>
    <row r="165">
      <c r="B165" s="113"/>
    </row>
    <row r="166">
      <c r="B166" s="113"/>
    </row>
    <row r="167">
      <c r="B167" s="113"/>
    </row>
    <row r="168">
      <c r="B168" s="113"/>
    </row>
    <row r="169">
      <c r="B169" s="113"/>
    </row>
    <row r="170">
      <c r="B170" s="113"/>
    </row>
    <row r="171">
      <c r="B171" s="113"/>
    </row>
    <row r="172">
      <c r="B172" s="113"/>
    </row>
    <row r="173">
      <c r="B173" s="113"/>
    </row>
    <row r="174">
      <c r="B174" s="113"/>
    </row>
    <row r="175">
      <c r="B175" s="113"/>
    </row>
    <row r="176">
      <c r="B176" s="113"/>
    </row>
    <row r="177">
      <c r="B177" s="113"/>
    </row>
    <row r="178">
      <c r="B178" s="113"/>
    </row>
    <row r="179">
      <c r="B179" s="113"/>
    </row>
    <row r="180">
      <c r="B180" s="113"/>
    </row>
    <row r="181">
      <c r="B181" s="113"/>
    </row>
    <row r="182">
      <c r="B182" s="113"/>
    </row>
    <row r="183">
      <c r="B183" s="113"/>
    </row>
    <row r="184">
      <c r="B184" s="113"/>
    </row>
    <row r="185">
      <c r="B185" s="113"/>
    </row>
    <row r="186">
      <c r="B186" s="113"/>
    </row>
    <row r="187">
      <c r="B187" s="113"/>
    </row>
    <row r="188">
      <c r="B188" s="113"/>
    </row>
    <row r="189">
      <c r="B189" s="113"/>
    </row>
    <row r="190">
      <c r="B190" s="113"/>
    </row>
    <row r="191">
      <c r="B191" s="113"/>
    </row>
    <row r="192">
      <c r="B192" s="113"/>
    </row>
    <row r="193">
      <c r="B193" s="113"/>
    </row>
    <row r="194">
      <c r="B194" s="113"/>
    </row>
    <row r="195">
      <c r="B195" s="113"/>
    </row>
    <row r="196">
      <c r="B196" s="113"/>
    </row>
    <row r="197">
      <c r="B197" s="113"/>
    </row>
    <row r="198">
      <c r="B198" s="113"/>
    </row>
    <row r="199">
      <c r="B199" s="113"/>
    </row>
    <row r="200">
      <c r="B200" s="113"/>
    </row>
    <row r="201">
      <c r="B201" s="113"/>
    </row>
    <row r="202">
      <c r="B202" s="113"/>
    </row>
    <row r="203">
      <c r="B203" s="113"/>
    </row>
    <row r="204">
      <c r="B204" s="113"/>
    </row>
    <row r="205">
      <c r="B205" s="113"/>
    </row>
    <row r="206">
      <c r="B206" s="113"/>
    </row>
    <row r="207">
      <c r="B207" s="113"/>
    </row>
    <row r="208">
      <c r="B208" s="113"/>
    </row>
    <row r="209">
      <c r="B209" s="113"/>
    </row>
    <row r="210">
      <c r="B210" s="113"/>
    </row>
    <row r="211">
      <c r="B211" s="113"/>
    </row>
    <row r="212">
      <c r="B212" s="113"/>
    </row>
    <row r="213">
      <c r="B213" s="113"/>
    </row>
    <row r="214">
      <c r="B214" s="113"/>
    </row>
    <row r="215">
      <c r="B215" s="113"/>
    </row>
    <row r="216">
      <c r="B216" s="113"/>
    </row>
    <row r="217">
      <c r="B217" s="113"/>
    </row>
    <row r="218">
      <c r="B218" s="113"/>
    </row>
    <row r="219">
      <c r="B219" s="113"/>
    </row>
    <row r="220">
      <c r="B220" s="113"/>
    </row>
    <row r="221">
      <c r="B221" s="113"/>
    </row>
    <row r="222">
      <c r="B222" s="113"/>
    </row>
    <row r="223">
      <c r="B223" s="113"/>
    </row>
    <row r="224">
      <c r="B224" s="113"/>
    </row>
    <row r="225">
      <c r="B225" s="113"/>
    </row>
    <row r="226">
      <c r="B226" s="113"/>
    </row>
    <row r="227">
      <c r="B227" s="113"/>
    </row>
    <row r="228">
      <c r="B228" s="113"/>
    </row>
    <row r="229">
      <c r="B229" s="113"/>
    </row>
    <row r="230">
      <c r="B230" s="113"/>
    </row>
    <row r="231">
      <c r="B231" s="113"/>
    </row>
    <row r="232">
      <c r="B232" s="113"/>
    </row>
    <row r="233">
      <c r="B233" s="113"/>
    </row>
    <row r="234">
      <c r="B234" s="113"/>
    </row>
    <row r="235">
      <c r="B235" s="113"/>
    </row>
    <row r="236">
      <c r="B236" s="113"/>
    </row>
    <row r="237">
      <c r="B237" s="113"/>
    </row>
    <row r="238">
      <c r="B238" s="113"/>
    </row>
    <row r="239">
      <c r="B239" s="113"/>
    </row>
    <row r="240">
      <c r="B240" s="113"/>
    </row>
    <row r="241">
      <c r="B241" s="113"/>
    </row>
    <row r="242">
      <c r="B242" s="113"/>
    </row>
    <row r="243">
      <c r="B243" s="113"/>
    </row>
    <row r="244">
      <c r="B244" s="113"/>
    </row>
    <row r="245">
      <c r="B245" s="113"/>
    </row>
    <row r="246">
      <c r="B246" s="113"/>
    </row>
    <row r="247">
      <c r="B247" s="113"/>
    </row>
    <row r="248">
      <c r="B248" s="113"/>
    </row>
    <row r="249">
      <c r="B249" s="113"/>
    </row>
    <row r="250">
      <c r="B250" s="113"/>
    </row>
    <row r="251">
      <c r="B251" s="113"/>
    </row>
    <row r="252">
      <c r="B252" s="113"/>
    </row>
    <row r="253">
      <c r="B253" s="113"/>
    </row>
    <row r="254">
      <c r="B254" s="113"/>
    </row>
    <row r="255">
      <c r="B255" s="113"/>
    </row>
    <row r="256">
      <c r="B256" s="113"/>
    </row>
    <row r="257">
      <c r="B257" s="113"/>
    </row>
    <row r="258">
      <c r="B258" s="113"/>
    </row>
    <row r="259">
      <c r="B259" s="113"/>
    </row>
    <row r="260">
      <c r="B260" s="113"/>
    </row>
    <row r="261">
      <c r="B261" s="113"/>
    </row>
    <row r="262">
      <c r="B262" s="113"/>
    </row>
    <row r="263">
      <c r="B263" s="113"/>
    </row>
    <row r="264">
      <c r="B264" s="113"/>
    </row>
    <row r="265">
      <c r="B265" s="113"/>
    </row>
    <row r="266">
      <c r="B266" s="113"/>
    </row>
    <row r="267">
      <c r="B267" s="113"/>
    </row>
    <row r="268">
      <c r="B268" s="113"/>
    </row>
    <row r="269">
      <c r="B269" s="113"/>
    </row>
    <row r="270">
      <c r="B270" s="113"/>
    </row>
    <row r="271">
      <c r="B271" s="113"/>
    </row>
    <row r="272">
      <c r="B272" s="113"/>
    </row>
    <row r="273">
      <c r="B273" s="113"/>
    </row>
    <row r="274">
      <c r="B274" s="113"/>
    </row>
    <row r="275">
      <c r="B275" s="113"/>
    </row>
    <row r="276">
      <c r="B276" s="113"/>
    </row>
    <row r="277">
      <c r="B277" s="113"/>
    </row>
    <row r="278">
      <c r="B278" s="113"/>
    </row>
    <row r="279">
      <c r="B279" s="113"/>
    </row>
    <row r="280">
      <c r="B280" s="113"/>
    </row>
    <row r="281">
      <c r="B281" s="113"/>
    </row>
    <row r="282">
      <c r="B282" s="113"/>
    </row>
    <row r="283">
      <c r="B283" s="113"/>
    </row>
    <row r="284">
      <c r="B284" s="113"/>
    </row>
    <row r="285">
      <c r="B285" s="113"/>
    </row>
    <row r="286">
      <c r="B286" s="113"/>
    </row>
    <row r="287">
      <c r="B287" s="113"/>
    </row>
    <row r="288">
      <c r="B288" s="113"/>
    </row>
    <row r="289">
      <c r="B289" s="113"/>
    </row>
    <row r="290">
      <c r="B290" s="113"/>
    </row>
    <row r="291">
      <c r="B291" s="113"/>
    </row>
    <row r="292">
      <c r="B292" s="113"/>
    </row>
    <row r="293">
      <c r="B293" s="113"/>
    </row>
    <row r="294">
      <c r="B294" s="113"/>
    </row>
    <row r="295">
      <c r="B295" s="113"/>
    </row>
    <row r="296">
      <c r="B296" s="113"/>
    </row>
    <row r="297">
      <c r="B297" s="113"/>
    </row>
    <row r="298">
      <c r="B298" s="113"/>
    </row>
    <row r="299">
      <c r="B299" s="113"/>
    </row>
    <row r="300">
      <c r="B300" s="113"/>
    </row>
    <row r="301">
      <c r="B301" s="113"/>
    </row>
    <row r="302">
      <c r="B302" s="113"/>
    </row>
    <row r="303">
      <c r="B303" s="113"/>
    </row>
    <row r="304">
      <c r="B304" s="113"/>
    </row>
    <row r="305">
      <c r="B305" s="113"/>
    </row>
    <row r="306">
      <c r="B306" s="113"/>
    </row>
    <row r="307">
      <c r="B307" s="113"/>
    </row>
    <row r="308">
      <c r="B308" s="113"/>
    </row>
    <row r="309">
      <c r="B309" s="113"/>
    </row>
    <row r="310">
      <c r="B310" s="113"/>
    </row>
    <row r="311">
      <c r="B311" s="113"/>
    </row>
    <row r="312">
      <c r="B312" s="113"/>
    </row>
    <row r="313">
      <c r="B313" s="113"/>
    </row>
    <row r="314">
      <c r="B314" s="113"/>
    </row>
    <row r="315">
      <c r="B315" s="113"/>
    </row>
    <row r="316">
      <c r="B316" s="113"/>
    </row>
    <row r="317">
      <c r="B317" s="113"/>
    </row>
    <row r="318">
      <c r="B318" s="113"/>
    </row>
    <row r="319">
      <c r="B319" s="113"/>
    </row>
    <row r="320">
      <c r="B320" s="113"/>
    </row>
    <row r="321">
      <c r="B321" s="113"/>
    </row>
    <row r="322">
      <c r="B322" s="113"/>
    </row>
    <row r="323">
      <c r="B323" s="113"/>
    </row>
    <row r="324">
      <c r="B324" s="113"/>
    </row>
    <row r="325">
      <c r="B325" s="113"/>
    </row>
    <row r="326">
      <c r="B326" s="113"/>
    </row>
    <row r="327">
      <c r="B327" s="113"/>
    </row>
    <row r="328">
      <c r="B328" s="113"/>
    </row>
    <row r="329">
      <c r="B329" s="113"/>
    </row>
    <row r="330">
      <c r="B330" s="113"/>
    </row>
    <row r="331">
      <c r="B331" s="113"/>
    </row>
    <row r="332">
      <c r="B332" s="113"/>
    </row>
    <row r="333">
      <c r="B333" s="113"/>
    </row>
    <row r="334">
      <c r="B334" s="113"/>
    </row>
    <row r="335">
      <c r="B335" s="113"/>
    </row>
    <row r="336">
      <c r="B336" s="113"/>
    </row>
    <row r="337">
      <c r="B337" s="113"/>
    </row>
    <row r="338">
      <c r="B338" s="113"/>
    </row>
    <row r="339">
      <c r="B339" s="113"/>
    </row>
    <row r="340">
      <c r="B340" s="113"/>
    </row>
    <row r="341">
      <c r="B341" s="113"/>
    </row>
    <row r="342">
      <c r="B342" s="113"/>
    </row>
    <row r="343">
      <c r="B343" s="113"/>
    </row>
    <row r="344">
      <c r="B344" s="113"/>
    </row>
    <row r="345">
      <c r="B345" s="113"/>
    </row>
    <row r="346">
      <c r="B346" s="113"/>
    </row>
    <row r="347">
      <c r="B347" s="113"/>
    </row>
    <row r="348">
      <c r="B348" s="113"/>
    </row>
    <row r="349">
      <c r="B349" s="113"/>
    </row>
    <row r="350">
      <c r="B350" s="113"/>
    </row>
    <row r="351">
      <c r="B351" s="113"/>
    </row>
    <row r="352">
      <c r="B352" s="113"/>
    </row>
    <row r="353">
      <c r="B353" s="113"/>
    </row>
    <row r="354">
      <c r="B354" s="113"/>
    </row>
    <row r="355">
      <c r="B355" s="113"/>
    </row>
    <row r="356">
      <c r="B356" s="113"/>
    </row>
    <row r="357">
      <c r="B357" s="113"/>
    </row>
    <row r="358">
      <c r="B358" s="113"/>
    </row>
    <row r="359">
      <c r="B359" s="113"/>
    </row>
    <row r="360">
      <c r="B360" s="113"/>
    </row>
    <row r="361">
      <c r="B361" s="113"/>
    </row>
    <row r="362">
      <c r="B362" s="113"/>
    </row>
    <row r="363">
      <c r="B363" s="113"/>
    </row>
    <row r="364">
      <c r="B364" s="113"/>
    </row>
    <row r="365">
      <c r="B365" s="113"/>
    </row>
    <row r="366">
      <c r="B366" s="113"/>
    </row>
    <row r="367">
      <c r="B367" s="113"/>
    </row>
    <row r="368">
      <c r="B368" s="113"/>
    </row>
    <row r="369">
      <c r="B369" s="113"/>
    </row>
    <row r="370">
      <c r="B370" s="113"/>
    </row>
    <row r="371">
      <c r="B371" s="113"/>
    </row>
    <row r="372">
      <c r="B372" s="113"/>
    </row>
    <row r="373">
      <c r="B373" s="113"/>
    </row>
    <row r="374">
      <c r="B374" s="113"/>
    </row>
    <row r="375">
      <c r="B375" s="113"/>
    </row>
    <row r="376">
      <c r="B376" s="113"/>
    </row>
    <row r="377">
      <c r="B377" s="113"/>
    </row>
    <row r="378">
      <c r="B378" s="113"/>
    </row>
    <row r="379">
      <c r="B379" s="113"/>
    </row>
    <row r="380">
      <c r="B380" s="113"/>
    </row>
    <row r="381">
      <c r="B381" s="113"/>
    </row>
    <row r="382">
      <c r="B382" s="113"/>
    </row>
    <row r="383">
      <c r="B383" s="113"/>
    </row>
    <row r="384">
      <c r="B384" s="113"/>
    </row>
    <row r="385">
      <c r="B385" s="113"/>
    </row>
    <row r="386">
      <c r="B386" s="113"/>
    </row>
    <row r="387">
      <c r="B387" s="113"/>
    </row>
    <row r="388">
      <c r="B388" s="113"/>
    </row>
    <row r="389">
      <c r="B389" s="113"/>
    </row>
    <row r="390">
      <c r="B390" s="113"/>
    </row>
    <row r="391">
      <c r="B391" s="113"/>
    </row>
    <row r="392">
      <c r="B392" s="113"/>
    </row>
    <row r="393">
      <c r="B393" s="113"/>
    </row>
    <row r="394">
      <c r="B394" s="113"/>
    </row>
    <row r="395">
      <c r="B395" s="113"/>
    </row>
    <row r="396">
      <c r="B396" s="113"/>
    </row>
    <row r="397">
      <c r="B397" s="113"/>
    </row>
    <row r="398">
      <c r="B398" s="113"/>
    </row>
    <row r="399">
      <c r="B399" s="113"/>
    </row>
    <row r="400">
      <c r="B400" s="113"/>
    </row>
    <row r="401">
      <c r="B401" s="113"/>
    </row>
    <row r="402">
      <c r="B402" s="113"/>
    </row>
    <row r="403">
      <c r="B403" s="113"/>
    </row>
    <row r="404">
      <c r="B404" s="113"/>
    </row>
    <row r="405">
      <c r="B405" s="113"/>
    </row>
    <row r="406">
      <c r="B406" s="113"/>
    </row>
    <row r="407">
      <c r="B407" s="113"/>
    </row>
    <row r="408">
      <c r="B408" s="113"/>
    </row>
    <row r="409">
      <c r="B409" s="113"/>
    </row>
    <row r="410">
      <c r="B410" s="113"/>
    </row>
    <row r="411">
      <c r="B411" s="113"/>
    </row>
    <row r="412">
      <c r="B412" s="113"/>
    </row>
    <row r="413">
      <c r="B413" s="113"/>
    </row>
    <row r="414">
      <c r="B414" s="113"/>
    </row>
    <row r="415">
      <c r="B415" s="113"/>
    </row>
    <row r="416">
      <c r="B416" s="113"/>
    </row>
    <row r="417">
      <c r="B417" s="113"/>
    </row>
    <row r="418">
      <c r="B418" s="113"/>
    </row>
    <row r="419">
      <c r="B419" s="113"/>
    </row>
    <row r="420">
      <c r="B420" s="113"/>
    </row>
    <row r="421">
      <c r="B421" s="113"/>
    </row>
    <row r="422">
      <c r="B422" s="113"/>
    </row>
    <row r="423">
      <c r="B423" s="113"/>
    </row>
    <row r="424">
      <c r="B424" s="113"/>
    </row>
    <row r="425">
      <c r="B425" s="113"/>
    </row>
    <row r="426">
      <c r="B426" s="113"/>
    </row>
    <row r="427">
      <c r="B427" s="113"/>
    </row>
    <row r="428">
      <c r="B428" s="113"/>
    </row>
    <row r="429">
      <c r="B429" s="113"/>
    </row>
    <row r="430">
      <c r="B430" s="113"/>
    </row>
    <row r="431">
      <c r="B431" s="113"/>
    </row>
    <row r="432">
      <c r="B432" s="113"/>
    </row>
    <row r="433">
      <c r="B433" s="113"/>
    </row>
    <row r="434">
      <c r="B434" s="113"/>
    </row>
    <row r="435">
      <c r="B435" s="113"/>
    </row>
    <row r="436">
      <c r="B436" s="113"/>
    </row>
    <row r="437">
      <c r="B437" s="113"/>
    </row>
    <row r="438">
      <c r="B438" s="113"/>
    </row>
    <row r="439">
      <c r="B439" s="113"/>
    </row>
    <row r="440">
      <c r="B440" s="113"/>
    </row>
    <row r="441">
      <c r="B441" s="113"/>
    </row>
    <row r="442">
      <c r="B442" s="113"/>
    </row>
    <row r="443">
      <c r="B443" s="113"/>
    </row>
    <row r="444">
      <c r="B444" s="113"/>
    </row>
    <row r="445">
      <c r="B445" s="113"/>
    </row>
    <row r="446">
      <c r="B446" s="113"/>
    </row>
    <row r="447">
      <c r="B447" s="113"/>
    </row>
    <row r="448">
      <c r="B448" s="113"/>
    </row>
    <row r="449">
      <c r="B449" s="113"/>
    </row>
    <row r="450">
      <c r="B450" s="113"/>
    </row>
    <row r="451">
      <c r="B451" s="113"/>
    </row>
    <row r="452">
      <c r="B452" s="113"/>
    </row>
    <row r="453">
      <c r="B453" s="113"/>
    </row>
    <row r="454">
      <c r="B454" s="113"/>
    </row>
    <row r="455">
      <c r="B455" s="113"/>
    </row>
    <row r="456">
      <c r="B456" s="113"/>
    </row>
    <row r="457">
      <c r="B457" s="113"/>
    </row>
    <row r="458">
      <c r="B458" s="113"/>
    </row>
    <row r="459">
      <c r="B459" s="113"/>
    </row>
    <row r="460">
      <c r="B460" s="113"/>
    </row>
    <row r="461">
      <c r="B461" s="113"/>
    </row>
    <row r="462">
      <c r="B462" s="113"/>
    </row>
    <row r="463">
      <c r="B463" s="113"/>
    </row>
    <row r="464">
      <c r="B464" s="113"/>
    </row>
    <row r="465">
      <c r="B465" s="113"/>
    </row>
    <row r="466">
      <c r="B466" s="113"/>
    </row>
    <row r="467">
      <c r="B467" s="113"/>
    </row>
    <row r="468">
      <c r="B468" s="113"/>
    </row>
    <row r="469">
      <c r="B469" s="113"/>
    </row>
    <row r="470">
      <c r="B470" s="113"/>
    </row>
    <row r="471">
      <c r="B471" s="113"/>
    </row>
    <row r="472">
      <c r="B472" s="113"/>
    </row>
    <row r="473">
      <c r="B473" s="113"/>
    </row>
    <row r="474">
      <c r="B474" s="113"/>
    </row>
    <row r="475">
      <c r="B475" s="113"/>
    </row>
    <row r="476">
      <c r="B476" s="113"/>
    </row>
    <row r="477">
      <c r="B477" s="113"/>
    </row>
    <row r="478">
      <c r="B478" s="113"/>
    </row>
    <row r="479">
      <c r="B479" s="113"/>
    </row>
    <row r="480">
      <c r="B480" s="113"/>
    </row>
    <row r="481">
      <c r="B481" s="113"/>
    </row>
    <row r="482">
      <c r="B482" s="113"/>
    </row>
    <row r="483">
      <c r="B483" s="113"/>
    </row>
    <row r="484">
      <c r="B484" s="113"/>
    </row>
    <row r="485">
      <c r="B485" s="113"/>
    </row>
    <row r="486">
      <c r="B486" s="113"/>
    </row>
    <row r="487">
      <c r="B487" s="113"/>
    </row>
    <row r="488">
      <c r="B488" s="113"/>
    </row>
    <row r="489">
      <c r="B489" s="113"/>
    </row>
    <row r="490">
      <c r="B490" s="113"/>
    </row>
    <row r="491">
      <c r="B491" s="113"/>
    </row>
    <row r="492">
      <c r="B492" s="113"/>
    </row>
    <row r="493">
      <c r="B493" s="113"/>
    </row>
    <row r="494">
      <c r="B494" s="113"/>
    </row>
    <row r="495">
      <c r="B495" s="113"/>
    </row>
    <row r="496">
      <c r="B496" s="113"/>
    </row>
    <row r="497">
      <c r="B497" s="113"/>
    </row>
    <row r="498">
      <c r="B498" s="113"/>
    </row>
    <row r="499">
      <c r="B499" s="113"/>
    </row>
    <row r="500">
      <c r="B500" s="113"/>
    </row>
    <row r="501">
      <c r="B501" s="113"/>
    </row>
    <row r="502">
      <c r="B502" s="113"/>
    </row>
    <row r="503">
      <c r="B503" s="113"/>
    </row>
    <row r="504">
      <c r="B504" s="113"/>
    </row>
    <row r="505">
      <c r="B505" s="113"/>
    </row>
    <row r="506">
      <c r="B506" s="113"/>
    </row>
    <row r="507">
      <c r="B507" s="113"/>
    </row>
    <row r="508">
      <c r="B508" s="113"/>
    </row>
    <row r="509">
      <c r="B509" s="113"/>
    </row>
    <row r="510">
      <c r="B510" s="113"/>
    </row>
    <row r="511">
      <c r="B511" s="113"/>
    </row>
    <row r="512">
      <c r="B512" s="113"/>
    </row>
    <row r="513">
      <c r="B513" s="113"/>
    </row>
    <row r="514">
      <c r="B514" s="113"/>
    </row>
    <row r="515">
      <c r="B515" s="113"/>
    </row>
    <row r="516">
      <c r="B516" s="113"/>
    </row>
    <row r="517">
      <c r="B517" s="113"/>
    </row>
    <row r="518">
      <c r="B518" s="113"/>
    </row>
    <row r="519">
      <c r="B519" s="113"/>
    </row>
    <row r="520">
      <c r="B520" s="113"/>
    </row>
    <row r="521">
      <c r="B521" s="113"/>
    </row>
    <row r="522">
      <c r="B522" s="113"/>
    </row>
    <row r="523">
      <c r="B523" s="113"/>
    </row>
    <row r="524">
      <c r="B524" s="113"/>
    </row>
    <row r="525">
      <c r="B525" s="113"/>
    </row>
    <row r="526">
      <c r="B526" s="113"/>
    </row>
    <row r="527">
      <c r="B527" s="113"/>
    </row>
    <row r="528">
      <c r="B528" s="113"/>
    </row>
    <row r="529">
      <c r="B529" s="113"/>
    </row>
    <row r="530">
      <c r="B530" s="113"/>
    </row>
    <row r="531">
      <c r="B531" s="113"/>
    </row>
    <row r="532">
      <c r="B532" s="113"/>
    </row>
    <row r="533">
      <c r="B533" s="113"/>
    </row>
    <row r="534">
      <c r="B534" s="113"/>
    </row>
    <row r="535">
      <c r="B535" s="113"/>
    </row>
    <row r="536">
      <c r="B536" s="113"/>
    </row>
    <row r="537">
      <c r="B537" s="113"/>
    </row>
    <row r="538">
      <c r="B538" s="113"/>
    </row>
    <row r="539">
      <c r="B539" s="113"/>
    </row>
    <row r="540">
      <c r="B540" s="113"/>
    </row>
    <row r="541">
      <c r="B541" s="113"/>
    </row>
    <row r="542">
      <c r="B542" s="113"/>
    </row>
    <row r="543">
      <c r="B543" s="113"/>
    </row>
    <row r="544">
      <c r="B544" s="113"/>
    </row>
    <row r="545">
      <c r="B545" s="113"/>
    </row>
    <row r="546">
      <c r="B546" s="113"/>
    </row>
    <row r="547">
      <c r="B547" s="113"/>
    </row>
    <row r="548">
      <c r="B548" s="113"/>
    </row>
    <row r="549">
      <c r="B549" s="113"/>
    </row>
    <row r="550">
      <c r="B550" s="113"/>
    </row>
    <row r="551">
      <c r="B551" s="113"/>
    </row>
    <row r="552">
      <c r="B552" s="113"/>
    </row>
    <row r="553">
      <c r="B553" s="113"/>
    </row>
    <row r="554">
      <c r="B554" s="113"/>
    </row>
    <row r="555">
      <c r="B555" s="113"/>
    </row>
    <row r="556">
      <c r="B556" s="113"/>
    </row>
    <row r="557">
      <c r="B557" s="113"/>
    </row>
    <row r="558">
      <c r="B558" s="113"/>
    </row>
    <row r="559">
      <c r="B559" s="113"/>
    </row>
    <row r="560">
      <c r="B560" s="113"/>
    </row>
    <row r="561">
      <c r="B561" s="113"/>
    </row>
    <row r="562">
      <c r="B562" s="113"/>
    </row>
    <row r="563">
      <c r="B563" s="113"/>
    </row>
    <row r="564">
      <c r="B564" s="113"/>
    </row>
    <row r="565">
      <c r="B565" s="113"/>
    </row>
    <row r="566">
      <c r="B566" s="113"/>
    </row>
    <row r="567">
      <c r="B567" s="113"/>
    </row>
    <row r="568">
      <c r="B568" s="113"/>
    </row>
    <row r="569">
      <c r="B569" s="113"/>
    </row>
    <row r="570">
      <c r="B570" s="113"/>
    </row>
    <row r="571">
      <c r="B571" s="113"/>
    </row>
    <row r="572">
      <c r="B572" s="113"/>
    </row>
    <row r="573">
      <c r="B573" s="113"/>
    </row>
    <row r="574">
      <c r="B574" s="113"/>
    </row>
    <row r="575">
      <c r="B575" s="113"/>
    </row>
    <row r="576">
      <c r="B576" s="113"/>
    </row>
    <row r="577">
      <c r="B577" s="113"/>
    </row>
    <row r="578">
      <c r="B578" s="113"/>
    </row>
    <row r="579">
      <c r="B579" s="113"/>
    </row>
    <row r="580">
      <c r="B580" s="113"/>
    </row>
    <row r="581">
      <c r="B581" s="113"/>
    </row>
    <row r="582">
      <c r="B582" s="113"/>
    </row>
    <row r="583">
      <c r="B583" s="113"/>
    </row>
    <row r="584">
      <c r="B584" s="113"/>
    </row>
    <row r="585">
      <c r="B585" s="113"/>
    </row>
    <row r="586">
      <c r="B586" s="113"/>
    </row>
    <row r="587">
      <c r="B587" s="113"/>
    </row>
    <row r="588">
      <c r="B588" s="113"/>
    </row>
    <row r="589">
      <c r="B589" s="113"/>
    </row>
    <row r="590">
      <c r="B590" s="113"/>
    </row>
    <row r="591">
      <c r="B591" s="113"/>
    </row>
    <row r="592">
      <c r="B592" s="113"/>
    </row>
    <row r="593">
      <c r="B593" s="113"/>
    </row>
    <row r="594">
      <c r="B594" s="113"/>
    </row>
    <row r="595">
      <c r="B595" s="113"/>
    </row>
    <row r="596">
      <c r="B596" s="113"/>
    </row>
    <row r="597">
      <c r="B597" s="113"/>
    </row>
    <row r="598">
      <c r="B598" s="113"/>
    </row>
    <row r="599">
      <c r="B599" s="113"/>
    </row>
    <row r="600">
      <c r="B600" s="113"/>
    </row>
    <row r="601">
      <c r="B601" s="113"/>
    </row>
    <row r="602">
      <c r="B602" s="113"/>
    </row>
    <row r="603">
      <c r="B603" s="113"/>
    </row>
    <row r="604">
      <c r="B604" s="113"/>
    </row>
    <row r="605">
      <c r="B605" s="113"/>
    </row>
    <row r="606">
      <c r="B606" s="113"/>
    </row>
    <row r="607">
      <c r="B607" s="113"/>
    </row>
    <row r="608">
      <c r="B608" s="113"/>
    </row>
    <row r="609">
      <c r="B609" s="113"/>
    </row>
    <row r="610">
      <c r="B610" s="113"/>
    </row>
    <row r="611">
      <c r="B611" s="113"/>
    </row>
    <row r="612">
      <c r="B612" s="113"/>
    </row>
    <row r="613">
      <c r="B613" s="113"/>
    </row>
    <row r="614">
      <c r="B614" s="113"/>
    </row>
    <row r="615">
      <c r="B615" s="113"/>
    </row>
    <row r="616">
      <c r="B616" s="113"/>
    </row>
    <row r="617">
      <c r="B617" s="113"/>
    </row>
    <row r="618">
      <c r="B618" s="113"/>
    </row>
    <row r="619">
      <c r="B619" s="113"/>
    </row>
    <row r="620">
      <c r="B620" s="113"/>
    </row>
    <row r="621">
      <c r="B621" s="113"/>
    </row>
    <row r="622">
      <c r="B622" s="113"/>
    </row>
    <row r="623">
      <c r="B623" s="113"/>
    </row>
    <row r="624">
      <c r="B624" s="113"/>
    </row>
    <row r="625">
      <c r="B625" s="113"/>
    </row>
    <row r="626">
      <c r="B626" s="113"/>
    </row>
    <row r="627">
      <c r="B627" s="113"/>
    </row>
    <row r="628">
      <c r="B628" s="113"/>
    </row>
    <row r="629">
      <c r="B629" s="113"/>
    </row>
    <row r="630">
      <c r="B630" s="113"/>
    </row>
    <row r="631">
      <c r="B631" s="113"/>
    </row>
    <row r="632">
      <c r="B632" s="113"/>
    </row>
    <row r="633">
      <c r="B633" s="113"/>
    </row>
    <row r="634">
      <c r="B634" s="113"/>
    </row>
    <row r="635">
      <c r="B635" s="113"/>
    </row>
    <row r="636">
      <c r="B636" s="113"/>
    </row>
    <row r="637">
      <c r="B637" s="113"/>
    </row>
    <row r="638">
      <c r="B638" s="113"/>
    </row>
    <row r="639">
      <c r="B639" s="113"/>
    </row>
    <row r="640">
      <c r="B640" s="113"/>
    </row>
    <row r="641">
      <c r="B641" s="113"/>
    </row>
    <row r="642">
      <c r="B642" s="113"/>
    </row>
    <row r="643">
      <c r="B643" s="113"/>
    </row>
    <row r="644">
      <c r="B644" s="113"/>
    </row>
    <row r="645">
      <c r="B645" s="113"/>
    </row>
    <row r="646">
      <c r="B646" s="113"/>
    </row>
    <row r="647">
      <c r="B647" s="113"/>
    </row>
    <row r="648">
      <c r="B648" s="113"/>
    </row>
    <row r="649">
      <c r="B649" s="113"/>
    </row>
    <row r="650">
      <c r="B650" s="113"/>
    </row>
    <row r="651">
      <c r="B651" s="113"/>
    </row>
    <row r="652">
      <c r="B652" s="113"/>
    </row>
    <row r="653">
      <c r="B653" s="113"/>
    </row>
    <row r="654">
      <c r="B654" s="113"/>
    </row>
    <row r="655">
      <c r="B655" s="113"/>
    </row>
    <row r="656">
      <c r="B656" s="113"/>
    </row>
    <row r="657">
      <c r="B657" s="113"/>
    </row>
    <row r="658">
      <c r="B658" s="113"/>
    </row>
    <row r="659">
      <c r="B659" s="113"/>
    </row>
    <row r="660">
      <c r="B660" s="113"/>
    </row>
    <row r="661">
      <c r="B661" s="113"/>
    </row>
    <row r="662">
      <c r="B662" s="113"/>
    </row>
    <row r="663">
      <c r="B663" s="113"/>
    </row>
    <row r="664">
      <c r="B664" s="113"/>
    </row>
    <row r="665">
      <c r="B665" s="113"/>
    </row>
    <row r="666">
      <c r="B666" s="113"/>
    </row>
    <row r="667">
      <c r="B667" s="113"/>
    </row>
    <row r="668">
      <c r="B668" s="113"/>
    </row>
    <row r="669">
      <c r="B669" s="113"/>
    </row>
    <row r="670">
      <c r="B670" s="113"/>
    </row>
    <row r="671">
      <c r="B671" s="113"/>
    </row>
    <row r="672">
      <c r="B672" s="113"/>
    </row>
    <row r="673">
      <c r="B673" s="113"/>
    </row>
    <row r="674">
      <c r="B674" s="113"/>
    </row>
    <row r="675">
      <c r="B675" s="113"/>
    </row>
    <row r="676">
      <c r="B676" s="113"/>
    </row>
    <row r="677">
      <c r="B677" s="113"/>
    </row>
    <row r="678">
      <c r="B678" s="113"/>
    </row>
    <row r="679">
      <c r="B679" s="113"/>
    </row>
    <row r="680">
      <c r="B680" s="113"/>
    </row>
    <row r="681">
      <c r="B681" s="113"/>
    </row>
    <row r="682">
      <c r="B682" s="113"/>
    </row>
    <row r="683">
      <c r="B683" s="113"/>
    </row>
    <row r="684">
      <c r="B684" s="113"/>
    </row>
    <row r="685">
      <c r="B685" s="113"/>
    </row>
    <row r="686">
      <c r="B686" s="113"/>
    </row>
    <row r="687">
      <c r="B687" s="113"/>
    </row>
    <row r="688">
      <c r="B688" s="113"/>
    </row>
    <row r="689">
      <c r="B689" s="113"/>
    </row>
    <row r="690">
      <c r="B690" s="113"/>
    </row>
    <row r="691">
      <c r="B691" s="113"/>
    </row>
    <row r="692">
      <c r="B692" s="113"/>
    </row>
    <row r="693">
      <c r="B693" s="113"/>
    </row>
    <row r="694">
      <c r="B694" s="113"/>
    </row>
    <row r="695">
      <c r="B695" s="113"/>
    </row>
    <row r="696">
      <c r="B696" s="113"/>
    </row>
    <row r="697">
      <c r="B697" s="113"/>
    </row>
    <row r="698">
      <c r="B698" s="113"/>
    </row>
    <row r="699">
      <c r="B699" s="113"/>
    </row>
    <row r="700">
      <c r="B700" s="113"/>
    </row>
    <row r="701">
      <c r="B701" s="113"/>
    </row>
    <row r="702">
      <c r="B702" s="113"/>
    </row>
    <row r="703">
      <c r="B703" s="113"/>
    </row>
    <row r="704">
      <c r="B704" s="113"/>
    </row>
    <row r="705">
      <c r="B705" s="113"/>
    </row>
    <row r="706">
      <c r="B706" s="113"/>
    </row>
    <row r="707">
      <c r="B707" s="113"/>
    </row>
    <row r="708">
      <c r="B708" s="113"/>
    </row>
    <row r="709">
      <c r="B709" s="113"/>
    </row>
    <row r="710">
      <c r="B710" s="113"/>
    </row>
    <row r="711">
      <c r="B711" s="113"/>
    </row>
    <row r="712">
      <c r="B712" s="113"/>
    </row>
    <row r="713">
      <c r="B713" s="113"/>
    </row>
    <row r="714">
      <c r="B714" s="113"/>
    </row>
    <row r="715">
      <c r="B715" s="113"/>
    </row>
    <row r="716">
      <c r="B716" s="113"/>
    </row>
    <row r="717">
      <c r="B717" s="113"/>
    </row>
    <row r="718">
      <c r="B718" s="113"/>
    </row>
    <row r="719">
      <c r="B719" s="113"/>
    </row>
    <row r="720">
      <c r="B720" s="113"/>
    </row>
    <row r="721">
      <c r="B721" s="113"/>
    </row>
    <row r="722">
      <c r="B722" s="113"/>
    </row>
    <row r="723">
      <c r="B723" s="113"/>
    </row>
    <row r="724">
      <c r="B724" s="113"/>
    </row>
    <row r="725">
      <c r="B725" s="113"/>
    </row>
    <row r="726">
      <c r="B726" s="113"/>
    </row>
    <row r="727">
      <c r="B727" s="113"/>
    </row>
    <row r="728">
      <c r="B728" s="113"/>
    </row>
    <row r="729">
      <c r="B729" s="113"/>
    </row>
    <row r="730">
      <c r="B730" s="113"/>
    </row>
    <row r="731">
      <c r="B731" s="113"/>
    </row>
    <row r="732">
      <c r="B732" s="113"/>
    </row>
    <row r="733">
      <c r="B733" s="113"/>
    </row>
    <row r="734">
      <c r="B734" s="113"/>
    </row>
    <row r="735">
      <c r="B735" s="113"/>
    </row>
    <row r="736">
      <c r="B736" s="113"/>
    </row>
    <row r="737">
      <c r="B737" s="113"/>
    </row>
    <row r="738">
      <c r="B738" s="113"/>
    </row>
    <row r="739">
      <c r="B739" s="113"/>
    </row>
    <row r="740">
      <c r="B740" s="113"/>
    </row>
    <row r="741">
      <c r="B741" s="113"/>
    </row>
    <row r="742">
      <c r="B742" s="113"/>
    </row>
    <row r="743">
      <c r="B743" s="113"/>
    </row>
    <row r="744">
      <c r="B744" s="113"/>
    </row>
    <row r="745">
      <c r="B745" s="113"/>
    </row>
    <row r="746">
      <c r="B746" s="113"/>
    </row>
    <row r="747">
      <c r="B747" s="113"/>
    </row>
    <row r="748">
      <c r="B748" s="113"/>
    </row>
    <row r="749">
      <c r="B749" s="113"/>
    </row>
    <row r="750">
      <c r="B750" s="113"/>
    </row>
    <row r="751">
      <c r="B751" s="113"/>
    </row>
    <row r="752">
      <c r="B752" s="113"/>
    </row>
    <row r="753">
      <c r="B753" s="113"/>
    </row>
    <row r="754">
      <c r="B754" s="113"/>
    </row>
    <row r="755">
      <c r="B755" s="113"/>
    </row>
    <row r="756">
      <c r="B756" s="113"/>
    </row>
    <row r="757">
      <c r="B757" s="113"/>
    </row>
    <row r="758">
      <c r="B758" s="113"/>
    </row>
    <row r="759">
      <c r="B759" s="113"/>
    </row>
    <row r="760">
      <c r="B760" s="113"/>
    </row>
    <row r="761">
      <c r="B761" s="113"/>
    </row>
    <row r="762">
      <c r="B762" s="113"/>
    </row>
    <row r="763">
      <c r="B763" s="113"/>
    </row>
    <row r="764">
      <c r="B764" s="113"/>
    </row>
    <row r="765">
      <c r="B765" s="113"/>
    </row>
    <row r="766">
      <c r="B766" s="113"/>
    </row>
    <row r="767">
      <c r="B767" s="113"/>
    </row>
    <row r="768">
      <c r="B768" s="113"/>
    </row>
    <row r="769">
      <c r="B769" s="113"/>
    </row>
    <row r="770">
      <c r="B770" s="113"/>
    </row>
    <row r="771">
      <c r="B771" s="113"/>
    </row>
    <row r="772">
      <c r="B772" s="113"/>
    </row>
    <row r="773">
      <c r="B773" s="113"/>
    </row>
    <row r="774">
      <c r="B774" s="113"/>
    </row>
    <row r="775">
      <c r="B775" s="113"/>
    </row>
    <row r="776">
      <c r="B776" s="113"/>
    </row>
    <row r="777">
      <c r="B777" s="113"/>
    </row>
    <row r="778">
      <c r="B778" s="113"/>
    </row>
    <row r="779">
      <c r="B779" s="113"/>
    </row>
    <row r="780">
      <c r="B780" s="113"/>
    </row>
    <row r="781">
      <c r="B781" s="113"/>
    </row>
    <row r="782">
      <c r="B782" s="113"/>
    </row>
    <row r="783">
      <c r="B783" s="113"/>
    </row>
    <row r="784">
      <c r="B784" s="113"/>
    </row>
    <row r="785">
      <c r="B785" s="113"/>
    </row>
    <row r="786">
      <c r="B786" s="113"/>
    </row>
    <row r="787">
      <c r="B787" s="113"/>
    </row>
    <row r="788">
      <c r="B788" s="113"/>
    </row>
    <row r="789">
      <c r="B789" s="113"/>
    </row>
    <row r="790">
      <c r="B790" s="113"/>
    </row>
    <row r="791">
      <c r="B791" s="113"/>
    </row>
    <row r="792">
      <c r="B792" s="113"/>
    </row>
    <row r="793">
      <c r="B793" s="113"/>
    </row>
    <row r="794">
      <c r="B794" s="113"/>
    </row>
    <row r="795">
      <c r="B795" s="113"/>
    </row>
    <row r="796">
      <c r="B796" s="113"/>
    </row>
    <row r="797">
      <c r="B797" s="113"/>
    </row>
    <row r="798">
      <c r="B798" s="113"/>
    </row>
    <row r="799">
      <c r="B799" s="113"/>
    </row>
    <row r="800">
      <c r="B800" s="113"/>
    </row>
    <row r="801">
      <c r="B801" s="113"/>
    </row>
    <row r="802">
      <c r="B802" s="113"/>
    </row>
    <row r="803">
      <c r="B803" s="113"/>
    </row>
    <row r="804">
      <c r="B804" s="113"/>
    </row>
    <row r="805">
      <c r="B805" s="113"/>
    </row>
    <row r="806">
      <c r="B806" s="113"/>
    </row>
    <row r="807">
      <c r="B807" s="113"/>
    </row>
    <row r="808">
      <c r="B808" s="113"/>
    </row>
    <row r="809">
      <c r="B809" s="113"/>
    </row>
    <row r="810">
      <c r="B810" s="113"/>
    </row>
    <row r="811">
      <c r="B811" s="113"/>
    </row>
    <row r="812">
      <c r="B812" s="113"/>
    </row>
    <row r="813">
      <c r="B813" s="113"/>
    </row>
    <row r="814">
      <c r="B814" s="113"/>
    </row>
    <row r="815">
      <c r="B815" s="113"/>
    </row>
    <row r="816">
      <c r="B816" s="113"/>
    </row>
    <row r="817">
      <c r="B817" s="113"/>
    </row>
    <row r="818">
      <c r="B818" s="113"/>
    </row>
    <row r="819">
      <c r="B819" s="113"/>
    </row>
    <row r="820">
      <c r="B820" s="113"/>
    </row>
    <row r="821">
      <c r="B821" s="113"/>
    </row>
    <row r="822">
      <c r="B822" s="113"/>
    </row>
    <row r="823">
      <c r="B823" s="113"/>
    </row>
    <row r="824">
      <c r="B824" s="113"/>
    </row>
    <row r="825">
      <c r="B825" s="113"/>
    </row>
    <row r="826">
      <c r="B826" s="113"/>
    </row>
    <row r="827">
      <c r="B827" s="113"/>
    </row>
    <row r="828">
      <c r="B828" s="113"/>
    </row>
    <row r="829">
      <c r="B829" s="113"/>
    </row>
    <row r="830">
      <c r="B830" s="113"/>
    </row>
    <row r="831">
      <c r="B831" s="113"/>
    </row>
    <row r="832">
      <c r="B832" s="113"/>
    </row>
    <row r="833">
      <c r="B833" s="113"/>
    </row>
    <row r="834">
      <c r="B834" s="113"/>
    </row>
    <row r="835">
      <c r="B835" s="113"/>
    </row>
    <row r="836">
      <c r="B836" s="113"/>
    </row>
    <row r="837">
      <c r="B837" s="113"/>
    </row>
    <row r="838">
      <c r="B838" s="113"/>
    </row>
    <row r="839">
      <c r="B839" s="113"/>
    </row>
    <row r="840">
      <c r="B840" s="113"/>
    </row>
    <row r="841">
      <c r="B841" s="113"/>
    </row>
    <row r="842">
      <c r="B842" s="113"/>
    </row>
    <row r="843">
      <c r="B843" s="113"/>
    </row>
    <row r="844">
      <c r="B844" s="113"/>
    </row>
    <row r="845">
      <c r="B845" s="113"/>
    </row>
    <row r="846">
      <c r="B846" s="113"/>
    </row>
    <row r="847">
      <c r="B847" s="113"/>
    </row>
    <row r="848">
      <c r="B848" s="113"/>
    </row>
    <row r="849">
      <c r="B849" s="113"/>
    </row>
    <row r="850">
      <c r="B850" s="113"/>
    </row>
    <row r="851">
      <c r="B851" s="113"/>
    </row>
    <row r="852">
      <c r="B852" s="113"/>
    </row>
    <row r="853">
      <c r="B853" s="113"/>
    </row>
    <row r="854">
      <c r="B854" s="113"/>
    </row>
    <row r="855">
      <c r="B855" s="113"/>
    </row>
    <row r="856">
      <c r="B856" s="113"/>
    </row>
    <row r="857">
      <c r="B857" s="113"/>
    </row>
    <row r="858">
      <c r="B858" s="113"/>
    </row>
    <row r="859">
      <c r="B859" s="113"/>
    </row>
    <row r="860">
      <c r="B860" s="113"/>
    </row>
    <row r="861">
      <c r="B861" s="113"/>
    </row>
    <row r="862">
      <c r="B862" s="113"/>
    </row>
    <row r="863">
      <c r="B863" s="113"/>
    </row>
    <row r="864">
      <c r="B864" s="113"/>
    </row>
    <row r="865">
      <c r="B865" s="113"/>
    </row>
    <row r="866">
      <c r="B866" s="113"/>
    </row>
    <row r="867">
      <c r="B867" s="113"/>
    </row>
    <row r="868">
      <c r="B868" s="113"/>
    </row>
    <row r="869">
      <c r="B869" s="113"/>
    </row>
    <row r="870">
      <c r="B870" s="113"/>
    </row>
    <row r="871">
      <c r="B871" s="113"/>
    </row>
    <row r="872">
      <c r="B872" s="113"/>
    </row>
    <row r="873">
      <c r="B873" s="113"/>
    </row>
    <row r="874">
      <c r="B874" s="113"/>
    </row>
    <row r="875">
      <c r="B875" s="113"/>
    </row>
    <row r="876">
      <c r="B876" s="113"/>
    </row>
    <row r="877">
      <c r="B877" s="113"/>
    </row>
    <row r="878">
      <c r="B878" s="113"/>
    </row>
    <row r="879">
      <c r="B879" s="113"/>
    </row>
    <row r="880">
      <c r="B880" s="113"/>
    </row>
    <row r="881">
      <c r="B881" s="113"/>
    </row>
    <row r="882">
      <c r="B882" s="113"/>
    </row>
    <row r="883">
      <c r="B883" s="113"/>
    </row>
    <row r="884">
      <c r="B884" s="113"/>
    </row>
    <row r="885">
      <c r="B885" s="113"/>
    </row>
    <row r="886">
      <c r="B886" s="113"/>
    </row>
    <row r="887">
      <c r="B887" s="113"/>
    </row>
    <row r="888">
      <c r="B888" s="113"/>
    </row>
    <row r="889">
      <c r="B889" s="113"/>
    </row>
    <row r="890">
      <c r="B890" s="113"/>
    </row>
    <row r="891">
      <c r="B891" s="113"/>
    </row>
    <row r="892">
      <c r="B892" s="113"/>
    </row>
    <row r="893">
      <c r="B893" s="113"/>
    </row>
    <row r="894">
      <c r="B894" s="113"/>
    </row>
    <row r="895">
      <c r="B895" s="113"/>
    </row>
    <row r="896">
      <c r="B896" s="113"/>
    </row>
    <row r="897">
      <c r="B897" s="113"/>
    </row>
    <row r="898">
      <c r="B898" s="113"/>
    </row>
    <row r="899">
      <c r="B899" s="113"/>
    </row>
    <row r="900">
      <c r="B900" s="113"/>
    </row>
    <row r="901">
      <c r="B901" s="113"/>
    </row>
    <row r="902">
      <c r="B902" s="113"/>
    </row>
    <row r="903">
      <c r="B903" s="113"/>
    </row>
    <row r="904">
      <c r="B904" s="113"/>
    </row>
    <row r="905">
      <c r="B905" s="113"/>
    </row>
    <row r="906">
      <c r="B906" s="113"/>
    </row>
    <row r="907">
      <c r="B907" s="113"/>
    </row>
    <row r="908">
      <c r="B908" s="113"/>
    </row>
    <row r="909">
      <c r="B909" s="113"/>
    </row>
    <row r="910">
      <c r="B910" s="113"/>
    </row>
    <row r="911">
      <c r="B911" s="113"/>
    </row>
    <row r="912">
      <c r="B912" s="113"/>
    </row>
    <row r="913">
      <c r="B913" s="113"/>
    </row>
    <row r="914">
      <c r="B914" s="113"/>
    </row>
    <row r="915">
      <c r="B915" s="113"/>
    </row>
    <row r="916">
      <c r="B916" s="113"/>
    </row>
    <row r="917">
      <c r="B917" s="113"/>
    </row>
    <row r="918">
      <c r="B918" s="113"/>
    </row>
    <row r="919">
      <c r="B919" s="113"/>
    </row>
    <row r="920">
      <c r="B920" s="113"/>
    </row>
    <row r="921">
      <c r="B921" s="113"/>
    </row>
    <row r="922">
      <c r="B922" s="113"/>
    </row>
    <row r="923">
      <c r="B923" s="113"/>
    </row>
    <row r="924">
      <c r="B924" s="113"/>
    </row>
    <row r="925">
      <c r="B925" s="113"/>
    </row>
    <row r="926">
      <c r="B926" s="113"/>
    </row>
    <row r="927">
      <c r="B927" s="113"/>
    </row>
    <row r="928">
      <c r="B928" s="113"/>
    </row>
    <row r="929">
      <c r="B929" s="113"/>
    </row>
    <row r="930">
      <c r="B930" s="113"/>
    </row>
    <row r="931">
      <c r="B931" s="113"/>
    </row>
    <row r="932">
      <c r="B932" s="113"/>
    </row>
    <row r="933">
      <c r="B933" s="113"/>
    </row>
    <row r="934">
      <c r="B934" s="113"/>
    </row>
    <row r="935">
      <c r="B935" s="113"/>
    </row>
    <row r="936">
      <c r="B936" s="113"/>
    </row>
    <row r="937">
      <c r="B937" s="113"/>
    </row>
    <row r="938">
      <c r="B938" s="113"/>
    </row>
    <row r="939">
      <c r="B939" s="113"/>
    </row>
    <row r="940">
      <c r="B940" s="113"/>
    </row>
    <row r="941">
      <c r="B941" s="113"/>
    </row>
    <row r="942">
      <c r="B942" s="113"/>
    </row>
    <row r="943">
      <c r="B943" s="113"/>
    </row>
    <row r="944">
      <c r="B944" s="113"/>
    </row>
    <row r="945">
      <c r="B945" s="113"/>
    </row>
    <row r="946">
      <c r="B946" s="113"/>
    </row>
    <row r="947">
      <c r="B947" s="113"/>
    </row>
    <row r="948">
      <c r="B948" s="113"/>
    </row>
    <row r="949">
      <c r="B949" s="113"/>
    </row>
    <row r="950">
      <c r="B950" s="113"/>
    </row>
    <row r="951">
      <c r="B951" s="113"/>
    </row>
    <row r="952">
      <c r="B952" s="113"/>
    </row>
    <row r="953">
      <c r="B953" s="113"/>
    </row>
    <row r="954">
      <c r="B954" s="113"/>
    </row>
    <row r="955">
      <c r="B955" s="113"/>
    </row>
    <row r="956">
      <c r="B956" s="113"/>
    </row>
    <row r="957">
      <c r="B957" s="113"/>
    </row>
    <row r="958">
      <c r="B958" s="113"/>
    </row>
    <row r="959">
      <c r="B959" s="113"/>
    </row>
    <row r="960">
      <c r="B960" s="113"/>
    </row>
    <row r="961">
      <c r="B961" s="113"/>
    </row>
    <row r="962">
      <c r="B962" s="113"/>
    </row>
    <row r="963">
      <c r="B963" s="113"/>
    </row>
    <row r="964">
      <c r="B964" s="113"/>
    </row>
    <row r="965">
      <c r="B965" s="113"/>
    </row>
    <row r="966">
      <c r="B966" s="113"/>
    </row>
    <row r="967">
      <c r="B967" s="113"/>
    </row>
    <row r="968">
      <c r="B968" s="113"/>
    </row>
    <row r="969">
      <c r="B969" s="113"/>
    </row>
    <row r="970">
      <c r="B970" s="113"/>
    </row>
    <row r="971">
      <c r="B971" s="113"/>
    </row>
    <row r="972">
      <c r="B972" s="113"/>
    </row>
    <row r="973">
      <c r="B973" s="113"/>
    </row>
    <row r="974">
      <c r="B974" s="113"/>
    </row>
    <row r="975">
      <c r="B975" s="113"/>
    </row>
    <row r="976">
      <c r="B976" s="113"/>
    </row>
    <row r="977">
      <c r="B977" s="113"/>
    </row>
    <row r="978">
      <c r="B978" s="113"/>
    </row>
    <row r="979">
      <c r="B979" s="113"/>
    </row>
    <row r="980">
      <c r="B980" s="113"/>
    </row>
    <row r="981">
      <c r="B981" s="113"/>
    </row>
    <row r="982">
      <c r="B982" s="113"/>
    </row>
    <row r="983">
      <c r="B983" s="113"/>
    </row>
    <row r="984">
      <c r="B984" s="113"/>
    </row>
    <row r="985">
      <c r="B985" s="113"/>
    </row>
    <row r="986">
      <c r="B986" s="113"/>
    </row>
    <row r="987">
      <c r="B987" s="113"/>
    </row>
    <row r="988">
      <c r="B988" s="113"/>
    </row>
    <row r="989">
      <c r="B989" s="113"/>
    </row>
    <row r="990">
      <c r="B990" s="113"/>
    </row>
    <row r="991">
      <c r="B991" s="113"/>
    </row>
    <row r="992">
      <c r="B992" s="113"/>
    </row>
    <row r="993">
      <c r="B993" s="113"/>
    </row>
    <row r="994">
      <c r="B994" s="113"/>
    </row>
    <row r="995">
      <c r="B995" s="113"/>
    </row>
    <row r="996">
      <c r="B996" s="113"/>
    </row>
    <row r="997">
      <c r="B997" s="113"/>
    </row>
    <row r="998">
      <c r="B998" s="113"/>
    </row>
    <row r="999">
      <c r="B999" s="113"/>
    </row>
    <row r="1000">
      <c r="B1000" s="113"/>
    </row>
    <row r="1001">
      <c r="B1001" s="113"/>
    </row>
    <row r="1002">
      <c r="B1002" s="113"/>
    </row>
    <row r="1003">
      <c r="B1003" s="113"/>
    </row>
    <row r="1004">
      <c r="B1004" s="113"/>
    </row>
    <row r="1005">
      <c r="B1005" s="113"/>
    </row>
    <row r="1006">
      <c r="B1006" s="113"/>
    </row>
    <row r="1007">
      <c r="B1007" s="113"/>
    </row>
    <row r="1008">
      <c r="B1008" s="113"/>
    </row>
    <row r="1009">
      <c r="B1009" s="113"/>
    </row>
    <row r="1010">
      <c r="B1010" s="113"/>
    </row>
    <row r="1011">
      <c r="B1011" s="113"/>
    </row>
    <row r="1012">
      <c r="B1012" s="113"/>
    </row>
    <row r="1013">
      <c r="B1013" s="113"/>
    </row>
    <row r="1014">
      <c r="B1014" s="113"/>
    </row>
    <row r="1015">
      <c r="B1015" s="113"/>
    </row>
    <row r="1016">
      <c r="B1016" s="113"/>
    </row>
    <row r="1017">
      <c r="B1017" s="113"/>
    </row>
    <row r="1018">
      <c r="B1018" s="113"/>
    </row>
    <row r="1019">
      <c r="B1019" s="113"/>
    </row>
    <row r="1020">
      <c r="B1020" s="113"/>
    </row>
    <row r="1021">
      <c r="B1021" s="113"/>
    </row>
    <row r="1022">
      <c r="B1022" s="11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19.13"/>
  </cols>
  <sheetData>
    <row r="1">
      <c r="A1" s="3"/>
      <c r="B1" s="3"/>
      <c r="C1" s="3"/>
      <c r="D1" s="3"/>
      <c r="E1" s="3"/>
      <c r="F1" s="3"/>
      <c r="G1" s="3"/>
      <c r="H1" s="3"/>
      <c r="I1" s="3"/>
      <c r="J1" s="3"/>
      <c r="K1" s="3"/>
      <c r="L1" s="3"/>
      <c r="M1" s="3"/>
      <c r="N1" s="3"/>
      <c r="O1" s="3"/>
      <c r="P1" s="3"/>
      <c r="Q1" s="3"/>
      <c r="R1" s="3"/>
      <c r="S1" s="3"/>
      <c r="T1" s="3"/>
      <c r="U1" s="3"/>
      <c r="V1" s="3"/>
      <c r="W1" s="3"/>
      <c r="X1" s="3"/>
      <c r="Y1" s="3"/>
    </row>
    <row r="2">
      <c r="A2" s="3"/>
      <c r="B2" s="36" t="s">
        <v>31</v>
      </c>
      <c r="C2" s="37"/>
      <c r="D2" s="37"/>
      <c r="E2" s="38"/>
      <c r="F2" s="3"/>
      <c r="G2" s="36" t="s">
        <v>32</v>
      </c>
      <c r="H2" s="37"/>
      <c r="I2" s="37"/>
      <c r="J2" s="37"/>
      <c r="K2" s="38"/>
      <c r="L2" s="3"/>
      <c r="M2" s="3"/>
      <c r="N2" s="3"/>
      <c r="O2" s="3"/>
      <c r="P2" s="3"/>
      <c r="Q2" s="3"/>
      <c r="R2" s="3"/>
      <c r="S2" s="3"/>
      <c r="T2" s="3"/>
      <c r="U2" s="3"/>
      <c r="V2" s="3"/>
      <c r="W2" s="3"/>
      <c r="X2" s="3"/>
      <c r="Y2" s="3"/>
    </row>
    <row r="3">
      <c r="A3" s="3"/>
      <c r="B3" s="39" t="s">
        <v>33</v>
      </c>
      <c r="C3" s="39" t="s">
        <v>29</v>
      </c>
      <c r="D3" s="39" t="s">
        <v>34</v>
      </c>
      <c r="E3" s="39" t="s">
        <v>35</v>
      </c>
      <c r="F3" s="3"/>
      <c r="G3" s="39" t="s">
        <v>33</v>
      </c>
      <c r="H3" s="39" t="s">
        <v>29</v>
      </c>
      <c r="I3" s="39" t="s">
        <v>34</v>
      </c>
      <c r="J3" s="39" t="s">
        <v>35</v>
      </c>
      <c r="K3" s="39" t="s">
        <v>36</v>
      </c>
      <c r="L3" s="3"/>
      <c r="M3" s="3"/>
      <c r="N3" s="3"/>
      <c r="O3" s="3"/>
      <c r="P3" s="3"/>
      <c r="Q3" s="3"/>
      <c r="R3" s="3"/>
      <c r="S3" s="3"/>
      <c r="T3" s="3"/>
      <c r="U3" s="3"/>
      <c r="V3" s="3"/>
      <c r="W3" s="3"/>
      <c r="X3" s="3"/>
      <c r="Y3" s="3"/>
    </row>
    <row r="4">
      <c r="A4" s="3"/>
      <c r="B4" s="40"/>
      <c r="C4" s="40"/>
      <c r="D4" s="40"/>
      <c r="E4" s="40"/>
      <c r="F4" s="3"/>
      <c r="G4" s="40"/>
      <c r="H4" s="40"/>
      <c r="I4" s="40"/>
      <c r="J4" s="40"/>
      <c r="K4" s="40"/>
      <c r="L4" s="3"/>
      <c r="M4" s="3"/>
      <c r="N4" s="3"/>
      <c r="O4" s="3"/>
      <c r="P4" s="3"/>
      <c r="Q4" s="3"/>
      <c r="R4" s="3"/>
      <c r="S4" s="3"/>
      <c r="T4" s="3"/>
      <c r="U4" s="3"/>
      <c r="V4" s="3"/>
      <c r="W4" s="3"/>
      <c r="X4" s="3"/>
      <c r="Y4" s="3"/>
    </row>
    <row r="5">
      <c r="A5" s="41" t="s">
        <v>37</v>
      </c>
      <c r="B5" s="42">
        <f>'P&amp;L'!Q17/1000</f>
        <v>396</v>
      </c>
      <c r="C5" s="42">
        <f>B5-1000</f>
        <v>-604</v>
      </c>
      <c r="D5" s="43">
        <f t="shared" ref="D5:D7" si="1">C5-B5</f>
        <v>-1000</v>
      </c>
      <c r="E5" s="44">
        <f t="shared" ref="E5:E7" si="2">D5/C5</f>
        <v>1.655629139</v>
      </c>
      <c r="F5" s="3"/>
      <c r="G5" s="40"/>
      <c r="H5" s="40"/>
      <c r="I5" s="40"/>
      <c r="J5" s="40"/>
      <c r="K5" s="40"/>
      <c r="L5" s="3"/>
      <c r="M5" s="3"/>
      <c r="N5" s="3"/>
      <c r="O5" s="3"/>
      <c r="P5" s="3"/>
      <c r="Q5" s="3"/>
      <c r="R5" s="3"/>
      <c r="S5" s="3"/>
      <c r="T5" s="3"/>
      <c r="U5" s="3"/>
      <c r="V5" s="3"/>
      <c r="W5" s="3"/>
      <c r="X5" s="3"/>
      <c r="Y5" s="3"/>
    </row>
    <row r="6">
      <c r="A6" s="41" t="s">
        <v>38</v>
      </c>
      <c r="B6" s="42">
        <f>'P&amp;L'!Q30/1000</f>
        <v>250.12</v>
      </c>
      <c r="C6" s="42">
        <f>B6-600</f>
        <v>-349.88</v>
      </c>
      <c r="D6" s="43">
        <f t="shared" si="1"/>
        <v>-600</v>
      </c>
      <c r="E6" s="44">
        <f t="shared" si="2"/>
        <v>1.714873671</v>
      </c>
      <c r="F6" s="3"/>
      <c r="G6" s="40"/>
      <c r="H6" s="40"/>
      <c r="I6" s="40"/>
      <c r="J6" s="40"/>
      <c r="K6" s="40"/>
      <c r="L6" s="3"/>
      <c r="M6" s="3"/>
      <c r="N6" s="3"/>
      <c r="O6" s="3"/>
      <c r="P6" s="3"/>
      <c r="Q6" s="3"/>
      <c r="R6" s="3"/>
      <c r="S6" s="3"/>
      <c r="T6" s="3"/>
      <c r="U6" s="3"/>
      <c r="V6" s="3"/>
      <c r="W6" s="3"/>
      <c r="X6" s="3"/>
      <c r="Y6" s="3"/>
    </row>
    <row r="7">
      <c r="A7" s="41" t="s">
        <v>39</v>
      </c>
      <c r="B7" s="45">
        <f t="shared" ref="B7:C7" si="3">B5-B6</f>
        <v>145.88</v>
      </c>
      <c r="C7" s="45">
        <f t="shared" si="3"/>
        <v>-254.12</v>
      </c>
      <c r="D7" s="46">
        <f t="shared" si="1"/>
        <v>-400</v>
      </c>
      <c r="E7" s="47">
        <f t="shared" si="2"/>
        <v>1.574059499</v>
      </c>
      <c r="F7" s="3"/>
      <c r="G7" s="45">
        <f t="shared" ref="G7:H7" si="4">G5-G6</f>
        <v>0</v>
      </c>
      <c r="H7" s="45">
        <f t="shared" si="4"/>
        <v>0</v>
      </c>
      <c r="I7" s="46">
        <f t="shared" ref="I7:J7" si="5">H7-G7</f>
        <v>0</v>
      </c>
      <c r="J7" s="46">
        <f t="shared" si="5"/>
        <v>0</v>
      </c>
      <c r="K7" s="48"/>
      <c r="L7" s="3"/>
      <c r="M7" s="3"/>
      <c r="N7" s="3"/>
      <c r="O7" s="3"/>
      <c r="P7" s="3"/>
      <c r="Q7" s="3"/>
      <c r="R7" s="3"/>
      <c r="S7" s="3"/>
      <c r="T7" s="3"/>
      <c r="U7" s="3"/>
      <c r="V7" s="3"/>
      <c r="W7" s="3"/>
      <c r="X7" s="3"/>
      <c r="Y7" s="3"/>
    </row>
    <row r="8">
      <c r="A8" s="49" t="s">
        <v>40</v>
      </c>
      <c r="B8" s="50">
        <f t="shared" ref="B8:C8" si="6">B7/B$5</f>
        <v>0.3683838384</v>
      </c>
      <c r="C8" s="51">
        <f t="shared" si="6"/>
        <v>0.4207284768</v>
      </c>
      <c r="D8" s="51"/>
      <c r="E8" s="52"/>
      <c r="F8" s="3"/>
      <c r="G8" s="50" t="str">
        <f t="shared" ref="G8:H8" si="7">G7/G$5</f>
        <v>#DIV/0!</v>
      </c>
      <c r="H8" s="51" t="str">
        <f t="shared" si="7"/>
        <v>#DIV/0!</v>
      </c>
      <c r="I8" s="51"/>
      <c r="J8" s="52"/>
      <c r="K8" s="40"/>
      <c r="L8" s="3"/>
      <c r="M8" s="3"/>
      <c r="N8" s="3"/>
      <c r="O8" s="3"/>
      <c r="P8" s="3"/>
      <c r="Q8" s="3"/>
      <c r="R8" s="3"/>
      <c r="S8" s="3"/>
      <c r="T8" s="3"/>
      <c r="U8" s="3"/>
      <c r="V8" s="3"/>
      <c r="W8" s="3"/>
      <c r="X8" s="3"/>
      <c r="Y8" s="3"/>
    </row>
    <row r="9">
      <c r="A9" s="3"/>
      <c r="B9" s="53"/>
      <c r="C9" s="3"/>
      <c r="D9" s="3"/>
      <c r="E9" s="54"/>
      <c r="F9" s="3"/>
      <c r="G9" s="53"/>
      <c r="H9" s="3"/>
      <c r="I9" s="3"/>
      <c r="J9" s="3"/>
      <c r="K9" s="40"/>
      <c r="L9" s="3"/>
      <c r="M9" s="3"/>
      <c r="N9" s="3"/>
      <c r="O9" s="3"/>
      <c r="P9" s="3"/>
      <c r="Q9" s="3"/>
      <c r="R9" s="3"/>
      <c r="S9" s="3"/>
      <c r="T9" s="3"/>
      <c r="U9" s="3"/>
      <c r="V9" s="3"/>
      <c r="W9" s="3"/>
      <c r="X9" s="3"/>
      <c r="Y9" s="3"/>
    </row>
    <row r="10">
      <c r="A10" s="41" t="s">
        <v>41</v>
      </c>
      <c r="B10" s="48">
        <f>'P&amp;L'!Q56/1000</f>
        <v>156.2</v>
      </c>
      <c r="C10" s="45">
        <f>B10</f>
        <v>156.2</v>
      </c>
      <c r="D10" s="46">
        <f t="shared" ref="D10:D11" si="10">C10-B10</f>
        <v>0</v>
      </c>
      <c r="E10" s="47">
        <f t="shared" ref="E10:E11" si="11">D10/C10</f>
        <v>0</v>
      </c>
      <c r="F10" s="3"/>
      <c r="G10" s="48">
        <f>'P&amp;L'!AH56/1000</f>
        <v>0</v>
      </c>
      <c r="H10" s="45">
        <f>G10</f>
        <v>0</v>
      </c>
      <c r="I10" s="46">
        <f t="shared" ref="I10:J10" si="8">H10-G10</f>
        <v>0</v>
      </c>
      <c r="J10" s="46">
        <f t="shared" si="8"/>
        <v>0</v>
      </c>
      <c r="K10" s="48"/>
      <c r="L10" s="3"/>
      <c r="M10" s="3"/>
      <c r="N10" s="3"/>
      <c r="O10" s="3"/>
      <c r="P10" s="3"/>
      <c r="Q10" s="3"/>
      <c r="R10" s="3"/>
      <c r="S10" s="3"/>
      <c r="T10" s="3"/>
      <c r="U10" s="3"/>
      <c r="V10" s="3"/>
      <c r="W10" s="3"/>
      <c r="X10" s="3"/>
      <c r="Y10" s="3"/>
    </row>
    <row r="11">
      <c r="A11" s="41" t="s">
        <v>42</v>
      </c>
      <c r="B11" s="45">
        <f t="shared" ref="B11:C11" si="9">B7-B10</f>
        <v>-10.32</v>
      </c>
      <c r="C11" s="45">
        <f t="shared" si="9"/>
        <v>-410.32</v>
      </c>
      <c r="D11" s="46">
        <f t="shared" si="10"/>
        <v>-400</v>
      </c>
      <c r="E11" s="47">
        <f t="shared" si="11"/>
        <v>0.9748488984</v>
      </c>
      <c r="F11" s="3"/>
      <c r="G11" s="45">
        <f t="shared" ref="G11:H11" si="12">G7-G10</f>
        <v>0</v>
      </c>
      <c r="H11" s="45">
        <f t="shared" si="12"/>
        <v>0</v>
      </c>
      <c r="I11" s="46">
        <f t="shared" ref="I11:K11" si="13">H11-G11</f>
        <v>0</v>
      </c>
      <c r="J11" s="46">
        <f t="shared" si="13"/>
        <v>0</v>
      </c>
      <c r="K11" s="46">
        <f t="shared" si="13"/>
        <v>0</v>
      </c>
      <c r="L11" s="3"/>
      <c r="M11" s="3"/>
      <c r="N11" s="3"/>
      <c r="O11" s="3"/>
      <c r="P11" s="3"/>
      <c r="Q11" s="3"/>
      <c r="R11" s="3"/>
      <c r="S11" s="3"/>
      <c r="T11" s="3"/>
      <c r="U11" s="3"/>
      <c r="V11" s="3"/>
      <c r="W11" s="3"/>
      <c r="X11" s="3"/>
      <c r="Y11" s="3"/>
    </row>
    <row r="12">
      <c r="A12" s="49" t="s">
        <v>43</v>
      </c>
      <c r="B12" s="50">
        <f t="shared" ref="B12:C12" si="14">B11/B$5</f>
        <v>-0.02606060606</v>
      </c>
      <c r="C12" s="51">
        <f t="shared" si="14"/>
        <v>0.6793377483</v>
      </c>
      <c r="D12" s="51"/>
      <c r="E12" s="52"/>
      <c r="F12" s="3"/>
      <c r="G12" s="50" t="str">
        <f t="shared" ref="G12:H12" si="15">G11/G$5</f>
        <v>#DIV/0!</v>
      </c>
      <c r="H12" s="51" t="str">
        <f t="shared" si="15"/>
        <v>#DIV/0!</v>
      </c>
      <c r="I12" s="51"/>
      <c r="J12" s="52"/>
      <c r="K12" s="55"/>
      <c r="L12" s="3"/>
      <c r="M12" s="3"/>
      <c r="N12" s="3"/>
      <c r="O12" s="3"/>
      <c r="P12" s="3"/>
      <c r="Q12" s="3"/>
      <c r="R12" s="3"/>
      <c r="S12" s="3"/>
      <c r="T12" s="3"/>
      <c r="U12" s="3"/>
      <c r="V12" s="3"/>
      <c r="W12" s="3"/>
      <c r="X12" s="3"/>
      <c r="Y12" s="3"/>
    </row>
    <row r="13">
      <c r="A13" s="3"/>
      <c r="B13" s="53"/>
      <c r="C13" s="3"/>
      <c r="D13" s="3"/>
      <c r="E13" s="54"/>
      <c r="F13" s="3"/>
      <c r="G13" s="53"/>
      <c r="H13" s="3"/>
      <c r="I13" s="3"/>
      <c r="J13" s="3"/>
      <c r="K13" s="40"/>
      <c r="L13" s="3"/>
      <c r="M13" s="3"/>
      <c r="N13" s="3"/>
      <c r="O13" s="3"/>
      <c r="P13" s="3"/>
      <c r="Q13" s="3"/>
      <c r="R13" s="3"/>
      <c r="S13" s="3"/>
      <c r="T13" s="3"/>
      <c r="U13" s="3"/>
      <c r="V13" s="3"/>
      <c r="W13" s="3"/>
      <c r="X13" s="3"/>
      <c r="Y13" s="3"/>
    </row>
    <row r="14">
      <c r="A14" s="41" t="s">
        <v>44</v>
      </c>
      <c r="B14" s="45">
        <f>'P&amp;L'!Q71/1000</f>
        <v>-31.37031111</v>
      </c>
      <c r="C14" s="45">
        <f>C11-30</f>
        <v>-440.32</v>
      </c>
      <c r="D14" s="46">
        <f>C14-B14</f>
        <v>-408.9496889</v>
      </c>
      <c r="E14" s="47">
        <f>D14/C14</f>
        <v>0.9287556525</v>
      </c>
      <c r="F14" s="3"/>
      <c r="G14" s="45">
        <f>'P&amp;L'!AH71/1000</f>
        <v>0</v>
      </c>
      <c r="H14" s="45">
        <f>H11-30</f>
        <v>-30</v>
      </c>
      <c r="I14" s="46">
        <f>H14-G14</f>
        <v>-30</v>
      </c>
      <c r="J14" s="47">
        <f t="shared" ref="J14:K14" si="16">I14/H14</f>
        <v>1</v>
      </c>
      <c r="K14" s="47">
        <f t="shared" si="16"/>
        <v>-0.03333333333</v>
      </c>
      <c r="L14" s="3"/>
      <c r="M14" s="3"/>
      <c r="N14" s="3"/>
      <c r="O14" s="3"/>
      <c r="P14" s="3"/>
      <c r="Q14" s="3"/>
      <c r="R14" s="3"/>
      <c r="S14" s="3"/>
      <c r="T14" s="3"/>
      <c r="U14" s="3"/>
      <c r="V14" s="3"/>
      <c r="W14" s="3"/>
      <c r="X14" s="3"/>
      <c r="Y14" s="3"/>
    </row>
    <row r="15">
      <c r="A15" s="3"/>
      <c r="B15" s="3"/>
      <c r="C15" s="3"/>
      <c r="D15" s="3"/>
      <c r="E15" s="3"/>
      <c r="F15" s="3"/>
      <c r="G15" s="3"/>
      <c r="H15" s="3"/>
      <c r="I15" s="3"/>
      <c r="J15" s="3"/>
      <c r="K15" s="3"/>
      <c r="L15" s="3"/>
      <c r="M15" s="3"/>
      <c r="N15" s="3"/>
      <c r="O15" s="3"/>
      <c r="P15" s="3"/>
      <c r="Q15" s="3"/>
      <c r="R15" s="3"/>
      <c r="S15" s="3"/>
      <c r="T15" s="3"/>
      <c r="U15" s="3"/>
      <c r="V15" s="3"/>
      <c r="W15" s="3"/>
      <c r="X15" s="3"/>
      <c r="Y15" s="3"/>
    </row>
    <row r="16">
      <c r="A16" s="3"/>
      <c r="B16" s="3"/>
      <c r="C16" s="3"/>
      <c r="D16" s="3"/>
      <c r="E16" s="3"/>
      <c r="F16" s="3"/>
      <c r="G16" s="3"/>
      <c r="H16" s="3"/>
      <c r="I16" s="3"/>
      <c r="J16" s="3"/>
      <c r="K16" s="3"/>
      <c r="L16" s="3"/>
      <c r="M16" s="3"/>
      <c r="N16" s="3"/>
      <c r="O16" s="3"/>
      <c r="P16" s="3"/>
      <c r="Q16" s="3"/>
      <c r="R16" s="3"/>
      <c r="S16" s="3"/>
      <c r="T16" s="3"/>
      <c r="U16" s="3"/>
      <c r="V16" s="3"/>
      <c r="W16" s="3"/>
      <c r="X16" s="3"/>
      <c r="Y16" s="3"/>
    </row>
    <row r="17">
      <c r="A17" s="3"/>
      <c r="B17" s="3"/>
      <c r="C17" s="3"/>
      <c r="D17" s="3"/>
      <c r="E17" s="3"/>
      <c r="F17" s="3"/>
      <c r="G17" s="3"/>
      <c r="H17" s="3"/>
      <c r="I17" s="3"/>
      <c r="J17" s="3"/>
      <c r="K17" s="3"/>
      <c r="L17" s="3"/>
      <c r="M17" s="3"/>
      <c r="N17" s="3"/>
      <c r="O17" s="3"/>
      <c r="P17" s="3"/>
      <c r="Q17" s="3"/>
      <c r="R17" s="3"/>
      <c r="S17" s="3"/>
      <c r="T17" s="3"/>
      <c r="U17" s="3"/>
      <c r="V17" s="3"/>
      <c r="W17" s="3"/>
      <c r="X17" s="3"/>
      <c r="Y17" s="3"/>
    </row>
    <row r="18">
      <c r="A18" s="3"/>
      <c r="B18" s="3"/>
      <c r="C18" s="3"/>
      <c r="D18" s="3"/>
      <c r="E18" s="3"/>
      <c r="F18" s="3"/>
      <c r="G18" s="3"/>
      <c r="H18" s="3"/>
      <c r="I18" s="3"/>
      <c r="J18" s="3"/>
      <c r="K18" s="3"/>
      <c r="L18" s="3"/>
      <c r="M18" s="3"/>
      <c r="N18" s="3"/>
      <c r="O18" s="3"/>
      <c r="P18" s="3"/>
      <c r="Q18" s="3"/>
      <c r="R18" s="3"/>
      <c r="S18" s="3"/>
      <c r="T18" s="3"/>
      <c r="U18" s="3"/>
      <c r="V18" s="3"/>
      <c r="W18" s="3"/>
      <c r="X18" s="3"/>
      <c r="Y18" s="3"/>
    </row>
    <row r="19">
      <c r="A19" s="3"/>
      <c r="B19" s="3"/>
      <c r="C19" s="3"/>
      <c r="D19" s="3"/>
      <c r="E19" s="3"/>
      <c r="F19" s="3"/>
      <c r="G19" s="3"/>
      <c r="H19" s="3"/>
      <c r="I19" s="3"/>
      <c r="J19" s="3"/>
      <c r="K19" s="3"/>
      <c r="L19" s="3"/>
      <c r="M19" s="3"/>
      <c r="N19" s="3"/>
      <c r="O19" s="3"/>
      <c r="P19" s="3"/>
      <c r="Q19" s="3"/>
      <c r="R19" s="3"/>
      <c r="S19" s="3"/>
      <c r="T19" s="3"/>
      <c r="U19" s="3"/>
      <c r="V19" s="3"/>
      <c r="W19" s="3"/>
      <c r="X19" s="3"/>
      <c r="Y19" s="3"/>
    </row>
    <row r="20">
      <c r="A20" s="3"/>
      <c r="B20" s="3"/>
      <c r="C20" s="3"/>
      <c r="D20" s="3"/>
      <c r="E20" s="3"/>
      <c r="F20" s="3"/>
      <c r="G20" s="3"/>
      <c r="H20" s="3"/>
      <c r="I20" s="3"/>
      <c r="J20" s="3"/>
      <c r="K20" s="3"/>
      <c r="L20" s="3"/>
      <c r="M20" s="3"/>
      <c r="N20" s="3"/>
      <c r="O20" s="3"/>
      <c r="P20" s="3"/>
      <c r="Q20" s="3"/>
      <c r="R20" s="3"/>
      <c r="S20" s="3"/>
      <c r="T20" s="3"/>
      <c r="U20" s="3"/>
      <c r="V20" s="3"/>
      <c r="W20" s="3"/>
      <c r="X20" s="3"/>
      <c r="Y20" s="3"/>
    </row>
    <row r="21">
      <c r="A21" s="3"/>
      <c r="B21" s="3"/>
      <c r="C21" s="3"/>
      <c r="D21" s="3"/>
      <c r="E21" s="3"/>
      <c r="F21" s="3"/>
      <c r="G21" s="3"/>
      <c r="H21" s="3"/>
      <c r="I21" s="3"/>
      <c r="J21" s="3"/>
      <c r="K21" s="3"/>
      <c r="L21" s="3"/>
      <c r="M21" s="3"/>
      <c r="N21" s="3"/>
      <c r="O21" s="3"/>
      <c r="P21" s="3"/>
      <c r="Q21" s="3"/>
      <c r="R21" s="3"/>
      <c r="S21" s="3"/>
      <c r="T21" s="3"/>
      <c r="U21" s="3"/>
      <c r="V21" s="3"/>
      <c r="W21" s="3"/>
      <c r="X21" s="3"/>
      <c r="Y21" s="3"/>
    </row>
    <row r="22">
      <c r="A22" s="3"/>
      <c r="B22" s="3"/>
      <c r="C22" s="3"/>
      <c r="D22" s="3"/>
      <c r="E22" s="3"/>
      <c r="F22" s="3"/>
      <c r="G22" s="3"/>
      <c r="H22" s="3"/>
      <c r="I22" s="3"/>
      <c r="J22" s="3"/>
      <c r="K22" s="3"/>
      <c r="L22" s="3"/>
      <c r="M22" s="3"/>
      <c r="N22" s="3"/>
      <c r="O22" s="3"/>
      <c r="P22" s="3"/>
      <c r="Q22" s="3"/>
      <c r="R22" s="3"/>
      <c r="S22" s="3"/>
      <c r="T22" s="3"/>
      <c r="U22" s="3"/>
      <c r="V22" s="3"/>
      <c r="W22" s="3"/>
      <c r="X22" s="3"/>
      <c r="Y22" s="3"/>
    </row>
    <row r="23">
      <c r="A23" s="3"/>
      <c r="B23" s="3"/>
      <c r="C23" s="3"/>
      <c r="D23" s="3"/>
      <c r="E23" s="3"/>
      <c r="F23" s="3"/>
      <c r="G23" s="3"/>
      <c r="H23" s="3"/>
      <c r="I23" s="3"/>
      <c r="J23" s="3"/>
      <c r="K23" s="3"/>
      <c r="L23" s="3"/>
      <c r="M23" s="3"/>
      <c r="N23" s="3"/>
      <c r="O23" s="3"/>
      <c r="P23" s="3"/>
      <c r="Q23" s="3"/>
      <c r="R23" s="3"/>
      <c r="S23" s="3"/>
      <c r="T23" s="3"/>
      <c r="U23" s="3"/>
      <c r="V23" s="3"/>
      <c r="W23" s="3"/>
      <c r="X23" s="3"/>
      <c r="Y23" s="3"/>
    </row>
    <row r="24">
      <c r="A24" s="3"/>
      <c r="B24" s="3"/>
      <c r="C24" s="3"/>
      <c r="D24" s="3"/>
      <c r="E24" s="3"/>
      <c r="F24" s="3"/>
      <c r="G24" s="3"/>
      <c r="H24" s="3"/>
      <c r="I24" s="3"/>
      <c r="J24" s="3"/>
      <c r="K24" s="3"/>
      <c r="L24" s="3"/>
      <c r="M24" s="3"/>
      <c r="N24" s="3"/>
      <c r="O24" s="3"/>
      <c r="P24" s="3"/>
      <c r="Q24" s="3"/>
      <c r="R24" s="3"/>
      <c r="S24" s="3"/>
      <c r="T24" s="3"/>
      <c r="U24" s="3"/>
      <c r="V24" s="3"/>
      <c r="W24" s="3"/>
      <c r="X24" s="3"/>
      <c r="Y24" s="3"/>
    </row>
    <row r="25">
      <c r="A25" s="3"/>
      <c r="B25" s="3"/>
      <c r="C25" s="3"/>
      <c r="D25" s="3"/>
      <c r="E25" s="3"/>
      <c r="F25" s="3"/>
      <c r="G25" s="3"/>
      <c r="H25" s="3"/>
      <c r="I25" s="3"/>
      <c r="J25" s="3"/>
      <c r="K25" s="3"/>
      <c r="L25" s="3"/>
      <c r="M25" s="3"/>
      <c r="N25" s="3"/>
      <c r="O25" s="3"/>
      <c r="P25" s="3"/>
      <c r="Q25" s="3"/>
      <c r="R25" s="3"/>
      <c r="S25" s="3"/>
      <c r="T25" s="3"/>
      <c r="U25" s="3"/>
      <c r="V25" s="3"/>
      <c r="W25" s="3"/>
      <c r="X25" s="3"/>
      <c r="Y25" s="3"/>
    </row>
    <row r="26">
      <c r="A26" s="3"/>
      <c r="B26" s="3"/>
      <c r="C26" s="3"/>
      <c r="D26" s="3"/>
      <c r="E26" s="3"/>
      <c r="F26" s="3"/>
      <c r="G26" s="3"/>
      <c r="H26" s="3"/>
      <c r="I26" s="3"/>
      <c r="J26" s="3"/>
      <c r="K26" s="3"/>
      <c r="L26" s="3"/>
      <c r="M26" s="3"/>
      <c r="N26" s="3"/>
      <c r="O26" s="3"/>
      <c r="P26" s="3"/>
      <c r="Q26" s="3"/>
      <c r="R26" s="3"/>
      <c r="S26" s="3"/>
      <c r="T26" s="3"/>
      <c r="U26" s="3"/>
      <c r="V26" s="3"/>
      <c r="W26" s="3"/>
      <c r="X26" s="3"/>
      <c r="Y26" s="3"/>
    </row>
    <row r="27">
      <c r="A27" s="3"/>
      <c r="B27" s="3"/>
      <c r="C27" s="3"/>
      <c r="D27" s="3"/>
      <c r="E27" s="3"/>
      <c r="F27" s="3"/>
      <c r="G27" s="3"/>
      <c r="H27" s="3"/>
      <c r="I27" s="3"/>
      <c r="J27" s="3"/>
      <c r="K27" s="3"/>
      <c r="L27" s="3"/>
      <c r="M27" s="3"/>
      <c r="N27" s="3"/>
      <c r="O27" s="3"/>
      <c r="P27" s="3"/>
      <c r="Q27" s="3"/>
      <c r="R27" s="3"/>
      <c r="S27" s="3"/>
      <c r="T27" s="3"/>
      <c r="U27" s="3"/>
      <c r="V27" s="3"/>
      <c r="W27" s="3"/>
      <c r="X27" s="3"/>
      <c r="Y27" s="3"/>
    </row>
    <row r="28">
      <c r="A28" s="3"/>
      <c r="B28" s="3"/>
      <c r="C28" s="3"/>
      <c r="D28" s="3"/>
      <c r="E28" s="3"/>
      <c r="F28" s="3"/>
      <c r="G28" s="3"/>
      <c r="H28" s="3"/>
      <c r="I28" s="3"/>
      <c r="J28" s="3"/>
      <c r="K28" s="3"/>
      <c r="L28" s="3"/>
      <c r="M28" s="3"/>
      <c r="N28" s="3"/>
      <c r="O28" s="3"/>
      <c r="P28" s="3"/>
      <c r="Q28" s="3"/>
      <c r="R28" s="3"/>
      <c r="S28" s="3"/>
      <c r="T28" s="3"/>
      <c r="U28" s="3"/>
      <c r="V28" s="3"/>
      <c r="W28" s="3"/>
      <c r="X28" s="3"/>
      <c r="Y28" s="3"/>
    </row>
    <row r="29">
      <c r="A29" s="3"/>
      <c r="B29" s="3"/>
      <c r="C29" s="3"/>
      <c r="D29" s="3"/>
      <c r="E29" s="3"/>
      <c r="F29" s="3"/>
      <c r="G29" s="3"/>
      <c r="H29" s="3"/>
      <c r="I29" s="3"/>
      <c r="J29" s="3"/>
      <c r="K29" s="3"/>
      <c r="L29" s="3"/>
      <c r="M29" s="3"/>
      <c r="N29" s="3"/>
      <c r="O29" s="3"/>
      <c r="P29" s="3"/>
      <c r="Q29" s="3"/>
      <c r="R29" s="3"/>
      <c r="S29" s="3"/>
      <c r="T29" s="3"/>
      <c r="U29" s="3"/>
      <c r="V29" s="3"/>
      <c r="W29" s="3"/>
      <c r="X29" s="3"/>
      <c r="Y29" s="3"/>
    </row>
    <row r="30">
      <c r="A30" s="3"/>
      <c r="B30" s="3"/>
      <c r="C30" s="3"/>
      <c r="D30" s="3"/>
      <c r="E30" s="3"/>
      <c r="F30" s="3"/>
      <c r="G30" s="3"/>
      <c r="H30" s="3"/>
      <c r="I30" s="3"/>
      <c r="J30" s="3"/>
      <c r="K30" s="3"/>
      <c r="L30" s="3"/>
      <c r="M30" s="3"/>
      <c r="N30" s="3"/>
      <c r="O30" s="3"/>
      <c r="P30" s="3"/>
      <c r="Q30" s="3"/>
      <c r="R30" s="3"/>
      <c r="S30" s="3"/>
      <c r="T30" s="3"/>
      <c r="U30" s="3"/>
      <c r="V30" s="3"/>
      <c r="W30" s="3"/>
      <c r="X30" s="3"/>
      <c r="Y30" s="3"/>
    </row>
    <row r="31">
      <c r="A31" s="3"/>
      <c r="B31" s="3"/>
      <c r="C31" s="3"/>
      <c r="D31" s="3"/>
      <c r="E31" s="3"/>
      <c r="F31" s="3"/>
      <c r="G31" s="3"/>
      <c r="H31" s="3"/>
      <c r="I31" s="3"/>
      <c r="J31" s="3"/>
      <c r="K31" s="3"/>
      <c r="L31" s="3"/>
      <c r="M31" s="3"/>
      <c r="N31" s="3"/>
      <c r="O31" s="3"/>
      <c r="P31" s="3"/>
      <c r="Q31" s="3"/>
      <c r="R31" s="3"/>
      <c r="S31" s="3"/>
      <c r="T31" s="3"/>
      <c r="U31" s="3"/>
      <c r="V31" s="3"/>
      <c r="W31" s="3"/>
      <c r="X31" s="3"/>
      <c r="Y31" s="3"/>
    </row>
    <row r="32">
      <c r="A32" s="3"/>
      <c r="B32" s="3"/>
      <c r="C32" s="3"/>
      <c r="D32" s="3"/>
      <c r="E32" s="3"/>
      <c r="F32" s="3"/>
      <c r="G32" s="3"/>
      <c r="H32" s="3"/>
      <c r="I32" s="3"/>
      <c r="J32" s="3"/>
      <c r="K32" s="3"/>
      <c r="L32" s="3"/>
      <c r="M32" s="3"/>
      <c r="N32" s="3"/>
      <c r="O32" s="3"/>
      <c r="P32" s="3"/>
      <c r="Q32" s="3"/>
      <c r="R32" s="3"/>
      <c r="S32" s="3"/>
      <c r="T32" s="3"/>
      <c r="U32" s="3"/>
      <c r="V32" s="3"/>
      <c r="W32" s="3"/>
      <c r="X32" s="3"/>
      <c r="Y32" s="3"/>
    </row>
    <row r="33">
      <c r="A33" s="3"/>
      <c r="B33" s="3"/>
      <c r="C33" s="3"/>
      <c r="D33" s="3"/>
      <c r="E33" s="3"/>
      <c r="F33" s="3"/>
      <c r="G33" s="3"/>
      <c r="H33" s="3"/>
      <c r="I33" s="3"/>
      <c r="J33" s="3"/>
      <c r="K33" s="3"/>
      <c r="L33" s="3"/>
      <c r="M33" s="3"/>
      <c r="N33" s="3"/>
      <c r="O33" s="3"/>
      <c r="P33" s="3"/>
      <c r="Q33" s="3"/>
      <c r="R33" s="3"/>
      <c r="S33" s="3"/>
      <c r="T33" s="3"/>
      <c r="U33" s="3"/>
      <c r="V33" s="3"/>
      <c r="W33" s="3"/>
      <c r="X33" s="3"/>
      <c r="Y33" s="3"/>
    </row>
    <row r="34">
      <c r="A34" s="3"/>
      <c r="B34" s="3"/>
      <c r="C34" s="3"/>
      <c r="D34" s="3"/>
      <c r="E34" s="3"/>
      <c r="F34" s="3"/>
      <c r="G34" s="3"/>
      <c r="H34" s="3"/>
      <c r="I34" s="3"/>
      <c r="J34" s="3"/>
      <c r="K34" s="3"/>
      <c r="L34" s="3"/>
      <c r="M34" s="3"/>
      <c r="N34" s="3"/>
      <c r="O34" s="3"/>
      <c r="P34" s="3"/>
      <c r="Q34" s="3"/>
      <c r="R34" s="3"/>
      <c r="S34" s="3"/>
      <c r="T34" s="3"/>
      <c r="U34" s="3"/>
      <c r="V34" s="3"/>
      <c r="W34" s="3"/>
      <c r="X34" s="3"/>
      <c r="Y34" s="3"/>
    </row>
    <row r="35">
      <c r="A35" s="3"/>
      <c r="B35" s="3"/>
      <c r="C35" s="3"/>
      <c r="D35" s="3"/>
      <c r="E35" s="3"/>
      <c r="F35" s="3"/>
      <c r="G35" s="3"/>
      <c r="H35" s="3"/>
      <c r="I35" s="3"/>
      <c r="J35" s="3"/>
      <c r="K35" s="3"/>
      <c r="L35" s="3"/>
      <c r="M35" s="3"/>
      <c r="N35" s="3"/>
      <c r="O35" s="3"/>
      <c r="P35" s="3"/>
      <c r="Q35" s="3"/>
      <c r="R35" s="3"/>
      <c r="S35" s="3"/>
      <c r="T35" s="3"/>
      <c r="U35" s="3"/>
      <c r="V35" s="3"/>
      <c r="W35" s="3"/>
      <c r="X35" s="3"/>
      <c r="Y35" s="3"/>
    </row>
    <row r="36">
      <c r="A36" s="3"/>
      <c r="B36" s="3"/>
      <c r="C36" s="3"/>
      <c r="D36" s="3"/>
      <c r="E36" s="3"/>
      <c r="F36" s="3"/>
      <c r="G36" s="3"/>
      <c r="H36" s="3"/>
      <c r="I36" s="3"/>
      <c r="J36" s="3"/>
      <c r="K36" s="3"/>
      <c r="L36" s="3"/>
      <c r="M36" s="3"/>
      <c r="N36" s="3"/>
      <c r="O36" s="3"/>
      <c r="P36" s="3"/>
      <c r="Q36" s="3"/>
      <c r="R36" s="3"/>
      <c r="S36" s="3"/>
      <c r="T36" s="3"/>
      <c r="U36" s="3"/>
      <c r="V36" s="3"/>
      <c r="W36" s="3"/>
      <c r="X36" s="3"/>
      <c r="Y36" s="3"/>
    </row>
    <row r="37">
      <c r="A37" s="3"/>
      <c r="B37" s="3"/>
      <c r="C37" s="3"/>
      <c r="D37" s="3"/>
      <c r="E37" s="3"/>
      <c r="F37" s="3"/>
      <c r="G37" s="3"/>
      <c r="H37" s="3"/>
      <c r="I37" s="3"/>
      <c r="J37" s="3"/>
      <c r="K37" s="3"/>
      <c r="L37" s="3"/>
      <c r="M37" s="3"/>
      <c r="N37" s="3"/>
      <c r="O37" s="3"/>
      <c r="P37" s="3"/>
      <c r="Q37" s="3"/>
      <c r="R37" s="3"/>
      <c r="S37" s="3"/>
      <c r="T37" s="3"/>
      <c r="U37" s="3"/>
      <c r="V37" s="3"/>
      <c r="W37" s="3"/>
      <c r="X37" s="3"/>
      <c r="Y37" s="3"/>
    </row>
    <row r="38">
      <c r="A38" s="3"/>
      <c r="B38" s="3"/>
      <c r="C38" s="3"/>
      <c r="D38" s="3"/>
      <c r="E38" s="3"/>
      <c r="F38" s="3"/>
      <c r="G38" s="3"/>
      <c r="H38" s="3"/>
      <c r="I38" s="3"/>
      <c r="J38" s="3"/>
      <c r="K38" s="3"/>
      <c r="L38" s="3"/>
      <c r="M38" s="3"/>
      <c r="N38" s="3"/>
      <c r="O38" s="3"/>
      <c r="P38" s="3"/>
      <c r="Q38" s="3"/>
      <c r="R38" s="3"/>
      <c r="S38" s="3"/>
      <c r="T38" s="3"/>
      <c r="U38" s="3"/>
      <c r="V38" s="3"/>
      <c r="W38" s="3"/>
      <c r="X38" s="3"/>
      <c r="Y38" s="3"/>
    </row>
    <row r="39">
      <c r="A39" s="3"/>
      <c r="B39" s="3"/>
      <c r="C39" s="3"/>
      <c r="D39" s="3"/>
      <c r="E39" s="3"/>
      <c r="F39" s="3"/>
      <c r="G39" s="3"/>
      <c r="H39" s="3"/>
      <c r="I39" s="3"/>
      <c r="J39" s="3"/>
      <c r="K39" s="3"/>
      <c r="L39" s="3"/>
      <c r="M39" s="3"/>
      <c r="N39" s="3"/>
      <c r="O39" s="3"/>
      <c r="P39" s="3"/>
      <c r="Q39" s="3"/>
      <c r="R39" s="3"/>
      <c r="S39" s="3"/>
      <c r="T39" s="3"/>
      <c r="U39" s="3"/>
      <c r="V39" s="3"/>
      <c r="W39" s="3"/>
      <c r="X39" s="3"/>
      <c r="Y39" s="3"/>
    </row>
    <row r="40">
      <c r="A40" s="3"/>
      <c r="B40" s="3"/>
      <c r="C40" s="3"/>
      <c r="D40" s="3"/>
      <c r="E40" s="3"/>
      <c r="F40" s="3"/>
      <c r="G40" s="3"/>
      <c r="H40" s="3"/>
      <c r="I40" s="3"/>
      <c r="J40" s="3"/>
      <c r="K40" s="3"/>
      <c r="L40" s="3"/>
      <c r="M40" s="3"/>
      <c r="N40" s="3"/>
      <c r="O40" s="3"/>
      <c r="P40" s="3"/>
      <c r="Q40" s="3"/>
      <c r="R40" s="3"/>
      <c r="S40" s="3"/>
      <c r="T40" s="3"/>
      <c r="U40" s="3"/>
      <c r="V40" s="3"/>
      <c r="W40" s="3"/>
      <c r="X40" s="3"/>
      <c r="Y40" s="3"/>
    </row>
    <row r="41">
      <c r="A41" s="3"/>
      <c r="B41" s="3"/>
      <c r="C41" s="3"/>
      <c r="D41" s="3"/>
      <c r="E41" s="3"/>
      <c r="F41" s="3"/>
      <c r="G41" s="3"/>
      <c r="H41" s="3"/>
      <c r="I41" s="3"/>
      <c r="J41" s="3"/>
      <c r="K41" s="3"/>
      <c r="L41" s="3"/>
      <c r="M41" s="3"/>
      <c r="N41" s="3"/>
      <c r="O41" s="3"/>
      <c r="P41" s="3"/>
      <c r="Q41" s="3"/>
      <c r="R41" s="3"/>
      <c r="S41" s="3"/>
      <c r="T41" s="3"/>
      <c r="U41" s="3"/>
      <c r="V41" s="3"/>
      <c r="W41" s="3"/>
      <c r="X41" s="3"/>
      <c r="Y41" s="3"/>
    </row>
    <row r="42">
      <c r="A42" s="3"/>
      <c r="B42" s="3"/>
      <c r="C42" s="3"/>
      <c r="D42" s="3"/>
      <c r="E42" s="3"/>
      <c r="F42" s="3"/>
      <c r="G42" s="3"/>
      <c r="H42" s="3"/>
      <c r="I42" s="3"/>
      <c r="J42" s="3"/>
      <c r="K42" s="3"/>
      <c r="L42" s="3"/>
      <c r="M42" s="3"/>
      <c r="N42" s="3"/>
      <c r="O42" s="3"/>
      <c r="P42" s="3"/>
      <c r="Q42" s="3"/>
      <c r="R42" s="3"/>
      <c r="S42" s="3"/>
      <c r="T42" s="3"/>
      <c r="U42" s="3"/>
      <c r="V42" s="3"/>
      <c r="W42" s="3"/>
      <c r="X42" s="3"/>
      <c r="Y42" s="3"/>
    </row>
    <row r="43">
      <c r="A43" s="3"/>
      <c r="B43" s="3"/>
      <c r="C43" s="3"/>
      <c r="D43" s="3"/>
      <c r="E43" s="3"/>
      <c r="F43" s="3"/>
      <c r="G43" s="3"/>
      <c r="H43" s="3"/>
      <c r="I43" s="3"/>
      <c r="J43" s="3"/>
      <c r="K43" s="3"/>
      <c r="L43" s="3"/>
      <c r="M43" s="3"/>
      <c r="N43" s="3"/>
      <c r="O43" s="3"/>
      <c r="P43" s="3"/>
      <c r="Q43" s="3"/>
      <c r="R43" s="3"/>
      <c r="S43" s="3"/>
      <c r="T43" s="3"/>
      <c r="U43" s="3"/>
      <c r="V43" s="3"/>
      <c r="W43" s="3"/>
      <c r="X43" s="3"/>
      <c r="Y43" s="3"/>
    </row>
    <row r="44">
      <c r="A44" s="3"/>
      <c r="B44" s="3"/>
      <c r="C44" s="3"/>
      <c r="D44" s="3"/>
      <c r="E44" s="3"/>
      <c r="F44" s="3"/>
      <c r="G44" s="3"/>
      <c r="H44" s="3"/>
      <c r="I44" s="3"/>
      <c r="J44" s="3"/>
      <c r="K44" s="3"/>
      <c r="L44" s="3"/>
      <c r="M44" s="3"/>
      <c r="N44" s="3"/>
      <c r="O44" s="3"/>
      <c r="P44" s="3"/>
      <c r="Q44" s="3"/>
      <c r="R44" s="3"/>
      <c r="S44" s="3"/>
      <c r="T44" s="3"/>
      <c r="U44" s="3"/>
      <c r="V44" s="3"/>
      <c r="W44" s="3"/>
      <c r="X44" s="3"/>
      <c r="Y44" s="3"/>
    </row>
    <row r="45">
      <c r="A45" s="3"/>
      <c r="B45" s="3"/>
      <c r="C45" s="3"/>
      <c r="D45" s="3"/>
      <c r="E45" s="3"/>
      <c r="F45" s="3"/>
      <c r="G45" s="3"/>
      <c r="H45" s="3"/>
      <c r="I45" s="3"/>
      <c r="J45" s="3"/>
      <c r="K45" s="3"/>
      <c r="L45" s="3"/>
      <c r="M45" s="3"/>
      <c r="N45" s="3"/>
      <c r="O45" s="3"/>
      <c r="P45" s="3"/>
      <c r="Q45" s="3"/>
      <c r="R45" s="3"/>
      <c r="S45" s="3"/>
      <c r="T45" s="3"/>
      <c r="U45" s="3"/>
      <c r="V45" s="3"/>
      <c r="W45" s="3"/>
      <c r="X45" s="3"/>
      <c r="Y45" s="3"/>
    </row>
    <row r="46">
      <c r="A46" s="3"/>
      <c r="B46" s="3"/>
      <c r="C46" s="3"/>
      <c r="D46" s="3"/>
      <c r="E46" s="3"/>
      <c r="F46" s="3"/>
      <c r="G46" s="3"/>
      <c r="H46" s="3"/>
      <c r="I46" s="3"/>
      <c r="J46" s="3"/>
      <c r="K46" s="3"/>
      <c r="L46" s="3"/>
      <c r="M46" s="3"/>
      <c r="N46" s="3"/>
      <c r="O46" s="3"/>
      <c r="P46" s="3"/>
      <c r="Q46" s="3"/>
      <c r="R46" s="3"/>
      <c r="S46" s="3"/>
      <c r="T46" s="3"/>
      <c r="U46" s="3"/>
      <c r="V46" s="3"/>
      <c r="W46" s="3"/>
      <c r="X46" s="3"/>
      <c r="Y46" s="3"/>
    </row>
    <row r="47">
      <c r="A47" s="3"/>
      <c r="B47" s="3"/>
      <c r="C47" s="3"/>
      <c r="D47" s="3"/>
      <c r="E47" s="3"/>
      <c r="F47" s="3"/>
      <c r="G47" s="3"/>
      <c r="H47" s="3"/>
      <c r="I47" s="3"/>
      <c r="J47" s="3"/>
      <c r="K47" s="3"/>
      <c r="L47" s="3"/>
      <c r="M47" s="3"/>
      <c r="N47" s="3"/>
      <c r="O47" s="3"/>
      <c r="P47" s="3"/>
      <c r="Q47" s="3"/>
      <c r="R47" s="3"/>
      <c r="S47" s="3"/>
      <c r="T47" s="3"/>
      <c r="U47" s="3"/>
      <c r="V47" s="3"/>
      <c r="W47" s="3"/>
      <c r="X47" s="3"/>
      <c r="Y47" s="3"/>
    </row>
    <row r="48">
      <c r="A48" s="3"/>
      <c r="B48" s="3"/>
      <c r="C48" s="3"/>
      <c r="D48" s="3"/>
      <c r="E48" s="3"/>
      <c r="F48" s="3"/>
      <c r="G48" s="3"/>
      <c r="H48" s="3"/>
      <c r="I48" s="3"/>
      <c r="J48" s="3"/>
      <c r="K48" s="3"/>
      <c r="L48" s="3"/>
      <c r="M48" s="3"/>
      <c r="N48" s="3"/>
      <c r="O48" s="3"/>
      <c r="P48" s="3"/>
      <c r="Q48" s="3"/>
      <c r="R48" s="3"/>
      <c r="S48" s="3"/>
      <c r="T48" s="3"/>
      <c r="U48" s="3"/>
      <c r="V48" s="3"/>
      <c r="W48" s="3"/>
      <c r="X48" s="3"/>
      <c r="Y48" s="3"/>
    </row>
    <row r="49">
      <c r="A49" s="3"/>
      <c r="B49" s="3"/>
      <c r="C49" s="3"/>
      <c r="D49" s="3"/>
      <c r="E49" s="3"/>
      <c r="F49" s="3"/>
      <c r="G49" s="3"/>
      <c r="H49" s="3"/>
      <c r="I49" s="3"/>
      <c r="J49" s="3"/>
      <c r="K49" s="3"/>
      <c r="L49" s="3"/>
      <c r="M49" s="3"/>
      <c r="N49" s="3"/>
      <c r="O49" s="3"/>
      <c r="P49" s="3"/>
      <c r="Q49" s="3"/>
      <c r="R49" s="3"/>
      <c r="S49" s="3"/>
      <c r="T49" s="3"/>
      <c r="U49" s="3"/>
      <c r="V49" s="3"/>
      <c r="W49" s="3"/>
      <c r="X49" s="3"/>
      <c r="Y49" s="3"/>
    </row>
    <row r="50">
      <c r="A50" s="3"/>
      <c r="B50" s="3"/>
      <c r="C50" s="3"/>
      <c r="D50" s="3"/>
      <c r="E50" s="3"/>
      <c r="F50" s="3"/>
      <c r="G50" s="3"/>
      <c r="H50" s="3"/>
      <c r="I50" s="3"/>
      <c r="J50" s="3"/>
      <c r="K50" s="3"/>
      <c r="L50" s="3"/>
      <c r="M50" s="3"/>
      <c r="N50" s="3"/>
      <c r="O50" s="3"/>
      <c r="P50" s="3"/>
      <c r="Q50" s="3"/>
      <c r="R50" s="3"/>
      <c r="S50" s="3"/>
      <c r="T50" s="3"/>
      <c r="U50" s="3"/>
      <c r="V50" s="3"/>
      <c r="W50" s="3"/>
      <c r="X50" s="3"/>
      <c r="Y50" s="3"/>
    </row>
    <row r="51">
      <c r="A51" s="3"/>
      <c r="B51" s="3"/>
      <c r="C51" s="3"/>
      <c r="D51" s="3"/>
      <c r="E51" s="3"/>
      <c r="F51" s="3"/>
      <c r="G51" s="3"/>
      <c r="H51" s="3"/>
      <c r="I51" s="3"/>
      <c r="J51" s="3"/>
      <c r="K51" s="3"/>
      <c r="L51" s="3"/>
      <c r="M51" s="3"/>
      <c r="N51" s="3"/>
      <c r="O51" s="3"/>
      <c r="P51" s="3"/>
      <c r="Q51" s="3"/>
      <c r="R51" s="3"/>
      <c r="S51" s="3"/>
      <c r="T51" s="3"/>
      <c r="U51" s="3"/>
      <c r="V51" s="3"/>
      <c r="W51" s="3"/>
      <c r="X51" s="3"/>
      <c r="Y51" s="3"/>
    </row>
    <row r="52">
      <c r="A52" s="3"/>
      <c r="B52" s="3"/>
      <c r="C52" s="3"/>
      <c r="D52" s="3"/>
      <c r="E52" s="3"/>
      <c r="F52" s="3"/>
      <c r="G52" s="3"/>
      <c r="H52" s="3"/>
      <c r="I52" s="3"/>
      <c r="J52" s="3"/>
      <c r="K52" s="3"/>
      <c r="L52" s="3"/>
      <c r="M52" s="3"/>
      <c r="N52" s="3"/>
      <c r="O52" s="3"/>
      <c r="P52" s="3"/>
      <c r="Q52" s="3"/>
      <c r="R52" s="3"/>
      <c r="S52" s="3"/>
      <c r="T52" s="3"/>
      <c r="U52" s="3"/>
      <c r="V52" s="3"/>
      <c r="W52" s="3"/>
      <c r="X52" s="3"/>
      <c r="Y52" s="3"/>
    </row>
    <row r="53">
      <c r="A53" s="3"/>
      <c r="B53" s="3"/>
      <c r="C53" s="3"/>
      <c r="D53" s="3"/>
      <c r="E53" s="3"/>
      <c r="F53" s="3"/>
      <c r="G53" s="3"/>
      <c r="H53" s="3"/>
      <c r="I53" s="3"/>
      <c r="J53" s="3"/>
      <c r="K53" s="3"/>
      <c r="L53" s="3"/>
      <c r="M53" s="3"/>
      <c r="N53" s="3"/>
      <c r="O53" s="3"/>
      <c r="P53" s="3"/>
      <c r="Q53" s="3"/>
      <c r="R53" s="3"/>
      <c r="S53" s="3"/>
      <c r="T53" s="3"/>
      <c r="U53" s="3"/>
      <c r="V53" s="3"/>
      <c r="W53" s="3"/>
      <c r="X53" s="3"/>
      <c r="Y53" s="3"/>
    </row>
    <row r="54">
      <c r="A54" s="3"/>
      <c r="B54" s="3"/>
      <c r="C54" s="3"/>
      <c r="D54" s="3"/>
      <c r="E54" s="3"/>
      <c r="F54" s="3"/>
      <c r="G54" s="3"/>
      <c r="H54" s="3"/>
      <c r="I54" s="3"/>
      <c r="J54" s="3"/>
      <c r="K54" s="3"/>
      <c r="L54" s="3"/>
      <c r="M54" s="3"/>
      <c r="N54" s="3"/>
      <c r="O54" s="3"/>
      <c r="P54" s="3"/>
      <c r="Q54" s="3"/>
      <c r="R54" s="3"/>
      <c r="S54" s="3"/>
      <c r="T54" s="3"/>
      <c r="U54" s="3"/>
      <c r="V54" s="3"/>
      <c r="W54" s="3"/>
      <c r="X54" s="3"/>
      <c r="Y54" s="3"/>
    </row>
    <row r="55">
      <c r="A55" s="3"/>
      <c r="B55" s="3"/>
      <c r="C55" s="3"/>
      <c r="D55" s="3"/>
      <c r="E55" s="3"/>
      <c r="F55" s="3"/>
      <c r="G55" s="3"/>
      <c r="H55" s="3"/>
      <c r="I55" s="3"/>
      <c r="J55" s="3"/>
      <c r="K55" s="3"/>
      <c r="L55" s="3"/>
      <c r="M55" s="3"/>
      <c r="N55" s="3"/>
      <c r="O55" s="3"/>
      <c r="P55" s="3"/>
      <c r="Q55" s="3"/>
      <c r="R55" s="3"/>
      <c r="S55" s="3"/>
      <c r="T55" s="3"/>
      <c r="U55" s="3"/>
      <c r="V55" s="3"/>
      <c r="W55" s="3"/>
      <c r="X55" s="3"/>
      <c r="Y55" s="3"/>
    </row>
    <row r="56">
      <c r="A56" s="3"/>
      <c r="B56" s="3"/>
      <c r="C56" s="3"/>
      <c r="D56" s="3"/>
      <c r="E56" s="3"/>
      <c r="F56" s="3"/>
      <c r="G56" s="3"/>
      <c r="H56" s="3"/>
      <c r="I56" s="3"/>
      <c r="J56" s="3"/>
      <c r="K56" s="3"/>
      <c r="L56" s="3"/>
      <c r="M56" s="3"/>
      <c r="N56" s="3"/>
      <c r="O56" s="3"/>
      <c r="P56" s="3"/>
      <c r="Q56" s="3"/>
      <c r="R56" s="3"/>
      <c r="S56" s="3"/>
      <c r="T56" s="3"/>
      <c r="U56" s="3"/>
      <c r="V56" s="3"/>
      <c r="W56" s="3"/>
      <c r="X56" s="3"/>
      <c r="Y56" s="3"/>
    </row>
    <row r="57">
      <c r="A57" s="3"/>
      <c r="B57" s="3"/>
      <c r="C57" s="3"/>
      <c r="D57" s="3"/>
      <c r="E57" s="3"/>
      <c r="F57" s="3"/>
      <c r="G57" s="3"/>
      <c r="H57" s="3"/>
      <c r="I57" s="3"/>
      <c r="J57" s="3"/>
      <c r="K57" s="3"/>
      <c r="L57" s="3"/>
      <c r="M57" s="3"/>
      <c r="N57" s="3"/>
      <c r="O57" s="3"/>
      <c r="P57" s="3"/>
      <c r="Q57" s="3"/>
      <c r="R57" s="3"/>
      <c r="S57" s="3"/>
      <c r="T57" s="3"/>
      <c r="U57" s="3"/>
      <c r="V57" s="3"/>
      <c r="W57" s="3"/>
      <c r="X57" s="3"/>
      <c r="Y57" s="3"/>
    </row>
    <row r="58">
      <c r="A58" s="3"/>
      <c r="B58" s="3"/>
      <c r="C58" s="3"/>
      <c r="D58" s="3"/>
      <c r="E58" s="3"/>
      <c r="F58" s="3"/>
      <c r="G58" s="3"/>
      <c r="H58" s="3"/>
      <c r="I58" s="3"/>
      <c r="J58" s="3"/>
      <c r="K58" s="3"/>
      <c r="L58" s="3"/>
      <c r="M58" s="3"/>
      <c r="N58" s="3"/>
      <c r="O58" s="3"/>
      <c r="P58" s="3"/>
      <c r="Q58" s="3"/>
      <c r="R58" s="3"/>
      <c r="S58" s="3"/>
      <c r="T58" s="3"/>
      <c r="U58" s="3"/>
      <c r="V58" s="3"/>
      <c r="W58" s="3"/>
      <c r="X58" s="3"/>
      <c r="Y58" s="3"/>
    </row>
    <row r="59">
      <c r="A59" s="3"/>
      <c r="B59" s="3"/>
      <c r="C59" s="3"/>
      <c r="D59" s="3"/>
      <c r="E59" s="3"/>
      <c r="F59" s="3"/>
      <c r="G59" s="3"/>
      <c r="H59" s="3"/>
      <c r="I59" s="3"/>
      <c r="J59" s="3"/>
      <c r="K59" s="3"/>
      <c r="L59" s="3"/>
      <c r="M59" s="3"/>
      <c r="N59" s="3"/>
      <c r="O59" s="3"/>
      <c r="P59" s="3"/>
      <c r="Q59" s="3"/>
      <c r="R59" s="3"/>
      <c r="S59" s="3"/>
      <c r="T59" s="3"/>
      <c r="U59" s="3"/>
      <c r="V59" s="3"/>
      <c r="W59" s="3"/>
      <c r="X59" s="3"/>
      <c r="Y59" s="3"/>
    </row>
    <row r="60">
      <c r="A60" s="3"/>
      <c r="B60" s="3"/>
      <c r="C60" s="3"/>
      <c r="D60" s="3"/>
      <c r="E60" s="3"/>
      <c r="F60" s="3"/>
      <c r="G60" s="3"/>
      <c r="H60" s="3"/>
      <c r="I60" s="3"/>
      <c r="J60" s="3"/>
      <c r="K60" s="3"/>
      <c r="L60" s="3"/>
      <c r="M60" s="3"/>
      <c r="N60" s="3"/>
      <c r="O60" s="3"/>
      <c r="P60" s="3"/>
      <c r="Q60" s="3"/>
      <c r="R60" s="3"/>
      <c r="S60" s="3"/>
      <c r="T60" s="3"/>
      <c r="U60" s="3"/>
      <c r="V60" s="3"/>
      <c r="W60" s="3"/>
      <c r="X60" s="3"/>
      <c r="Y60" s="3"/>
    </row>
    <row r="61">
      <c r="A61" s="3"/>
      <c r="B61" s="3"/>
      <c r="C61" s="3"/>
      <c r="D61" s="3"/>
      <c r="E61" s="3"/>
      <c r="F61" s="3"/>
      <c r="G61" s="3"/>
      <c r="H61" s="3"/>
      <c r="I61" s="3"/>
      <c r="J61" s="3"/>
      <c r="K61" s="3"/>
      <c r="L61" s="3"/>
      <c r="M61" s="3"/>
      <c r="N61" s="3"/>
      <c r="O61" s="3"/>
      <c r="P61" s="3"/>
      <c r="Q61" s="3"/>
      <c r="R61" s="3"/>
      <c r="S61" s="3"/>
      <c r="T61" s="3"/>
      <c r="U61" s="3"/>
      <c r="V61" s="3"/>
      <c r="W61" s="3"/>
      <c r="X61" s="3"/>
      <c r="Y61" s="3"/>
    </row>
    <row r="62">
      <c r="A62" s="3"/>
      <c r="B62" s="3"/>
      <c r="C62" s="3"/>
      <c r="D62" s="3"/>
      <c r="E62" s="3"/>
      <c r="F62" s="3"/>
      <c r="G62" s="3"/>
      <c r="H62" s="3"/>
      <c r="I62" s="3"/>
      <c r="J62" s="3"/>
      <c r="K62" s="3"/>
      <c r="L62" s="3"/>
      <c r="M62" s="3"/>
      <c r="N62" s="3"/>
      <c r="O62" s="3"/>
      <c r="P62" s="3"/>
      <c r="Q62" s="3"/>
      <c r="R62" s="3"/>
      <c r="S62" s="3"/>
      <c r="T62" s="3"/>
      <c r="U62" s="3"/>
      <c r="V62" s="3"/>
      <c r="W62" s="3"/>
      <c r="X62" s="3"/>
      <c r="Y62" s="3"/>
    </row>
    <row r="63">
      <c r="A63" s="3"/>
      <c r="B63" s="3"/>
      <c r="C63" s="3"/>
      <c r="D63" s="3"/>
      <c r="E63" s="3"/>
      <c r="F63" s="3"/>
      <c r="G63" s="3"/>
      <c r="H63" s="3"/>
      <c r="I63" s="3"/>
      <c r="J63" s="3"/>
      <c r="K63" s="3"/>
      <c r="L63" s="3"/>
      <c r="M63" s="3"/>
      <c r="N63" s="3"/>
      <c r="O63" s="3"/>
      <c r="P63" s="3"/>
      <c r="Q63" s="3"/>
      <c r="R63" s="3"/>
      <c r="S63" s="3"/>
      <c r="T63" s="3"/>
      <c r="U63" s="3"/>
      <c r="V63" s="3"/>
      <c r="W63" s="3"/>
      <c r="X63" s="3"/>
      <c r="Y63" s="3"/>
    </row>
    <row r="64">
      <c r="A64" s="3"/>
      <c r="B64" s="3"/>
      <c r="C64" s="3"/>
      <c r="D64" s="3"/>
      <c r="E64" s="3"/>
      <c r="F64" s="3"/>
      <c r="G64" s="3"/>
      <c r="H64" s="3"/>
      <c r="I64" s="3"/>
      <c r="J64" s="3"/>
      <c r="K64" s="3"/>
      <c r="L64" s="3"/>
      <c r="M64" s="3"/>
      <c r="N64" s="3"/>
      <c r="O64" s="3"/>
      <c r="P64" s="3"/>
      <c r="Q64" s="3"/>
      <c r="R64" s="3"/>
      <c r="S64" s="3"/>
      <c r="T64" s="3"/>
      <c r="U64" s="3"/>
      <c r="V64" s="3"/>
      <c r="W64" s="3"/>
      <c r="X64" s="3"/>
      <c r="Y64" s="3"/>
    </row>
    <row r="65">
      <c r="A65" s="3"/>
      <c r="B65" s="3"/>
      <c r="C65" s="3"/>
      <c r="D65" s="3"/>
      <c r="E65" s="3"/>
      <c r="F65" s="3"/>
      <c r="G65" s="3"/>
      <c r="H65" s="3"/>
      <c r="I65" s="3"/>
      <c r="J65" s="3"/>
      <c r="K65" s="3"/>
      <c r="L65" s="3"/>
      <c r="M65" s="3"/>
      <c r="N65" s="3"/>
      <c r="O65" s="3"/>
      <c r="P65" s="3"/>
      <c r="Q65" s="3"/>
      <c r="R65" s="3"/>
      <c r="S65" s="3"/>
      <c r="T65" s="3"/>
      <c r="U65" s="3"/>
      <c r="V65" s="3"/>
      <c r="W65" s="3"/>
      <c r="X65" s="3"/>
      <c r="Y65" s="3"/>
    </row>
    <row r="66">
      <c r="A66" s="3"/>
      <c r="B66" s="3"/>
      <c r="C66" s="3"/>
      <c r="D66" s="3"/>
      <c r="E66" s="3"/>
      <c r="F66" s="3"/>
      <c r="G66" s="3"/>
      <c r="H66" s="3"/>
      <c r="I66" s="3"/>
      <c r="J66" s="3"/>
      <c r="K66" s="3"/>
      <c r="L66" s="3"/>
      <c r="M66" s="3"/>
      <c r="N66" s="3"/>
      <c r="O66" s="3"/>
      <c r="P66" s="3"/>
      <c r="Q66" s="3"/>
      <c r="R66" s="3"/>
      <c r="S66" s="3"/>
      <c r="T66" s="3"/>
      <c r="U66" s="3"/>
      <c r="V66" s="3"/>
      <c r="W66" s="3"/>
      <c r="X66" s="3"/>
      <c r="Y66" s="3"/>
    </row>
    <row r="67">
      <c r="A67" s="3"/>
      <c r="B67" s="3"/>
      <c r="C67" s="3"/>
      <c r="D67" s="3"/>
      <c r="E67" s="3"/>
      <c r="F67" s="3"/>
      <c r="G67" s="3"/>
      <c r="H67" s="3"/>
      <c r="I67" s="3"/>
      <c r="J67" s="3"/>
      <c r="K67" s="3"/>
      <c r="L67" s="3"/>
      <c r="M67" s="3"/>
      <c r="N67" s="3"/>
      <c r="O67" s="3"/>
      <c r="P67" s="3"/>
      <c r="Q67" s="3"/>
      <c r="R67" s="3"/>
      <c r="S67" s="3"/>
      <c r="T67" s="3"/>
      <c r="U67" s="3"/>
      <c r="V67" s="3"/>
      <c r="W67" s="3"/>
      <c r="X67" s="3"/>
      <c r="Y67" s="3"/>
    </row>
    <row r="68">
      <c r="A68" s="3"/>
      <c r="B68" s="3"/>
      <c r="C68" s="3"/>
      <c r="D68" s="3"/>
      <c r="E68" s="3"/>
      <c r="F68" s="3"/>
      <c r="G68" s="3"/>
      <c r="H68" s="3"/>
      <c r="I68" s="3"/>
      <c r="J68" s="3"/>
      <c r="K68" s="3"/>
      <c r="L68" s="3"/>
      <c r="M68" s="3"/>
      <c r="N68" s="3"/>
      <c r="O68" s="3"/>
      <c r="P68" s="3"/>
      <c r="Q68" s="3"/>
      <c r="R68" s="3"/>
      <c r="S68" s="3"/>
      <c r="T68" s="3"/>
      <c r="U68" s="3"/>
      <c r="V68" s="3"/>
      <c r="W68" s="3"/>
      <c r="X68" s="3"/>
      <c r="Y68" s="3"/>
    </row>
    <row r="69">
      <c r="A69" s="3"/>
      <c r="B69" s="3"/>
      <c r="C69" s="3"/>
      <c r="D69" s="3"/>
      <c r="E69" s="3"/>
      <c r="F69" s="3"/>
      <c r="G69" s="3"/>
      <c r="H69" s="3"/>
      <c r="I69" s="3"/>
      <c r="J69" s="3"/>
      <c r="K69" s="3"/>
      <c r="L69" s="3"/>
      <c r="M69" s="3"/>
      <c r="N69" s="3"/>
      <c r="O69" s="3"/>
      <c r="P69" s="3"/>
      <c r="Q69" s="3"/>
      <c r="R69" s="3"/>
      <c r="S69" s="3"/>
      <c r="T69" s="3"/>
      <c r="U69" s="3"/>
      <c r="V69" s="3"/>
      <c r="W69" s="3"/>
      <c r="X69" s="3"/>
      <c r="Y69" s="3"/>
    </row>
    <row r="70">
      <c r="A70" s="3"/>
      <c r="B70" s="3"/>
      <c r="C70" s="3"/>
      <c r="D70" s="3"/>
      <c r="E70" s="3"/>
      <c r="F70" s="3"/>
      <c r="G70" s="3"/>
      <c r="H70" s="3"/>
      <c r="I70" s="3"/>
      <c r="J70" s="3"/>
      <c r="K70" s="3"/>
      <c r="L70" s="3"/>
      <c r="M70" s="3"/>
      <c r="N70" s="3"/>
      <c r="O70" s="3"/>
      <c r="P70" s="3"/>
      <c r="Q70" s="3"/>
      <c r="R70" s="3"/>
      <c r="S70" s="3"/>
      <c r="T70" s="3"/>
      <c r="U70" s="3"/>
      <c r="V70" s="3"/>
      <c r="W70" s="3"/>
      <c r="X70" s="3"/>
      <c r="Y70" s="3"/>
    </row>
    <row r="71">
      <c r="A71" s="3"/>
      <c r="B71" s="3"/>
      <c r="C71" s="3"/>
      <c r="D71" s="3"/>
      <c r="E71" s="3"/>
      <c r="F71" s="3"/>
      <c r="G71" s="3"/>
      <c r="H71" s="3"/>
      <c r="I71" s="3"/>
      <c r="J71" s="3"/>
      <c r="K71" s="3"/>
      <c r="L71" s="3"/>
      <c r="M71" s="3"/>
      <c r="N71" s="3"/>
      <c r="O71" s="3"/>
      <c r="P71" s="3"/>
      <c r="Q71" s="3"/>
      <c r="R71" s="3"/>
      <c r="S71" s="3"/>
      <c r="T71" s="3"/>
      <c r="U71" s="3"/>
      <c r="V71" s="3"/>
      <c r="W71" s="3"/>
      <c r="X71" s="3"/>
      <c r="Y71" s="3"/>
    </row>
    <row r="72">
      <c r="A72" s="3"/>
      <c r="B72" s="3"/>
      <c r="C72" s="3"/>
      <c r="D72" s="3"/>
      <c r="E72" s="3"/>
      <c r="F72" s="3"/>
      <c r="G72" s="3"/>
      <c r="H72" s="3"/>
      <c r="I72" s="3"/>
      <c r="J72" s="3"/>
      <c r="K72" s="3"/>
      <c r="L72" s="3"/>
      <c r="M72" s="3"/>
      <c r="N72" s="3"/>
      <c r="O72" s="3"/>
      <c r="P72" s="3"/>
      <c r="Q72" s="3"/>
      <c r="R72" s="3"/>
      <c r="S72" s="3"/>
      <c r="T72" s="3"/>
      <c r="U72" s="3"/>
      <c r="V72" s="3"/>
      <c r="W72" s="3"/>
      <c r="X72" s="3"/>
      <c r="Y72" s="3"/>
    </row>
    <row r="73">
      <c r="A73" s="3"/>
      <c r="B73" s="3"/>
      <c r="C73" s="3"/>
      <c r="D73" s="3"/>
      <c r="E73" s="3"/>
      <c r="F73" s="3"/>
      <c r="G73" s="3"/>
      <c r="H73" s="3"/>
      <c r="I73" s="3"/>
      <c r="J73" s="3"/>
      <c r="K73" s="3"/>
      <c r="L73" s="3"/>
      <c r="M73" s="3"/>
      <c r="N73" s="3"/>
      <c r="O73" s="3"/>
      <c r="P73" s="3"/>
      <c r="Q73" s="3"/>
      <c r="R73" s="3"/>
      <c r="S73" s="3"/>
      <c r="T73" s="3"/>
      <c r="U73" s="3"/>
      <c r="V73" s="3"/>
      <c r="W73" s="3"/>
      <c r="X73" s="3"/>
      <c r="Y73" s="3"/>
    </row>
    <row r="74">
      <c r="A74" s="3"/>
      <c r="B74" s="3"/>
      <c r="C74" s="3"/>
      <c r="D74" s="3"/>
      <c r="E74" s="3"/>
      <c r="F74" s="3"/>
      <c r="G74" s="3"/>
      <c r="H74" s="3"/>
      <c r="I74" s="3"/>
      <c r="J74" s="3"/>
      <c r="K74" s="3"/>
      <c r="L74" s="3"/>
      <c r="M74" s="3"/>
      <c r="N74" s="3"/>
      <c r="O74" s="3"/>
      <c r="P74" s="3"/>
      <c r="Q74" s="3"/>
      <c r="R74" s="3"/>
      <c r="S74" s="3"/>
      <c r="T74" s="3"/>
      <c r="U74" s="3"/>
      <c r="V74" s="3"/>
      <c r="W74" s="3"/>
      <c r="X74" s="3"/>
      <c r="Y74" s="3"/>
    </row>
    <row r="75">
      <c r="A75" s="3"/>
      <c r="B75" s="3"/>
      <c r="C75" s="3"/>
      <c r="D75" s="3"/>
      <c r="E75" s="3"/>
      <c r="F75" s="3"/>
      <c r="G75" s="3"/>
      <c r="H75" s="3"/>
      <c r="I75" s="3"/>
      <c r="J75" s="3"/>
      <c r="K75" s="3"/>
      <c r="L75" s="3"/>
      <c r="M75" s="3"/>
      <c r="N75" s="3"/>
      <c r="O75" s="3"/>
      <c r="P75" s="3"/>
      <c r="Q75" s="3"/>
      <c r="R75" s="3"/>
      <c r="S75" s="3"/>
      <c r="T75" s="3"/>
      <c r="U75" s="3"/>
      <c r="V75" s="3"/>
      <c r="W75" s="3"/>
      <c r="X75" s="3"/>
      <c r="Y75" s="3"/>
    </row>
    <row r="76">
      <c r="A76" s="3"/>
      <c r="B76" s="3"/>
      <c r="C76" s="3"/>
      <c r="D76" s="3"/>
      <c r="E76" s="3"/>
      <c r="F76" s="3"/>
      <c r="G76" s="3"/>
      <c r="H76" s="3"/>
      <c r="I76" s="3"/>
      <c r="J76" s="3"/>
      <c r="K76" s="3"/>
      <c r="L76" s="3"/>
      <c r="M76" s="3"/>
      <c r="N76" s="3"/>
      <c r="O76" s="3"/>
      <c r="P76" s="3"/>
      <c r="Q76" s="3"/>
      <c r="R76" s="3"/>
      <c r="S76" s="3"/>
      <c r="T76" s="3"/>
      <c r="U76" s="3"/>
      <c r="V76" s="3"/>
      <c r="W76" s="3"/>
      <c r="X76" s="3"/>
      <c r="Y76" s="3"/>
    </row>
    <row r="77">
      <c r="A77" s="3"/>
      <c r="B77" s="3"/>
      <c r="C77" s="3"/>
      <c r="D77" s="3"/>
      <c r="E77" s="3"/>
      <c r="F77" s="3"/>
      <c r="G77" s="3"/>
      <c r="H77" s="3"/>
      <c r="I77" s="3"/>
      <c r="J77" s="3"/>
      <c r="K77" s="3"/>
      <c r="L77" s="3"/>
      <c r="M77" s="3"/>
      <c r="N77" s="3"/>
      <c r="O77" s="3"/>
      <c r="P77" s="3"/>
      <c r="Q77" s="3"/>
      <c r="R77" s="3"/>
      <c r="S77" s="3"/>
      <c r="T77" s="3"/>
      <c r="U77" s="3"/>
      <c r="V77" s="3"/>
      <c r="W77" s="3"/>
      <c r="X77" s="3"/>
      <c r="Y77" s="3"/>
    </row>
    <row r="78">
      <c r="A78" s="3"/>
      <c r="B78" s="3"/>
      <c r="C78" s="3"/>
      <c r="D78" s="3"/>
      <c r="E78" s="3"/>
      <c r="F78" s="3"/>
      <c r="G78" s="3"/>
      <c r="H78" s="3"/>
      <c r="I78" s="3"/>
      <c r="J78" s="3"/>
      <c r="K78" s="3"/>
      <c r="L78" s="3"/>
      <c r="M78" s="3"/>
      <c r="N78" s="3"/>
      <c r="O78" s="3"/>
      <c r="P78" s="3"/>
      <c r="Q78" s="3"/>
      <c r="R78" s="3"/>
      <c r="S78" s="3"/>
      <c r="T78" s="3"/>
      <c r="U78" s="3"/>
      <c r="V78" s="3"/>
      <c r="W78" s="3"/>
      <c r="X78" s="3"/>
      <c r="Y78" s="3"/>
    </row>
    <row r="79">
      <c r="A79" s="3"/>
      <c r="B79" s="3"/>
      <c r="C79" s="3"/>
      <c r="D79" s="3"/>
      <c r="E79" s="3"/>
      <c r="F79" s="3"/>
      <c r="G79" s="3"/>
      <c r="H79" s="3"/>
      <c r="I79" s="3"/>
      <c r="J79" s="3"/>
      <c r="K79" s="3"/>
      <c r="L79" s="3"/>
      <c r="M79" s="3"/>
      <c r="N79" s="3"/>
      <c r="O79" s="3"/>
      <c r="P79" s="3"/>
      <c r="Q79" s="3"/>
      <c r="R79" s="3"/>
      <c r="S79" s="3"/>
      <c r="T79" s="3"/>
      <c r="U79" s="3"/>
      <c r="V79" s="3"/>
      <c r="W79" s="3"/>
      <c r="X79" s="3"/>
      <c r="Y79" s="3"/>
    </row>
    <row r="80">
      <c r="A80" s="3"/>
      <c r="B80" s="3"/>
      <c r="C80" s="3"/>
      <c r="D80" s="3"/>
      <c r="E80" s="3"/>
      <c r="F80" s="3"/>
      <c r="G80" s="3"/>
      <c r="H80" s="3"/>
      <c r="I80" s="3"/>
      <c r="J80" s="3"/>
      <c r="K80" s="3"/>
      <c r="L80" s="3"/>
      <c r="M80" s="3"/>
      <c r="N80" s="3"/>
      <c r="O80" s="3"/>
      <c r="P80" s="3"/>
      <c r="Q80" s="3"/>
      <c r="R80" s="3"/>
      <c r="S80" s="3"/>
      <c r="T80" s="3"/>
      <c r="U80" s="3"/>
      <c r="V80" s="3"/>
      <c r="W80" s="3"/>
      <c r="X80" s="3"/>
      <c r="Y80" s="3"/>
    </row>
    <row r="81">
      <c r="A81" s="3"/>
      <c r="B81" s="3"/>
      <c r="C81" s="3"/>
      <c r="D81" s="3"/>
      <c r="E81" s="3"/>
      <c r="F81" s="3"/>
      <c r="G81" s="3"/>
      <c r="H81" s="3"/>
      <c r="I81" s="3"/>
      <c r="J81" s="3"/>
      <c r="K81" s="3"/>
      <c r="L81" s="3"/>
      <c r="M81" s="3"/>
      <c r="N81" s="3"/>
      <c r="O81" s="3"/>
      <c r="P81" s="3"/>
      <c r="Q81" s="3"/>
      <c r="R81" s="3"/>
      <c r="S81" s="3"/>
      <c r="T81" s="3"/>
      <c r="U81" s="3"/>
      <c r="V81" s="3"/>
      <c r="W81" s="3"/>
      <c r="X81" s="3"/>
      <c r="Y81" s="3"/>
    </row>
    <row r="82">
      <c r="A82" s="3"/>
      <c r="B82" s="3"/>
      <c r="C82" s="3"/>
      <c r="D82" s="3"/>
      <c r="E82" s="3"/>
      <c r="F82" s="3"/>
      <c r="G82" s="3"/>
      <c r="H82" s="3"/>
      <c r="I82" s="3"/>
      <c r="J82" s="3"/>
      <c r="K82" s="3"/>
      <c r="L82" s="3"/>
      <c r="M82" s="3"/>
      <c r="N82" s="3"/>
      <c r="O82" s="3"/>
      <c r="P82" s="3"/>
      <c r="Q82" s="3"/>
      <c r="R82" s="3"/>
      <c r="S82" s="3"/>
      <c r="T82" s="3"/>
      <c r="U82" s="3"/>
      <c r="V82" s="3"/>
      <c r="W82" s="3"/>
      <c r="X82" s="3"/>
      <c r="Y82" s="3"/>
    </row>
    <row r="83">
      <c r="A83" s="3"/>
      <c r="B83" s="3"/>
      <c r="C83" s="3"/>
      <c r="D83" s="3"/>
      <c r="E83" s="3"/>
      <c r="F83" s="3"/>
      <c r="G83" s="3"/>
      <c r="H83" s="3"/>
      <c r="I83" s="3"/>
      <c r="J83" s="3"/>
      <c r="K83" s="3"/>
      <c r="L83" s="3"/>
      <c r="M83" s="3"/>
      <c r="N83" s="3"/>
      <c r="O83" s="3"/>
      <c r="P83" s="3"/>
      <c r="Q83" s="3"/>
      <c r="R83" s="3"/>
      <c r="S83" s="3"/>
      <c r="T83" s="3"/>
      <c r="U83" s="3"/>
      <c r="V83" s="3"/>
      <c r="W83" s="3"/>
      <c r="X83" s="3"/>
      <c r="Y83" s="3"/>
    </row>
    <row r="84">
      <c r="A84" s="3"/>
      <c r="B84" s="3"/>
      <c r="C84" s="3"/>
      <c r="D84" s="3"/>
      <c r="E84" s="3"/>
      <c r="F84" s="3"/>
      <c r="G84" s="3"/>
      <c r="H84" s="3"/>
      <c r="I84" s="3"/>
      <c r="J84" s="3"/>
      <c r="K84" s="3"/>
      <c r="L84" s="3"/>
      <c r="M84" s="3"/>
      <c r="N84" s="3"/>
      <c r="O84" s="3"/>
      <c r="P84" s="3"/>
      <c r="Q84" s="3"/>
      <c r="R84" s="3"/>
      <c r="S84" s="3"/>
      <c r="T84" s="3"/>
      <c r="U84" s="3"/>
      <c r="V84" s="3"/>
      <c r="W84" s="3"/>
      <c r="X84" s="3"/>
      <c r="Y84" s="3"/>
    </row>
    <row r="85">
      <c r="A85" s="3"/>
      <c r="B85" s="3"/>
      <c r="C85" s="3"/>
      <c r="D85" s="3"/>
      <c r="E85" s="3"/>
      <c r="F85" s="3"/>
      <c r="G85" s="3"/>
      <c r="H85" s="3"/>
      <c r="I85" s="3"/>
      <c r="J85" s="3"/>
      <c r="K85" s="3"/>
      <c r="L85" s="3"/>
      <c r="M85" s="3"/>
      <c r="N85" s="3"/>
      <c r="O85" s="3"/>
      <c r="P85" s="3"/>
      <c r="Q85" s="3"/>
      <c r="R85" s="3"/>
      <c r="S85" s="3"/>
      <c r="T85" s="3"/>
      <c r="U85" s="3"/>
      <c r="V85" s="3"/>
      <c r="W85" s="3"/>
      <c r="X85" s="3"/>
      <c r="Y85" s="3"/>
    </row>
    <row r="86">
      <c r="A86" s="3"/>
      <c r="B86" s="3"/>
      <c r="C86" s="3"/>
      <c r="D86" s="3"/>
      <c r="E86" s="3"/>
      <c r="F86" s="3"/>
      <c r="G86" s="3"/>
      <c r="H86" s="3"/>
      <c r="I86" s="3"/>
      <c r="J86" s="3"/>
      <c r="K86" s="3"/>
      <c r="L86" s="3"/>
      <c r="M86" s="3"/>
      <c r="N86" s="3"/>
      <c r="O86" s="3"/>
      <c r="P86" s="3"/>
      <c r="Q86" s="3"/>
      <c r="R86" s="3"/>
      <c r="S86" s="3"/>
      <c r="T86" s="3"/>
      <c r="U86" s="3"/>
      <c r="V86" s="3"/>
      <c r="W86" s="3"/>
      <c r="X86" s="3"/>
      <c r="Y86" s="3"/>
    </row>
    <row r="87">
      <c r="A87" s="3"/>
      <c r="B87" s="3"/>
      <c r="C87" s="3"/>
      <c r="D87" s="3"/>
      <c r="E87" s="3"/>
      <c r="F87" s="3"/>
      <c r="G87" s="3"/>
      <c r="H87" s="3"/>
      <c r="I87" s="3"/>
      <c r="J87" s="3"/>
      <c r="K87" s="3"/>
      <c r="L87" s="3"/>
      <c r="M87" s="3"/>
      <c r="N87" s="3"/>
      <c r="O87" s="3"/>
      <c r="P87" s="3"/>
      <c r="Q87" s="3"/>
      <c r="R87" s="3"/>
      <c r="S87" s="3"/>
      <c r="T87" s="3"/>
      <c r="U87" s="3"/>
      <c r="V87" s="3"/>
      <c r="W87" s="3"/>
      <c r="X87" s="3"/>
      <c r="Y87" s="3"/>
    </row>
    <row r="88">
      <c r="A88" s="3"/>
      <c r="B88" s="3"/>
      <c r="C88" s="3"/>
      <c r="D88" s="3"/>
      <c r="E88" s="3"/>
      <c r="F88" s="3"/>
      <c r="G88" s="3"/>
      <c r="H88" s="3"/>
      <c r="I88" s="3"/>
      <c r="J88" s="3"/>
      <c r="K88" s="3"/>
      <c r="L88" s="3"/>
      <c r="M88" s="3"/>
      <c r="N88" s="3"/>
      <c r="O88" s="3"/>
      <c r="P88" s="3"/>
      <c r="Q88" s="3"/>
      <c r="R88" s="3"/>
      <c r="S88" s="3"/>
      <c r="T88" s="3"/>
      <c r="U88" s="3"/>
      <c r="V88" s="3"/>
      <c r="W88" s="3"/>
      <c r="X88" s="3"/>
      <c r="Y88" s="3"/>
    </row>
    <row r="89">
      <c r="A89" s="3"/>
      <c r="B89" s="3"/>
      <c r="C89" s="3"/>
      <c r="D89" s="3"/>
      <c r="E89" s="3"/>
      <c r="F89" s="3"/>
      <c r="G89" s="3"/>
      <c r="H89" s="3"/>
      <c r="I89" s="3"/>
      <c r="J89" s="3"/>
      <c r="K89" s="3"/>
      <c r="L89" s="3"/>
      <c r="M89" s="3"/>
      <c r="N89" s="3"/>
      <c r="O89" s="3"/>
      <c r="P89" s="3"/>
      <c r="Q89" s="3"/>
      <c r="R89" s="3"/>
      <c r="S89" s="3"/>
      <c r="T89" s="3"/>
      <c r="U89" s="3"/>
      <c r="V89" s="3"/>
      <c r="W89" s="3"/>
      <c r="X89" s="3"/>
      <c r="Y89" s="3"/>
    </row>
    <row r="90">
      <c r="A90" s="3"/>
      <c r="B90" s="3"/>
      <c r="C90" s="3"/>
      <c r="D90" s="3"/>
      <c r="E90" s="3"/>
      <c r="F90" s="3"/>
      <c r="G90" s="3"/>
      <c r="H90" s="3"/>
      <c r="I90" s="3"/>
      <c r="J90" s="3"/>
      <c r="K90" s="3"/>
      <c r="L90" s="3"/>
      <c r="M90" s="3"/>
      <c r="N90" s="3"/>
      <c r="O90" s="3"/>
      <c r="P90" s="3"/>
      <c r="Q90" s="3"/>
      <c r="R90" s="3"/>
      <c r="S90" s="3"/>
      <c r="T90" s="3"/>
      <c r="U90" s="3"/>
      <c r="V90" s="3"/>
      <c r="W90" s="3"/>
      <c r="X90" s="3"/>
      <c r="Y90" s="3"/>
    </row>
    <row r="91">
      <c r="A91" s="3"/>
      <c r="B91" s="3"/>
      <c r="C91" s="3"/>
      <c r="D91" s="3"/>
      <c r="E91" s="3"/>
      <c r="F91" s="3"/>
      <c r="G91" s="3"/>
      <c r="H91" s="3"/>
      <c r="I91" s="3"/>
      <c r="J91" s="3"/>
      <c r="K91" s="3"/>
      <c r="L91" s="3"/>
      <c r="M91" s="3"/>
      <c r="N91" s="3"/>
      <c r="O91" s="3"/>
      <c r="P91" s="3"/>
      <c r="Q91" s="3"/>
      <c r="R91" s="3"/>
      <c r="S91" s="3"/>
      <c r="T91" s="3"/>
      <c r="U91" s="3"/>
      <c r="V91" s="3"/>
      <c r="W91" s="3"/>
      <c r="X91" s="3"/>
      <c r="Y91" s="3"/>
    </row>
    <row r="92">
      <c r="A92" s="3"/>
      <c r="B92" s="3"/>
      <c r="C92" s="3"/>
      <c r="D92" s="3"/>
      <c r="E92" s="3"/>
      <c r="F92" s="3"/>
      <c r="G92" s="3"/>
      <c r="H92" s="3"/>
      <c r="I92" s="3"/>
      <c r="J92" s="3"/>
      <c r="K92" s="3"/>
      <c r="L92" s="3"/>
      <c r="M92" s="3"/>
      <c r="N92" s="3"/>
      <c r="O92" s="3"/>
      <c r="P92" s="3"/>
      <c r="Q92" s="3"/>
      <c r="R92" s="3"/>
      <c r="S92" s="3"/>
      <c r="T92" s="3"/>
      <c r="U92" s="3"/>
      <c r="V92" s="3"/>
      <c r="W92" s="3"/>
      <c r="X92" s="3"/>
      <c r="Y92" s="3"/>
    </row>
    <row r="93">
      <c r="A93" s="3"/>
      <c r="B93" s="3"/>
      <c r="C93" s="3"/>
      <c r="D93" s="3"/>
      <c r="E93" s="3"/>
      <c r="F93" s="3"/>
      <c r="G93" s="3"/>
      <c r="H93" s="3"/>
      <c r="I93" s="3"/>
      <c r="J93" s="3"/>
      <c r="K93" s="3"/>
      <c r="L93" s="3"/>
      <c r="M93" s="3"/>
      <c r="N93" s="3"/>
      <c r="O93" s="3"/>
      <c r="P93" s="3"/>
      <c r="Q93" s="3"/>
      <c r="R93" s="3"/>
      <c r="S93" s="3"/>
      <c r="T93" s="3"/>
      <c r="U93" s="3"/>
      <c r="V93" s="3"/>
      <c r="W93" s="3"/>
      <c r="X93" s="3"/>
      <c r="Y93" s="3"/>
    </row>
    <row r="94">
      <c r="A94" s="3"/>
      <c r="B94" s="3"/>
      <c r="C94" s="3"/>
      <c r="D94" s="3"/>
      <c r="E94" s="3"/>
      <c r="F94" s="3"/>
      <c r="G94" s="3"/>
      <c r="H94" s="3"/>
      <c r="I94" s="3"/>
      <c r="J94" s="3"/>
      <c r="K94" s="3"/>
      <c r="L94" s="3"/>
      <c r="M94" s="3"/>
      <c r="N94" s="3"/>
      <c r="O94" s="3"/>
      <c r="P94" s="3"/>
      <c r="Q94" s="3"/>
      <c r="R94" s="3"/>
      <c r="S94" s="3"/>
      <c r="T94" s="3"/>
      <c r="U94" s="3"/>
      <c r="V94" s="3"/>
      <c r="W94" s="3"/>
      <c r="X94" s="3"/>
      <c r="Y94" s="3"/>
    </row>
    <row r="95">
      <c r="A95" s="3"/>
      <c r="B95" s="3"/>
      <c r="C95" s="3"/>
      <c r="D95" s="3"/>
      <c r="E95" s="3"/>
      <c r="F95" s="3"/>
      <c r="G95" s="3"/>
      <c r="H95" s="3"/>
      <c r="I95" s="3"/>
      <c r="J95" s="3"/>
      <c r="K95" s="3"/>
      <c r="L95" s="3"/>
      <c r="M95" s="3"/>
      <c r="N95" s="3"/>
      <c r="O95" s="3"/>
      <c r="P95" s="3"/>
      <c r="Q95" s="3"/>
      <c r="R95" s="3"/>
      <c r="S95" s="3"/>
      <c r="T95" s="3"/>
      <c r="U95" s="3"/>
      <c r="V95" s="3"/>
      <c r="W95" s="3"/>
      <c r="X95" s="3"/>
      <c r="Y95" s="3"/>
    </row>
    <row r="96">
      <c r="A96" s="3"/>
      <c r="B96" s="3"/>
      <c r="C96" s="3"/>
      <c r="D96" s="3"/>
      <c r="E96" s="3"/>
      <c r="F96" s="3"/>
      <c r="G96" s="3"/>
      <c r="H96" s="3"/>
      <c r="I96" s="3"/>
      <c r="J96" s="3"/>
      <c r="K96" s="3"/>
      <c r="L96" s="3"/>
      <c r="M96" s="3"/>
      <c r="N96" s="3"/>
      <c r="O96" s="3"/>
      <c r="P96" s="3"/>
      <c r="Q96" s="3"/>
      <c r="R96" s="3"/>
      <c r="S96" s="3"/>
      <c r="T96" s="3"/>
      <c r="U96" s="3"/>
      <c r="V96" s="3"/>
      <c r="W96" s="3"/>
      <c r="X96" s="3"/>
      <c r="Y96" s="3"/>
    </row>
    <row r="97">
      <c r="A97" s="3"/>
      <c r="B97" s="3"/>
      <c r="C97" s="3"/>
      <c r="D97" s="3"/>
      <c r="E97" s="3"/>
      <c r="F97" s="3"/>
      <c r="G97" s="3"/>
      <c r="H97" s="3"/>
      <c r="I97" s="3"/>
      <c r="J97" s="3"/>
      <c r="K97" s="3"/>
      <c r="L97" s="3"/>
      <c r="M97" s="3"/>
      <c r="N97" s="3"/>
      <c r="O97" s="3"/>
      <c r="P97" s="3"/>
      <c r="Q97" s="3"/>
      <c r="R97" s="3"/>
      <c r="S97" s="3"/>
      <c r="T97" s="3"/>
      <c r="U97" s="3"/>
      <c r="V97" s="3"/>
      <c r="W97" s="3"/>
      <c r="X97" s="3"/>
      <c r="Y97" s="3"/>
    </row>
    <row r="98">
      <c r="A98" s="3"/>
      <c r="B98" s="3"/>
      <c r="C98" s="3"/>
      <c r="D98" s="3"/>
      <c r="E98" s="3"/>
      <c r="F98" s="3"/>
      <c r="G98" s="3"/>
      <c r="H98" s="3"/>
      <c r="I98" s="3"/>
      <c r="J98" s="3"/>
      <c r="K98" s="3"/>
      <c r="L98" s="3"/>
      <c r="M98" s="3"/>
      <c r="N98" s="3"/>
      <c r="O98" s="3"/>
      <c r="P98" s="3"/>
      <c r="Q98" s="3"/>
      <c r="R98" s="3"/>
      <c r="S98" s="3"/>
      <c r="T98" s="3"/>
      <c r="U98" s="3"/>
      <c r="V98" s="3"/>
      <c r="W98" s="3"/>
      <c r="X98" s="3"/>
      <c r="Y98" s="3"/>
    </row>
    <row r="99">
      <c r="A99" s="3"/>
      <c r="B99" s="3"/>
      <c r="C99" s="3"/>
      <c r="D99" s="3"/>
      <c r="E99" s="3"/>
      <c r="F99" s="3"/>
      <c r="G99" s="3"/>
      <c r="H99" s="3"/>
      <c r="I99" s="3"/>
      <c r="J99" s="3"/>
      <c r="K99" s="3"/>
      <c r="L99" s="3"/>
      <c r="M99" s="3"/>
      <c r="N99" s="3"/>
      <c r="O99" s="3"/>
      <c r="P99" s="3"/>
      <c r="Q99" s="3"/>
      <c r="R99" s="3"/>
      <c r="S99" s="3"/>
      <c r="T99" s="3"/>
      <c r="U99" s="3"/>
      <c r="V99" s="3"/>
      <c r="W99" s="3"/>
      <c r="X99" s="3"/>
      <c r="Y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sheetData>
  <mergeCells count="2">
    <mergeCell ref="B2:E2"/>
    <mergeCell ref="G2:K2"/>
  </mergeCell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26.38"/>
    <col customWidth="1" min="2" max="7" width="13.75"/>
    <col customWidth="1" min="8" max="8" width="33.13"/>
    <col customWidth="1" min="9" max="11" width="13.75"/>
    <col customWidth="1" min="12" max="17" width="8.0"/>
    <col customWidth="1" min="18" max="26" width="7.0"/>
  </cols>
  <sheetData>
    <row r="1" ht="18.0" customHeight="1">
      <c r="A1" s="838" t="s">
        <v>438</v>
      </c>
      <c r="B1" s="839"/>
      <c r="C1" s="839"/>
      <c r="D1" s="839"/>
      <c r="E1" s="839"/>
      <c r="F1" s="839"/>
      <c r="G1" s="840"/>
      <c r="H1" s="839"/>
      <c r="I1" s="841"/>
      <c r="J1" s="841"/>
      <c r="K1" s="841"/>
      <c r="L1" s="841"/>
      <c r="M1" s="841"/>
      <c r="N1" s="841"/>
      <c r="O1" s="841"/>
      <c r="P1" s="841"/>
      <c r="Q1" s="841"/>
      <c r="R1" s="841"/>
      <c r="S1" s="841"/>
      <c r="T1" s="841"/>
      <c r="U1" s="841"/>
      <c r="V1" s="841"/>
      <c r="W1" s="841"/>
      <c r="X1" s="841"/>
      <c r="Y1" s="841"/>
      <c r="Z1" s="841"/>
    </row>
    <row r="2">
      <c r="A2" s="842"/>
      <c r="B2" s="839"/>
      <c r="C2" s="839"/>
      <c r="D2" s="839"/>
      <c r="E2" s="843"/>
      <c r="F2" s="839"/>
      <c r="G2" s="839"/>
      <c r="H2" s="839"/>
      <c r="I2" s="841"/>
      <c r="J2" s="841"/>
      <c r="K2" s="841"/>
      <c r="L2" s="841"/>
      <c r="M2" s="841"/>
      <c r="N2" s="841"/>
      <c r="O2" s="841"/>
      <c r="P2" s="841"/>
      <c r="Q2" s="841"/>
      <c r="R2" s="841"/>
      <c r="S2" s="841"/>
      <c r="T2" s="841"/>
      <c r="U2" s="841"/>
      <c r="V2" s="841"/>
      <c r="W2" s="841"/>
      <c r="X2" s="841"/>
      <c r="Y2" s="841"/>
      <c r="Z2" s="841"/>
    </row>
    <row r="3">
      <c r="A3" s="844" t="s">
        <v>439</v>
      </c>
      <c r="B3" s="839"/>
      <c r="C3" s="839"/>
      <c r="D3" s="839"/>
      <c r="E3" s="845"/>
      <c r="F3" s="839"/>
      <c r="G3" s="839"/>
      <c r="H3" s="839"/>
      <c r="I3" s="841"/>
      <c r="J3" s="841"/>
      <c r="K3" s="841"/>
      <c r="L3" s="841"/>
      <c r="M3" s="841"/>
      <c r="N3" s="841"/>
      <c r="O3" s="841"/>
      <c r="P3" s="841"/>
      <c r="Q3" s="841"/>
      <c r="R3" s="841"/>
      <c r="S3" s="841"/>
      <c r="T3" s="841"/>
      <c r="U3" s="841"/>
      <c r="V3" s="841"/>
      <c r="W3" s="841"/>
      <c r="X3" s="841"/>
      <c r="Y3" s="841"/>
      <c r="Z3" s="841"/>
    </row>
    <row r="4">
      <c r="A4" s="846" t="s">
        <v>440</v>
      </c>
      <c r="B4" s="847"/>
      <c r="C4" s="847"/>
      <c r="D4" s="847"/>
      <c r="E4" s="848"/>
      <c r="F4" s="847"/>
      <c r="G4" s="847"/>
      <c r="H4" s="847"/>
      <c r="I4" s="849"/>
      <c r="J4" s="849"/>
      <c r="K4" s="849"/>
      <c r="L4" s="849"/>
      <c r="M4" s="849"/>
      <c r="N4" s="849"/>
      <c r="O4" s="849"/>
      <c r="P4" s="849"/>
      <c r="Q4" s="849"/>
      <c r="R4" s="849"/>
      <c r="S4" s="849"/>
      <c r="T4" s="849"/>
      <c r="U4" s="849"/>
      <c r="V4" s="849"/>
      <c r="W4" s="849"/>
      <c r="X4" s="849"/>
      <c r="Y4" s="849"/>
      <c r="Z4" s="849"/>
    </row>
    <row r="5">
      <c r="A5" s="850"/>
      <c r="B5" s="839"/>
      <c r="C5" s="839"/>
      <c r="D5" s="839"/>
      <c r="E5" s="851"/>
      <c r="F5" s="839"/>
      <c r="G5" s="839"/>
      <c r="H5" s="839"/>
      <c r="I5" s="841"/>
      <c r="J5" s="841"/>
      <c r="K5" s="841"/>
      <c r="L5" s="841"/>
      <c r="M5" s="841"/>
      <c r="N5" s="841"/>
      <c r="O5" s="841"/>
      <c r="P5" s="841"/>
      <c r="Q5" s="841"/>
      <c r="R5" s="841"/>
      <c r="S5" s="841"/>
      <c r="T5" s="841"/>
      <c r="U5" s="841"/>
      <c r="V5" s="841"/>
      <c r="W5" s="841"/>
      <c r="X5" s="841"/>
      <c r="Y5" s="841"/>
      <c r="Z5" s="841"/>
    </row>
    <row r="6">
      <c r="A6" s="846"/>
      <c r="B6" s="852" t="s">
        <v>441</v>
      </c>
      <c r="C6" s="852" t="s">
        <v>107</v>
      </c>
      <c r="D6" s="852" t="s">
        <v>166</v>
      </c>
      <c r="E6" s="852" t="s">
        <v>442</v>
      </c>
      <c r="F6" s="847"/>
      <c r="G6" s="853" t="s">
        <v>443</v>
      </c>
      <c r="H6" s="853" t="s">
        <v>444</v>
      </c>
      <c r="I6" s="849"/>
      <c r="J6" s="849"/>
      <c r="K6" s="849"/>
      <c r="L6" s="849"/>
      <c r="M6" s="849"/>
      <c r="N6" s="849"/>
      <c r="O6" s="849"/>
      <c r="P6" s="849"/>
      <c r="Q6" s="849"/>
      <c r="R6" s="849"/>
      <c r="S6" s="849"/>
      <c r="T6" s="849"/>
      <c r="U6" s="849"/>
      <c r="V6" s="849"/>
      <c r="W6" s="849"/>
      <c r="X6" s="849"/>
      <c r="Y6" s="849"/>
      <c r="Z6" s="849"/>
    </row>
    <row r="7">
      <c r="A7" s="841" t="s">
        <v>445</v>
      </c>
      <c r="B7" s="854">
        <f>'Cash Flow '!F13</f>
        <v>200000</v>
      </c>
      <c r="C7" s="855">
        <v>0.2</v>
      </c>
      <c r="D7" s="856">
        <v>0.2</v>
      </c>
      <c r="E7" s="855">
        <f t="shared" ref="E7:E8" si="1">C7*D7</f>
        <v>0.04</v>
      </c>
      <c r="F7" s="857"/>
      <c r="G7" s="858">
        <f>AVERAGE(D20:G20)</f>
        <v>0.3658058376</v>
      </c>
      <c r="H7" s="858">
        <v>0.2</v>
      </c>
      <c r="I7" s="841"/>
      <c r="J7" s="841"/>
      <c r="K7" s="841"/>
      <c r="L7" s="841"/>
      <c r="M7" s="841"/>
      <c r="N7" s="841"/>
      <c r="O7" s="841"/>
      <c r="P7" s="841"/>
      <c r="Q7" s="841"/>
      <c r="R7" s="841"/>
      <c r="S7" s="841"/>
      <c r="T7" s="841"/>
      <c r="U7" s="841"/>
      <c r="V7" s="841"/>
      <c r="W7" s="841"/>
      <c r="X7" s="841"/>
      <c r="Y7" s="841"/>
      <c r="Z7" s="841"/>
    </row>
    <row r="8">
      <c r="A8" s="841" t="s">
        <v>446</v>
      </c>
      <c r="B8" s="839" t="str">
        <f>'Cash Flow '!F12</f>
        <v/>
      </c>
      <c r="C8" s="855"/>
      <c r="D8" s="856">
        <v>0.08</v>
      </c>
      <c r="E8" s="855">
        <f t="shared" si="1"/>
        <v>0</v>
      </c>
      <c r="F8" s="839"/>
      <c r="G8" s="839"/>
      <c r="H8" s="839"/>
      <c r="I8" s="841"/>
      <c r="J8" s="841"/>
      <c r="K8" s="841"/>
      <c r="L8" s="841"/>
      <c r="M8" s="841"/>
      <c r="N8" s="841"/>
      <c r="O8" s="841"/>
      <c r="P8" s="841"/>
      <c r="Q8" s="841"/>
      <c r="R8" s="841"/>
      <c r="S8" s="841"/>
      <c r="T8" s="841"/>
      <c r="U8" s="841"/>
      <c r="V8" s="841"/>
      <c r="W8" s="841"/>
      <c r="X8" s="841"/>
      <c r="Y8" s="841"/>
      <c r="Z8" s="841"/>
    </row>
    <row r="9">
      <c r="A9" s="841" t="s">
        <v>447</v>
      </c>
      <c r="B9" s="859">
        <f>SUM(B7:B8)</f>
        <v>200000</v>
      </c>
      <c r="C9" s="860">
        <v>1.0</v>
      </c>
      <c r="D9" s="839"/>
      <c r="E9" s="860">
        <f>SUM(E7:E8)</f>
        <v>0.04</v>
      </c>
      <c r="F9" s="839"/>
      <c r="G9" s="855"/>
      <c r="H9" s="855"/>
      <c r="I9" s="841"/>
      <c r="J9" s="841"/>
      <c r="K9" s="841"/>
      <c r="L9" s="841"/>
      <c r="M9" s="841"/>
      <c r="N9" s="841"/>
      <c r="O9" s="841"/>
      <c r="P9" s="841"/>
      <c r="Q9" s="841"/>
      <c r="R9" s="841"/>
      <c r="S9" s="841"/>
      <c r="T9" s="841"/>
      <c r="U9" s="841"/>
      <c r="V9" s="841"/>
      <c r="W9" s="841"/>
      <c r="X9" s="841"/>
      <c r="Y9" s="841"/>
      <c r="Z9" s="841"/>
    </row>
    <row r="10">
      <c r="A10" s="841"/>
      <c r="B10" s="839"/>
      <c r="C10" s="839"/>
      <c r="D10" s="839"/>
      <c r="E10" s="839"/>
      <c r="F10" s="839"/>
      <c r="G10" s="839"/>
      <c r="H10" s="839"/>
      <c r="I10" s="841"/>
      <c r="J10" s="841"/>
      <c r="K10" s="841"/>
      <c r="L10" s="841"/>
      <c r="M10" s="841"/>
      <c r="N10" s="841"/>
      <c r="O10" s="841"/>
      <c r="P10" s="841"/>
      <c r="Q10" s="841"/>
      <c r="R10" s="841"/>
      <c r="S10" s="841"/>
      <c r="T10" s="841"/>
      <c r="U10" s="841"/>
      <c r="V10" s="841"/>
      <c r="W10" s="841"/>
      <c r="X10" s="841"/>
      <c r="Y10" s="841"/>
      <c r="Z10" s="841"/>
    </row>
    <row r="11">
      <c r="A11" s="846" t="s">
        <v>448</v>
      </c>
      <c r="B11" s="847"/>
      <c r="C11" s="847"/>
      <c r="D11" s="847"/>
      <c r="E11" s="847"/>
      <c r="F11" s="847"/>
      <c r="G11" s="847"/>
      <c r="H11" s="847"/>
      <c r="I11" s="849"/>
      <c r="J11" s="849"/>
      <c r="K11" s="849"/>
      <c r="L11" s="849"/>
      <c r="M11" s="849"/>
      <c r="N11" s="849"/>
      <c r="O11" s="849"/>
      <c r="P11" s="849"/>
      <c r="Q11" s="849"/>
      <c r="R11" s="849"/>
      <c r="S11" s="849"/>
      <c r="T11" s="849"/>
      <c r="U11" s="849"/>
      <c r="V11" s="849"/>
      <c r="W11" s="849"/>
      <c r="X11" s="849"/>
      <c r="Y11" s="849"/>
      <c r="Z11" s="849"/>
    </row>
    <row r="12">
      <c r="A12" s="846"/>
      <c r="B12" s="852" t="s">
        <v>449</v>
      </c>
      <c r="C12" s="861" t="s">
        <v>13</v>
      </c>
      <c r="D12" s="861" t="s">
        <v>14</v>
      </c>
      <c r="E12" s="861" t="s">
        <v>15</v>
      </c>
      <c r="F12" s="861" t="s">
        <v>16</v>
      </c>
      <c r="G12" s="861" t="s">
        <v>17</v>
      </c>
      <c r="H12" s="847"/>
      <c r="I12" s="849"/>
      <c r="J12" s="849"/>
      <c r="K12" s="849"/>
      <c r="L12" s="849"/>
      <c r="M12" s="849"/>
      <c r="N12" s="849"/>
      <c r="O12" s="849"/>
      <c r="P12" s="849"/>
      <c r="Q12" s="849"/>
      <c r="R12" s="849"/>
      <c r="S12" s="849"/>
      <c r="T12" s="849"/>
      <c r="U12" s="849"/>
      <c r="V12" s="849"/>
      <c r="W12" s="849"/>
      <c r="X12" s="849"/>
      <c r="Y12" s="849"/>
      <c r="Z12" s="849"/>
    </row>
    <row r="13">
      <c r="A13" s="841" t="s">
        <v>450</v>
      </c>
      <c r="B13" s="854">
        <f>-'Cash Flow '!F50</f>
        <v>-30000</v>
      </c>
      <c r="C13" s="839">
        <f>'Cash Flow '!S54</f>
        <v>145948.8</v>
      </c>
      <c r="D13" s="839">
        <f>'Cash Flow '!AF54</f>
        <v>235629.3534</v>
      </c>
      <c r="E13" s="839">
        <f>'Cash Flow '!AG54</f>
        <v>500715.9362</v>
      </c>
      <c r="F13" s="839">
        <f>'Cash Flow '!AH54</f>
        <v>1034642.146</v>
      </c>
      <c r="G13" s="839">
        <f>'Cash Flow '!AI54</f>
        <v>2014466.814</v>
      </c>
      <c r="H13" s="839"/>
      <c r="I13" s="841"/>
      <c r="J13" s="841"/>
      <c r="K13" s="841"/>
      <c r="L13" s="841"/>
      <c r="M13" s="841"/>
      <c r="N13" s="841"/>
      <c r="O13" s="841"/>
      <c r="P13" s="841"/>
      <c r="Q13" s="841"/>
      <c r="R13" s="841"/>
      <c r="S13" s="841"/>
      <c r="T13" s="841"/>
      <c r="U13" s="841"/>
      <c r="V13" s="841"/>
      <c r="W13" s="841"/>
      <c r="X13" s="841"/>
      <c r="Y13" s="841"/>
      <c r="Z13" s="841"/>
    </row>
    <row r="14">
      <c r="A14" s="862" t="s">
        <v>451</v>
      </c>
      <c r="C14" s="839">
        <f>'Balance Sheet'!C35*1000</f>
        <v>168629.6889</v>
      </c>
      <c r="D14" s="839">
        <f>'Balance Sheet'!D35*1000</f>
        <v>281810.9245</v>
      </c>
      <c r="E14" s="839">
        <f>'Balance Sheet'!E35*1000</f>
        <v>540318.9275</v>
      </c>
      <c r="F14" s="839">
        <f>'Balance Sheet'!F35*1000</f>
        <v>1063302.817</v>
      </c>
      <c r="G14" s="839">
        <f>'Balance Sheet'!G35*1000</f>
        <v>2024822.598</v>
      </c>
      <c r="H14" s="839"/>
      <c r="I14" s="841"/>
      <c r="J14" s="841"/>
      <c r="K14" s="841"/>
      <c r="L14" s="841"/>
      <c r="M14" s="841"/>
      <c r="N14" s="841"/>
      <c r="O14" s="841"/>
      <c r="P14" s="841"/>
      <c r="Q14" s="841"/>
      <c r="R14" s="841"/>
      <c r="S14" s="841"/>
      <c r="T14" s="841"/>
      <c r="U14" s="841"/>
      <c r="V14" s="841"/>
      <c r="W14" s="841"/>
      <c r="X14" s="841"/>
      <c r="Y14" s="841"/>
      <c r="Z14" s="841"/>
    </row>
    <row r="15">
      <c r="A15" s="846"/>
      <c r="B15" s="863"/>
      <c r="C15" s="863"/>
      <c r="D15" s="863"/>
      <c r="E15" s="863"/>
      <c r="F15" s="863"/>
      <c r="G15" s="863"/>
      <c r="H15" s="863"/>
      <c r="I15" s="846"/>
      <c r="J15" s="846"/>
      <c r="K15" s="846"/>
      <c r="L15" s="846"/>
      <c r="M15" s="846"/>
      <c r="N15" s="846"/>
      <c r="O15" s="846"/>
      <c r="P15" s="846"/>
      <c r="Q15" s="846"/>
      <c r="R15" s="846"/>
      <c r="S15" s="846"/>
      <c r="T15" s="846"/>
      <c r="U15" s="846"/>
      <c r="V15" s="846"/>
      <c r="W15" s="846"/>
      <c r="X15" s="846"/>
      <c r="Y15" s="846"/>
      <c r="Z15" s="846"/>
    </row>
    <row r="16">
      <c r="A16" s="864" t="s">
        <v>452</v>
      </c>
      <c r="B16" s="847"/>
      <c r="C16" s="847"/>
      <c r="D16" s="847"/>
      <c r="E16" s="847"/>
      <c r="F16" s="847"/>
      <c r="G16" s="847"/>
      <c r="H16" s="863"/>
      <c r="I16" s="846"/>
      <c r="J16" s="846"/>
      <c r="K16" s="846"/>
      <c r="L16" s="846"/>
      <c r="M16" s="846"/>
      <c r="N16" s="846"/>
      <c r="O16" s="846"/>
      <c r="P16" s="846"/>
      <c r="Q16" s="846"/>
      <c r="R16" s="846"/>
      <c r="S16" s="846"/>
      <c r="T16" s="846"/>
      <c r="U16" s="846"/>
      <c r="V16" s="846"/>
      <c r="W16" s="846"/>
      <c r="X16" s="846"/>
      <c r="Y16" s="846"/>
      <c r="Z16" s="846"/>
    </row>
    <row r="17">
      <c r="A17" s="846"/>
      <c r="B17" s="852" t="s">
        <v>449</v>
      </c>
      <c r="C17" s="861" t="s">
        <v>13</v>
      </c>
      <c r="D17" s="861" t="s">
        <v>14</v>
      </c>
      <c r="E17" s="861" t="s">
        <v>15</v>
      </c>
      <c r="F17" s="861" t="s">
        <v>16</v>
      </c>
      <c r="G17" s="861" t="s">
        <v>17</v>
      </c>
      <c r="H17" s="863"/>
      <c r="I17" s="846"/>
      <c r="J17" s="846"/>
      <c r="K17" s="846"/>
      <c r="L17" s="846"/>
      <c r="M17" s="846"/>
      <c r="N17" s="846"/>
      <c r="O17" s="846"/>
      <c r="P17" s="846"/>
      <c r="Q17" s="846"/>
      <c r="R17" s="846"/>
      <c r="S17" s="846"/>
      <c r="T17" s="846"/>
      <c r="U17" s="846"/>
      <c r="V17" s="846"/>
      <c r="W17" s="846"/>
      <c r="X17" s="846"/>
      <c r="Y17" s="846"/>
      <c r="Z17" s="846"/>
    </row>
    <row r="18">
      <c r="A18" s="862" t="s">
        <v>452</v>
      </c>
      <c r="C18" s="854">
        <f>'Presntation Data'!C4</f>
        <v>396000</v>
      </c>
      <c r="D18" s="854">
        <f>'Presntation Data'!D4</f>
        <v>871794</v>
      </c>
      <c r="E18" s="854">
        <f>'Presntation Data'!E4</f>
        <v>1389063.15</v>
      </c>
      <c r="F18" s="854">
        <f>'Presntation Data'!F4</f>
        <v>2223564.3</v>
      </c>
      <c r="G18" s="854">
        <f>'Presntation Data'!G4</f>
        <v>3587253.3</v>
      </c>
      <c r="H18" s="863"/>
      <c r="I18" s="846"/>
      <c r="J18" s="846"/>
      <c r="K18" s="846"/>
      <c r="L18" s="846"/>
      <c r="M18" s="846"/>
      <c r="N18" s="846"/>
      <c r="O18" s="846"/>
      <c r="P18" s="846"/>
      <c r="Q18" s="846"/>
      <c r="R18" s="846"/>
      <c r="S18" s="846"/>
      <c r="T18" s="846"/>
      <c r="U18" s="846"/>
      <c r="V18" s="846"/>
      <c r="W18" s="846"/>
      <c r="X18" s="846"/>
      <c r="Y18" s="846"/>
      <c r="Z18" s="846"/>
    </row>
    <row r="19">
      <c r="A19" s="865" t="s">
        <v>42</v>
      </c>
      <c r="B19" s="863"/>
      <c r="C19" s="854">
        <f>'P&amp;L'!Q56</f>
        <v>156200</v>
      </c>
      <c r="D19" s="854">
        <f>'P&amp;L'!AD56</f>
        <v>214379.13</v>
      </c>
      <c r="E19" s="854">
        <f>'P&amp;L'!AE56</f>
        <v>279048.1469</v>
      </c>
      <c r="F19" s="854">
        <f>'P&amp;L'!AF56</f>
        <v>380172.9203</v>
      </c>
      <c r="G19" s="854">
        <f>'P&amp;L'!AG56</f>
        <v>542395.9905</v>
      </c>
      <c r="H19" s="863"/>
      <c r="I19" s="846"/>
      <c r="J19" s="846"/>
      <c r="K19" s="846"/>
      <c r="L19" s="846"/>
      <c r="M19" s="846"/>
      <c r="N19" s="846"/>
      <c r="O19" s="846"/>
      <c r="P19" s="846"/>
      <c r="Q19" s="846"/>
      <c r="R19" s="846"/>
      <c r="S19" s="846"/>
      <c r="T19" s="846"/>
      <c r="U19" s="846"/>
      <c r="V19" s="846"/>
      <c r="W19" s="846"/>
      <c r="X19" s="846"/>
      <c r="Y19" s="846"/>
      <c r="Z19" s="846"/>
    </row>
    <row r="20">
      <c r="A20" s="864" t="s">
        <v>443</v>
      </c>
      <c r="B20" s="863"/>
      <c r="C20" s="863"/>
      <c r="D20" s="866">
        <f t="shared" ref="D20:G20" si="2">(D19-C19)/C19</f>
        <v>0.372465621</v>
      </c>
      <c r="E20" s="866">
        <f t="shared" si="2"/>
        <v>0.3016572408</v>
      </c>
      <c r="F20" s="866">
        <f t="shared" si="2"/>
        <v>0.3623918474</v>
      </c>
      <c r="G20" s="866">
        <f t="shared" si="2"/>
        <v>0.4267086411</v>
      </c>
      <c r="H20" s="863"/>
      <c r="I20" s="846"/>
      <c r="J20" s="846"/>
      <c r="K20" s="846"/>
      <c r="L20" s="846"/>
      <c r="M20" s="846"/>
      <c r="N20" s="846"/>
      <c r="O20" s="846"/>
      <c r="P20" s="846"/>
      <c r="Q20" s="846"/>
      <c r="R20" s="846"/>
      <c r="S20" s="846"/>
      <c r="T20" s="846"/>
      <c r="U20" s="846"/>
      <c r="V20" s="846"/>
      <c r="W20" s="846"/>
      <c r="X20" s="846"/>
      <c r="Y20" s="846"/>
      <c r="Z20" s="846"/>
    </row>
    <row r="21">
      <c r="A21" s="846"/>
      <c r="B21" s="863"/>
      <c r="C21" s="863"/>
      <c r="D21" s="863"/>
      <c r="E21" s="863"/>
      <c r="F21" s="863"/>
      <c r="G21" s="863"/>
      <c r="H21" s="863"/>
      <c r="I21" s="846"/>
      <c r="J21" s="846"/>
      <c r="K21" s="846"/>
      <c r="L21" s="846"/>
      <c r="M21" s="846"/>
      <c r="N21" s="846"/>
      <c r="O21" s="846"/>
      <c r="P21" s="846"/>
      <c r="Q21" s="846"/>
      <c r="R21" s="846"/>
      <c r="S21" s="846"/>
      <c r="T21" s="846"/>
      <c r="U21" s="846"/>
      <c r="V21" s="846"/>
      <c r="W21" s="846"/>
      <c r="X21" s="846"/>
      <c r="Y21" s="846"/>
      <c r="Z21" s="846"/>
    </row>
    <row r="22">
      <c r="A22" s="846" t="s">
        <v>453</v>
      </c>
      <c r="B22" s="863"/>
      <c r="C22" s="863"/>
      <c r="D22" s="863"/>
      <c r="E22" s="863"/>
      <c r="F22" s="863"/>
      <c r="G22" s="863"/>
      <c r="H22" s="863"/>
      <c r="I22" s="846"/>
      <c r="J22" s="846"/>
      <c r="K22" s="846"/>
      <c r="L22" s="846"/>
      <c r="M22" s="846"/>
      <c r="N22" s="846"/>
      <c r="O22" s="846"/>
      <c r="P22" s="846"/>
      <c r="Q22" s="846"/>
      <c r="R22" s="846"/>
      <c r="S22" s="846"/>
      <c r="T22" s="846"/>
      <c r="U22" s="846"/>
      <c r="V22" s="846"/>
      <c r="W22" s="846"/>
      <c r="X22" s="846"/>
      <c r="Y22" s="846"/>
      <c r="Z22" s="846"/>
    </row>
    <row r="23">
      <c r="A23" s="849"/>
      <c r="B23" s="847"/>
      <c r="C23" s="852" t="s">
        <v>454</v>
      </c>
      <c r="D23" s="852" t="s">
        <v>455</v>
      </c>
      <c r="E23" s="847"/>
      <c r="F23" s="847"/>
      <c r="G23" s="847"/>
      <c r="H23" s="847"/>
      <c r="I23" s="849"/>
      <c r="J23" s="849"/>
      <c r="K23" s="849"/>
      <c r="L23" s="849"/>
      <c r="M23" s="849"/>
      <c r="N23" s="849"/>
      <c r="O23" s="849"/>
      <c r="P23" s="849"/>
      <c r="Q23" s="849"/>
      <c r="R23" s="849"/>
      <c r="S23" s="849"/>
      <c r="T23" s="849"/>
      <c r="U23" s="849"/>
      <c r="V23" s="849"/>
      <c r="W23" s="849"/>
      <c r="X23" s="849"/>
      <c r="Y23" s="849"/>
      <c r="Z23" s="849"/>
    </row>
    <row r="24">
      <c r="A24" s="841" t="s">
        <v>456</v>
      </c>
      <c r="B24" s="839"/>
      <c r="C24" s="867">
        <f t="array" ref="C24">NPV(D8,B13,C13,D13,E13)</f>
        <v>652441.1328</v>
      </c>
      <c r="D24" s="867">
        <f t="array" ref="D24">NPV(D8,B13,C13,D13,E13,F13,G13)</f>
        <v>2626056.993</v>
      </c>
      <c r="E24" s="839"/>
      <c r="F24" s="839"/>
      <c r="G24" s="839"/>
      <c r="H24" s="839"/>
      <c r="I24" s="841"/>
      <c r="J24" s="841"/>
      <c r="K24" s="841"/>
      <c r="L24" s="841"/>
      <c r="M24" s="841"/>
      <c r="N24" s="841"/>
      <c r="O24" s="841"/>
      <c r="P24" s="841"/>
      <c r="Q24" s="841"/>
      <c r="R24" s="841"/>
      <c r="S24" s="841"/>
      <c r="T24" s="841"/>
      <c r="U24" s="841"/>
      <c r="V24" s="841"/>
      <c r="W24" s="841"/>
      <c r="X24" s="841"/>
      <c r="Y24" s="841"/>
      <c r="Z24" s="841"/>
    </row>
    <row r="25">
      <c r="A25" s="841" t="s">
        <v>457</v>
      </c>
      <c r="B25" s="839"/>
      <c r="C25" s="868">
        <f>irr(B13:E13)</f>
        <v>5.47582403</v>
      </c>
      <c r="D25" s="868">
        <f>irr(B13:G13)</f>
        <v>5.595278049</v>
      </c>
      <c r="E25" s="839"/>
      <c r="F25" s="839"/>
      <c r="G25" s="839"/>
      <c r="H25" s="839"/>
      <c r="I25" s="841"/>
      <c r="J25" s="841"/>
      <c r="K25" s="841"/>
      <c r="L25" s="841"/>
      <c r="M25" s="841"/>
      <c r="N25" s="841"/>
      <c r="O25" s="841"/>
      <c r="P25" s="841"/>
      <c r="Q25" s="841"/>
      <c r="R25" s="841"/>
      <c r="S25" s="841"/>
      <c r="T25" s="841"/>
      <c r="U25" s="841"/>
      <c r="V25" s="841"/>
      <c r="W25" s="841"/>
      <c r="X25" s="841"/>
      <c r="Y25" s="841"/>
      <c r="Z25" s="841"/>
    </row>
    <row r="26">
      <c r="A26" s="850" t="s">
        <v>458</v>
      </c>
      <c r="B26" s="839"/>
      <c r="C26" s="869"/>
      <c r="D26" s="869"/>
      <c r="E26" s="870"/>
      <c r="F26" s="870"/>
      <c r="G26" s="870"/>
      <c r="H26" s="839"/>
      <c r="I26" s="841"/>
      <c r="J26" s="841"/>
      <c r="K26" s="841"/>
      <c r="L26" s="841"/>
      <c r="M26" s="841"/>
      <c r="N26" s="841"/>
      <c r="O26" s="841"/>
      <c r="P26" s="841"/>
      <c r="Q26" s="841"/>
      <c r="R26" s="841"/>
      <c r="S26" s="841"/>
      <c r="T26" s="841"/>
      <c r="U26" s="841"/>
      <c r="V26" s="841"/>
      <c r="W26" s="841"/>
      <c r="X26" s="841"/>
      <c r="Y26" s="841"/>
      <c r="Z26" s="841"/>
    </row>
    <row r="27">
      <c r="A27" s="862" t="s">
        <v>459</v>
      </c>
      <c r="B27" s="839"/>
      <c r="C27" s="871">
        <f>B9/(1+(E9*3))</f>
        <v>178571.4286</v>
      </c>
      <c r="D27" s="871">
        <f>B9/(1+(E9*5))</f>
        <v>166666.6667</v>
      </c>
      <c r="E27" s="855"/>
      <c r="F27" s="839"/>
      <c r="G27" s="839"/>
      <c r="H27" s="839"/>
      <c r="I27" s="841"/>
      <c r="J27" s="841"/>
      <c r="K27" s="841"/>
      <c r="L27" s="841"/>
      <c r="M27" s="841"/>
      <c r="N27" s="841"/>
      <c r="O27" s="841"/>
      <c r="P27" s="841"/>
      <c r="Q27" s="841"/>
      <c r="R27" s="841"/>
      <c r="S27" s="841"/>
      <c r="T27" s="841"/>
      <c r="U27" s="841"/>
      <c r="V27" s="841"/>
      <c r="W27" s="841"/>
      <c r="X27" s="841"/>
      <c r="Y27" s="841"/>
      <c r="Z27" s="841"/>
    </row>
    <row r="28">
      <c r="A28" s="862" t="s">
        <v>460</v>
      </c>
      <c r="B28" s="839"/>
      <c r="C28" s="872">
        <f>(B9*(1+(H7*3)))/(G7-E9)</f>
        <v>982180.0689</v>
      </c>
      <c r="D28" s="873">
        <f>(B9*(1+(H7*5)))/(G7-E9)</f>
        <v>1227725.086</v>
      </c>
      <c r="E28" s="839"/>
      <c r="F28" s="874"/>
      <c r="G28" s="839"/>
      <c r="H28" s="839"/>
      <c r="I28" s="841"/>
      <c r="J28" s="841"/>
      <c r="K28" s="841"/>
      <c r="L28" s="841"/>
      <c r="M28" s="841"/>
      <c r="N28" s="841"/>
      <c r="O28" s="841"/>
      <c r="P28" s="841"/>
      <c r="Q28" s="841"/>
      <c r="R28" s="841"/>
      <c r="S28" s="841"/>
      <c r="T28" s="841"/>
      <c r="U28" s="841"/>
      <c r="V28" s="841"/>
      <c r="W28" s="841"/>
      <c r="X28" s="841"/>
      <c r="Y28" s="841"/>
      <c r="Z28" s="841"/>
    </row>
    <row r="29">
      <c r="A29" s="862" t="s">
        <v>461</v>
      </c>
      <c r="B29" s="839"/>
      <c r="C29" s="875">
        <f>E14/(G7-E9)</f>
        <v>1658407.754</v>
      </c>
      <c r="D29" s="876">
        <f>G14/(G7-E9)</f>
        <v>6214813.746</v>
      </c>
      <c r="E29" s="839"/>
      <c r="F29" s="839"/>
      <c r="G29" s="839"/>
      <c r="H29" s="839"/>
      <c r="I29" s="841"/>
      <c r="J29" s="841"/>
      <c r="K29" s="841"/>
      <c r="L29" s="841"/>
      <c r="M29" s="841"/>
      <c r="N29" s="841"/>
      <c r="O29" s="841"/>
      <c r="P29" s="841"/>
      <c r="Q29" s="841"/>
      <c r="R29" s="841"/>
      <c r="S29" s="841"/>
      <c r="T29" s="841"/>
      <c r="U29" s="841"/>
      <c r="V29" s="841"/>
      <c r="W29" s="841"/>
      <c r="X29" s="841"/>
      <c r="Y29" s="841"/>
      <c r="Z29" s="841"/>
    </row>
    <row r="30">
      <c r="A30" s="862" t="s">
        <v>462</v>
      </c>
      <c r="B30" s="839"/>
      <c r="C30" s="877">
        <f>E18*5</f>
        <v>6945315.75</v>
      </c>
      <c r="D30" s="877">
        <f>G18*5</f>
        <v>17936266.5</v>
      </c>
      <c r="E30" s="839"/>
      <c r="F30" s="839"/>
      <c r="G30" s="839"/>
      <c r="H30" s="839"/>
      <c r="I30" s="841"/>
      <c r="J30" s="841"/>
      <c r="K30" s="841"/>
      <c r="L30" s="841"/>
      <c r="M30" s="841"/>
      <c r="N30" s="841"/>
      <c r="O30" s="841"/>
      <c r="P30" s="841"/>
      <c r="Q30" s="841"/>
      <c r="R30" s="841"/>
      <c r="S30" s="841"/>
      <c r="T30" s="841"/>
      <c r="U30" s="841"/>
      <c r="V30" s="841"/>
      <c r="W30" s="841"/>
      <c r="X30" s="841"/>
      <c r="Y30" s="841"/>
      <c r="Z30" s="841"/>
    </row>
    <row r="31" ht="13.5" customHeight="1">
      <c r="A31" s="862" t="s">
        <v>463</v>
      </c>
      <c r="B31" s="847"/>
      <c r="C31" s="877">
        <f>E18*10</f>
        <v>13890631.5</v>
      </c>
      <c r="D31" s="877">
        <f>G18*10</f>
        <v>35872533</v>
      </c>
      <c r="E31" s="847"/>
      <c r="F31" s="847"/>
      <c r="G31" s="847"/>
      <c r="H31" s="847"/>
      <c r="I31" s="849"/>
      <c r="J31" s="849"/>
      <c r="K31" s="849"/>
      <c r="L31" s="849"/>
      <c r="M31" s="849"/>
      <c r="N31" s="849"/>
      <c r="O31" s="849"/>
      <c r="P31" s="849"/>
      <c r="Q31" s="849"/>
      <c r="R31" s="849"/>
      <c r="S31" s="849"/>
      <c r="T31" s="849"/>
      <c r="U31" s="849"/>
      <c r="V31" s="849"/>
      <c r="W31" s="849"/>
      <c r="X31" s="849"/>
      <c r="Y31" s="849"/>
      <c r="Z31" s="849"/>
    </row>
    <row r="32" ht="13.5" customHeight="1">
      <c r="A32" s="862" t="s">
        <v>464</v>
      </c>
      <c r="B32" s="847"/>
      <c r="C32" s="877">
        <f>E19*5</f>
        <v>1395240.734</v>
      </c>
      <c r="D32" s="877">
        <f>G19*5</f>
        <v>2711979.952</v>
      </c>
      <c r="E32" s="847"/>
      <c r="F32" s="847"/>
      <c r="G32" s="847"/>
      <c r="H32" s="847"/>
      <c r="I32" s="849"/>
      <c r="J32" s="849"/>
      <c r="K32" s="849"/>
      <c r="L32" s="849"/>
      <c r="M32" s="849"/>
      <c r="N32" s="849"/>
      <c r="O32" s="849"/>
      <c r="P32" s="849"/>
      <c r="Q32" s="849"/>
      <c r="R32" s="849"/>
      <c r="S32" s="849"/>
      <c r="T32" s="849"/>
      <c r="U32" s="849"/>
      <c r="V32" s="849"/>
      <c r="W32" s="849"/>
      <c r="X32" s="849"/>
      <c r="Y32" s="849"/>
      <c r="Z32" s="849"/>
    </row>
    <row r="33" ht="13.5" customHeight="1">
      <c r="A33" s="862" t="s">
        <v>465</v>
      </c>
      <c r="B33" s="847"/>
      <c r="C33" s="877">
        <f>E19*10</f>
        <v>2790481.469</v>
      </c>
      <c r="D33" s="877">
        <f>G19*10</f>
        <v>5423959.905</v>
      </c>
      <c r="E33" s="847"/>
      <c r="F33" s="847"/>
      <c r="G33" s="847"/>
      <c r="H33" s="847"/>
      <c r="I33" s="849"/>
      <c r="J33" s="849"/>
      <c r="K33" s="849"/>
      <c r="L33" s="849"/>
      <c r="M33" s="849"/>
      <c r="N33" s="849"/>
      <c r="O33" s="849"/>
      <c r="P33" s="849"/>
      <c r="Q33" s="849"/>
      <c r="R33" s="849"/>
      <c r="S33" s="849"/>
      <c r="T33" s="849"/>
      <c r="U33" s="849"/>
      <c r="V33" s="849"/>
      <c r="W33" s="849"/>
      <c r="X33" s="849"/>
      <c r="Y33" s="849"/>
      <c r="Z33" s="849"/>
    </row>
    <row r="34" ht="13.5" customHeight="1">
      <c r="A34" s="862" t="s">
        <v>466</v>
      </c>
      <c r="B34" s="847"/>
      <c r="C34" s="877">
        <f>'DCF Calc'!F17</f>
        <v>575021.6622</v>
      </c>
      <c r="D34" s="877">
        <f>'DCF Calc'!F16</f>
        <v>1883550.063</v>
      </c>
      <c r="E34" s="847"/>
      <c r="F34" s="847"/>
      <c r="G34" s="847"/>
      <c r="H34" s="847"/>
      <c r="I34" s="849"/>
      <c r="J34" s="849"/>
      <c r="K34" s="849"/>
      <c r="L34" s="849"/>
      <c r="M34" s="849"/>
      <c r="N34" s="849"/>
      <c r="O34" s="849"/>
      <c r="P34" s="849"/>
      <c r="Q34" s="849"/>
      <c r="R34" s="849"/>
      <c r="S34" s="849"/>
      <c r="T34" s="849"/>
      <c r="U34" s="849"/>
      <c r="V34" s="849"/>
      <c r="W34" s="849"/>
      <c r="X34" s="849"/>
      <c r="Y34" s="849"/>
      <c r="Z34" s="849"/>
    </row>
    <row r="35" ht="13.5" customHeight="1">
      <c r="A35" s="862" t="s">
        <v>467</v>
      </c>
      <c r="B35" s="847"/>
      <c r="C35" s="877"/>
      <c r="D35" s="877"/>
      <c r="E35" s="847"/>
      <c r="F35" s="847"/>
      <c r="G35" s="847"/>
      <c r="H35" s="847"/>
      <c r="I35" s="849"/>
      <c r="J35" s="849"/>
      <c r="K35" s="849"/>
      <c r="L35" s="849"/>
      <c r="M35" s="849"/>
      <c r="N35" s="849"/>
      <c r="O35" s="849"/>
      <c r="P35" s="849"/>
      <c r="Q35" s="849"/>
      <c r="R35" s="849"/>
      <c r="S35" s="849"/>
      <c r="T35" s="849"/>
      <c r="U35" s="849"/>
      <c r="V35" s="849"/>
      <c r="W35" s="849"/>
      <c r="X35" s="849"/>
      <c r="Y35" s="849"/>
      <c r="Z35" s="849"/>
    </row>
    <row r="36" ht="13.5" customHeight="1">
      <c r="A36" s="862" t="s">
        <v>468</v>
      </c>
      <c r="B36" s="847"/>
      <c r="C36" s="877"/>
      <c r="D36" s="877"/>
      <c r="E36" s="847"/>
      <c r="F36" s="847"/>
      <c r="G36" s="847"/>
      <c r="H36" s="847"/>
      <c r="I36" s="849"/>
      <c r="J36" s="849"/>
      <c r="K36" s="849"/>
      <c r="L36" s="849"/>
      <c r="M36" s="849"/>
      <c r="N36" s="849"/>
      <c r="O36" s="849"/>
      <c r="P36" s="849"/>
      <c r="Q36" s="849"/>
      <c r="R36" s="849"/>
      <c r="S36" s="849"/>
      <c r="T36" s="849"/>
      <c r="U36" s="849"/>
      <c r="V36" s="849"/>
      <c r="W36" s="849"/>
      <c r="X36" s="849"/>
      <c r="Y36" s="849"/>
      <c r="Z36" s="849"/>
    </row>
    <row r="37" ht="13.5" customHeight="1">
      <c r="A37" s="846"/>
      <c r="B37" s="847"/>
      <c r="C37" s="877"/>
      <c r="D37" s="877"/>
      <c r="E37" s="847"/>
      <c r="F37" s="847"/>
      <c r="G37" s="847"/>
      <c r="H37" s="847"/>
      <c r="I37" s="849"/>
      <c r="J37" s="849"/>
      <c r="K37" s="849"/>
      <c r="L37" s="849"/>
      <c r="M37" s="849"/>
      <c r="N37" s="849"/>
      <c r="O37" s="849"/>
      <c r="P37" s="849"/>
      <c r="Q37" s="849"/>
      <c r="R37" s="849"/>
      <c r="S37" s="849"/>
      <c r="T37" s="849"/>
      <c r="U37" s="849"/>
      <c r="V37" s="849"/>
      <c r="W37" s="849"/>
      <c r="X37" s="849"/>
      <c r="Y37" s="849"/>
      <c r="Z37" s="849"/>
    </row>
    <row r="38" ht="13.5" customHeight="1">
      <c r="A38" s="846"/>
      <c r="B38" s="847"/>
      <c r="C38" s="878">
        <f t="shared" ref="C38:D38" si="3">AVERAGE(C27:C36)</f>
        <v>3551981.296</v>
      </c>
      <c r="D38" s="878">
        <f t="shared" si="3"/>
        <v>8929686.865</v>
      </c>
      <c r="E38" s="847"/>
      <c r="F38" s="847"/>
      <c r="G38" s="847"/>
      <c r="H38" s="847"/>
      <c r="I38" s="849"/>
      <c r="J38" s="849"/>
      <c r="K38" s="849"/>
      <c r="L38" s="849"/>
      <c r="M38" s="849"/>
      <c r="N38" s="849"/>
      <c r="O38" s="849"/>
      <c r="P38" s="849"/>
      <c r="Q38" s="849"/>
      <c r="R38" s="849"/>
      <c r="S38" s="849"/>
      <c r="T38" s="849"/>
      <c r="U38" s="849"/>
      <c r="V38" s="849"/>
      <c r="W38" s="849"/>
      <c r="X38" s="849"/>
      <c r="Y38" s="849"/>
      <c r="Z38" s="849"/>
    </row>
    <row r="39" ht="13.5" hidden="1" customHeight="1">
      <c r="A39" s="846"/>
      <c r="B39" s="847"/>
      <c r="C39" s="877"/>
      <c r="D39" s="877"/>
      <c r="E39" s="847"/>
      <c r="F39" s="847"/>
      <c r="G39" s="847"/>
      <c r="H39" s="847"/>
      <c r="I39" s="849"/>
      <c r="J39" s="849"/>
      <c r="K39" s="849"/>
      <c r="L39" s="849"/>
      <c r="M39" s="849"/>
      <c r="N39" s="849"/>
      <c r="O39" s="849"/>
      <c r="P39" s="849"/>
      <c r="Q39" s="849"/>
      <c r="R39" s="849"/>
      <c r="S39" s="849"/>
      <c r="T39" s="849"/>
      <c r="U39" s="849"/>
      <c r="V39" s="849"/>
      <c r="W39" s="849"/>
      <c r="X39" s="849"/>
      <c r="Y39" s="849"/>
      <c r="Z39" s="849"/>
    </row>
    <row r="40" ht="13.5" hidden="1" customHeight="1">
      <c r="A40" s="846"/>
      <c r="B40" s="847"/>
      <c r="C40" s="877"/>
      <c r="D40" s="877"/>
      <c r="E40" s="847"/>
      <c r="F40" s="847"/>
      <c r="G40" s="847"/>
      <c r="H40" s="847"/>
      <c r="I40" s="849"/>
      <c r="J40" s="849"/>
      <c r="K40" s="849"/>
      <c r="L40" s="849"/>
      <c r="M40" s="849"/>
      <c r="N40" s="849"/>
      <c r="O40" s="849"/>
      <c r="P40" s="849"/>
      <c r="Q40" s="849"/>
      <c r="R40" s="849"/>
      <c r="S40" s="849"/>
      <c r="T40" s="849"/>
      <c r="U40" s="849"/>
      <c r="V40" s="849"/>
      <c r="W40" s="849"/>
      <c r="X40" s="849"/>
      <c r="Y40" s="849"/>
      <c r="Z40" s="849"/>
    </row>
    <row r="41" ht="13.5" hidden="1" customHeight="1">
      <c r="A41" s="846"/>
      <c r="B41" s="847"/>
      <c r="C41" s="877"/>
      <c r="D41" s="877"/>
      <c r="E41" s="847"/>
      <c r="F41" s="847"/>
      <c r="G41" s="847"/>
      <c r="H41" s="847"/>
      <c r="I41" s="849"/>
      <c r="J41" s="849"/>
      <c r="K41" s="849"/>
      <c r="L41" s="849"/>
      <c r="M41" s="849"/>
      <c r="N41" s="849"/>
      <c r="O41" s="849"/>
      <c r="P41" s="849"/>
      <c r="Q41" s="849"/>
      <c r="R41" s="849"/>
      <c r="S41" s="849"/>
      <c r="T41" s="849"/>
      <c r="U41" s="849"/>
      <c r="V41" s="849"/>
      <c r="W41" s="849"/>
      <c r="X41" s="849"/>
      <c r="Y41" s="849"/>
      <c r="Z41" s="849"/>
    </row>
    <row r="42" ht="13.5" hidden="1" customHeight="1">
      <c r="A42" s="846" t="s">
        <v>469</v>
      </c>
      <c r="B42" s="847"/>
      <c r="C42" s="877"/>
      <c r="D42" s="877"/>
      <c r="E42" s="847"/>
      <c r="F42" s="847"/>
      <c r="G42" s="847"/>
      <c r="H42" s="847"/>
      <c r="I42" s="849"/>
      <c r="J42" s="849"/>
      <c r="K42" s="849"/>
      <c r="L42" s="849"/>
      <c r="M42" s="849"/>
      <c r="N42" s="849"/>
      <c r="O42" s="849"/>
      <c r="P42" s="849"/>
      <c r="Q42" s="849"/>
      <c r="R42" s="849"/>
      <c r="S42" s="849"/>
      <c r="T42" s="849"/>
      <c r="U42" s="849"/>
      <c r="V42" s="849"/>
      <c r="W42" s="849"/>
      <c r="X42" s="849"/>
      <c r="Y42" s="849"/>
      <c r="Z42" s="849"/>
    </row>
    <row r="43" hidden="1">
      <c r="A43" s="849"/>
      <c r="B43" s="847"/>
      <c r="C43" s="879" t="s">
        <v>13</v>
      </c>
      <c r="D43" s="880" t="s">
        <v>14</v>
      </c>
      <c r="E43" s="861" t="s">
        <v>15</v>
      </c>
      <c r="F43" s="861" t="s">
        <v>16</v>
      </c>
      <c r="G43" s="861" t="s">
        <v>17</v>
      </c>
      <c r="H43" s="847"/>
      <c r="I43" s="849"/>
      <c r="J43" s="849"/>
      <c r="K43" s="849"/>
      <c r="L43" s="849"/>
      <c r="M43" s="849"/>
      <c r="N43" s="849"/>
      <c r="O43" s="849"/>
      <c r="P43" s="849"/>
      <c r="Q43" s="849"/>
      <c r="R43" s="849"/>
      <c r="S43" s="849"/>
      <c r="T43" s="849"/>
      <c r="U43" s="849"/>
      <c r="V43" s="849"/>
      <c r="W43" s="849"/>
      <c r="X43" s="849"/>
      <c r="Y43" s="849"/>
      <c r="Z43" s="849"/>
    </row>
    <row r="44" hidden="1">
      <c r="A44" s="841" t="s">
        <v>450</v>
      </c>
      <c r="B44" s="839"/>
      <c r="C44" s="867">
        <v>46800.0</v>
      </c>
      <c r="D44" s="867">
        <v>58794.0</v>
      </c>
      <c r="E44" s="839">
        <v>62564.57999999999</v>
      </c>
      <c r="F44" s="839">
        <v>48780.538</v>
      </c>
      <c r="G44" s="839">
        <v>41493.80430000002</v>
      </c>
      <c r="H44" s="839"/>
      <c r="I44" s="841"/>
      <c r="J44" s="841"/>
      <c r="K44" s="841"/>
      <c r="L44" s="841"/>
      <c r="M44" s="841"/>
      <c r="N44" s="841"/>
      <c r="O44" s="841"/>
      <c r="P44" s="841"/>
      <c r="Q44" s="841"/>
      <c r="R44" s="841"/>
      <c r="S44" s="841"/>
      <c r="T44" s="841"/>
      <c r="U44" s="841"/>
      <c r="V44" s="841"/>
      <c r="W44" s="841"/>
      <c r="X44" s="841"/>
      <c r="Y44" s="841"/>
      <c r="Z44" s="841"/>
    </row>
    <row r="45" hidden="1">
      <c r="A45" s="841" t="s">
        <v>470</v>
      </c>
      <c r="B45" s="839"/>
      <c r="C45" s="867">
        <v>-20036.516365346928</v>
      </c>
      <c r="D45" s="867">
        <v>-20036.516365346928</v>
      </c>
      <c r="E45" s="839">
        <v>-20036.516365346928</v>
      </c>
      <c r="F45" s="839">
        <v>-20036.516365346928</v>
      </c>
      <c r="G45" s="839">
        <v>-20036.516365346928</v>
      </c>
      <c r="H45" s="839"/>
      <c r="I45" s="841"/>
      <c r="J45" s="841"/>
      <c r="K45" s="841"/>
      <c r="L45" s="841"/>
      <c r="M45" s="841"/>
      <c r="N45" s="841"/>
      <c r="O45" s="841"/>
      <c r="P45" s="841"/>
      <c r="Q45" s="841"/>
      <c r="R45" s="841"/>
      <c r="S45" s="841"/>
      <c r="T45" s="841"/>
      <c r="U45" s="841"/>
      <c r="V45" s="841"/>
      <c r="W45" s="841"/>
      <c r="X45" s="841"/>
      <c r="Y45" s="841"/>
      <c r="Z45" s="841"/>
    </row>
    <row r="46" hidden="1">
      <c r="A46" s="850" t="s">
        <v>469</v>
      </c>
      <c r="B46" s="881"/>
      <c r="C46" s="882">
        <v>26763.483634653072</v>
      </c>
      <c r="D46" s="882">
        <v>38757.48363465307</v>
      </c>
      <c r="E46" s="883">
        <v>42528.06363465306</v>
      </c>
      <c r="F46" s="883">
        <v>28744.021634653072</v>
      </c>
      <c r="G46" s="883">
        <v>21457.28793465309</v>
      </c>
      <c r="H46" s="881"/>
      <c r="I46" s="850"/>
      <c r="J46" s="850"/>
      <c r="K46" s="850"/>
      <c r="L46" s="850"/>
      <c r="M46" s="850"/>
      <c r="N46" s="850"/>
      <c r="O46" s="850"/>
      <c r="P46" s="850"/>
      <c r="Q46" s="850"/>
      <c r="R46" s="850"/>
      <c r="S46" s="850"/>
      <c r="T46" s="850"/>
      <c r="U46" s="850"/>
      <c r="V46" s="850"/>
      <c r="W46" s="850"/>
      <c r="X46" s="850"/>
      <c r="Y46" s="850"/>
      <c r="Z46" s="850"/>
    </row>
    <row r="47" hidden="1">
      <c r="A47" s="841"/>
      <c r="B47" s="839"/>
      <c r="C47" s="877"/>
      <c r="D47" s="877"/>
      <c r="E47" s="839"/>
      <c r="F47" s="839"/>
      <c r="G47" s="839"/>
      <c r="H47" s="839"/>
      <c r="I47" s="841"/>
      <c r="J47" s="841"/>
      <c r="K47" s="841"/>
      <c r="L47" s="841"/>
      <c r="M47" s="841"/>
      <c r="N47" s="841"/>
      <c r="O47" s="841"/>
      <c r="P47" s="841"/>
      <c r="Q47" s="841"/>
      <c r="R47" s="841"/>
      <c r="S47" s="841"/>
      <c r="T47" s="841"/>
      <c r="U47" s="841"/>
      <c r="V47" s="841"/>
      <c r="W47" s="841"/>
      <c r="X47" s="841"/>
      <c r="Y47" s="841"/>
      <c r="Z47" s="841"/>
    </row>
    <row r="48" hidden="1">
      <c r="A48" s="841"/>
      <c r="B48" s="839"/>
      <c r="C48" s="877"/>
      <c r="D48" s="877"/>
      <c r="E48" s="854"/>
      <c r="F48" s="854"/>
      <c r="G48" s="854"/>
      <c r="H48" s="839"/>
      <c r="I48" s="841"/>
      <c r="J48" s="841"/>
      <c r="K48" s="841"/>
      <c r="L48" s="841"/>
      <c r="M48" s="841"/>
      <c r="N48" s="841"/>
      <c r="O48" s="841"/>
      <c r="P48" s="841"/>
      <c r="Q48" s="841"/>
      <c r="R48" s="841"/>
      <c r="S48" s="841"/>
      <c r="T48" s="841"/>
      <c r="U48" s="841"/>
      <c r="V48" s="841"/>
      <c r="W48" s="841"/>
      <c r="X48" s="841"/>
      <c r="Y48" s="841"/>
      <c r="Z48" s="841"/>
    </row>
    <row r="49" hidden="1">
      <c r="A49" s="841"/>
      <c r="B49" s="839"/>
      <c r="C49" s="884"/>
      <c r="D49" s="877"/>
      <c r="E49" s="839"/>
      <c r="F49" s="839"/>
      <c r="G49" s="839"/>
      <c r="H49" s="839"/>
      <c r="I49" s="841"/>
      <c r="J49" s="841"/>
      <c r="K49" s="841"/>
      <c r="L49" s="841"/>
      <c r="M49" s="841"/>
      <c r="N49" s="841"/>
      <c r="O49" s="841"/>
      <c r="P49" s="841"/>
      <c r="Q49" s="841"/>
      <c r="R49" s="841"/>
      <c r="S49" s="841"/>
      <c r="T49" s="841"/>
      <c r="U49" s="841"/>
      <c r="V49" s="841"/>
      <c r="W49" s="841"/>
      <c r="X49" s="841"/>
      <c r="Y49" s="841"/>
      <c r="Z49" s="841"/>
    </row>
    <row r="50" hidden="1">
      <c r="A50" s="841"/>
      <c r="B50" s="839"/>
      <c r="C50" s="877"/>
      <c r="D50" s="877"/>
      <c r="E50" s="839"/>
      <c r="F50" s="839"/>
      <c r="G50" s="839"/>
      <c r="H50" s="839"/>
      <c r="I50" s="841"/>
      <c r="J50" s="841"/>
      <c r="K50" s="841"/>
      <c r="L50" s="841"/>
      <c r="M50" s="841"/>
      <c r="N50" s="841"/>
      <c r="O50" s="841"/>
      <c r="P50" s="841"/>
      <c r="Q50" s="841"/>
      <c r="R50" s="841"/>
      <c r="S50" s="841"/>
      <c r="T50" s="841"/>
      <c r="U50" s="841"/>
      <c r="V50" s="841"/>
      <c r="W50" s="841"/>
      <c r="X50" s="841"/>
      <c r="Y50" s="841"/>
      <c r="Z50" s="841"/>
    </row>
    <row r="51">
      <c r="A51" s="841"/>
      <c r="B51" s="839"/>
      <c r="C51" s="877"/>
      <c r="D51" s="877"/>
      <c r="E51" s="839"/>
      <c r="F51" s="839"/>
      <c r="G51" s="839"/>
      <c r="H51" s="839"/>
      <c r="I51" s="841"/>
      <c r="J51" s="841"/>
      <c r="K51" s="841"/>
      <c r="L51" s="841"/>
      <c r="M51" s="841"/>
      <c r="N51" s="841"/>
      <c r="O51" s="841"/>
      <c r="P51" s="841"/>
      <c r="Q51" s="841"/>
      <c r="R51" s="841"/>
      <c r="S51" s="841"/>
      <c r="T51" s="841"/>
      <c r="U51" s="841"/>
      <c r="V51" s="841"/>
      <c r="W51" s="841"/>
      <c r="X51" s="841"/>
      <c r="Y51" s="841"/>
      <c r="Z51" s="841"/>
    </row>
    <row r="52">
      <c r="A52" s="841"/>
      <c r="B52" s="839"/>
      <c r="C52" s="839"/>
      <c r="D52" s="839"/>
      <c r="E52" s="839"/>
      <c r="F52" s="839"/>
      <c r="G52" s="839"/>
      <c r="H52" s="839"/>
      <c r="I52" s="841"/>
      <c r="J52" s="841"/>
      <c r="K52" s="841"/>
      <c r="L52" s="841"/>
      <c r="M52" s="841"/>
      <c r="N52" s="841"/>
      <c r="O52" s="841"/>
      <c r="P52" s="841"/>
      <c r="Q52" s="841"/>
      <c r="R52" s="841"/>
      <c r="S52" s="841"/>
      <c r="T52" s="841"/>
      <c r="U52" s="841"/>
      <c r="V52" s="841"/>
      <c r="W52" s="841"/>
      <c r="X52" s="841"/>
      <c r="Y52" s="841"/>
      <c r="Z52" s="841"/>
    </row>
    <row r="53">
      <c r="A53" s="885"/>
      <c r="B53" s="852" t="s">
        <v>454</v>
      </c>
      <c r="C53" s="852" t="s">
        <v>455</v>
      </c>
      <c r="E53" s="839"/>
      <c r="F53" s="839"/>
      <c r="G53" s="839"/>
      <c r="H53" s="839"/>
      <c r="I53" s="841"/>
      <c r="J53" s="841"/>
      <c r="K53" s="841"/>
      <c r="L53" s="841"/>
      <c r="M53" s="841"/>
      <c r="N53" s="841"/>
      <c r="O53" s="841"/>
      <c r="P53" s="841"/>
      <c r="Q53" s="841"/>
      <c r="R53" s="841"/>
      <c r="S53" s="841"/>
      <c r="T53" s="841"/>
      <c r="U53" s="841"/>
      <c r="V53" s="841"/>
      <c r="W53" s="841"/>
      <c r="X53" s="841"/>
      <c r="Y53" s="841"/>
      <c r="Z53" s="841"/>
    </row>
    <row r="54">
      <c r="A54" s="885" t="s">
        <v>456</v>
      </c>
      <c r="B54" s="886">
        <f t="shared" ref="B54:C54" si="4">C24</f>
        <v>652441.1328</v>
      </c>
      <c r="C54" s="886">
        <f t="shared" si="4"/>
        <v>2626056.993</v>
      </c>
      <c r="D54" s="839"/>
      <c r="E54" s="839"/>
      <c r="F54" s="839"/>
      <c r="G54" s="839"/>
      <c r="H54" s="839"/>
      <c r="I54" s="841"/>
      <c r="J54" s="841"/>
      <c r="K54" s="841"/>
      <c r="L54" s="841"/>
      <c r="M54" s="841"/>
      <c r="N54" s="841"/>
      <c r="O54" s="841"/>
      <c r="P54" s="841"/>
      <c r="Q54" s="841"/>
      <c r="R54" s="841"/>
      <c r="S54" s="841"/>
      <c r="T54" s="841"/>
      <c r="U54" s="841"/>
      <c r="V54" s="841"/>
      <c r="W54" s="841"/>
      <c r="X54" s="841"/>
      <c r="Y54" s="841"/>
      <c r="Z54" s="841"/>
    </row>
    <row r="55">
      <c r="A55" s="887" t="s">
        <v>459</v>
      </c>
      <c r="B55" s="886">
        <f t="shared" ref="B55:C55" si="5">C27</f>
        <v>178571.4286</v>
      </c>
      <c r="C55" s="886">
        <f t="shared" si="5"/>
        <v>166666.6667</v>
      </c>
      <c r="D55" s="839"/>
      <c r="E55" s="839"/>
      <c r="F55" s="839"/>
      <c r="G55" s="839"/>
      <c r="H55" s="839"/>
      <c r="I55" s="841"/>
      <c r="J55" s="841"/>
      <c r="K55" s="841"/>
      <c r="L55" s="841"/>
      <c r="M55" s="841"/>
      <c r="N55" s="841"/>
      <c r="O55" s="841"/>
      <c r="P55" s="841"/>
      <c r="Q55" s="841"/>
      <c r="R55" s="841"/>
      <c r="S55" s="841"/>
      <c r="T55" s="841"/>
      <c r="U55" s="841"/>
      <c r="V55" s="841"/>
      <c r="W55" s="841"/>
      <c r="X55" s="841"/>
      <c r="Y55" s="841"/>
      <c r="Z55" s="841"/>
    </row>
    <row r="56">
      <c r="A56" s="887" t="s">
        <v>460</v>
      </c>
      <c r="B56" s="886">
        <f t="shared" ref="B56:C56" si="6">C28</f>
        <v>982180.0689</v>
      </c>
      <c r="C56" s="886">
        <f t="shared" si="6"/>
        <v>1227725.086</v>
      </c>
      <c r="D56" s="839"/>
      <c r="E56" s="839"/>
      <c r="F56" s="839"/>
      <c r="G56" s="839"/>
      <c r="H56" s="839"/>
      <c r="I56" s="841"/>
      <c r="J56" s="841"/>
      <c r="K56" s="841"/>
      <c r="L56" s="841"/>
      <c r="M56" s="841"/>
      <c r="N56" s="841"/>
      <c r="O56" s="841"/>
      <c r="P56" s="841"/>
      <c r="Q56" s="841"/>
      <c r="R56" s="841"/>
      <c r="S56" s="841"/>
      <c r="T56" s="841"/>
      <c r="U56" s="841"/>
      <c r="V56" s="841"/>
      <c r="W56" s="841"/>
      <c r="X56" s="841"/>
      <c r="Y56" s="841"/>
      <c r="Z56" s="841"/>
    </row>
    <row r="57">
      <c r="A57" s="887" t="s">
        <v>461</v>
      </c>
      <c r="B57" s="886">
        <f t="shared" ref="B57:C57" si="7">C29</f>
        <v>1658407.754</v>
      </c>
      <c r="C57" s="886">
        <f t="shared" si="7"/>
        <v>6214813.746</v>
      </c>
      <c r="D57" s="839"/>
      <c r="E57" s="839"/>
      <c r="F57" s="839"/>
      <c r="G57" s="839"/>
      <c r="H57" s="839"/>
      <c r="I57" s="841"/>
      <c r="J57" s="841"/>
      <c r="K57" s="841"/>
      <c r="L57" s="841"/>
      <c r="M57" s="841"/>
      <c r="N57" s="841"/>
      <c r="O57" s="841"/>
      <c r="P57" s="841"/>
      <c r="Q57" s="841"/>
      <c r="R57" s="841"/>
      <c r="S57" s="841"/>
      <c r="T57" s="841"/>
      <c r="U57" s="841"/>
      <c r="V57" s="841"/>
      <c r="W57" s="841"/>
      <c r="X57" s="841"/>
      <c r="Y57" s="841"/>
      <c r="Z57" s="841"/>
    </row>
    <row r="58">
      <c r="A58" s="887" t="s">
        <v>462</v>
      </c>
      <c r="B58" s="886">
        <f t="shared" ref="B58:C58" si="8">C30</f>
        <v>6945315.75</v>
      </c>
      <c r="C58" s="886">
        <f t="shared" si="8"/>
        <v>17936266.5</v>
      </c>
      <c r="D58" s="839"/>
      <c r="E58" s="839"/>
      <c r="F58" s="839"/>
      <c r="G58" s="839"/>
      <c r="H58" s="839"/>
      <c r="I58" s="841"/>
      <c r="J58" s="841"/>
      <c r="K58" s="841"/>
      <c r="L58" s="841"/>
      <c r="M58" s="841"/>
      <c r="N58" s="841"/>
      <c r="O58" s="841"/>
      <c r="P58" s="841"/>
      <c r="Q58" s="841"/>
      <c r="R58" s="841"/>
      <c r="S58" s="841"/>
      <c r="T58" s="841"/>
      <c r="U58" s="841"/>
      <c r="V58" s="841"/>
      <c r="W58" s="841"/>
      <c r="X58" s="841"/>
      <c r="Y58" s="841"/>
      <c r="Z58" s="841"/>
    </row>
    <row r="59">
      <c r="A59" s="887" t="s">
        <v>463</v>
      </c>
      <c r="B59" s="886">
        <f t="shared" ref="B59:C59" si="9">C31</f>
        <v>13890631.5</v>
      </c>
      <c r="C59" s="886">
        <f t="shared" si="9"/>
        <v>35872533</v>
      </c>
      <c r="D59" s="839"/>
      <c r="E59" s="839"/>
      <c r="F59" s="839"/>
      <c r="G59" s="839"/>
      <c r="H59" s="839"/>
      <c r="I59" s="841"/>
      <c r="J59" s="841"/>
      <c r="K59" s="841"/>
      <c r="L59" s="841"/>
      <c r="M59" s="841"/>
      <c r="N59" s="841"/>
      <c r="O59" s="841"/>
      <c r="P59" s="841"/>
      <c r="Q59" s="841"/>
      <c r="R59" s="841"/>
      <c r="S59" s="841"/>
      <c r="T59" s="841"/>
      <c r="U59" s="841"/>
      <c r="V59" s="841"/>
      <c r="W59" s="841"/>
      <c r="X59" s="841"/>
      <c r="Y59" s="841"/>
      <c r="Z59" s="841"/>
    </row>
    <row r="60">
      <c r="A60" s="887" t="s">
        <v>464</v>
      </c>
      <c r="B60" s="886">
        <f t="shared" ref="B60:C60" si="10">C32</f>
        <v>1395240.734</v>
      </c>
      <c r="C60" s="886">
        <f t="shared" si="10"/>
        <v>2711979.952</v>
      </c>
      <c r="D60" s="839"/>
      <c r="E60" s="839"/>
      <c r="F60" s="839"/>
      <c r="G60" s="839"/>
      <c r="H60" s="839"/>
      <c r="I60" s="841"/>
      <c r="J60" s="841"/>
      <c r="K60" s="841"/>
      <c r="L60" s="841"/>
      <c r="M60" s="841"/>
      <c r="N60" s="841"/>
      <c r="O60" s="841"/>
      <c r="P60" s="841"/>
      <c r="Q60" s="841"/>
      <c r="R60" s="841"/>
      <c r="S60" s="841"/>
      <c r="T60" s="841"/>
      <c r="U60" s="841"/>
      <c r="V60" s="841"/>
      <c r="W60" s="841"/>
      <c r="X60" s="841"/>
      <c r="Y60" s="841"/>
      <c r="Z60" s="841"/>
    </row>
    <row r="61">
      <c r="A61" s="887" t="s">
        <v>465</v>
      </c>
      <c r="B61" s="886">
        <f t="shared" ref="B61:C61" si="11">C33</f>
        <v>2790481.469</v>
      </c>
      <c r="C61" s="886">
        <f t="shared" si="11"/>
        <v>5423959.905</v>
      </c>
      <c r="D61" s="839"/>
      <c r="E61" s="839"/>
      <c r="F61" s="839"/>
      <c r="G61" s="839"/>
      <c r="H61" s="839"/>
      <c r="I61" s="841"/>
      <c r="J61" s="841"/>
      <c r="K61" s="841"/>
      <c r="L61" s="841"/>
      <c r="M61" s="841"/>
      <c r="N61" s="841"/>
      <c r="O61" s="841"/>
      <c r="P61" s="841"/>
      <c r="Q61" s="841"/>
      <c r="R61" s="841"/>
      <c r="S61" s="841"/>
      <c r="T61" s="841"/>
      <c r="U61" s="841"/>
      <c r="V61" s="841"/>
      <c r="W61" s="841"/>
      <c r="X61" s="841"/>
      <c r="Y61" s="841"/>
      <c r="Z61" s="841"/>
    </row>
    <row r="62">
      <c r="A62" s="887" t="s">
        <v>471</v>
      </c>
      <c r="B62" s="886">
        <f t="shared" ref="B62:C62" si="12">C34</f>
        <v>575021.6622</v>
      </c>
      <c r="C62" s="886">
        <f t="shared" si="12"/>
        <v>1883550.063</v>
      </c>
      <c r="D62" s="839"/>
      <c r="E62" s="839"/>
      <c r="F62" s="839"/>
      <c r="G62" s="839"/>
      <c r="H62" s="839"/>
      <c r="I62" s="841"/>
      <c r="J62" s="841"/>
      <c r="K62" s="841"/>
      <c r="L62" s="841"/>
      <c r="M62" s="841"/>
      <c r="N62" s="841"/>
      <c r="O62" s="841"/>
      <c r="P62" s="841"/>
      <c r="Q62" s="841"/>
      <c r="R62" s="841"/>
      <c r="S62" s="841"/>
      <c r="T62" s="841"/>
      <c r="U62" s="841"/>
      <c r="V62" s="841"/>
      <c r="W62" s="841"/>
      <c r="X62" s="841"/>
      <c r="Y62" s="841"/>
      <c r="Z62" s="841"/>
    </row>
    <row r="63">
      <c r="A63" s="887" t="s">
        <v>467</v>
      </c>
      <c r="B63" s="886" t="str">
        <f t="shared" ref="B63:C63" si="13">C35</f>
        <v/>
      </c>
      <c r="C63" s="886" t="str">
        <f t="shared" si="13"/>
        <v/>
      </c>
      <c r="D63" s="839"/>
      <c r="E63" s="839"/>
      <c r="F63" s="839"/>
      <c r="G63" s="839"/>
      <c r="H63" s="839"/>
      <c r="I63" s="841"/>
      <c r="J63" s="841"/>
      <c r="K63" s="841"/>
      <c r="L63" s="841"/>
      <c r="M63" s="841"/>
      <c r="N63" s="841"/>
      <c r="O63" s="841"/>
      <c r="P63" s="841"/>
      <c r="Q63" s="841"/>
      <c r="R63" s="841"/>
      <c r="S63" s="841"/>
      <c r="T63" s="841"/>
      <c r="U63" s="841"/>
      <c r="V63" s="841"/>
      <c r="W63" s="841"/>
      <c r="X63" s="841"/>
      <c r="Y63" s="841"/>
      <c r="Z63" s="841"/>
    </row>
    <row r="64">
      <c r="A64" s="887" t="s">
        <v>468</v>
      </c>
      <c r="B64" s="886" t="str">
        <f t="shared" ref="B64:C64" si="14">C36</f>
        <v/>
      </c>
      <c r="C64" s="886" t="str">
        <f t="shared" si="14"/>
        <v/>
      </c>
      <c r="D64" s="839"/>
      <c r="E64" s="839"/>
      <c r="F64" s="839"/>
      <c r="G64" s="839"/>
      <c r="H64" s="839"/>
      <c r="I64" s="841"/>
      <c r="J64" s="841"/>
      <c r="K64" s="841"/>
      <c r="L64" s="841"/>
      <c r="M64" s="841"/>
      <c r="N64" s="841"/>
      <c r="O64" s="841"/>
      <c r="P64" s="841"/>
      <c r="Q64" s="841"/>
      <c r="R64" s="841"/>
      <c r="S64" s="841"/>
      <c r="T64" s="841"/>
      <c r="U64" s="841"/>
      <c r="V64" s="841"/>
      <c r="W64" s="841"/>
      <c r="X64" s="841"/>
      <c r="Y64" s="841"/>
      <c r="Z64" s="841"/>
    </row>
    <row r="65">
      <c r="A65" s="885"/>
      <c r="B65" s="888">
        <f t="shared" ref="B65:C65" si="15">AVERAGE(B54:B64)</f>
        <v>3229810.167</v>
      </c>
      <c r="C65" s="888">
        <f t="shared" si="15"/>
        <v>8229283.546</v>
      </c>
      <c r="D65" s="839"/>
      <c r="E65" s="839"/>
      <c r="F65" s="839"/>
      <c r="G65" s="839"/>
      <c r="H65" s="839"/>
      <c r="I65" s="841"/>
      <c r="J65" s="841"/>
      <c r="K65" s="841"/>
      <c r="L65" s="841"/>
      <c r="M65" s="841"/>
      <c r="N65" s="841"/>
      <c r="O65" s="841"/>
      <c r="P65" s="841"/>
      <c r="Q65" s="841"/>
      <c r="R65" s="841"/>
      <c r="S65" s="841"/>
      <c r="T65" s="841"/>
      <c r="U65" s="841"/>
      <c r="V65" s="841"/>
      <c r="W65" s="841"/>
      <c r="X65" s="841"/>
      <c r="Y65" s="841"/>
      <c r="Z65" s="841"/>
    </row>
    <row r="66">
      <c r="A66" s="841"/>
      <c r="B66" s="839"/>
      <c r="C66" s="839"/>
      <c r="D66" s="839"/>
      <c r="E66" s="839"/>
      <c r="F66" s="839"/>
      <c r="G66" s="839"/>
      <c r="H66" s="839"/>
      <c r="I66" s="841"/>
      <c r="J66" s="841"/>
      <c r="K66" s="841"/>
      <c r="L66" s="841"/>
      <c r="M66" s="841"/>
      <c r="N66" s="841"/>
      <c r="O66" s="841"/>
      <c r="P66" s="841"/>
      <c r="Q66" s="841"/>
      <c r="R66" s="841"/>
      <c r="S66" s="841"/>
      <c r="T66" s="841"/>
      <c r="U66" s="841"/>
      <c r="V66" s="841"/>
      <c r="W66" s="841"/>
      <c r="X66" s="841"/>
      <c r="Y66" s="841"/>
      <c r="Z66" s="841"/>
    </row>
    <row r="67">
      <c r="A67" s="841"/>
      <c r="B67" s="839"/>
      <c r="C67" s="839"/>
      <c r="D67" s="839"/>
      <c r="E67" s="839"/>
      <c r="F67" s="839"/>
      <c r="G67" s="839"/>
      <c r="H67" s="839"/>
      <c r="I67" s="841"/>
      <c r="J67" s="841"/>
      <c r="K67" s="841"/>
      <c r="L67" s="841"/>
      <c r="M67" s="841"/>
      <c r="N67" s="841"/>
      <c r="O67" s="841"/>
      <c r="P67" s="841"/>
      <c r="Q67" s="841"/>
      <c r="R67" s="841"/>
      <c r="S67" s="841"/>
      <c r="T67" s="841"/>
      <c r="U67" s="841"/>
      <c r="V67" s="841"/>
      <c r="W67" s="841"/>
      <c r="X67" s="841"/>
      <c r="Y67" s="841"/>
      <c r="Z67" s="841"/>
    </row>
    <row r="68">
      <c r="A68" s="841"/>
      <c r="B68" s="839"/>
      <c r="C68" s="839"/>
      <c r="D68" s="839"/>
      <c r="E68" s="839"/>
      <c r="F68" s="839"/>
      <c r="G68" s="839"/>
      <c r="H68" s="839"/>
      <c r="I68" s="841"/>
      <c r="J68" s="841"/>
      <c r="K68" s="841"/>
      <c r="L68" s="841"/>
      <c r="M68" s="841"/>
      <c r="N68" s="841"/>
      <c r="O68" s="841"/>
      <c r="P68" s="841"/>
      <c r="Q68" s="841"/>
      <c r="R68" s="841"/>
      <c r="S68" s="841"/>
      <c r="T68" s="841"/>
      <c r="U68" s="841"/>
      <c r="V68" s="841"/>
      <c r="W68" s="841"/>
      <c r="X68" s="841"/>
      <c r="Y68" s="841"/>
      <c r="Z68" s="841"/>
    </row>
    <row r="69">
      <c r="A69" s="841"/>
      <c r="B69" s="839"/>
      <c r="C69" s="839"/>
      <c r="D69" s="839"/>
      <c r="E69" s="839"/>
      <c r="F69" s="839"/>
      <c r="G69" s="839"/>
      <c r="H69" s="839"/>
      <c r="I69" s="841"/>
      <c r="J69" s="841"/>
      <c r="K69" s="841"/>
      <c r="L69" s="841"/>
      <c r="M69" s="841"/>
      <c r="N69" s="841"/>
      <c r="O69" s="841"/>
      <c r="P69" s="841"/>
      <c r="Q69" s="841"/>
      <c r="R69" s="841"/>
      <c r="S69" s="841"/>
      <c r="T69" s="841"/>
      <c r="U69" s="841"/>
      <c r="V69" s="841"/>
      <c r="W69" s="841"/>
      <c r="X69" s="841"/>
      <c r="Y69" s="841"/>
      <c r="Z69" s="841"/>
    </row>
    <row r="70">
      <c r="A70" s="841"/>
      <c r="B70" s="839"/>
      <c r="C70" s="839"/>
      <c r="D70" s="839"/>
      <c r="E70" s="839"/>
      <c r="F70" s="839"/>
      <c r="G70" s="839"/>
      <c r="H70" s="839"/>
      <c r="I70" s="841"/>
      <c r="J70" s="841"/>
      <c r="K70" s="841"/>
      <c r="L70" s="841"/>
      <c r="M70" s="841"/>
      <c r="N70" s="841"/>
      <c r="O70" s="841"/>
      <c r="P70" s="841"/>
      <c r="Q70" s="841"/>
      <c r="R70" s="841"/>
      <c r="S70" s="841"/>
      <c r="T70" s="841"/>
      <c r="U70" s="841"/>
      <c r="V70" s="841"/>
      <c r="W70" s="841"/>
      <c r="X70" s="841"/>
      <c r="Y70" s="841"/>
      <c r="Z70" s="841"/>
    </row>
    <row r="71">
      <c r="A71" s="841"/>
      <c r="B71" s="839"/>
      <c r="C71" s="839"/>
      <c r="D71" s="839"/>
      <c r="E71" s="839"/>
      <c r="F71" s="839"/>
      <c r="G71" s="839"/>
      <c r="H71" s="839"/>
      <c r="I71" s="841"/>
      <c r="J71" s="841"/>
      <c r="K71" s="841"/>
      <c r="L71" s="841"/>
      <c r="M71" s="841"/>
      <c r="N71" s="841"/>
      <c r="O71" s="841"/>
      <c r="P71" s="841"/>
      <c r="Q71" s="841"/>
      <c r="R71" s="841"/>
      <c r="S71" s="841"/>
      <c r="T71" s="841"/>
      <c r="U71" s="841"/>
      <c r="V71" s="841"/>
      <c r="W71" s="841"/>
      <c r="X71" s="841"/>
      <c r="Y71" s="841"/>
      <c r="Z71" s="841"/>
    </row>
    <row r="72">
      <c r="A72" s="841"/>
      <c r="B72" s="839"/>
      <c r="C72" s="839"/>
      <c r="D72" s="839"/>
      <c r="E72" s="839"/>
      <c r="F72" s="839"/>
      <c r="G72" s="839"/>
      <c r="H72" s="839"/>
      <c r="I72" s="841"/>
      <c r="J72" s="841"/>
      <c r="K72" s="841"/>
      <c r="L72" s="841"/>
      <c r="M72" s="841"/>
      <c r="N72" s="841"/>
      <c r="O72" s="841"/>
      <c r="P72" s="841"/>
      <c r="Q72" s="841"/>
      <c r="R72" s="841"/>
      <c r="S72" s="841"/>
      <c r="T72" s="841"/>
      <c r="U72" s="841"/>
      <c r="V72" s="841"/>
      <c r="W72" s="841"/>
      <c r="X72" s="841"/>
      <c r="Y72" s="841"/>
      <c r="Z72" s="841"/>
    </row>
    <row r="73">
      <c r="A73" s="841"/>
      <c r="B73" s="839"/>
      <c r="C73" s="839"/>
      <c r="D73" s="839"/>
      <c r="E73" s="839"/>
      <c r="F73" s="839"/>
      <c r="G73" s="839"/>
      <c r="H73" s="839"/>
      <c r="I73" s="841"/>
      <c r="J73" s="841"/>
      <c r="K73" s="841"/>
      <c r="L73" s="841"/>
      <c r="M73" s="841"/>
      <c r="N73" s="841"/>
      <c r="O73" s="841"/>
      <c r="P73" s="841"/>
      <c r="Q73" s="841"/>
      <c r="R73" s="841"/>
      <c r="S73" s="841"/>
      <c r="T73" s="841"/>
      <c r="U73" s="841"/>
      <c r="V73" s="841"/>
      <c r="W73" s="841"/>
      <c r="X73" s="841"/>
      <c r="Y73" s="841"/>
      <c r="Z73" s="841"/>
    </row>
    <row r="74">
      <c r="A74" s="841"/>
      <c r="B74" s="839"/>
      <c r="C74" s="839"/>
      <c r="D74" s="839"/>
      <c r="E74" s="839"/>
      <c r="F74" s="839"/>
      <c r="G74" s="839"/>
      <c r="H74" s="839"/>
      <c r="I74" s="841"/>
      <c r="J74" s="841"/>
      <c r="K74" s="841"/>
      <c r="L74" s="841"/>
      <c r="M74" s="841"/>
      <c r="N74" s="841"/>
      <c r="O74" s="841"/>
      <c r="P74" s="841"/>
      <c r="Q74" s="841"/>
      <c r="R74" s="841"/>
      <c r="S74" s="841"/>
      <c r="T74" s="841"/>
      <c r="U74" s="841"/>
      <c r="V74" s="841"/>
      <c r="W74" s="841"/>
      <c r="X74" s="841"/>
      <c r="Y74" s="841"/>
      <c r="Z74" s="841"/>
    </row>
    <row r="75">
      <c r="A75" s="841"/>
      <c r="B75" s="839"/>
      <c r="C75" s="839"/>
      <c r="D75" s="839"/>
      <c r="E75" s="839"/>
      <c r="F75" s="839"/>
      <c r="G75" s="839"/>
      <c r="H75" s="839"/>
      <c r="I75" s="841"/>
      <c r="J75" s="841"/>
      <c r="K75" s="841"/>
      <c r="L75" s="841"/>
      <c r="M75" s="841"/>
      <c r="N75" s="841"/>
      <c r="O75" s="841"/>
      <c r="P75" s="841"/>
      <c r="Q75" s="841"/>
      <c r="R75" s="841"/>
      <c r="S75" s="841"/>
      <c r="T75" s="841"/>
      <c r="U75" s="841"/>
      <c r="V75" s="841"/>
      <c r="W75" s="841"/>
      <c r="X75" s="841"/>
      <c r="Y75" s="841"/>
      <c r="Z75" s="841"/>
    </row>
    <row r="76">
      <c r="A76" s="841"/>
      <c r="B76" s="839"/>
      <c r="C76" s="839"/>
      <c r="D76" s="839"/>
      <c r="E76" s="839"/>
      <c r="F76" s="839"/>
      <c r="G76" s="839"/>
      <c r="H76" s="839"/>
      <c r="I76" s="841"/>
      <c r="J76" s="841"/>
      <c r="K76" s="841"/>
      <c r="L76" s="841"/>
      <c r="M76" s="841"/>
      <c r="N76" s="841"/>
      <c r="O76" s="841"/>
      <c r="P76" s="841"/>
      <c r="Q76" s="841"/>
      <c r="R76" s="841"/>
      <c r="S76" s="841"/>
      <c r="T76" s="841"/>
      <c r="U76" s="841"/>
      <c r="V76" s="841"/>
      <c r="W76" s="841"/>
      <c r="X76" s="841"/>
      <c r="Y76" s="841"/>
      <c r="Z76" s="841"/>
    </row>
    <row r="77">
      <c r="A77" s="841"/>
      <c r="B77" s="839"/>
      <c r="C77" s="839"/>
      <c r="D77" s="839"/>
      <c r="E77" s="839"/>
      <c r="F77" s="839"/>
      <c r="G77" s="839"/>
      <c r="H77" s="839"/>
      <c r="I77" s="841"/>
      <c r="J77" s="841"/>
      <c r="K77" s="841"/>
      <c r="L77" s="841"/>
      <c r="M77" s="841"/>
      <c r="N77" s="841"/>
      <c r="O77" s="841"/>
      <c r="P77" s="841"/>
      <c r="Q77" s="841"/>
      <c r="R77" s="841"/>
      <c r="S77" s="841"/>
      <c r="T77" s="841"/>
      <c r="U77" s="841"/>
      <c r="V77" s="841"/>
      <c r="W77" s="841"/>
      <c r="X77" s="841"/>
      <c r="Y77" s="841"/>
      <c r="Z77" s="841"/>
    </row>
    <row r="78">
      <c r="A78" s="841"/>
      <c r="B78" s="839"/>
      <c r="C78" s="839"/>
      <c r="D78" s="839"/>
      <c r="E78" s="839"/>
      <c r="F78" s="839"/>
      <c r="G78" s="839"/>
      <c r="H78" s="839"/>
      <c r="I78" s="841"/>
      <c r="J78" s="841"/>
      <c r="K78" s="841"/>
      <c r="L78" s="841"/>
      <c r="M78" s="841"/>
      <c r="N78" s="841"/>
      <c r="O78" s="841"/>
      <c r="P78" s="841"/>
      <c r="Q78" s="841"/>
      <c r="R78" s="841"/>
      <c r="S78" s="841"/>
      <c r="T78" s="841"/>
      <c r="U78" s="841"/>
      <c r="V78" s="841"/>
      <c r="W78" s="841"/>
      <c r="X78" s="841"/>
      <c r="Y78" s="841"/>
      <c r="Z78" s="841"/>
    </row>
    <row r="79">
      <c r="A79" s="841"/>
      <c r="B79" s="839"/>
      <c r="C79" s="839"/>
      <c r="D79" s="839"/>
      <c r="E79" s="839"/>
      <c r="F79" s="839"/>
      <c r="G79" s="839"/>
      <c r="H79" s="839"/>
      <c r="I79" s="841"/>
      <c r="J79" s="841"/>
      <c r="K79" s="841"/>
      <c r="L79" s="841"/>
      <c r="M79" s="841"/>
      <c r="N79" s="841"/>
      <c r="O79" s="841"/>
      <c r="P79" s="841"/>
      <c r="Q79" s="841"/>
      <c r="R79" s="841"/>
      <c r="S79" s="841"/>
      <c r="T79" s="841"/>
      <c r="U79" s="841"/>
      <c r="V79" s="841"/>
      <c r="W79" s="841"/>
      <c r="X79" s="841"/>
      <c r="Y79" s="841"/>
      <c r="Z79" s="841"/>
    </row>
    <row r="80">
      <c r="A80" s="841"/>
      <c r="B80" s="839"/>
      <c r="C80" s="839"/>
      <c r="D80" s="839"/>
      <c r="E80" s="839"/>
      <c r="F80" s="839"/>
      <c r="G80" s="839"/>
      <c r="H80" s="839"/>
      <c r="I80" s="841"/>
      <c r="J80" s="841"/>
      <c r="K80" s="841"/>
      <c r="L80" s="841"/>
      <c r="M80" s="841"/>
      <c r="N80" s="841"/>
      <c r="O80" s="841"/>
      <c r="P80" s="841"/>
      <c r="Q80" s="841"/>
      <c r="R80" s="841"/>
      <c r="S80" s="841"/>
      <c r="T80" s="841"/>
      <c r="U80" s="841"/>
      <c r="V80" s="841"/>
      <c r="W80" s="841"/>
      <c r="X80" s="841"/>
      <c r="Y80" s="841"/>
      <c r="Z80" s="841"/>
    </row>
    <row r="81">
      <c r="A81" s="841"/>
      <c r="B81" s="839"/>
      <c r="C81" s="839"/>
      <c r="D81" s="839"/>
      <c r="E81" s="839"/>
      <c r="F81" s="839"/>
      <c r="G81" s="839"/>
      <c r="H81" s="839"/>
      <c r="I81" s="841"/>
      <c r="J81" s="841"/>
      <c r="K81" s="841"/>
      <c r="L81" s="841"/>
      <c r="M81" s="841"/>
      <c r="N81" s="841"/>
      <c r="O81" s="841"/>
      <c r="P81" s="841"/>
      <c r="Q81" s="841"/>
      <c r="R81" s="841"/>
      <c r="S81" s="841"/>
      <c r="T81" s="841"/>
      <c r="U81" s="841"/>
      <c r="V81" s="841"/>
      <c r="W81" s="841"/>
      <c r="X81" s="841"/>
      <c r="Y81" s="841"/>
      <c r="Z81" s="841"/>
    </row>
    <row r="82">
      <c r="A82" s="841"/>
      <c r="B82" s="839"/>
      <c r="C82" s="839"/>
      <c r="D82" s="839"/>
      <c r="E82" s="839"/>
      <c r="F82" s="839"/>
      <c r="G82" s="839"/>
      <c r="H82" s="839"/>
      <c r="I82" s="841"/>
      <c r="J82" s="841"/>
      <c r="K82" s="841"/>
      <c r="L82" s="841"/>
      <c r="M82" s="841"/>
      <c r="N82" s="841"/>
      <c r="O82" s="841"/>
      <c r="P82" s="841"/>
      <c r="Q82" s="841"/>
      <c r="R82" s="841"/>
      <c r="S82" s="841"/>
      <c r="T82" s="841"/>
      <c r="U82" s="841"/>
      <c r="V82" s="841"/>
      <c r="W82" s="841"/>
      <c r="X82" s="841"/>
      <c r="Y82" s="841"/>
      <c r="Z82" s="841"/>
    </row>
    <row r="83">
      <c r="A83" s="841"/>
      <c r="B83" s="839"/>
      <c r="C83" s="839"/>
      <c r="D83" s="839"/>
      <c r="E83" s="839"/>
      <c r="F83" s="839"/>
      <c r="G83" s="839"/>
      <c r="H83" s="839"/>
      <c r="I83" s="841"/>
      <c r="J83" s="841"/>
      <c r="K83" s="841"/>
      <c r="L83" s="841"/>
      <c r="M83" s="841"/>
      <c r="N83" s="841"/>
      <c r="O83" s="841"/>
      <c r="P83" s="841"/>
      <c r="Q83" s="841"/>
      <c r="R83" s="841"/>
      <c r="S83" s="841"/>
      <c r="T83" s="841"/>
      <c r="U83" s="841"/>
      <c r="V83" s="841"/>
      <c r="W83" s="841"/>
      <c r="X83" s="841"/>
      <c r="Y83" s="841"/>
      <c r="Z83" s="841"/>
    </row>
    <row r="84">
      <c r="A84" s="841"/>
      <c r="B84" s="839"/>
      <c r="C84" s="839"/>
      <c r="D84" s="839"/>
      <c r="E84" s="839"/>
      <c r="F84" s="839"/>
      <c r="G84" s="839"/>
      <c r="H84" s="839"/>
      <c r="I84" s="841"/>
      <c r="J84" s="841"/>
      <c r="K84" s="841"/>
      <c r="L84" s="841"/>
      <c r="M84" s="841"/>
      <c r="N84" s="841"/>
      <c r="O84" s="841"/>
      <c r="P84" s="841"/>
      <c r="Q84" s="841"/>
      <c r="R84" s="841"/>
      <c r="S84" s="841"/>
      <c r="T84" s="841"/>
      <c r="U84" s="841"/>
      <c r="V84" s="841"/>
      <c r="W84" s="841"/>
      <c r="X84" s="841"/>
      <c r="Y84" s="841"/>
      <c r="Z84" s="841"/>
    </row>
    <row r="85">
      <c r="A85" s="841"/>
      <c r="B85" s="839"/>
      <c r="C85" s="839"/>
      <c r="D85" s="839"/>
      <c r="E85" s="839"/>
      <c r="F85" s="839"/>
      <c r="G85" s="839"/>
      <c r="H85" s="839"/>
      <c r="I85" s="841"/>
      <c r="J85" s="841"/>
      <c r="K85" s="841"/>
      <c r="L85" s="841"/>
      <c r="M85" s="841"/>
      <c r="N85" s="841"/>
      <c r="O85" s="841"/>
      <c r="P85" s="841"/>
      <c r="Q85" s="841"/>
      <c r="R85" s="841"/>
      <c r="S85" s="841"/>
      <c r="T85" s="841"/>
      <c r="U85" s="841"/>
      <c r="V85" s="841"/>
      <c r="W85" s="841"/>
      <c r="X85" s="841"/>
      <c r="Y85" s="841"/>
      <c r="Z85" s="841"/>
    </row>
    <row r="86">
      <c r="A86" s="841"/>
      <c r="B86" s="839"/>
      <c r="C86" s="839"/>
      <c r="D86" s="839"/>
      <c r="E86" s="839"/>
      <c r="F86" s="839"/>
      <c r="G86" s="839"/>
      <c r="H86" s="839"/>
      <c r="I86" s="841"/>
      <c r="J86" s="841"/>
      <c r="K86" s="841"/>
      <c r="L86" s="841"/>
      <c r="M86" s="841"/>
      <c r="N86" s="841"/>
      <c r="O86" s="841"/>
      <c r="P86" s="841"/>
      <c r="Q86" s="841"/>
      <c r="R86" s="841"/>
      <c r="S86" s="841"/>
      <c r="T86" s="841"/>
      <c r="U86" s="841"/>
      <c r="V86" s="841"/>
      <c r="W86" s="841"/>
      <c r="X86" s="841"/>
      <c r="Y86" s="841"/>
      <c r="Z86" s="841"/>
    </row>
    <row r="87">
      <c r="A87" s="841"/>
      <c r="B87" s="839"/>
      <c r="C87" s="839"/>
      <c r="D87" s="839"/>
      <c r="E87" s="839"/>
      <c r="F87" s="839"/>
      <c r="G87" s="839"/>
      <c r="H87" s="839"/>
      <c r="I87" s="841"/>
      <c r="J87" s="841"/>
      <c r="K87" s="841"/>
      <c r="L87" s="841"/>
      <c r="M87" s="841"/>
      <c r="N87" s="841"/>
      <c r="O87" s="841"/>
      <c r="P87" s="841"/>
      <c r="Q87" s="841"/>
      <c r="R87" s="841"/>
      <c r="S87" s="841"/>
      <c r="T87" s="841"/>
      <c r="U87" s="841"/>
      <c r="V87" s="841"/>
      <c r="W87" s="841"/>
      <c r="X87" s="841"/>
      <c r="Y87" s="841"/>
      <c r="Z87" s="841"/>
    </row>
    <row r="88">
      <c r="A88" s="841"/>
      <c r="B88" s="839"/>
      <c r="C88" s="839"/>
      <c r="D88" s="839"/>
      <c r="E88" s="839"/>
      <c r="F88" s="839"/>
      <c r="G88" s="839"/>
      <c r="H88" s="839"/>
      <c r="I88" s="841"/>
      <c r="J88" s="841"/>
      <c r="K88" s="841"/>
      <c r="L88" s="841"/>
      <c r="M88" s="841"/>
      <c r="N88" s="841"/>
      <c r="O88" s="841"/>
      <c r="P88" s="841"/>
      <c r="Q88" s="841"/>
      <c r="R88" s="841"/>
      <c r="S88" s="841"/>
      <c r="T88" s="841"/>
      <c r="U88" s="841"/>
      <c r="V88" s="841"/>
      <c r="W88" s="841"/>
      <c r="X88" s="841"/>
      <c r="Y88" s="841"/>
      <c r="Z88" s="841"/>
    </row>
    <row r="89">
      <c r="A89" s="841"/>
      <c r="B89" s="839"/>
      <c r="C89" s="839"/>
      <c r="D89" s="839"/>
      <c r="E89" s="839"/>
      <c r="F89" s="839"/>
      <c r="G89" s="839"/>
      <c r="H89" s="839"/>
      <c r="I89" s="841"/>
      <c r="J89" s="841"/>
      <c r="K89" s="841"/>
      <c r="L89" s="841"/>
      <c r="M89" s="841"/>
      <c r="N89" s="841"/>
      <c r="O89" s="841"/>
      <c r="P89" s="841"/>
      <c r="Q89" s="841"/>
      <c r="R89" s="841"/>
      <c r="S89" s="841"/>
      <c r="T89" s="841"/>
      <c r="U89" s="841"/>
      <c r="V89" s="841"/>
      <c r="W89" s="841"/>
      <c r="X89" s="841"/>
      <c r="Y89" s="841"/>
      <c r="Z89" s="841"/>
    </row>
    <row r="90">
      <c r="A90" s="841"/>
      <c r="B90" s="839"/>
      <c r="C90" s="839"/>
      <c r="D90" s="839"/>
      <c r="E90" s="839"/>
      <c r="F90" s="839"/>
      <c r="G90" s="839"/>
      <c r="H90" s="839"/>
      <c r="I90" s="841"/>
      <c r="J90" s="841"/>
      <c r="K90" s="841"/>
      <c r="L90" s="841"/>
      <c r="M90" s="841"/>
      <c r="N90" s="841"/>
      <c r="O90" s="841"/>
      <c r="P90" s="841"/>
      <c r="Q90" s="841"/>
      <c r="R90" s="841"/>
      <c r="S90" s="841"/>
      <c r="T90" s="841"/>
      <c r="U90" s="841"/>
      <c r="V90" s="841"/>
      <c r="W90" s="841"/>
      <c r="X90" s="841"/>
      <c r="Y90" s="841"/>
      <c r="Z90" s="841"/>
    </row>
    <row r="91">
      <c r="A91" s="841"/>
      <c r="B91" s="839"/>
      <c r="C91" s="839"/>
      <c r="D91" s="839"/>
      <c r="E91" s="839"/>
      <c r="F91" s="839"/>
      <c r="G91" s="839"/>
      <c r="H91" s="839"/>
      <c r="I91" s="841"/>
      <c r="J91" s="841"/>
      <c r="K91" s="841"/>
      <c r="L91" s="841"/>
      <c r="M91" s="841"/>
      <c r="N91" s="841"/>
      <c r="O91" s="841"/>
      <c r="P91" s="841"/>
      <c r="Q91" s="841"/>
      <c r="R91" s="841"/>
      <c r="S91" s="841"/>
      <c r="T91" s="841"/>
      <c r="U91" s="841"/>
      <c r="V91" s="841"/>
      <c r="W91" s="841"/>
      <c r="X91" s="841"/>
      <c r="Y91" s="841"/>
      <c r="Z91" s="841"/>
    </row>
    <row r="92">
      <c r="A92" s="841"/>
      <c r="B92" s="839"/>
      <c r="C92" s="839"/>
      <c r="D92" s="839"/>
      <c r="E92" s="839"/>
      <c r="F92" s="839"/>
      <c r="G92" s="839"/>
      <c r="H92" s="839"/>
      <c r="I92" s="841"/>
      <c r="J92" s="841"/>
      <c r="K92" s="841"/>
      <c r="L92" s="841"/>
      <c r="M92" s="841"/>
      <c r="N92" s="841"/>
      <c r="O92" s="841"/>
      <c r="P92" s="841"/>
      <c r="Q92" s="841"/>
      <c r="R92" s="841"/>
      <c r="S92" s="841"/>
      <c r="T92" s="841"/>
      <c r="U92" s="841"/>
      <c r="V92" s="841"/>
      <c r="W92" s="841"/>
      <c r="X92" s="841"/>
      <c r="Y92" s="841"/>
      <c r="Z92" s="841"/>
    </row>
    <row r="93">
      <c r="A93" s="841"/>
      <c r="B93" s="839"/>
      <c r="C93" s="839"/>
      <c r="D93" s="839"/>
      <c r="E93" s="839"/>
      <c r="F93" s="839"/>
      <c r="G93" s="839"/>
      <c r="H93" s="839"/>
      <c r="I93" s="841"/>
      <c r="J93" s="841"/>
      <c r="K93" s="841"/>
      <c r="L93" s="841"/>
      <c r="M93" s="841"/>
      <c r="N93" s="841"/>
      <c r="O93" s="841"/>
      <c r="P93" s="841"/>
      <c r="Q93" s="841"/>
      <c r="R93" s="841"/>
      <c r="S93" s="841"/>
      <c r="T93" s="841"/>
      <c r="U93" s="841"/>
      <c r="V93" s="841"/>
      <c r="W93" s="841"/>
      <c r="X93" s="841"/>
      <c r="Y93" s="841"/>
      <c r="Z93" s="841"/>
    </row>
    <row r="94">
      <c r="A94" s="841"/>
      <c r="B94" s="839"/>
      <c r="C94" s="839"/>
      <c r="D94" s="839"/>
      <c r="E94" s="839"/>
      <c r="F94" s="839"/>
      <c r="G94" s="839"/>
      <c r="H94" s="839"/>
      <c r="I94" s="841"/>
      <c r="J94" s="841"/>
      <c r="K94" s="841"/>
      <c r="L94" s="841"/>
      <c r="M94" s="841"/>
      <c r="N94" s="841"/>
      <c r="O94" s="841"/>
      <c r="P94" s="841"/>
      <c r="Q94" s="841"/>
      <c r="R94" s="841"/>
      <c r="S94" s="841"/>
      <c r="T94" s="841"/>
      <c r="U94" s="841"/>
      <c r="V94" s="841"/>
      <c r="W94" s="841"/>
      <c r="X94" s="841"/>
      <c r="Y94" s="841"/>
      <c r="Z94" s="841"/>
    </row>
    <row r="95">
      <c r="A95" s="841"/>
      <c r="B95" s="839"/>
      <c r="C95" s="839"/>
      <c r="D95" s="839"/>
      <c r="E95" s="839"/>
      <c r="F95" s="839"/>
      <c r="G95" s="839"/>
      <c r="H95" s="839"/>
      <c r="I95" s="841"/>
      <c r="J95" s="841"/>
      <c r="K95" s="841"/>
      <c r="L95" s="841"/>
      <c r="M95" s="841"/>
      <c r="N95" s="841"/>
      <c r="O95" s="841"/>
      <c r="P95" s="841"/>
      <c r="Q95" s="841"/>
      <c r="R95" s="841"/>
      <c r="S95" s="841"/>
      <c r="T95" s="841"/>
      <c r="U95" s="841"/>
      <c r="V95" s="841"/>
      <c r="W95" s="841"/>
      <c r="X95" s="841"/>
      <c r="Y95" s="841"/>
      <c r="Z95" s="841"/>
    </row>
    <row r="96">
      <c r="A96" s="841"/>
      <c r="B96" s="839"/>
      <c r="C96" s="839"/>
      <c r="D96" s="839"/>
      <c r="E96" s="839"/>
      <c r="F96" s="839"/>
      <c r="G96" s="839"/>
      <c r="H96" s="839"/>
      <c r="I96" s="841"/>
      <c r="J96" s="841"/>
      <c r="K96" s="841"/>
      <c r="L96" s="841"/>
      <c r="M96" s="841"/>
      <c r="N96" s="841"/>
      <c r="O96" s="841"/>
      <c r="P96" s="841"/>
      <c r="Q96" s="841"/>
      <c r="R96" s="841"/>
      <c r="S96" s="841"/>
      <c r="T96" s="841"/>
      <c r="U96" s="841"/>
      <c r="V96" s="841"/>
      <c r="W96" s="841"/>
      <c r="X96" s="841"/>
      <c r="Y96" s="841"/>
      <c r="Z96" s="841"/>
    </row>
    <row r="97">
      <c r="A97" s="841"/>
      <c r="B97" s="839"/>
      <c r="C97" s="839"/>
      <c r="D97" s="839"/>
      <c r="E97" s="839"/>
      <c r="F97" s="839"/>
      <c r="G97" s="839"/>
      <c r="H97" s="839"/>
      <c r="I97" s="841"/>
      <c r="J97" s="841"/>
      <c r="K97" s="841"/>
      <c r="L97" s="841"/>
      <c r="M97" s="841"/>
      <c r="N97" s="841"/>
      <c r="O97" s="841"/>
      <c r="P97" s="841"/>
      <c r="Q97" s="841"/>
      <c r="R97" s="841"/>
      <c r="S97" s="841"/>
      <c r="T97" s="841"/>
      <c r="U97" s="841"/>
      <c r="V97" s="841"/>
      <c r="W97" s="841"/>
      <c r="X97" s="841"/>
      <c r="Y97" s="841"/>
      <c r="Z97" s="841"/>
    </row>
    <row r="98">
      <c r="A98" s="841"/>
      <c r="B98" s="839"/>
      <c r="C98" s="839"/>
      <c r="D98" s="839"/>
      <c r="E98" s="839"/>
      <c r="F98" s="839"/>
      <c r="G98" s="839"/>
      <c r="H98" s="839"/>
      <c r="I98" s="841"/>
      <c r="J98" s="841"/>
      <c r="K98" s="841"/>
      <c r="L98" s="841"/>
      <c r="M98" s="841"/>
      <c r="N98" s="841"/>
      <c r="O98" s="841"/>
      <c r="P98" s="841"/>
      <c r="Q98" s="841"/>
      <c r="R98" s="841"/>
      <c r="S98" s="841"/>
      <c r="T98" s="841"/>
      <c r="U98" s="841"/>
      <c r="V98" s="841"/>
      <c r="W98" s="841"/>
      <c r="X98" s="841"/>
      <c r="Y98" s="841"/>
      <c r="Z98" s="841"/>
    </row>
    <row r="99">
      <c r="A99" s="841"/>
      <c r="B99" s="839"/>
      <c r="C99" s="839"/>
      <c r="D99" s="839"/>
      <c r="E99" s="839"/>
      <c r="F99" s="839"/>
      <c r="G99" s="839"/>
      <c r="H99" s="839"/>
      <c r="I99" s="841"/>
      <c r="J99" s="841"/>
      <c r="K99" s="841"/>
      <c r="L99" s="841"/>
      <c r="M99" s="841"/>
      <c r="N99" s="841"/>
      <c r="O99" s="841"/>
      <c r="P99" s="841"/>
      <c r="Q99" s="841"/>
      <c r="R99" s="841"/>
      <c r="S99" s="841"/>
      <c r="T99" s="841"/>
      <c r="U99" s="841"/>
      <c r="V99" s="841"/>
      <c r="W99" s="841"/>
      <c r="X99" s="841"/>
      <c r="Y99" s="841"/>
      <c r="Z99" s="841"/>
    </row>
    <row r="100">
      <c r="A100" s="841"/>
      <c r="B100" s="839"/>
      <c r="C100" s="839"/>
      <c r="D100" s="839"/>
      <c r="E100" s="839"/>
      <c r="F100" s="839"/>
      <c r="G100" s="839"/>
      <c r="H100" s="839"/>
      <c r="I100" s="841"/>
      <c r="J100" s="841"/>
      <c r="K100" s="841"/>
      <c r="L100" s="841"/>
      <c r="M100" s="841"/>
      <c r="N100" s="841"/>
      <c r="O100" s="841"/>
      <c r="P100" s="841"/>
      <c r="Q100" s="841"/>
      <c r="R100" s="841"/>
      <c r="S100" s="841"/>
      <c r="T100" s="841"/>
      <c r="U100" s="841"/>
      <c r="V100" s="841"/>
      <c r="W100" s="841"/>
      <c r="X100" s="841"/>
      <c r="Y100" s="841"/>
      <c r="Z100" s="841"/>
    </row>
    <row r="101">
      <c r="A101" s="841"/>
      <c r="B101" s="839"/>
      <c r="C101" s="839"/>
      <c r="D101" s="839"/>
      <c r="E101" s="839"/>
      <c r="F101" s="839"/>
      <c r="G101" s="839"/>
      <c r="H101" s="839"/>
      <c r="I101" s="841"/>
      <c r="J101" s="841"/>
      <c r="K101" s="841"/>
      <c r="L101" s="841"/>
      <c r="M101" s="841"/>
      <c r="N101" s="841"/>
      <c r="O101" s="841"/>
      <c r="P101" s="841"/>
      <c r="Q101" s="841"/>
      <c r="R101" s="841"/>
      <c r="S101" s="841"/>
      <c r="T101" s="841"/>
      <c r="U101" s="841"/>
      <c r="V101" s="841"/>
      <c r="W101" s="841"/>
      <c r="X101" s="841"/>
      <c r="Y101" s="841"/>
      <c r="Z101" s="841"/>
    </row>
    <row r="102">
      <c r="A102" s="841"/>
      <c r="B102" s="839"/>
      <c r="C102" s="839"/>
      <c r="D102" s="839"/>
      <c r="E102" s="839"/>
      <c r="F102" s="839"/>
      <c r="G102" s="839"/>
      <c r="H102" s="839"/>
      <c r="I102" s="841"/>
      <c r="J102" s="841"/>
      <c r="K102" s="841"/>
      <c r="L102" s="841"/>
      <c r="M102" s="841"/>
      <c r="N102" s="841"/>
      <c r="O102" s="841"/>
      <c r="P102" s="841"/>
      <c r="Q102" s="841"/>
      <c r="R102" s="841"/>
      <c r="S102" s="841"/>
      <c r="T102" s="841"/>
      <c r="U102" s="841"/>
      <c r="V102" s="841"/>
      <c r="W102" s="841"/>
      <c r="X102" s="841"/>
      <c r="Y102" s="841"/>
      <c r="Z102" s="841"/>
    </row>
    <row r="103">
      <c r="A103" s="841"/>
      <c r="B103" s="839"/>
      <c r="C103" s="839"/>
      <c r="D103" s="839"/>
      <c r="E103" s="839"/>
      <c r="F103" s="839"/>
      <c r="G103" s="839"/>
      <c r="H103" s="839"/>
      <c r="I103" s="841"/>
      <c r="J103" s="841"/>
      <c r="K103" s="841"/>
      <c r="L103" s="841"/>
      <c r="M103" s="841"/>
      <c r="N103" s="841"/>
      <c r="O103" s="841"/>
      <c r="P103" s="841"/>
      <c r="Q103" s="841"/>
      <c r="R103" s="841"/>
      <c r="S103" s="841"/>
      <c r="T103" s="841"/>
      <c r="U103" s="841"/>
      <c r="V103" s="841"/>
      <c r="W103" s="841"/>
      <c r="X103" s="841"/>
      <c r="Y103" s="841"/>
      <c r="Z103" s="841"/>
    </row>
    <row r="104">
      <c r="A104" s="841"/>
      <c r="B104" s="839"/>
      <c r="C104" s="839"/>
      <c r="D104" s="839"/>
      <c r="E104" s="839"/>
      <c r="F104" s="839"/>
      <c r="G104" s="839"/>
      <c r="H104" s="839"/>
      <c r="I104" s="841"/>
      <c r="J104" s="841"/>
      <c r="K104" s="841"/>
      <c r="L104" s="841"/>
      <c r="M104" s="841"/>
      <c r="N104" s="841"/>
      <c r="O104" s="841"/>
      <c r="P104" s="841"/>
      <c r="Q104" s="841"/>
      <c r="R104" s="841"/>
      <c r="S104" s="841"/>
      <c r="T104" s="841"/>
      <c r="U104" s="841"/>
      <c r="V104" s="841"/>
      <c r="W104" s="841"/>
      <c r="X104" s="841"/>
      <c r="Y104" s="841"/>
      <c r="Z104" s="841"/>
    </row>
    <row r="105">
      <c r="A105" s="841"/>
      <c r="B105" s="839"/>
      <c r="C105" s="839"/>
      <c r="D105" s="839"/>
      <c r="E105" s="839"/>
      <c r="F105" s="839"/>
      <c r="G105" s="839"/>
      <c r="H105" s="839"/>
      <c r="I105" s="841"/>
      <c r="J105" s="841"/>
      <c r="K105" s="841"/>
      <c r="L105" s="841"/>
      <c r="M105" s="841"/>
      <c r="N105" s="841"/>
      <c r="O105" s="841"/>
      <c r="P105" s="841"/>
      <c r="Q105" s="841"/>
      <c r="R105" s="841"/>
      <c r="S105" s="841"/>
      <c r="T105" s="841"/>
      <c r="U105" s="841"/>
      <c r="V105" s="841"/>
      <c r="W105" s="841"/>
      <c r="X105" s="841"/>
      <c r="Y105" s="841"/>
      <c r="Z105" s="841"/>
    </row>
    <row r="106">
      <c r="A106" s="841"/>
      <c r="B106" s="839"/>
      <c r="C106" s="839"/>
      <c r="D106" s="839"/>
      <c r="E106" s="839"/>
      <c r="F106" s="839"/>
      <c r="G106" s="839"/>
      <c r="H106" s="839"/>
      <c r="I106" s="841"/>
      <c r="J106" s="841"/>
      <c r="K106" s="841"/>
      <c r="L106" s="841"/>
      <c r="M106" s="841"/>
      <c r="N106" s="841"/>
      <c r="O106" s="841"/>
      <c r="P106" s="841"/>
      <c r="Q106" s="841"/>
      <c r="R106" s="841"/>
      <c r="S106" s="841"/>
      <c r="T106" s="841"/>
      <c r="U106" s="841"/>
      <c r="V106" s="841"/>
      <c r="W106" s="841"/>
      <c r="X106" s="841"/>
      <c r="Y106" s="841"/>
      <c r="Z106" s="841"/>
    </row>
    <row r="107">
      <c r="A107" s="841"/>
      <c r="B107" s="839"/>
      <c r="C107" s="839"/>
      <c r="D107" s="839"/>
      <c r="E107" s="839"/>
      <c r="F107" s="839"/>
      <c r="G107" s="839"/>
      <c r="H107" s="839"/>
      <c r="I107" s="841"/>
      <c r="J107" s="841"/>
      <c r="K107" s="841"/>
      <c r="L107" s="841"/>
      <c r="M107" s="841"/>
      <c r="N107" s="841"/>
      <c r="O107" s="841"/>
      <c r="P107" s="841"/>
      <c r="Q107" s="841"/>
      <c r="R107" s="841"/>
      <c r="S107" s="841"/>
      <c r="T107" s="841"/>
      <c r="U107" s="841"/>
      <c r="V107" s="841"/>
      <c r="W107" s="841"/>
      <c r="X107" s="841"/>
      <c r="Y107" s="841"/>
      <c r="Z107" s="841"/>
    </row>
    <row r="108">
      <c r="A108" s="841"/>
      <c r="B108" s="839"/>
      <c r="C108" s="839"/>
      <c r="D108" s="839"/>
      <c r="E108" s="839"/>
      <c r="F108" s="839"/>
      <c r="G108" s="839"/>
      <c r="H108" s="839"/>
      <c r="I108" s="841"/>
      <c r="J108" s="841"/>
      <c r="K108" s="841"/>
      <c r="L108" s="841"/>
      <c r="M108" s="841"/>
      <c r="N108" s="841"/>
      <c r="O108" s="841"/>
      <c r="P108" s="841"/>
      <c r="Q108" s="841"/>
      <c r="R108" s="841"/>
      <c r="S108" s="841"/>
      <c r="T108" s="841"/>
      <c r="U108" s="841"/>
      <c r="V108" s="841"/>
      <c r="W108" s="841"/>
      <c r="X108" s="841"/>
      <c r="Y108" s="841"/>
      <c r="Z108" s="841"/>
    </row>
    <row r="109">
      <c r="A109" s="841"/>
      <c r="B109" s="839"/>
      <c r="C109" s="839"/>
      <c r="D109" s="839"/>
      <c r="E109" s="839"/>
      <c r="F109" s="839"/>
      <c r="G109" s="839"/>
      <c r="H109" s="839"/>
      <c r="I109" s="841"/>
      <c r="J109" s="841"/>
      <c r="K109" s="841"/>
      <c r="L109" s="841"/>
      <c r="M109" s="841"/>
      <c r="N109" s="841"/>
      <c r="O109" s="841"/>
      <c r="P109" s="841"/>
      <c r="Q109" s="841"/>
      <c r="R109" s="841"/>
      <c r="S109" s="841"/>
      <c r="T109" s="841"/>
      <c r="U109" s="841"/>
      <c r="V109" s="841"/>
      <c r="W109" s="841"/>
      <c r="X109" s="841"/>
      <c r="Y109" s="841"/>
      <c r="Z109" s="841"/>
    </row>
    <row r="110">
      <c r="A110" s="841"/>
      <c r="B110" s="839"/>
      <c r="C110" s="839"/>
      <c r="D110" s="839"/>
      <c r="E110" s="839"/>
      <c r="F110" s="839"/>
      <c r="G110" s="839"/>
      <c r="H110" s="839"/>
      <c r="I110" s="841"/>
      <c r="J110" s="841"/>
      <c r="K110" s="841"/>
      <c r="L110" s="841"/>
      <c r="M110" s="841"/>
      <c r="N110" s="841"/>
      <c r="O110" s="841"/>
      <c r="P110" s="841"/>
      <c r="Q110" s="841"/>
      <c r="R110" s="841"/>
      <c r="S110" s="841"/>
      <c r="T110" s="841"/>
      <c r="U110" s="841"/>
      <c r="V110" s="841"/>
      <c r="W110" s="841"/>
      <c r="X110" s="841"/>
      <c r="Y110" s="841"/>
      <c r="Z110" s="841"/>
    </row>
    <row r="111">
      <c r="A111" s="841"/>
      <c r="B111" s="839"/>
      <c r="C111" s="839"/>
      <c r="D111" s="839"/>
      <c r="E111" s="839"/>
      <c r="F111" s="839"/>
      <c r="G111" s="839"/>
      <c r="H111" s="839"/>
      <c r="I111" s="841"/>
      <c r="J111" s="841"/>
      <c r="K111" s="841"/>
      <c r="L111" s="841"/>
      <c r="M111" s="841"/>
      <c r="N111" s="841"/>
      <c r="O111" s="841"/>
      <c r="P111" s="841"/>
      <c r="Q111" s="841"/>
      <c r="R111" s="841"/>
      <c r="S111" s="841"/>
      <c r="T111" s="841"/>
      <c r="U111" s="841"/>
      <c r="V111" s="841"/>
      <c r="W111" s="841"/>
      <c r="X111" s="841"/>
      <c r="Y111" s="841"/>
      <c r="Z111" s="841"/>
    </row>
    <row r="112">
      <c r="A112" s="841"/>
      <c r="B112" s="839"/>
      <c r="C112" s="839"/>
      <c r="D112" s="839"/>
      <c r="E112" s="839"/>
      <c r="F112" s="839"/>
      <c r="G112" s="839"/>
      <c r="H112" s="839"/>
      <c r="I112" s="841"/>
      <c r="J112" s="841"/>
      <c r="K112" s="841"/>
      <c r="L112" s="841"/>
      <c r="M112" s="841"/>
      <c r="N112" s="841"/>
      <c r="O112" s="841"/>
      <c r="P112" s="841"/>
      <c r="Q112" s="841"/>
      <c r="R112" s="841"/>
      <c r="S112" s="841"/>
      <c r="T112" s="841"/>
      <c r="U112" s="841"/>
      <c r="V112" s="841"/>
      <c r="W112" s="841"/>
      <c r="X112" s="841"/>
      <c r="Y112" s="841"/>
      <c r="Z112" s="841"/>
    </row>
    <row r="113">
      <c r="A113" s="841"/>
      <c r="B113" s="839"/>
      <c r="C113" s="839"/>
      <c r="D113" s="839"/>
      <c r="E113" s="839"/>
      <c r="F113" s="839"/>
      <c r="G113" s="839"/>
      <c r="H113" s="839"/>
      <c r="I113" s="841"/>
      <c r="J113" s="841"/>
      <c r="K113" s="841"/>
      <c r="L113" s="841"/>
      <c r="M113" s="841"/>
      <c r="N113" s="841"/>
      <c r="O113" s="841"/>
      <c r="P113" s="841"/>
      <c r="Q113" s="841"/>
      <c r="R113" s="841"/>
      <c r="S113" s="841"/>
      <c r="T113" s="841"/>
      <c r="U113" s="841"/>
      <c r="V113" s="841"/>
      <c r="W113" s="841"/>
      <c r="X113" s="841"/>
      <c r="Y113" s="841"/>
      <c r="Z113" s="841"/>
    </row>
    <row r="114">
      <c r="A114" s="841"/>
      <c r="B114" s="839"/>
      <c r="C114" s="839"/>
      <c r="D114" s="839"/>
      <c r="E114" s="839"/>
      <c r="F114" s="839"/>
      <c r="G114" s="839"/>
      <c r="H114" s="839"/>
      <c r="I114" s="841"/>
      <c r="J114" s="841"/>
      <c r="K114" s="841"/>
      <c r="L114" s="841"/>
      <c r="M114" s="841"/>
      <c r="N114" s="841"/>
      <c r="O114" s="841"/>
      <c r="P114" s="841"/>
      <c r="Q114" s="841"/>
      <c r="R114" s="841"/>
      <c r="S114" s="841"/>
      <c r="T114" s="841"/>
      <c r="U114" s="841"/>
      <c r="V114" s="841"/>
      <c r="W114" s="841"/>
      <c r="X114" s="841"/>
      <c r="Y114" s="841"/>
      <c r="Z114" s="841"/>
    </row>
    <row r="115">
      <c r="A115" s="841"/>
      <c r="B115" s="839"/>
      <c r="C115" s="839"/>
      <c r="D115" s="839"/>
      <c r="E115" s="839"/>
      <c r="F115" s="839"/>
      <c r="G115" s="839"/>
      <c r="H115" s="839"/>
      <c r="I115" s="841"/>
      <c r="J115" s="841"/>
      <c r="K115" s="841"/>
      <c r="L115" s="841"/>
      <c r="M115" s="841"/>
      <c r="N115" s="841"/>
      <c r="O115" s="841"/>
      <c r="P115" s="841"/>
      <c r="Q115" s="841"/>
      <c r="R115" s="841"/>
      <c r="S115" s="841"/>
      <c r="T115" s="841"/>
      <c r="U115" s="841"/>
      <c r="V115" s="841"/>
      <c r="W115" s="841"/>
      <c r="X115" s="841"/>
      <c r="Y115" s="841"/>
      <c r="Z115" s="841"/>
    </row>
    <row r="116">
      <c r="A116" s="841"/>
      <c r="B116" s="839"/>
      <c r="C116" s="839"/>
      <c r="D116" s="839"/>
      <c r="E116" s="839"/>
      <c r="F116" s="839"/>
      <c r="G116" s="839"/>
      <c r="H116" s="839"/>
      <c r="I116" s="841"/>
      <c r="J116" s="841"/>
      <c r="K116" s="841"/>
      <c r="L116" s="841"/>
      <c r="M116" s="841"/>
      <c r="N116" s="841"/>
      <c r="O116" s="841"/>
      <c r="P116" s="841"/>
      <c r="Q116" s="841"/>
      <c r="R116" s="841"/>
      <c r="S116" s="841"/>
      <c r="T116" s="841"/>
      <c r="U116" s="841"/>
      <c r="V116" s="841"/>
      <c r="W116" s="841"/>
      <c r="X116" s="841"/>
      <c r="Y116" s="841"/>
      <c r="Z116" s="841"/>
    </row>
    <row r="117">
      <c r="A117" s="841"/>
      <c r="B117" s="839"/>
      <c r="C117" s="839"/>
      <c r="D117" s="839"/>
      <c r="E117" s="839"/>
      <c r="F117" s="839"/>
      <c r="G117" s="839"/>
      <c r="H117" s="839"/>
      <c r="I117" s="841"/>
      <c r="J117" s="841"/>
      <c r="K117" s="841"/>
      <c r="L117" s="841"/>
      <c r="M117" s="841"/>
      <c r="N117" s="841"/>
      <c r="O117" s="841"/>
      <c r="P117" s="841"/>
      <c r="Q117" s="841"/>
      <c r="R117" s="841"/>
      <c r="S117" s="841"/>
      <c r="T117" s="841"/>
      <c r="U117" s="841"/>
      <c r="V117" s="841"/>
      <c r="W117" s="841"/>
      <c r="X117" s="841"/>
      <c r="Y117" s="841"/>
      <c r="Z117" s="841"/>
    </row>
    <row r="118">
      <c r="A118" s="841"/>
      <c r="B118" s="839"/>
      <c r="C118" s="839"/>
      <c r="D118" s="839"/>
      <c r="E118" s="839"/>
      <c r="F118" s="839"/>
      <c r="G118" s="839"/>
      <c r="H118" s="839"/>
      <c r="I118" s="841"/>
      <c r="J118" s="841"/>
      <c r="K118" s="841"/>
      <c r="L118" s="841"/>
      <c r="M118" s="841"/>
      <c r="N118" s="841"/>
      <c r="O118" s="841"/>
      <c r="P118" s="841"/>
      <c r="Q118" s="841"/>
      <c r="R118" s="841"/>
      <c r="S118" s="841"/>
      <c r="T118" s="841"/>
      <c r="U118" s="841"/>
      <c r="V118" s="841"/>
      <c r="W118" s="841"/>
      <c r="X118" s="841"/>
      <c r="Y118" s="841"/>
      <c r="Z118" s="841"/>
    </row>
    <row r="119">
      <c r="A119" s="841"/>
      <c r="B119" s="839"/>
      <c r="C119" s="839"/>
      <c r="D119" s="839"/>
      <c r="E119" s="839"/>
      <c r="F119" s="839"/>
      <c r="G119" s="839"/>
      <c r="H119" s="839"/>
      <c r="I119" s="841"/>
      <c r="J119" s="841"/>
      <c r="K119" s="841"/>
      <c r="L119" s="841"/>
      <c r="M119" s="841"/>
      <c r="N119" s="841"/>
      <c r="O119" s="841"/>
      <c r="P119" s="841"/>
      <c r="Q119" s="841"/>
      <c r="R119" s="841"/>
      <c r="S119" s="841"/>
      <c r="T119" s="841"/>
      <c r="U119" s="841"/>
      <c r="V119" s="841"/>
      <c r="W119" s="841"/>
      <c r="X119" s="841"/>
      <c r="Y119" s="841"/>
      <c r="Z119" s="841"/>
    </row>
    <row r="120">
      <c r="A120" s="841"/>
      <c r="B120" s="839"/>
      <c r="C120" s="839"/>
      <c r="D120" s="839"/>
      <c r="E120" s="839"/>
      <c r="F120" s="839"/>
      <c r="G120" s="839"/>
      <c r="H120" s="839"/>
      <c r="I120" s="841"/>
      <c r="J120" s="841"/>
      <c r="K120" s="841"/>
      <c r="L120" s="841"/>
      <c r="M120" s="841"/>
      <c r="N120" s="841"/>
      <c r="O120" s="841"/>
      <c r="P120" s="841"/>
      <c r="Q120" s="841"/>
      <c r="R120" s="841"/>
      <c r="S120" s="841"/>
      <c r="T120" s="841"/>
      <c r="U120" s="841"/>
      <c r="V120" s="841"/>
      <c r="W120" s="841"/>
      <c r="X120" s="841"/>
      <c r="Y120" s="841"/>
      <c r="Z120" s="841"/>
    </row>
    <row r="121">
      <c r="A121" s="841"/>
      <c r="B121" s="839"/>
      <c r="C121" s="839"/>
      <c r="D121" s="839"/>
      <c r="E121" s="839"/>
      <c r="F121" s="839"/>
      <c r="G121" s="839"/>
      <c r="H121" s="839"/>
      <c r="I121" s="841"/>
      <c r="J121" s="841"/>
      <c r="K121" s="841"/>
      <c r="L121" s="841"/>
      <c r="M121" s="841"/>
      <c r="N121" s="841"/>
      <c r="O121" s="841"/>
      <c r="P121" s="841"/>
      <c r="Q121" s="841"/>
      <c r="R121" s="841"/>
      <c r="S121" s="841"/>
      <c r="T121" s="841"/>
      <c r="U121" s="841"/>
      <c r="V121" s="841"/>
      <c r="W121" s="841"/>
      <c r="X121" s="841"/>
      <c r="Y121" s="841"/>
      <c r="Z121" s="841"/>
    </row>
    <row r="122">
      <c r="A122" s="841"/>
      <c r="B122" s="839"/>
      <c r="C122" s="839"/>
      <c r="D122" s="839"/>
      <c r="E122" s="839"/>
      <c r="F122" s="839"/>
      <c r="G122" s="839"/>
      <c r="H122" s="839"/>
      <c r="I122" s="841"/>
      <c r="J122" s="841"/>
      <c r="K122" s="841"/>
      <c r="L122" s="841"/>
      <c r="M122" s="841"/>
      <c r="N122" s="841"/>
      <c r="O122" s="841"/>
      <c r="P122" s="841"/>
      <c r="Q122" s="841"/>
      <c r="R122" s="841"/>
      <c r="S122" s="841"/>
      <c r="T122" s="841"/>
      <c r="U122" s="841"/>
      <c r="V122" s="841"/>
      <c r="W122" s="841"/>
      <c r="X122" s="841"/>
      <c r="Y122" s="841"/>
      <c r="Z122" s="841"/>
    </row>
    <row r="123">
      <c r="A123" s="841"/>
      <c r="B123" s="839"/>
      <c r="C123" s="839"/>
      <c r="D123" s="839"/>
      <c r="E123" s="839"/>
      <c r="F123" s="839"/>
      <c r="G123" s="839"/>
      <c r="H123" s="839"/>
      <c r="I123" s="841"/>
      <c r="J123" s="841"/>
      <c r="K123" s="841"/>
      <c r="L123" s="841"/>
      <c r="M123" s="841"/>
      <c r="N123" s="841"/>
      <c r="O123" s="841"/>
      <c r="P123" s="841"/>
      <c r="Q123" s="841"/>
      <c r="R123" s="841"/>
      <c r="S123" s="841"/>
      <c r="T123" s="841"/>
      <c r="U123" s="841"/>
      <c r="V123" s="841"/>
      <c r="W123" s="841"/>
      <c r="X123" s="841"/>
      <c r="Y123" s="841"/>
      <c r="Z123" s="841"/>
    </row>
    <row r="124">
      <c r="A124" s="841"/>
      <c r="B124" s="839"/>
      <c r="C124" s="839"/>
      <c r="D124" s="839"/>
      <c r="E124" s="839"/>
      <c r="F124" s="839"/>
      <c r="G124" s="839"/>
      <c r="H124" s="839"/>
      <c r="I124" s="841"/>
      <c r="J124" s="841"/>
      <c r="K124" s="841"/>
      <c r="L124" s="841"/>
      <c r="M124" s="841"/>
      <c r="N124" s="841"/>
      <c r="O124" s="841"/>
      <c r="P124" s="841"/>
      <c r="Q124" s="841"/>
      <c r="R124" s="841"/>
      <c r="S124" s="841"/>
      <c r="T124" s="841"/>
      <c r="U124" s="841"/>
      <c r="V124" s="841"/>
      <c r="W124" s="841"/>
      <c r="X124" s="841"/>
      <c r="Y124" s="841"/>
      <c r="Z124" s="841"/>
    </row>
    <row r="125">
      <c r="A125" s="841"/>
      <c r="B125" s="839"/>
      <c r="C125" s="839"/>
      <c r="D125" s="839"/>
      <c r="E125" s="839"/>
      <c r="F125" s="839"/>
      <c r="G125" s="839"/>
      <c r="H125" s="839"/>
      <c r="I125" s="841"/>
      <c r="J125" s="841"/>
      <c r="K125" s="841"/>
      <c r="L125" s="841"/>
      <c r="M125" s="841"/>
      <c r="N125" s="841"/>
      <c r="O125" s="841"/>
      <c r="P125" s="841"/>
      <c r="Q125" s="841"/>
      <c r="R125" s="841"/>
      <c r="S125" s="841"/>
      <c r="T125" s="841"/>
      <c r="U125" s="841"/>
      <c r="V125" s="841"/>
      <c r="W125" s="841"/>
      <c r="X125" s="841"/>
      <c r="Y125" s="841"/>
      <c r="Z125" s="841"/>
    </row>
    <row r="126">
      <c r="A126" s="841"/>
      <c r="B126" s="839"/>
      <c r="C126" s="839"/>
      <c r="D126" s="839"/>
      <c r="E126" s="839"/>
      <c r="F126" s="839"/>
      <c r="G126" s="839"/>
      <c r="H126" s="839"/>
      <c r="I126" s="841"/>
      <c r="J126" s="841"/>
      <c r="K126" s="841"/>
      <c r="L126" s="841"/>
      <c r="M126" s="841"/>
      <c r="N126" s="841"/>
      <c r="O126" s="841"/>
      <c r="P126" s="841"/>
      <c r="Q126" s="841"/>
      <c r="R126" s="841"/>
      <c r="S126" s="841"/>
      <c r="T126" s="841"/>
      <c r="U126" s="841"/>
      <c r="V126" s="841"/>
      <c r="W126" s="841"/>
      <c r="X126" s="841"/>
      <c r="Y126" s="841"/>
      <c r="Z126" s="841"/>
    </row>
    <row r="127">
      <c r="A127" s="841"/>
      <c r="B127" s="839"/>
      <c r="C127" s="839"/>
      <c r="D127" s="839"/>
      <c r="E127" s="839"/>
      <c r="F127" s="839"/>
      <c r="G127" s="839"/>
      <c r="H127" s="839"/>
      <c r="I127" s="841"/>
      <c r="J127" s="841"/>
      <c r="K127" s="841"/>
      <c r="L127" s="841"/>
      <c r="M127" s="841"/>
      <c r="N127" s="841"/>
      <c r="O127" s="841"/>
      <c r="P127" s="841"/>
      <c r="Q127" s="841"/>
      <c r="R127" s="841"/>
      <c r="S127" s="841"/>
      <c r="T127" s="841"/>
      <c r="U127" s="841"/>
      <c r="V127" s="841"/>
      <c r="W127" s="841"/>
      <c r="X127" s="841"/>
      <c r="Y127" s="841"/>
      <c r="Z127" s="841"/>
    </row>
    <row r="128">
      <c r="A128" s="841"/>
      <c r="B128" s="839"/>
      <c r="C128" s="839"/>
      <c r="D128" s="839"/>
      <c r="E128" s="839"/>
      <c r="F128" s="839"/>
      <c r="G128" s="839"/>
      <c r="H128" s="839"/>
      <c r="I128" s="841"/>
      <c r="J128" s="841"/>
      <c r="K128" s="841"/>
      <c r="L128" s="841"/>
      <c r="M128" s="841"/>
      <c r="N128" s="841"/>
      <c r="O128" s="841"/>
      <c r="P128" s="841"/>
      <c r="Q128" s="841"/>
      <c r="R128" s="841"/>
      <c r="S128" s="841"/>
      <c r="T128" s="841"/>
      <c r="U128" s="841"/>
      <c r="V128" s="841"/>
      <c r="W128" s="841"/>
      <c r="X128" s="841"/>
      <c r="Y128" s="841"/>
      <c r="Z128" s="841"/>
    </row>
    <row r="129">
      <c r="A129" s="841"/>
      <c r="B129" s="839"/>
      <c r="C129" s="839"/>
      <c r="D129" s="839"/>
      <c r="E129" s="839"/>
      <c r="F129" s="839"/>
      <c r="G129" s="839"/>
      <c r="H129" s="839"/>
      <c r="I129" s="841"/>
      <c r="J129" s="841"/>
      <c r="K129" s="841"/>
      <c r="L129" s="841"/>
      <c r="M129" s="841"/>
      <c r="N129" s="841"/>
      <c r="O129" s="841"/>
      <c r="P129" s="841"/>
      <c r="Q129" s="841"/>
      <c r="R129" s="841"/>
      <c r="S129" s="841"/>
      <c r="T129" s="841"/>
      <c r="U129" s="841"/>
      <c r="V129" s="841"/>
      <c r="W129" s="841"/>
      <c r="X129" s="841"/>
      <c r="Y129" s="841"/>
      <c r="Z129" s="841"/>
    </row>
    <row r="130">
      <c r="A130" s="841"/>
      <c r="B130" s="839"/>
      <c r="C130" s="839"/>
      <c r="D130" s="839"/>
      <c r="E130" s="839"/>
      <c r="F130" s="839"/>
      <c r="G130" s="839"/>
      <c r="H130" s="839"/>
      <c r="I130" s="841"/>
      <c r="J130" s="841"/>
      <c r="K130" s="841"/>
      <c r="L130" s="841"/>
      <c r="M130" s="841"/>
      <c r="N130" s="841"/>
      <c r="O130" s="841"/>
      <c r="P130" s="841"/>
      <c r="Q130" s="841"/>
      <c r="R130" s="841"/>
      <c r="S130" s="841"/>
      <c r="T130" s="841"/>
      <c r="U130" s="841"/>
      <c r="V130" s="841"/>
      <c r="W130" s="841"/>
      <c r="X130" s="841"/>
      <c r="Y130" s="841"/>
      <c r="Z130" s="841"/>
    </row>
    <row r="131">
      <c r="A131" s="841"/>
      <c r="B131" s="839"/>
      <c r="C131" s="839"/>
      <c r="D131" s="839"/>
      <c r="E131" s="839"/>
      <c r="F131" s="839"/>
      <c r="G131" s="839"/>
      <c r="H131" s="839"/>
      <c r="I131" s="841"/>
      <c r="J131" s="841"/>
      <c r="K131" s="841"/>
      <c r="L131" s="841"/>
      <c r="M131" s="841"/>
      <c r="N131" s="841"/>
      <c r="O131" s="841"/>
      <c r="P131" s="841"/>
      <c r="Q131" s="841"/>
      <c r="R131" s="841"/>
      <c r="S131" s="841"/>
      <c r="T131" s="841"/>
      <c r="U131" s="841"/>
      <c r="V131" s="841"/>
      <c r="W131" s="841"/>
      <c r="X131" s="841"/>
      <c r="Y131" s="841"/>
      <c r="Z131" s="841"/>
    </row>
    <row r="132">
      <c r="A132" s="841"/>
      <c r="B132" s="839"/>
      <c r="C132" s="839"/>
      <c r="D132" s="839"/>
      <c r="E132" s="839"/>
      <c r="F132" s="839"/>
      <c r="G132" s="839"/>
      <c r="H132" s="839"/>
      <c r="I132" s="841"/>
      <c r="J132" s="841"/>
      <c r="K132" s="841"/>
      <c r="L132" s="841"/>
      <c r="M132" s="841"/>
      <c r="N132" s="841"/>
      <c r="O132" s="841"/>
      <c r="P132" s="841"/>
      <c r="Q132" s="841"/>
      <c r="R132" s="841"/>
      <c r="S132" s="841"/>
      <c r="T132" s="841"/>
      <c r="U132" s="841"/>
      <c r="V132" s="841"/>
      <c r="W132" s="841"/>
      <c r="X132" s="841"/>
      <c r="Y132" s="841"/>
      <c r="Z132" s="841"/>
    </row>
    <row r="133">
      <c r="A133" s="841"/>
      <c r="B133" s="839"/>
      <c r="C133" s="839"/>
      <c r="D133" s="839"/>
      <c r="E133" s="839"/>
      <c r="F133" s="839"/>
      <c r="G133" s="839"/>
      <c r="H133" s="839"/>
      <c r="I133" s="841"/>
      <c r="J133" s="841"/>
      <c r="K133" s="841"/>
      <c r="L133" s="841"/>
      <c r="M133" s="841"/>
      <c r="N133" s="841"/>
      <c r="O133" s="841"/>
      <c r="P133" s="841"/>
      <c r="Q133" s="841"/>
      <c r="R133" s="841"/>
      <c r="S133" s="841"/>
      <c r="T133" s="841"/>
      <c r="U133" s="841"/>
      <c r="V133" s="841"/>
      <c r="W133" s="841"/>
      <c r="X133" s="841"/>
      <c r="Y133" s="841"/>
      <c r="Z133" s="841"/>
    </row>
    <row r="134">
      <c r="A134" s="841"/>
      <c r="B134" s="839"/>
      <c r="C134" s="839"/>
      <c r="D134" s="839"/>
      <c r="E134" s="839"/>
      <c r="F134" s="839"/>
      <c r="G134" s="839"/>
      <c r="H134" s="839"/>
      <c r="I134" s="841"/>
      <c r="J134" s="841"/>
      <c r="K134" s="841"/>
      <c r="L134" s="841"/>
      <c r="M134" s="841"/>
      <c r="N134" s="841"/>
      <c r="O134" s="841"/>
      <c r="P134" s="841"/>
      <c r="Q134" s="841"/>
      <c r="R134" s="841"/>
      <c r="S134" s="841"/>
      <c r="T134" s="841"/>
      <c r="U134" s="841"/>
      <c r="V134" s="841"/>
      <c r="W134" s="841"/>
      <c r="X134" s="841"/>
      <c r="Y134" s="841"/>
      <c r="Z134" s="841"/>
    </row>
    <row r="135">
      <c r="A135" s="841"/>
      <c r="B135" s="839"/>
      <c r="C135" s="839"/>
      <c r="D135" s="839"/>
      <c r="E135" s="839"/>
      <c r="F135" s="839"/>
      <c r="G135" s="839"/>
      <c r="H135" s="839"/>
      <c r="I135" s="841"/>
      <c r="J135" s="841"/>
      <c r="K135" s="841"/>
      <c r="L135" s="841"/>
      <c r="M135" s="841"/>
      <c r="N135" s="841"/>
      <c r="O135" s="841"/>
      <c r="P135" s="841"/>
      <c r="Q135" s="841"/>
      <c r="R135" s="841"/>
      <c r="S135" s="841"/>
      <c r="T135" s="841"/>
      <c r="U135" s="841"/>
      <c r="V135" s="841"/>
      <c r="W135" s="841"/>
      <c r="X135" s="841"/>
      <c r="Y135" s="841"/>
      <c r="Z135" s="841"/>
    </row>
    <row r="136">
      <c r="A136" s="841"/>
      <c r="B136" s="839"/>
      <c r="C136" s="839"/>
      <c r="D136" s="839"/>
      <c r="E136" s="839"/>
      <c r="F136" s="839"/>
      <c r="G136" s="839"/>
      <c r="H136" s="839"/>
      <c r="I136" s="841"/>
      <c r="J136" s="841"/>
      <c r="K136" s="841"/>
      <c r="L136" s="841"/>
      <c r="M136" s="841"/>
      <c r="N136" s="841"/>
      <c r="O136" s="841"/>
      <c r="P136" s="841"/>
      <c r="Q136" s="841"/>
      <c r="R136" s="841"/>
      <c r="S136" s="841"/>
      <c r="T136" s="841"/>
      <c r="U136" s="841"/>
      <c r="V136" s="841"/>
      <c r="W136" s="841"/>
      <c r="X136" s="841"/>
      <c r="Y136" s="841"/>
      <c r="Z136" s="841"/>
    </row>
    <row r="137">
      <c r="A137" s="841"/>
      <c r="B137" s="839"/>
      <c r="C137" s="839"/>
      <c r="D137" s="839"/>
      <c r="E137" s="839"/>
      <c r="F137" s="839"/>
      <c r="G137" s="839"/>
      <c r="H137" s="839"/>
      <c r="I137" s="841"/>
      <c r="J137" s="841"/>
      <c r="K137" s="841"/>
      <c r="L137" s="841"/>
      <c r="M137" s="841"/>
      <c r="N137" s="841"/>
      <c r="O137" s="841"/>
      <c r="P137" s="841"/>
      <c r="Q137" s="841"/>
      <c r="R137" s="841"/>
      <c r="S137" s="841"/>
      <c r="T137" s="841"/>
      <c r="U137" s="841"/>
      <c r="V137" s="841"/>
      <c r="W137" s="841"/>
      <c r="X137" s="841"/>
      <c r="Y137" s="841"/>
      <c r="Z137" s="841"/>
    </row>
    <row r="138">
      <c r="A138" s="841"/>
      <c r="B138" s="839"/>
      <c r="C138" s="839"/>
      <c r="D138" s="839"/>
      <c r="E138" s="839"/>
      <c r="F138" s="839"/>
      <c r="G138" s="839"/>
      <c r="H138" s="839"/>
      <c r="I138" s="841"/>
      <c r="J138" s="841"/>
      <c r="K138" s="841"/>
      <c r="L138" s="841"/>
      <c r="M138" s="841"/>
      <c r="N138" s="841"/>
      <c r="O138" s="841"/>
      <c r="P138" s="841"/>
      <c r="Q138" s="841"/>
      <c r="R138" s="841"/>
      <c r="S138" s="841"/>
      <c r="T138" s="841"/>
      <c r="U138" s="841"/>
      <c r="V138" s="841"/>
      <c r="W138" s="841"/>
      <c r="X138" s="841"/>
      <c r="Y138" s="841"/>
      <c r="Z138" s="841"/>
    </row>
    <row r="139">
      <c r="A139" s="841"/>
      <c r="B139" s="839"/>
      <c r="C139" s="839"/>
      <c r="D139" s="839"/>
      <c r="E139" s="839"/>
      <c r="F139" s="839"/>
      <c r="G139" s="839"/>
      <c r="H139" s="839"/>
      <c r="I139" s="841"/>
      <c r="J139" s="841"/>
      <c r="K139" s="841"/>
      <c r="L139" s="841"/>
      <c r="M139" s="841"/>
      <c r="N139" s="841"/>
      <c r="O139" s="841"/>
      <c r="P139" s="841"/>
      <c r="Q139" s="841"/>
      <c r="R139" s="841"/>
      <c r="S139" s="841"/>
      <c r="T139" s="841"/>
      <c r="U139" s="841"/>
      <c r="V139" s="841"/>
      <c r="W139" s="841"/>
      <c r="X139" s="841"/>
      <c r="Y139" s="841"/>
      <c r="Z139" s="841"/>
    </row>
    <row r="140">
      <c r="A140" s="841"/>
      <c r="B140" s="839"/>
      <c r="C140" s="839"/>
      <c r="D140" s="839"/>
      <c r="E140" s="839"/>
      <c r="F140" s="839"/>
      <c r="G140" s="839"/>
      <c r="H140" s="839"/>
      <c r="I140" s="841"/>
      <c r="J140" s="841"/>
      <c r="K140" s="841"/>
      <c r="L140" s="841"/>
      <c r="M140" s="841"/>
      <c r="N140" s="841"/>
      <c r="O140" s="841"/>
      <c r="P140" s="841"/>
      <c r="Q140" s="841"/>
      <c r="R140" s="841"/>
      <c r="S140" s="841"/>
      <c r="T140" s="841"/>
      <c r="U140" s="841"/>
      <c r="V140" s="841"/>
      <c r="W140" s="841"/>
      <c r="X140" s="841"/>
      <c r="Y140" s="841"/>
      <c r="Z140" s="841"/>
    </row>
    <row r="141">
      <c r="A141" s="841"/>
      <c r="B141" s="839"/>
      <c r="C141" s="839"/>
      <c r="D141" s="839"/>
      <c r="E141" s="839"/>
      <c r="F141" s="839"/>
      <c r="G141" s="839"/>
      <c r="H141" s="839"/>
      <c r="I141" s="841"/>
      <c r="J141" s="841"/>
      <c r="K141" s="841"/>
      <c r="L141" s="841"/>
      <c r="M141" s="841"/>
      <c r="N141" s="841"/>
      <c r="O141" s="841"/>
      <c r="P141" s="841"/>
      <c r="Q141" s="841"/>
      <c r="R141" s="841"/>
      <c r="S141" s="841"/>
      <c r="T141" s="841"/>
      <c r="U141" s="841"/>
      <c r="V141" s="841"/>
      <c r="W141" s="841"/>
      <c r="X141" s="841"/>
      <c r="Y141" s="841"/>
      <c r="Z141" s="841"/>
    </row>
    <row r="142">
      <c r="A142" s="841"/>
      <c r="B142" s="839"/>
      <c r="C142" s="839"/>
      <c r="D142" s="839"/>
      <c r="E142" s="839"/>
      <c r="F142" s="839"/>
      <c r="G142" s="839"/>
      <c r="H142" s="839"/>
      <c r="I142" s="841"/>
      <c r="J142" s="841"/>
      <c r="K142" s="841"/>
      <c r="L142" s="841"/>
      <c r="M142" s="841"/>
      <c r="N142" s="841"/>
      <c r="O142" s="841"/>
      <c r="P142" s="841"/>
      <c r="Q142" s="841"/>
      <c r="R142" s="841"/>
      <c r="S142" s="841"/>
      <c r="T142" s="841"/>
      <c r="U142" s="841"/>
      <c r="V142" s="841"/>
      <c r="W142" s="841"/>
      <c r="X142" s="841"/>
      <c r="Y142" s="841"/>
      <c r="Z142" s="841"/>
    </row>
    <row r="143">
      <c r="A143" s="841"/>
      <c r="B143" s="839"/>
      <c r="C143" s="839"/>
      <c r="D143" s="839"/>
      <c r="E143" s="839"/>
      <c r="F143" s="839"/>
      <c r="G143" s="839"/>
      <c r="H143" s="839"/>
      <c r="I143" s="841"/>
      <c r="J143" s="841"/>
      <c r="K143" s="841"/>
      <c r="L143" s="841"/>
      <c r="M143" s="841"/>
      <c r="N143" s="841"/>
      <c r="O143" s="841"/>
      <c r="P143" s="841"/>
      <c r="Q143" s="841"/>
      <c r="R143" s="841"/>
      <c r="S143" s="841"/>
      <c r="T143" s="841"/>
      <c r="U143" s="841"/>
      <c r="V143" s="841"/>
      <c r="W143" s="841"/>
      <c r="X143" s="841"/>
      <c r="Y143" s="841"/>
      <c r="Z143" s="841"/>
    </row>
    <row r="144">
      <c r="A144" s="841"/>
      <c r="B144" s="839"/>
      <c r="C144" s="839"/>
      <c r="D144" s="839"/>
      <c r="E144" s="839"/>
      <c r="F144" s="839"/>
      <c r="G144" s="839"/>
      <c r="H144" s="839"/>
      <c r="I144" s="841"/>
      <c r="J144" s="841"/>
      <c r="K144" s="841"/>
      <c r="L144" s="841"/>
      <c r="M144" s="841"/>
      <c r="N144" s="841"/>
      <c r="O144" s="841"/>
      <c r="P144" s="841"/>
      <c r="Q144" s="841"/>
      <c r="R144" s="841"/>
      <c r="S144" s="841"/>
      <c r="T144" s="841"/>
      <c r="U144" s="841"/>
      <c r="V144" s="841"/>
      <c r="W144" s="841"/>
      <c r="X144" s="841"/>
      <c r="Y144" s="841"/>
      <c r="Z144" s="841"/>
    </row>
    <row r="145">
      <c r="A145" s="841"/>
      <c r="B145" s="839"/>
      <c r="C145" s="839"/>
      <c r="D145" s="839"/>
      <c r="E145" s="839"/>
      <c r="F145" s="839"/>
      <c r="G145" s="839"/>
      <c r="H145" s="839"/>
      <c r="I145" s="841"/>
      <c r="J145" s="841"/>
      <c r="K145" s="841"/>
      <c r="L145" s="841"/>
      <c r="M145" s="841"/>
      <c r="N145" s="841"/>
      <c r="O145" s="841"/>
      <c r="P145" s="841"/>
      <c r="Q145" s="841"/>
      <c r="R145" s="841"/>
      <c r="S145" s="841"/>
      <c r="T145" s="841"/>
      <c r="U145" s="841"/>
      <c r="V145" s="841"/>
      <c r="W145" s="841"/>
      <c r="X145" s="841"/>
      <c r="Y145" s="841"/>
      <c r="Z145" s="841"/>
    </row>
    <row r="146">
      <c r="A146" s="841"/>
      <c r="B146" s="839"/>
      <c r="C146" s="839"/>
      <c r="D146" s="839"/>
      <c r="E146" s="839"/>
      <c r="F146" s="839"/>
      <c r="G146" s="839"/>
      <c r="H146" s="839"/>
      <c r="I146" s="841"/>
      <c r="J146" s="841"/>
      <c r="K146" s="841"/>
      <c r="L146" s="841"/>
      <c r="M146" s="841"/>
      <c r="N146" s="841"/>
      <c r="O146" s="841"/>
      <c r="P146" s="841"/>
      <c r="Q146" s="841"/>
      <c r="R146" s="841"/>
      <c r="S146" s="841"/>
      <c r="T146" s="841"/>
      <c r="U146" s="841"/>
      <c r="V146" s="841"/>
      <c r="W146" s="841"/>
      <c r="X146" s="841"/>
      <c r="Y146" s="841"/>
      <c r="Z146" s="841"/>
    </row>
    <row r="147">
      <c r="A147" s="841"/>
      <c r="B147" s="839"/>
      <c r="C147" s="839"/>
      <c r="D147" s="839"/>
      <c r="E147" s="839"/>
      <c r="F147" s="839"/>
      <c r="G147" s="839"/>
      <c r="H147" s="839"/>
      <c r="I147" s="841"/>
      <c r="J147" s="841"/>
      <c r="K147" s="841"/>
      <c r="L147" s="841"/>
      <c r="M147" s="841"/>
      <c r="N147" s="841"/>
      <c r="O147" s="841"/>
      <c r="P147" s="841"/>
      <c r="Q147" s="841"/>
      <c r="R147" s="841"/>
      <c r="S147" s="841"/>
      <c r="T147" s="841"/>
      <c r="U147" s="841"/>
      <c r="V147" s="841"/>
      <c r="W147" s="841"/>
      <c r="X147" s="841"/>
      <c r="Y147" s="841"/>
      <c r="Z147" s="841"/>
    </row>
    <row r="148">
      <c r="A148" s="841"/>
      <c r="B148" s="839"/>
      <c r="C148" s="839"/>
      <c r="D148" s="839"/>
      <c r="E148" s="839"/>
      <c r="F148" s="839"/>
      <c r="G148" s="839"/>
      <c r="H148" s="839"/>
      <c r="I148" s="841"/>
      <c r="J148" s="841"/>
      <c r="K148" s="841"/>
      <c r="L148" s="841"/>
      <c r="M148" s="841"/>
      <c r="N148" s="841"/>
      <c r="O148" s="841"/>
      <c r="P148" s="841"/>
      <c r="Q148" s="841"/>
      <c r="R148" s="841"/>
      <c r="S148" s="841"/>
      <c r="T148" s="841"/>
      <c r="U148" s="841"/>
      <c r="V148" s="841"/>
      <c r="W148" s="841"/>
      <c r="X148" s="841"/>
      <c r="Y148" s="841"/>
      <c r="Z148" s="841"/>
    </row>
    <row r="149">
      <c r="A149" s="841"/>
      <c r="B149" s="839"/>
      <c r="C149" s="839"/>
      <c r="D149" s="839"/>
      <c r="E149" s="839"/>
      <c r="F149" s="839"/>
      <c r="G149" s="839"/>
      <c r="H149" s="839"/>
      <c r="I149" s="841"/>
      <c r="J149" s="841"/>
      <c r="K149" s="841"/>
      <c r="L149" s="841"/>
      <c r="M149" s="841"/>
      <c r="N149" s="841"/>
      <c r="O149" s="841"/>
      <c r="P149" s="841"/>
      <c r="Q149" s="841"/>
      <c r="R149" s="841"/>
      <c r="S149" s="841"/>
      <c r="T149" s="841"/>
      <c r="U149" s="841"/>
      <c r="V149" s="841"/>
      <c r="W149" s="841"/>
      <c r="X149" s="841"/>
      <c r="Y149" s="841"/>
      <c r="Z149" s="841"/>
    </row>
    <row r="150">
      <c r="A150" s="841"/>
      <c r="B150" s="839"/>
      <c r="C150" s="839"/>
      <c r="D150" s="839"/>
      <c r="E150" s="839"/>
      <c r="F150" s="839"/>
      <c r="G150" s="839"/>
      <c r="H150" s="839"/>
      <c r="I150" s="841"/>
      <c r="J150" s="841"/>
      <c r="K150" s="841"/>
      <c r="L150" s="841"/>
      <c r="M150" s="841"/>
      <c r="N150" s="841"/>
      <c r="O150" s="841"/>
      <c r="P150" s="841"/>
      <c r="Q150" s="841"/>
      <c r="R150" s="841"/>
      <c r="S150" s="841"/>
      <c r="T150" s="841"/>
      <c r="U150" s="841"/>
      <c r="V150" s="841"/>
      <c r="W150" s="841"/>
      <c r="X150" s="841"/>
      <c r="Y150" s="841"/>
      <c r="Z150" s="841"/>
    </row>
    <row r="151">
      <c r="A151" s="841"/>
      <c r="B151" s="839"/>
      <c r="C151" s="839"/>
      <c r="D151" s="839"/>
      <c r="E151" s="839"/>
      <c r="F151" s="839"/>
      <c r="G151" s="839"/>
      <c r="H151" s="839"/>
      <c r="I151" s="841"/>
      <c r="J151" s="841"/>
      <c r="K151" s="841"/>
      <c r="L151" s="841"/>
      <c r="M151" s="841"/>
      <c r="N151" s="841"/>
      <c r="O151" s="841"/>
      <c r="P151" s="841"/>
      <c r="Q151" s="841"/>
      <c r="R151" s="841"/>
      <c r="S151" s="841"/>
      <c r="T151" s="841"/>
      <c r="U151" s="841"/>
      <c r="V151" s="841"/>
      <c r="W151" s="841"/>
      <c r="X151" s="841"/>
      <c r="Y151" s="841"/>
      <c r="Z151" s="841"/>
    </row>
    <row r="152">
      <c r="A152" s="841"/>
      <c r="B152" s="839"/>
      <c r="C152" s="839"/>
      <c r="D152" s="839"/>
      <c r="E152" s="839"/>
      <c r="F152" s="839"/>
      <c r="G152" s="839"/>
      <c r="H152" s="839"/>
      <c r="I152" s="841"/>
      <c r="J152" s="841"/>
      <c r="K152" s="841"/>
      <c r="L152" s="841"/>
      <c r="M152" s="841"/>
      <c r="N152" s="841"/>
      <c r="O152" s="841"/>
      <c r="P152" s="841"/>
      <c r="Q152" s="841"/>
      <c r="R152" s="841"/>
      <c r="S152" s="841"/>
      <c r="T152" s="841"/>
      <c r="U152" s="841"/>
      <c r="V152" s="841"/>
      <c r="W152" s="841"/>
      <c r="X152" s="841"/>
      <c r="Y152" s="841"/>
      <c r="Z152" s="841"/>
    </row>
    <row r="153">
      <c r="A153" s="841"/>
      <c r="B153" s="839"/>
      <c r="C153" s="839"/>
      <c r="D153" s="839"/>
      <c r="E153" s="839"/>
      <c r="F153" s="839"/>
      <c r="G153" s="839"/>
      <c r="H153" s="839"/>
      <c r="I153" s="841"/>
      <c r="J153" s="841"/>
      <c r="K153" s="841"/>
      <c r="L153" s="841"/>
      <c r="M153" s="841"/>
      <c r="N153" s="841"/>
      <c r="O153" s="841"/>
      <c r="P153" s="841"/>
      <c r="Q153" s="841"/>
      <c r="R153" s="841"/>
      <c r="S153" s="841"/>
      <c r="T153" s="841"/>
      <c r="U153" s="841"/>
      <c r="V153" s="841"/>
      <c r="W153" s="841"/>
      <c r="X153" s="841"/>
      <c r="Y153" s="841"/>
      <c r="Z153" s="841"/>
    </row>
    <row r="154">
      <c r="A154" s="841"/>
      <c r="B154" s="839"/>
      <c r="C154" s="839"/>
      <c r="D154" s="839"/>
      <c r="E154" s="839"/>
      <c r="F154" s="839"/>
      <c r="G154" s="839"/>
      <c r="H154" s="839"/>
      <c r="I154" s="841"/>
      <c r="J154" s="841"/>
      <c r="K154" s="841"/>
      <c r="L154" s="841"/>
      <c r="M154" s="841"/>
      <c r="N154" s="841"/>
      <c r="O154" s="841"/>
      <c r="P154" s="841"/>
      <c r="Q154" s="841"/>
      <c r="R154" s="841"/>
      <c r="S154" s="841"/>
      <c r="T154" s="841"/>
      <c r="U154" s="841"/>
      <c r="V154" s="841"/>
      <c r="W154" s="841"/>
      <c r="X154" s="841"/>
      <c r="Y154" s="841"/>
      <c r="Z154" s="841"/>
    </row>
    <row r="155">
      <c r="A155" s="841"/>
      <c r="B155" s="839"/>
      <c r="C155" s="839"/>
      <c r="D155" s="839"/>
      <c r="E155" s="839"/>
      <c r="F155" s="839"/>
      <c r="G155" s="839"/>
      <c r="H155" s="839"/>
      <c r="I155" s="841"/>
      <c r="J155" s="841"/>
      <c r="K155" s="841"/>
      <c r="L155" s="841"/>
      <c r="M155" s="841"/>
      <c r="N155" s="841"/>
      <c r="O155" s="841"/>
      <c r="P155" s="841"/>
      <c r="Q155" s="841"/>
      <c r="R155" s="841"/>
      <c r="S155" s="841"/>
      <c r="T155" s="841"/>
      <c r="U155" s="841"/>
      <c r="V155" s="841"/>
      <c r="W155" s="841"/>
      <c r="X155" s="841"/>
      <c r="Y155" s="841"/>
      <c r="Z155" s="841"/>
    </row>
    <row r="156">
      <c r="A156" s="841"/>
      <c r="B156" s="839"/>
      <c r="C156" s="839"/>
      <c r="D156" s="839"/>
      <c r="E156" s="839"/>
      <c r="F156" s="839"/>
      <c r="G156" s="839"/>
      <c r="H156" s="839"/>
      <c r="I156" s="841"/>
      <c r="J156" s="841"/>
      <c r="K156" s="841"/>
      <c r="L156" s="841"/>
      <c r="M156" s="841"/>
      <c r="N156" s="841"/>
      <c r="O156" s="841"/>
      <c r="P156" s="841"/>
      <c r="Q156" s="841"/>
      <c r="R156" s="841"/>
      <c r="S156" s="841"/>
      <c r="T156" s="841"/>
      <c r="U156" s="841"/>
      <c r="V156" s="841"/>
      <c r="W156" s="841"/>
      <c r="X156" s="841"/>
      <c r="Y156" s="841"/>
      <c r="Z156" s="841"/>
    </row>
    <row r="157">
      <c r="A157" s="841"/>
      <c r="B157" s="839"/>
      <c r="C157" s="839"/>
      <c r="D157" s="839"/>
      <c r="E157" s="839"/>
      <c r="F157" s="839"/>
      <c r="G157" s="839"/>
      <c r="H157" s="839"/>
      <c r="I157" s="841"/>
      <c r="J157" s="841"/>
      <c r="K157" s="841"/>
      <c r="L157" s="841"/>
      <c r="M157" s="841"/>
      <c r="N157" s="841"/>
      <c r="O157" s="841"/>
      <c r="P157" s="841"/>
      <c r="Q157" s="841"/>
      <c r="R157" s="841"/>
      <c r="S157" s="841"/>
      <c r="T157" s="841"/>
      <c r="U157" s="841"/>
      <c r="V157" s="841"/>
      <c r="W157" s="841"/>
      <c r="X157" s="841"/>
      <c r="Y157" s="841"/>
      <c r="Z157" s="841"/>
    </row>
    <row r="158">
      <c r="A158" s="841"/>
      <c r="B158" s="839"/>
      <c r="C158" s="839"/>
      <c r="D158" s="839"/>
      <c r="E158" s="839"/>
      <c r="F158" s="839"/>
      <c r="G158" s="839"/>
      <c r="H158" s="839"/>
      <c r="I158" s="841"/>
      <c r="J158" s="841"/>
      <c r="K158" s="841"/>
      <c r="L158" s="841"/>
      <c r="M158" s="841"/>
      <c r="N158" s="841"/>
      <c r="O158" s="841"/>
      <c r="P158" s="841"/>
      <c r="Q158" s="841"/>
      <c r="R158" s="841"/>
      <c r="S158" s="841"/>
      <c r="T158" s="841"/>
      <c r="U158" s="841"/>
      <c r="V158" s="841"/>
      <c r="W158" s="841"/>
      <c r="X158" s="841"/>
      <c r="Y158" s="841"/>
      <c r="Z158" s="841"/>
    </row>
    <row r="159">
      <c r="A159" s="841"/>
      <c r="B159" s="839"/>
      <c r="C159" s="839"/>
      <c r="D159" s="839"/>
      <c r="E159" s="839"/>
      <c r="F159" s="839"/>
      <c r="G159" s="839"/>
      <c r="H159" s="839"/>
      <c r="I159" s="841"/>
      <c r="J159" s="841"/>
      <c r="K159" s="841"/>
      <c r="L159" s="841"/>
      <c r="M159" s="841"/>
      <c r="N159" s="841"/>
      <c r="O159" s="841"/>
      <c r="P159" s="841"/>
      <c r="Q159" s="841"/>
      <c r="R159" s="841"/>
      <c r="S159" s="841"/>
      <c r="T159" s="841"/>
      <c r="U159" s="841"/>
      <c r="V159" s="841"/>
      <c r="W159" s="841"/>
      <c r="X159" s="841"/>
      <c r="Y159" s="841"/>
      <c r="Z159" s="841"/>
    </row>
    <row r="160">
      <c r="A160" s="841"/>
      <c r="B160" s="839"/>
      <c r="C160" s="839"/>
      <c r="D160" s="839"/>
      <c r="E160" s="839"/>
      <c r="F160" s="839"/>
      <c r="G160" s="839"/>
      <c r="H160" s="839"/>
      <c r="I160" s="841"/>
      <c r="J160" s="841"/>
      <c r="K160" s="841"/>
      <c r="L160" s="841"/>
      <c r="M160" s="841"/>
      <c r="N160" s="841"/>
      <c r="O160" s="841"/>
      <c r="P160" s="841"/>
      <c r="Q160" s="841"/>
      <c r="R160" s="841"/>
      <c r="S160" s="841"/>
      <c r="T160" s="841"/>
      <c r="U160" s="841"/>
      <c r="V160" s="841"/>
      <c r="W160" s="841"/>
      <c r="X160" s="841"/>
      <c r="Y160" s="841"/>
      <c r="Z160" s="841"/>
    </row>
    <row r="161">
      <c r="A161" s="841"/>
      <c r="B161" s="839"/>
      <c r="C161" s="839"/>
      <c r="D161" s="839"/>
      <c r="E161" s="839"/>
      <c r="F161" s="839"/>
      <c r="G161" s="839"/>
      <c r="H161" s="839"/>
      <c r="I161" s="841"/>
      <c r="J161" s="841"/>
      <c r="K161" s="841"/>
      <c r="L161" s="841"/>
      <c r="M161" s="841"/>
      <c r="N161" s="841"/>
      <c r="O161" s="841"/>
      <c r="P161" s="841"/>
      <c r="Q161" s="841"/>
      <c r="R161" s="841"/>
      <c r="S161" s="841"/>
      <c r="T161" s="841"/>
      <c r="U161" s="841"/>
      <c r="V161" s="841"/>
      <c r="W161" s="841"/>
      <c r="X161" s="841"/>
      <c r="Y161" s="841"/>
      <c r="Z161" s="841"/>
    </row>
    <row r="162">
      <c r="A162" s="841"/>
      <c r="B162" s="839"/>
      <c r="C162" s="839"/>
      <c r="D162" s="839"/>
      <c r="E162" s="839"/>
      <c r="F162" s="839"/>
      <c r="G162" s="839"/>
      <c r="H162" s="839"/>
      <c r="I162" s="841"/>
      <c r="J162" s="841"/>
      <c r="K162" s="841"/>
      <c r="L162" s="841"/>
      <c r="M162" s="841"/>
      <c r="N162" s="841"/>
      <c r="O162" s="841"/>
      <c r="P162" s="841"/>
      <c r="Q162" s="841"/>
      <c r="R162" s="841"/>
      <c r="S162" s="841"/>
      <c r="T162" s="841"/>
      <c r="U162" s="841"/>
      <c r="V162" s="841"/>
      <c r="W162" s="841"/>
      <c r="X162" s="841"/>
      <c r="Y162" s="841"/>
      <c r="Z162" s="841"/>
    </row>
    <row r="163">
      <c r="A163" s="841"/>
      <c r="B163" s="839"/>
      <c r="C163" s="839"/>
      <c r="D163" s="839"/>
      <c r="E163" s="839"/>
      <c r="F163" s="839"/>
      <c r="G163" s="839"/>
      <c r="H163" s="839"/>
      <c r="I163" s="841"/>
      <c r="J163" s="841"/>
      <c r="K163" s="841"/>
      <c r="L163" s="841"/>
      <c r="M163" s="841"/>
      <c r="N163" s="841"/>
      <c r="O163" s="841"/>
      <c r="P163" s="841"/>
      <c r="Q163" s="841"/>
      <c r="R163" s="841"/>
      <c r="S163" s="841"/>
      <c r="T163" s="841"/>
      <c r="U163" s="841"/>
      <c r="V163" s="841"/>
      <c r="W163" s="841"/>
      <c r="X163" s="841"/>
      <c r="Y163" s="841"/>
      <c r="Z163" s="841"/>
    </row>
    <row r="164">
      <c r="A164" s="841"/>
      <c r="B164" s="839"/>
      <c r="C164" s="839"/>
      <c r="D164" s="839"/>
      <c r="E164" s="839"/>
      <c r="F164" s="839"/>
      <c r="G164" s="839"/>
      <c r="H164" s="839"/>
      <c r="I164" s="841"/>
      <c r="J164" s="841"/>
      <c r="K164" s="841"/>
      <c r="L164" s="841"/>
      <c r="M164" s="841"/>
      <c r="N164" s="841"/>
      <c r="O164" s="841"/>
      <c r="P164" s="841"/>
      <c r="Q164" s="841"/>
      <c r="R164" s="841"/>
      <c r="S164" s="841"/>
      <c r="T164" s="841"/>
      <c r="U164" s="841"/>
      <c r="V164" s="841"/>
      <c r="W164" s="841"/>
      <c r="X164" s="841"/>
      <c r="Y164" s="841"/>
      <c r="Z164" s="841"/>
    </row>
    <row r="165">
      <c r="A165" s="841"/>
      <c r="B165" s="839"/>
      <c r="C165" s="839"/>
      <c r="D165" s="839"/>
      <c r="E165" s="839"/>
      <c r="F165" s="839"/>
      <c r="G165" s="839"/>
      <c r="H165" s="839"/>
      <c r="I165" s="841"/>
      <c r="J165" s="841"/>
      <c r="K165" s="841"/>
      <c r="L165" s="841"/>
      <c r="M165" s="841"/>
      <c r="N165" s="841"/>
      <c r="O165" s="841"/>
      <c r="P165" s="841"/>
      <c r="Q165" s="841"/>
      <c r="R165" s="841"/>
      <c r="S165" s="841"/>
      <c r="T165" s="841"/>
      <c r="U165" s="841"/>
      <c r="V165" s="841"/>
      <c r="W165" s="841"/>
      <c r="X165" s="841"/>
      <c r="Y165" s="841"/>
      <c r="Z165" s="841"/>
    </row>
    <row r="166">
      <c r="A166" s="841"/>
      <c r="B166" s="839"/>
      <c r="C166" s="839"/>
      <c r="D166" s="839"/>
      <c r="E166" s="839"/>
      <c r="F166" s="839"/>
      <c r="G166" s="839"/>
      <c r="H166" s="839"/>
      <c r="I166" s="841"/>
      <c r="J166" s="841"/>
      <c r="K166" s="841"/>
      <c r="L166" s="841"/>
      <c r="M166" s="841"/>
      <c r="N166" s="841"/>
      <c r="O166" s="841"/>
      <c r="P166" s="841"/>
      <c r="Q166" s="841"/>
      <c r="R166" s="841"/>
      <c r="S166" s="841"/>
      <c r="T166" s="841"/>
      <c r="U166" s="841"/>
      <c r="V166" s="841"/>
      <c r="W166" s="841"/>
      <c r="X166" s="841"/>
      <c r="Y166" s="841"/>
      <c r="Z166" s="841"/>
    </row>
    <row r="167">
      <c r="A167" s="841"/>
      <c r="B167" s="839"/>
      <c r="C167" s="839"/>
      <c r="D167" s="839"/>
      <c r="E167" s="839"/>
      <c r="F167" s="839"/>
      <c r="G167" s="839"/>
      <c r="H167" s="839"/>
      <c r="I167" s="841"/>
      <c r="J167" s="841"/>
      <c r="K167" s="841"/>
      <c r="L167" s="841"/>
      <c r="M167" s="841"/>
      <c r="N167" s="841"/>
      <c r="O167" s="841"/>
      <c r="P167" s="841"/>
      <c r="Q167" s="841"/>
      <c r="R167" s="841"/>
      <c r="S167" s="841"/>
      <c r="T167" s="841"/>
      <c r="U167" s="841"/>
      <c r="V167" s="841"/>
      <c r="W167" s="841"/>
      <c r="X167" s="841"/>
      <c r="Y167" s="841"/>
      <c r="Z167" s="841"/>
    </row>
    <row r="168">
      <c r="A168" s="841"/>
      <c r="B168" s="839"/>
      <c r="C168" s="839"/>
      <c r="D168" s="839"/>
      <c r="E168" s="839"/>
      <c r="F168" s="839"/>
      <c r="G168" s="839"/>
      <c r="H168" s="839"/>
      <c r="I168" s="841"/>
      <c r="J168" s="841"/>
      <c r="K168" s="841"/>
      <c r="L168" s="841"/>
      <c r="M168" s="841"/>
      <c r="N168" s="841"/>
      <c r="O168" s="841"/>
      <c r="P168" s="841"/>
      <c r="Q168" s="841"/>
      <c r="R168" s="841"/>
      <c r="S168" s="841"/>
      <c r="T168" s="841"/>
      <c r="U168" s="841"/>
      <c r="V168" s="841"/>
      <c r="W168" s="841"/>
      <c r="X168" s="841"/>
      <c r="Y168" s="841"/>
      <c r="Z168" s="841"/>
    </row>
    <row r="169">
      <c r="A169" s="841"/>
      <c r="B169" s="839"/>
      <c r="C169" s="839"/>
      <c r="D169" s="839"/>
      <c r="E169" s="839"/>
      <c r="F169" s="839"/>
      <c r="G169" s="839"/>
      <c r="H169" s="839"/>
      <c r="I169" s="841"/>
      <c r="J169" s="841"/>
      <c r="K169" s="841"/>
      <c r="L169" s="841"/>
      <c r="M169" s="841"/>
      <c r="N169" s="841"/>
      <c r="O169" s="841"/>
      <c r="P169" s="841"/>
      <c r="Q169" s="841"/>
      <c r="R169" s="841"/>
      <c r="S169" s="841"/>
      <c r="T169" s="841"/>
      <c r="U169" s="841"/>
      <c r="V169" s="841"/>
      <c r="W169" s="841"/>
      <c r="X169" s="841"/>
      <c r="Y169" s="841"/>
      <c r="Z169" s="841"/>
    </row>
    <row r="170">
      <c r="A170" s="841"/>
      <c r="B170" s="839"/>
      <c r="C170" s="839"/>
      <c r="D170" s="839"/>
      <c r="E170" s="839"/>
      <c r="F170" s="839"/>
      <c r="G170" s="839"/>
      <c r="H170" s="839"/>
      <c r="I170" s="841"/>
      <c r="J170" s="841"/>
      <c r="K170" s="841"/>
      <c r="L170" s="841"/>
      <c r="M170" s="841"/>
      <c r="N170" s="841"/>
      <c r="O170" s="841"/>
      <c r="P170" s="841"/>
      <c r="Q170" s="841"/>
      <c r="R170" s="841"/>
      <c r="S170" s="841"/>
      <c r="T170" s="841"/>
      <c r="U170" s="841"/>
      <c r="V170" s="841"/>
      <c r="W170" s="841"/>
      <c r="X170" s="841"/>
      <c r="Y170" s="841"/>
      <c r="Z170" s="841"/>
    </row>
    <row r="171">
      <c r="A171" s="841"/>
      <c r="B171" s="839"/>
      <c r="C171" s="839"/>
      <c r="D171" s="839"/>
      <c r="E171" s="839"/>
      <c r="F171" s="839"/>
      <c r="G171" s="839"/>
      <c r="H171" s="839"/>
      <c r="I171" s="841"/>
      <c r="J171" s="841"/>
      <c r="K171" s="841"/>
      <c r="L171" s="841"/>
      <c r="M171" s="841"/>
      <c r="N171" s="841"/>
      <c r="O171" s="841"/>
      <c r="P171" s="841"/>
      <c r="Q171" s="841"/>
      <c r="R171" s="841"/>
      <c r="S171" s="841"/>
      <c r="T171" s="841"/>
      <c r="U171" s="841"/>
      <c r="V171" s="841"/>
      <c r="W171" s="841"/>
      <c r="X171" s="841"/>
      <c r="Y171" s="841"/>
      <c r="Z171" s="841"/>
    </row>
    <row r="172">
      <c r="A172" s="841"/>
      <c r="B172" s="839"/>
      <c r="C172" s="839"/>
      <c r="D172" s="839"/>
      <c r="E172" s="839"/>
      <c r="F172" s="839"/>
      <c r="G172" s="839"/>
      <c r="H172" s="839"/>
      <c r="I172" s="841"/>
      <c r="J172" s="841"/>
      <c r="K172" s="841"/>
      <c r="L172" s="841"/>
      <c r="M172" s="841"/>
      <c r="N172" s="841"/>
      <c r="O172" s="841"/>
      <c r="P172" s="841"/>
      <c r="Q172" s="841"/>
      <c r="R172" s="841"/>
      <c r="S172" s="841"/>
      <c r="T172" s="841"/>
      <c r="U172" s="841"/>
      <c r="V172" s="841"/>
      <c r="W172" s="841"/>
      <c r="X172" s="841"/>
      <c r="Y172" s="841"/>
      <c r="Z172" s="841"/>
    </row>
    <row r="173">
      <c r="A173" s="841"/>
      <c r="B173" s="839"/>
      <c r="C173" s="839"/>
      <c r="D173" s="839"/>
      <c r="E173" s="839"/>
      <c r="F173" s="839"/>
      <c r="G173" s="839"/>
      <c r="H173" s="839"/>
      <c r="I173" s="841"/>
      <c r="J173" s="841"/>
      <c r="K173" s="841"/>
      <c r="L173" s="841"/>
      <c r="M173" s="841"/>
      <c r="N173" s="841"/>
      <c r="O173" s="841"/>
      <c r="P173" s="841"/>
      <c r="Q173" s="841"/>
      <c r="R173" s="841"/>
      <c r="S173" s="841"/>
      <c r="T173" s="841"/>
      <c r="U173" s="841"/>
      <c r="V173" s="841"/>
      <c r="W173" s="841"/>
      <c r="X173" s="841"/>
      <c r="Y173" s="841"/>
      <c r="Z173" s="841"/>
    </row>
    <row r="174">
      <c r="A174" s="841"/>
      <c r="B174" s="839"/>
      <c r="C174" s="839"/>
      <c r="D174" s="839"/>
      <c r="E174" s="839"/>
      <c r="F174" s="839"/>
      <c r="G174" s="839"/>
      <c r="H174" s="839"/>
      <c r="I174" s="841"/>
      <c r="J174" s="841"/>
      <c r="K174" s="841"/>
      <c r="L174" s="841"/>
      <c r="M174" s="841"/>
      <c r="N174" s="841"/>
      <c r="O174" s="841"/>
      <c r="P174" s="841"/>
      <c r="Q174" s="841"/>
      <c r="R174" s="841"/>
      <c r="S174" s="841"/>
      <c r="T174" s="841"/>
      <c r="U174" s="841"/>
      <c r="V174" s="841"/>
      <c r="W174" s="841"/>
      <c r="X174" s="841"/>
      <c r="Y174" s="841"/>
      <c r="Z174" s="841"/>
    </row>
    <row r="175">
      <c r="A175" s="841"/>
      <c r="B175" s="839"/>
      <c r="C175" s="839"/>
      <c r="D175" s="839"/>
      <c r="E175" s="839"/>
      <c r="F175" s="839"/>
      <c r="G175" s="839"/>
      <c r="H175" s="839"/>
      <c r="I175" s="841"/>
      <c r="J175" s="841"/>
      <c r="K175" s="841"/>
      <c r="L175" s="841"/>
      <c r="M175" s="841"/>
      <c r="N175" s="841"/>
      <c r="O175" s="841"/>
      <c r="P175" s="841"/>
      <c r="Q175" s="841"/>
      <c r="R175" s="841"/>
      <c r="S175" s="841"/>
      <c r="T175" s="841"/>
      <c r="U175" s="841"/>
      <c r="V175" s="841"/>
      <c r="W175" s="841"/>
      <c r="X175" s="841"/>
      <c r="Y175" s="841"/>
      <c r="Z175" s="841"/>
    </row>
    <row r="176">
      <c r="A176" s="841"/>
      <c r="B176" s="839"/>
      <c r="C176" s="839"/>
      <c r="D176" s="839"/>
      <c r="E176" s="839"/>
      <c r="F176" s="839"/>
      <c r="G176" s="839"/>
      <c r="H176" s="839"/>
      <c r="I176" s="841"/>
      <c r="J176" s="841"/>
      <c r="K176" s="841"/>
      <c r="L176" s="841"/>
      <c r="M176" s="841"/>
      <c r="N176" s="841"/>
      <c r="O176" s="841"/>
      <c r="P176" s="841"/>
      <c r="Q176" s="841"/>
      <c r="R176" s="841"/>
      <c r="S176" s="841"/>
      <c r="T176" s="841"/>
      <c r="U176" s="841"/>
      <c r="V176" s="841"/>
      <c r="W176" s="841"/>
      <c r="X176" s="841"/>
      <c r="Y176" s="841"/>
      <c r="Z176" s="841"/>
    </row>
    <row r="177">
      <c r="A177" s="841"/>
      <c r="B177" s="839"/>
      <c r="C177" s="839"/>
      <c r="D177" s="839"/>
      <c r="E177" s="839"/>
      <c r="F177" s="839"/>
      <c r="G177" s="839"/>
      <c r="H177" s="839"/>
      <c r="I177" s="841"/>
      <c r="J177" s="841"/>
      <c r="K177" s="841"/>
      <c r="L177" s="841"/>
      <c r="M177" s="841"/>
      <c r="N177" s="841"/>
      <c r="O177" s="841"/>
      <c r="P177" s="841"/>
      <c r="Q177" s="841"/>
      <c r="R177" s="841"/>
      <c r="S177" s="841"/>
      <c r="T177" s="841"/>
      <c r="U177" s="841"/>
      <c r="V177" s="841"/>
      <c r="W177" s="841"/>
      <c r="X177" s="841"/>
      <c r="Y177" s="841"/>
      <c r="Z177" s="841"/>
    </row>
    <row r="178">
      <c r="A178" s="841"/>
      <c r="B178" s="839"/>
      <c r="C178" s="839"/>
      <c r="D178" s="839"/>
      <c r="E178" s="839"/>
      <c r="F178" s="839"/>
      <c r="G178" s="839"/>
      <c r="H178" s="839"/>
      <c r="I178" s="841"/>
      <c r="J178" s="841"/>
      <c r="K178" s="841"/>
      <c r="L178" s="841"/>
      <c r="M178" s="841"/>
      <c r="N178" s="841"/>
      <c r="O178" s="841"/>
      <c r="P178" s="841"/>
      <c r="Q178" s="841"/>
      <c r="R178" s="841"/>
      <c r="S178" s="841"/>
      <c r="T178" s="841"/>
      <c r="U178" s="841"/>
      <c r="V178" s="841"/>
      <c r="W178" s="841"/>
      <c r="X178" s="841"/>
      <c r="Y178" s="841"/>
      <c r="Z178" s="841"/>
    </row>
    <row r="179">
      <c r="A179" s="841"/>
      <c r="B179" s="839"/>
      <c r="C179" s="839"/>
      <c r="D179" s="839"/>
      <c r="E179" s="839"/>
      <c r="F179" s="839"/>
      <c r="G179" s="839"/>
      <c r="H179" s="839"/>
      <c r="I179" s="841"/>
      <c r="J179" s="841"/>
      <c r="K179" s="841"/>
      <c r="L179" s="841"/>
      <c r="M179" s="841"/>
      <c r="N179" s="841"/>
      <c r="O179" s="841"/>
      <c r="P179" s="841"/>
      <c r="Q179" s="841"/>
      <c r="R179" s="841"/>
      <c r="S179" s="841"/>
      <c r="T179" s="841"/>
      <c r="U179" s="841"/>
      <c r="V179" s="841"/>
      <c r="W179" s="841"/>
      <c r="X179" s="841"/>
      <c r="Y179" s="841"/>
      <c r="Z179" s="841"/>
    </row>
    <row r="180">
      <c r="A180" s="841"/>
      <c r="B180" s="839"/>
      <c r="C180" s="839"/>
      <c r="D180" s="839"/>
      <c r="E180" s="839"/>
      <c r="F180" s="839"/>
      <c r="G180" s="839"/>
      <c r="H180" s="839"/>
      <c r="I180" s="841"/>
      <c r="J180" s="841"/>
      <c r="K180" s="841"/>
      <c r="L180" s="841"/>
      <c r="M180" s="841"/>
      <c r="N180" s="841"/>
      <c r="O180" s="841"/>
      <c r="P180" s="841"/>
      <c r="Q180" s="841"/>
      <c r="R180" s="841"/>
      <c r="S180" s="841"/>
      <c r="T180" s="841"/>
      <c r="U180" s="841"/>
      <c r="V180" s="841"/>
      <c r="W180" s="841"/>
      <c r="X180" s="841"/>
      <c r="Y180" s="841"/>
      <c r="Z180" s="841"/>
    </row>
    <row r="181">
      <c r="A181" s="841"/>
      <c r="B181" s="839"/>
      <c r="C181" s="839"/>
      <c r="D181" s="839"/>
      <c r="E181" s="839"/>
      <c r="F181" s="839"/>
      <c r="G181" s="839"/>
      <c r="H181" s="839"/>
      <c r="I181" s="841"/>
      <c r="J181" s="841"/>
      <c r="K181" s="841"/>
      <c r="L181" s="841"/>
      <c r="M181" s="841"/>
      <c r="N181" s="841"/>
      <c r="O181" s="841"/>
      <c r="P181" s="841"/>
      <c r="Q181" s="841"/>
      <c r="R181" s="841"/>
      <c r="S181" s="841"/>
      <c r="T181" s="841"/>
      <c r="U181" s="841"/>
      <c r="V181" s="841"/>
      <c r="W181" s="841"/>
      <c r="X181" s="841"/>
      <c r="Y181" s="841"/>
      <c r="Z181" s="841"/>
    </row>
    <row r="182">
      <c r="A182" s="841"/>
      <c r="B182" s="839"/>
      <c r="C182" s="839"/>
      <c r="D182" s="839"/>
      <c r="E182" s="839"/>
      <c r="F182" s="839"/>
      <c r="G182" s="839"/>
      <c r="H182" s="839"/>
      <c r="I182" s="841"/>
      <c r="J182" s="841"/>
      <c r="K182" s="841"/>
      <c r="L182" s="841"/>
      <c r="M182" s="841"/>
      <c r="N182" s="841"/>
      <c r="O182" s="841"/>
      <c r="P182" s="841"/>
      <c r="Q182" s="841"/>
      <c r="R182" s="841"/>
      <c r="S182" s="841"/>
      <c r="T182" s="841"/>
      <c r="U182" s="841"/>
      <c r="V182" s="841"/>
      <c r="W182" s="841"/>
      <c r="X182" s="841"/>
      <c r="Y182" s="841"/>
      <c r="Z182" s="841"/>
    </row>
    <row r="183">
      <c r="A183" s="841"/>
      <c r="B183" s="839"/>
      <c r="C183" s="839"/>
      <c r="D183" s="839"/>
      <c r="E183" s="839"/>
      <c r="F183" s="839"/>
      <c r="G183" s="839"/>
      <c r="H183" s="839"/>
      <c r="I183" s="841"/>
      <c r="J183" s="841"/>
      <c r="K183" s="841"/>
      <c r="L183" s="841"/>
      <c r="M183" s="841"/>
      <c r="N183" s="841"/>
      <c r="O183" s="841"/>
      <c r="P183" s="841"/>
      <c r="Q183" s="841"/>
      <c r="R183" s="841"/>
      <c r="S183" s="841"/>
      <c r="T183" s="841"/>
      <c r="U183" s="841"/>
      <c r="V183" s="841"/>
      <c r="W183" s="841"/>
      <c r="X183" s="841"/>
      <c r="Y183" s="841"/>
      <c r="Z183" s="841"/>
    </row>
    <row r="184">
      <c r="A184" s="841"/>
      <c r="B184" s="839"/>
      <c r="C184" s="839"/>
      <c r="D184" s="839"/>
      <c r="E184" s="839"/>
      <c r="F184" s="839"/>
      <c r="G184" s="839"/>
      <c r="H184" s="839"/>
      <c r="I184" s="841"/>
      <c r="J184" s="841"/>
      <c r="K184" s="841"/>
      <c r="L184" s="841"/>
      <c r="M184" s="841"/>
      <c r="N184" s="841"/>
      <c r="O184" s="841"/>
      <c r="P184" s="841"/>
      <c r="Q184" s="841"/>
      <c r="R184" s="841"/>
      <c r="S184" s="841"/>
      <c r="T184" s="841"/>
      <c r="U184" s="841"/>
      <c r="V184" s="841"/>
      <c r="W184" s="841"/>
      <c r="X184" s="841"/>
      <c r="Y184" s="841"/>
      <c r="Z184" s="841"/>
    </row>
    <row r="185">
      <c r="A185" s="841"/>
      <c r="B185" s="839"/>
      <c r="C185" s="839"/>
      <c r="D185" s="839"/>
      <c r="E185" s="839"/>
      <c r="F185" s="839"/>
      <c r="G185" s="839"/>
      <c r="H185" s="839"/>
      <c r="I185" s="841"/>
      <c r="J185" s="841"/>
      <c r="K185" s="841"/>
      <c r="L185" s="841"/>
      <c r="M185" s="841"/>
      <c r="N185" s="841"/>
      <c r="O185" s="841"/>
      <c r="P185" s="841"/>
      <c r="Q185" s="841"/>
      <c r="R185" s="841"/>
      <c r="S185" s="841"/>
      <c r="T185" s="841"/>
      <c r="U185" s="841"/>
      <c r="V185" s="841"/>
      <c r="W185" s="841"/>
      <c r="X185" s="841"/>
      <c r="Y185" s="841"/>
      <c r="Z185" s="841"/>
    </row>
    <row r="186">
      <c r="A186" s="841"/>
      <c r="B186" s="839"/>
      <c r="C186" s="839"/>
      <c r="D186" s="839"/>
      <c r="E186" s="839"/>
      <c r="F186" s="839"/>
      <c r="G186" s="839"/>
      <c r="H186" s="839"/>
      <c r="I186" s="841"/>
      <c r="J186" s="841"/>
      <c r="K186" s="841"/>
      <c r="L186" s="841"/>
      <c r="M186" s="841"/>
      <c r="N186" s="841"/>
      <c r="O186" s="841"/>
      <c r="P186" s="841"/>
      <c r="Q186" s="841"/>
      <c r="R186" s="841"/>
      <c r="S186" s="841"/>
      <c r="T186" s="841"/>
      <c r="U186" s="841"/>
      <c r="V186" s="841"/>
      <c r="W186" s="841"/>
      <c r="X186" s="841"/>
      <c r="Y186" s="841"/>
      <c r="Z186" s="841"/>
    </row>
    <row r="187">
      <c r="A187" s="841"/>
      <c r="B187" s="839"/>
      <c r="C187" s="839"/>
      <c r="D187" s="839"/>
      <c r="E187" s="839"/>
      <c r="F187" s="839"/>
      <c r="G187" s="839"/>
      <c r="H187" s="839"/>
      <c r="I187" s="841"/>
      <c r="J187" s="841"/>
      <c r="K187" s="841"/>
      <c r="L187" s="841"/>
      <c r="M187" s="841"/>
      <c r="N187" s="841"/>
      <c r="O187" s="841"/>
      <c r="P187" s="841"/>
      <c r="Q187" s="841"/>
      <c r="R187" s="841"/>
      <c r="S187" s="841"/>
      <c r="T187" s="841"/>
      <c r="U187" s="841"/>
      <c r="V187" s="841"/>
      <c r="W187" s="841"/>
      <c r="X187" s="841"/>
      <c r="Y187" s="841"/>
      <c r="Z187" s="841"/>
    </row>
    <row r="188">
      <c r="A188" s="841"/>
      <c r="B188" s="839"/>
      <c r="C188" s="839"/>
      <c r="D188" s="839"/>
      <c r="E188" s="839"/>
      <c r="F188" s="839"/>
      <c r="G188" s="839"/>
      <c r="H188" s="839"/>
      <c r="I188" s="841"/>
      <c r="J188" s="841"/>
      <c r="K188" s="841"/>
      <c r="L188" s="841"/>
      <c r="M188" s="841"/>
      <c r="N188" s="841"/>
      <c r="O188" s="841"/>
      <c r="P188" s="841"/>
      <c r="Q188" s="841"/>
      <c r="R188" s="841"/>
      <c r="S188" s="841"/>
      <c r="T188" s="841"/>
      <c r="U188" s="841"/>
      <c r="V188" s="841"/>
      <c r="W188" s="841"/>
      <c r="X188" s="841"/>
      <c r="Y188" s="841"/>
      <c r="Z188" s="841"/>
    </row>
    <row r="189">
      <c r="A189" s="841"/>
      <c r="B189" s="839"/>
      <c r="C189" s="839"/>
      <c r="D189" s="839"/>
      <c r="E189" s="839"/>
      <c r="F189" s="839"/>
      <c r="G189" s="839"/>
      <c r="H189" s="839"/>
      <c r="I189" s="841"/>
      <c r="J189" s="841"/>
      <c r="K189" s="841"/>
      <c r="L189" s="841"/>
      <c r="M189" s="841"/>
      <c r="N189" s="841"/>
      <c r="O189" s="841"/>
      <c r="P189" s="841"/>
      <c r="Q189" s="841"/>
      <c r="R189" s="841"/>
      <c r="S189" s="841"/>
      <c r="T189" s="841"/>
      <c r="U189" s="841"/>
      <c r="V189" s="841"/>
      <c r="W189" s="841"/>
      <c r="X189" s="841"/>
      <c r="Y189" s="841"/>
      <c r="Z189" s="841"/>
    </row>
    <row r="190">
      <c r="A190" s="841"/>
      <c r="B190" s="839"/>
      <c r="C190" s="839"/>
      <c r="D190" s="839"/>
      <c r="E190" s="839"/>
      <c r="F190" s="839"/>
      <c r="G190" s="839"/>
      <c r="H190" s="839"/>
      <c r="I190" s="841"/>
      <c r="J190" s="841"/>
      <c r="K190" s="841"/>
      <c r="L190" s="841"/>
      <c r="M190" s="841"/>
      <c r="N190" s="841"/>
      <c r="O190" s="841"/>
      <c r="P190" s="841"/>
      <c r="Q190" s="841"/>
      <c r="R190" s="841"/>
      <c r="S190" s="841"/>
      <c r="T190" s="841"/>
      <c r="U190" s="841"/>
      <c r="V190" s="841"/>
      <c r="W190" s="841"/>
      <c r="X190" s="841"/>
      <c r="Y190" s="841"/>
      <c r="Z190" s="841"/>
    </row>
    <row r="191">
      <c r="A191" s="841"/>
      <c r="B191" s="839"/>
      <c r="C191" s="839"/>
      <c r="D191" s="839"/>
      <c r="E191" s="839"/>
      <c r="F191" s="839"/>
      <c r="G191" s="839"/>
      <c r="H191" s="839"/>
      <c r="I191" s="841"/>
      <c r="J191" s="841"/>
      <c r="K191" s="841"/>
      <c r="L191" s="841"/>
      <c r="M191" s="841"/>
      <c r="N191" s="841"/>
      <c r="O191" s="841"/>
      <c r="P191" s="841"/>
      <c r="Q191" s="841"/>
      <c r="R191" s="841"/>
      <c r="S191" s="841"/>
      <c r="T191" s="841"/>
      <c r="U191" s="841"/>
      <c r="V191" s="841"/>
      <c r="W191" s="841"/>
      <c r="X191" s="841"/>
      <c r="Y191" s="841"/>
      <c r="Z191" s="841"/>
    </row>
    <row r="192">
      <c r="A192" s="841"/>
      <c r="B192" s="839"/>
      <c r="C192" s="839"/>
      <c r="D192" s="839"/>
      <c r="E192" s="839"/>
      <c r="F192" s="839"/>
      <c r="G192" s="839"/>
      <c r="H192" s="839"/>
      <c r="I192" s="841"/>
      <c r="J192" s="841"/>
      <c r="K192" s="841"/>
      <c r="L192" s="841"/>
      <c r="M192" s="841"/>
      <c r="N192" s="841"/>
      <c r="O192" s="841"/>
      <c r="P192" s="841"/>
      <c r="Q192" s="841"/>
      <c r="R192" s="841"/>
      <c r="S192" s="841"/>
      <c r="T192" s="841"/>
      <c r="U192" s="841"/>
      <c r="V192" s="841"/>
      <c r="W192" s="841"/>
      <c r="X192" s="841"/>
      <c r="Y192" s="841"/>
      <c r="Z192" s="841"/>
    </row>
    <row r="193">
      <c r="A193" s="841"/>
      <c r="B193" s="839"/>
      <c r="C193" s="839"/>
      <c r="D193" s="839"/>
      <c r="E193" s="839"/>
      <c r="F193" s="839"/>
      <c r="G193" s="839"/>
      <c r="H193" s="839"/>
      <c r="I193" s="841"/>
      <c r="J193" s="841"/>
      <c r="K193" s="841"/>
      <c r="L193" s="841"/>
      <c r="M193" s="841"/>
      <c r="N193" s="841"/>
      <c r="O193" s="841"/>
      <c r="P193" s="841"/>
      <c r="Q193" s="841"/>
      <c r="R193" s="841"/>
      <c r="S193" s="841"/>
      <c r="T193" s="841"/>
      <c r="U193" s="841"/>
      <c r="V193" s="841"/>
      <c r="W193" s="841"/>
      <c r="X193" s="841"/>
      <c r="Y193" s="841"/>
      <c r="Z193" s="841"/>
    </row>
    <row r="194">
      <c r="A194" s="841"/>
      <c r="B194" s="839"/>
      <c r="C194" s="839"/>
      <c r="D194" s="839"/>
      <c r="E194" s="839"/>
      <c r="F194" s="839"/>
      <c r="G194" s="839"/>
      <c r="H194" s="839"/>
      <c r="I194" s="841"/>
      <c r="J194" s="841"/>
      <c r="K194" s="841"/>
      <c r="L194" s="841"/>
      <c r="M194" s="841"/>
      <c r="N194" s="841"/>
      <c r="O194" s="841"/>
      <c r="P194" s="841"/>
      <c r="Q194" s="841"/>
      <c r="R194" s="841"/>
      <c r="S194" s="841"/>
      <c r="T194" s="841"/>
      <c r="U194" s="841"/>
      <c r="V194" s="841"/>
      <c r="W194" s="841"/>
      <c r="X194" s="841"/>
      <c r="Y194" s="841"/>
      <c r="Z194" s="841"/>
    </row>
    <row r="195">
      <c r="A195" s="841"/>
      <c r="B195" s="839"/>
      <c r="C195" s="839"/>
      <c r="D195" s="839"/>
      <c r="E195" s="839"/>
      <c r="F195" s="839"/>
      <c r="G195" s="839"/>
      <c r="H195" s="839"/>
      <c r="I195" s="841"/>
      <c r="J195" s="841"/>
      <c r="K195" s="841"/>
      <c r="L195" s="841"/>
      <c r="M195" s="841"/>
      <c r="N195" s="841"/>
      <c r="O195" s="841"/>
      <c r="P195" s="841"/>
      <c r="Q195" s="841"/>
      <c r="R195" s="841"/>
      <c r="S195" s="841"/>
      <c r="T195" s="841"/>
      <c r="U195" s="841"/>
      <c r="V195" s="841"/>
      <c r="W195" s="841"/>
      <c r="X195" s="841"/>
      <c r="Y195" s="841"/>
      <c r="Z195" s="841"/>
    </row>
    <row r="196">
      <c r="A196" s="841"/>
      <c r="B196" s="839"/>
      <c r="C196" s="839"/>
      <c r="D196" s="839"/>
      <c r="E196" s="839"/>
      <c r="F196" s="839"/>
      <c r="G196" s="839"/>
      <c r="H196" s="839"/>
      <c r="I196" s="841"/>
      <c r="J196" s="841"/>
      <c r="K196" s="841"/>
      <c r="L196" s="841"/>
      <c r="M196" s="841"/>
      <c r="N196" s="841"/>
      <c r="O196" s="841"/>
      <c r="P196" s="841"/>
      <c r="Q196" s="841"/>
      <c r="R196" s="841"/>
      <c r="S196" s="841"/>
      <c r="T196" s="841"/>
      <c r="U196" s="841"/>
      <c r="V196" s="841"/>
      <c r="W196" s="841"/>
      <c r="X196" s="841"/>
      <c r="Y196" s="841"/>
      <c r="Z196" s="841"/>
    </row>
    <row r="197">
      <c r="A197" s="841"/>
      <c r="B197" s="839"/>
      <c r="C197" s="839"/>
      <c r="D197" s="839"/>
      <c r="E197" s="839"/>
      <c r="F197" s="839"/>
      <c r="G197" s="839"/>
      <c r="H197" s="839"/>
      <c r="I197" s="841"/>
      <c r="J197" s="841"/>
      <c r="K197" s="841"/>
      <c r="L197" s="841"/>
      <c r="M197" s="841"/>
      <c r="N197" s="841"/>
      <c r="O197" s="841"/>
      <c r="P197" s="841"/>
      <c r="Q197" s="841"/>
      <c r="R197" s="841"/>
      <c r="S197" s="841"/>
      <c r="T197" s="841"/>
      <c r="U197" s="841"/>
      <c r="V197" s="841"/>
      <c r="W197" s="841"/>
      <c r="X197" s="841"/>
      <c r="Y197" s="841"/>
      <c r="Z197" s="841"/>
    </row>
    <row r="198">
      <c r="A198" s="841"/>
      <c r="B198" s="839"/>
      <c r="C198" s="839"/>
      <c r="D198" s="839"/>
      <c r="E198" s="839"/>
      <c r="F198" s="839"/>
      <c r="G198" s="839"/>
      <c r="H198" s="839"/>
      <c r="I198" s="841"/>
      <c r="J198" s="841"/>
      <c r="K198" s="841"/>
      <c r="L198" s="841"/>
      <c r="M198" s="841"/>
      <c r="N198" s="841"/>
      <c r="O198" s="841"/>
      <c r="P198" s="841"/>
      <c r="Q198" s="841"/>
      <c r="R198" s="841"/>
      <c r="S198" s="841"/>
      <c r="T198" s="841"/>
      <c r="U198" s="841"/>
      <c r="V198" s="841"/>
      <c r="W198" s="841"/>
      <c r="X198" s="841"/>
      <c r="Y198" s="841"/>
      <c r="Z198" s="841"/>
    </row>
    <row r="199">
      <c r="A199" s="841"/>
      <c r="B199" s="839"/>
      <c r="C199" s="839"/>
      <c r="D199" s="839"/>
      <c r="E199" s="839"/>
      <c r="F199" s="839"/>
      <c r="G199" s="839"/>
      <c r="H199" s="839"/>
      <c r="I199" s="841"/>
      <c r="J199" s="841"/>
      <c r="K199" s="841"/>
      <c r="L199" s="841"/>
      <c r="M199" s="841"/>
      <c r="N199" s="841"/>
      <c r="O199" s="841"/>
      <c r="P199" s="841"/>
      <c r="Q199" s="841"/>
      <c r="R199" s="841"/>
      <c r="S199" s="841"/>
      <c r="T199" s="841"/>
      <c r="U199" s="841"/>
      <c r="V199" s="841"/>
      <c r="W199" s="841"/>
      <c r="X199" s="841"/>
      <c r="Y199" s="841"/>
      <c r="Z199" s="841"/>
    </row>
    <row r="200">
      <c r="A200" s="841"/>
      <c r="B200" s="839"/>
      <c r="C200" s="839"/>
      <c r="D200" s="839"/>
      <c r="E200" s="839"/>
      <c r="F200" s="839"/>
      <c r="G200" s="839"/>
      <c r="H200" s="839"/>
      <c r="I200" s="841"/>
      <c r="J200" s="841"/>
      <c r="K200" s="841"/>
      <c r="L200" s="841"/>
      <c r="M200" s="841"/>
      <c r="N200" s="841"/>
      <c r="O200" s="841"/>
      <c r="P200" s="841"/>
      <c r="Q200" s="841"/>
      <c r="R200" s="841"/>
      <c r="S200" s="841"/>
      <c r="T200" s="841"/>
      <c r="U200" s="841"/>
      <c r="V200" s="841"/>
      <c r="W200" s="841"/>
      <c r="X200" s="841"/>
      <c r="Y200" s="841"/>
      <c r="Z200" s="841"/>
    </row>
    <row r="201">
      <c r="A201" s="841"/>
      <c r="B201" s="839"/>
      <c r="C201" s="839"/>
      <c r="D201" s="839"/>
      <c r="E201" s="839"/>
      <c r="F201" s="839"/>
      <c r="G201" s="839"/>
      <c r="H201" s="839"/>
      <c r="I201" s="841"/>
      <c r="J201" s="841"/>
      <c r="K201" s="841"/>
      <c r="L201" s="841"/>
      <c r="M201" s="841"/>
      <c r="N201" s="841"/>
      <c r="O201" s="841"/>
      <c r="P201" s="841"/>
      <c r="Q201" s="841"/>
      <c r="R201" s="841"/>
      <c r="S201" s="841"/>
      <c r="T201" s="841"/>
      <c r="U201" s="841"/>
      <c r="V201" s="841"/>
      <c r="W201" s="841"/>
      <c r="X201" s="841"/>
      <c r="Y201" s="841"/>
      <c r="Z201" s="841"/>
    </row>
    <row r="202">
      <c r="A202" s="841"/>
      <c r="B202" s="839"/>
      <c r="C202" s="839"/>
      <c r="D202" s="839"/>
      <c r="E202" s="839"/>
      <c r="F202" s="839"/>
      <c r="G202" s="839"/>
      <c r="H202" s="839"/>
      <c r="I202" s="841"/>
      <c r="J202" s="841"/>
      <c r="K202" s="841"/>
      <c r="L202" s="841"/>
      <c r="M202" s="841"/>
      <c r="N202" s="841"/>
      <c r="O202" s="841"/>
      <c r="P202" s="841"/>
      <c r="Q202" s="841"/>
      <c r="R202" s="841"/>
      <c r="S202" s="841"/>
      <c r="T202" s="841"/>
      <c r="U202" s="841"/>
      <c r="V202" s="841"/>
      <c r="W202" s="841"/>
      <c r="X202" s="841"/>
      <c r="Y202" s="841"/>
      <c r="Z202" s="841"/>
    </row>
    <row r="203">
      <c r="A203" s="841"/>
      <c r="B203" s="839"/>
      <c r="C203" s="839"/>
      <c r="D203" s="839"/>
      <c r="E203" s="839"/>
      <c r="F203" s="839"/>
      <c r="G203" s="839"/>
      <c r="H203" s="839"/>
      <c r="I203" s="841"/>
      <c r="J203" s="841"/>
      <c r="K203" s="841"/>
      <c r="L203" s="841"/>
      <c r="M203" s="841"/>
      <c r="N203" s="841"/>
      <c r="O203" s="841"/>
      <c r="P203" s="841"/>
      <c r="Q203" s="841"/>
      <c r="R203" s="841"/>
      <c r="S203" s="841"/>
      <c r="T203" s="841"/>
      <c r="U203" s="841"/>
      <c r="V203" s="841"/>
      <c r="W203" s="841"/>
      <c r="X203" s="841"/>
      <c r="Y203" s="841"/>
      <c r="Z203" s="841"/>
    </row>
    <row r="204">
      <c r="A204" s="841"/>
      <c r="B204" s="839"/>
      <c r="C204" s="839"/>
      <c r="D204" s="839"/>
      <c r="E204" s="839"/>
      <c r="F204" s="839"/>
      <c r="G204" s="839"/>
      <c r="H204" s="839"/>
      <c r="I204" s="841"/>
      <c r="J204" s="841"/>
      <c r="K204" s="841"/>
      <c r="L204" s="841"/>
      <c r="M204" s="841"/>
      <c r="N204" s="841"/>
      <c r="O204" s="841"/>
      <c r="P204" s="841"/>
      <c r="Q204" s="841"/>
      <c r="R204" s="841"/>
      <c r="S204" s="841"/>
      <c r="T204" s="841"/>
      <c r="U204" s="841"/>
      <c r="V204" s="841"/>
      <c r="W204" s="841"/>
      <c r="X204" s="841"/>
      <c r="Y204" s="841"/>
      <c r="Z204" s="841"/>
    </row>
    <row r="205">
      <c r="A205" s="841"/>
      <c r="B205" s="839"/>
      <c r="C205" s="839"/>
      <c r="D205" s="839"/>
      <c r="E205" s="839"/>
      <c r="F205" s="839"/>
      <c r="G205" s="839"/>
      <c r="H205" s="839"/>
      <c r="I205" s="841"/>
      <c r="J205" s="841"/>
      <c r="K205" s="841"/>
      <c r="L205" s="841"/>
      <c r="M205" s="841"/>
      <c r="N205" s="841"/>
      <c r="O205" s="841"/>
      <c r="P205" s="841"/>
      <c r="Q205" s="841"/>
      <c r="R205" s="841"/>
      <c r="S205" s="841"/>
      <c r="T205" s="841"/>
      <c r="U205" s="841"/>
      <c r="V205" s="841"/>
      <c r="W205" s="841"/>
      <c r="X205" s="841"/>
      <c r="Y205" s="841"/>
      <c r="Z205" s="841"/>
    </row>
    <row r="206">
      <c r="A206" s="841"/>
      <c r="B206" s="839"/>
      <c r="C206" s="839"/>
      <c r="D206" s="839"/>
      <c r="E206" s="839"/>
      <c r="F206" s="839"/>
      <c r="G206" s="839"/>
      <c r="H206" s="839"/>
      <c r="I206" s="841"/>
      <c r="J206" s="841"/>
      <c r="K206" s="841"/>
      <c r="L206" s="841"/>
      <c r="M206" s="841"/>
      <c r="N206" s="841"/>
      <c r="O206" s="841"/>
      <c r="P206" s="841"/>
      <c r="Q206" s="841"/>
      <c r="R206" s="841"/>
      <c r="S206" s="841"/>
      <c r="T206" s="841"/>
      <c r="U206" s="841"/>
      <c r="V206" s="841"/>
      <c r="W206" s="841"/>
      <c r="X206" s="841"/>
      <c r="Y206" s="841"/>
      <c r="Z206" s="841"/>
    </row>
    <row r="207">
      <c r="A207" s="841"/>
      <c r="B207" s="839"/>
      <c r="C207" s="839"/>
      <c r="D207" s="839"/>
      <c r="E207" s="839"/>
      <c r="F207" s="839"/>
      <c r="G207" s="839"/>
      <c r="H207" s="839"/>
      <c r="I207" s="841"/>
      <c r="J207" s="841"/>
      <c r="K207" s="841"/>
      <c r="L207" s="841"/>
      <c r="M207" s="841"/>
      <c r="N207" s="841"/>
      <c r="O207" s="841"/>
      <c r="P207" s="841"/>
      <c r="Q207" s="841"/>
      <c r="R207" s="841"/>
      <c r="S207" s="841"/>
      <c r="T207" s="841"/>
      <c r="U207" s="841"/>
      <c r="V207" s="841"/>
      <c r="W207" s="841"/>
      <c r="X207" s="841"/>
      <c r="Y207" s="841"/>
      <c r="Z207" s="841"/>
    </row>
    <row r="208">
      <c r="A208" s="841"/>
      <c r="B208" s="839"/>
      <c r="C208" s="839"/>
      <c r="D208" s="839"/>
      <c r="E208" s="839"/>
      <c r="F208" s="839"/>
      <c r="G208" s="839"/>
      <c r="H208" s="839"/>
      <c r="I208" s="841"/>
      <c r="J208" s="841"/>
      <c r="K208" s="841"/>
      <c r="L208" s="841"/>
      <c r="M208" s="841"/>
      <c r="N208" s="841"/>
      <c r="O208" s="841"/>
      <c r="P208" s="841"/>
      <c r="Q208" s="841"/>
      <c r="R208" s="841"/>
      <c r="S208" s="841"/>
      <c r="T208" s="841"/>
      <c r="U208" s="841"/>
      <c r="V208" s="841"/>
      <c r="W208" s="841"/>
      <c r="X208" s="841"/>
      <c r="Y208" s="841"/>
      <c r="Z208" s="841"/>
    </row>
    <row r="209">
      <c r="A209" s="841"/>
      <c r="B209" s="839"/>
      <c r="C209" s="839"/>
      <c r="D209" s="839"/>
      <c r="E209" s="839"/>
      <c r="F209" s="839"/>
      <c r="G209" s="839"/>
      <c r="H209" s="839"/>
      <c r="I209" s="841"/>
      <c r="J209" s="841"/>
      <c r="K209" s="841"/>
      <c r="L209" s="841"/>
      <c r="M209" s="841"/>
      <c r="N209" s="841"/>
      <c r="O209" s="841"/>
      <c r="P209" s="841"/>
      <c r="Q209" s="841"/>
      <c r="R209" s="841"/>
      <c r="S209" s="841"/>
      <c r="T209" s="841"/>
      <c r="U209" s="841"/>
      <c r="V209" s="841"/>
      <c r="W209" s="841"/>
      <c r="X209" s="841"/>
      <c r="Y209" s="841"/>
      <c r="Z209" s="841"/>
    </row>
    <row r="210">
      <c r="A210" s="841"/>
      <c r="B210" s="839"/>
      <c r="C210" s="839"/>
      <c r="D210" s="839"/>
      <c r="E210" s="839"/>
      <c r="F210" s="839"/>
      <c r="G210" s="839"/>
      <c r="H210" s="839"/>
      <c r="I210" s="841"/>
      <c r="J210" s="841"/>
      <c r="K210" s="841"/>
      <c r="L210" s="841"/>
      <c r="M210" s="841"/>
      <c r="N210" s="841"/>
      <c r="O210" s="841"/>
      <c r="P210" s="841"/>
      <c r="Q210" s="841"/>
      <c r="R210" s="841"/>
      <c r="S210" s="841"/>
      <c r="T210" s="841"/>
      <c r="U210" s="841"/>
      <c r="V210" s="841"/>
      <c r="W210" s="841"/>
      <c r="X210" s="841"/>
      <c r="Y210" s="841"/>
      <c r="Z210" s="841"/>
    </row>
    <row r="211">
      <c r="A211" s="841"/>
      <c r="B211" s="839"/>
      <c r="C211" s="839"/>
      <c r="D211" s="839"/>
      <c r="E211" s="839"/>
      <c r="F211" s="839"/>
      <c r="G211" s="839"/>
      <c r="H211" s="839"/>
      <c r="I211" s="841"/>
      <c r="J211" s="841"/>
      <c r="K211" s="841"/>
      <c r="L211" s="841"/>
      <c r="M211" s="841"/>
      <c r="N211" s="841"/>
      <c r="O211" s="841"/>
      <c r="P211" s="841"/>
      <c r="Q211" s="841"/>
      <c r="R211" s="841"/>
      <c r="S211" s="841"/>
      <c r="T211" s="841"/>
      <c r="U211" s="841"/>
      <c r="V211" s="841"/>
      <c r="W211" s="841"/>
      <c r="X211" s="841"/>
      <c r="Y211" s="841"/>
      <c r="Z211" s="841"/>
    </row>
    <row r="212">
      <c r="A212" s="841"/>
      <c r="B212" s="839"/>
      <c r="C212" s="839"/>
      <c r="D212" s="839"/>
      <c r="E212" s="839"/>
      <c r="F212" s="839"/>
      <c r="G212" s="839"/>
      <c r="H212" s="839"/>
      <c r="I212" s="841"/>
      <c r="J212" s="841"/>
      <c r="K212" s="841"/>
      <c r="L212" s="841"/>
      <c r="M212" s="841"/>
      <c r="N212" s="841"/>
      <c r="O212" s="841"/>
      <c r="P212" s="841"/>
      <c r="Q212" s="841"/>
      <c r="R212" s="841"/>
      <c r="S212" s="841"/>
      <c r="T212" s="841"/>
      <c r="U212" s="841"/>
      <c r="V212" s="841"/>
      <c r="W212" s="841"/>
      <c r="X212" s="841"/>
      <c r="Y212" s="841"/>
      <c r="Z212" s="841"/>
    </row>
    <row r="213">
      <c r="A213" s="841"/>
      <c r="B213" s="839"/>
      <c r="C213" s="839"/>
      <c r="D213" s="839"/>
      <c r="E213" s="839"/>
      <c r="F213" s="839"/>
      <c r="G213" s="839"/>
      <c r="H213" s="839"/>
      <c r="I213" s="841"/>
      <c r="J213" s="841"/>
      <c r="K213" s="841"/>
      <c r="L213" s="841"/>
      <c r="M213" s="841"/>
      <c r="N213" s="841"/>
      <c r="O213" s="841"/>
      <c r="P213" s="841"/>
      <c r="Q213" s="841"/>
      <c r="R213" s="841"/>
      <c r="S213" s="841"/>
      <c r="T213" s="841"/>
      <c r="U213" s="841"/>
      <c r="V213" s="841"/>
      <c r="W213" s="841"/>
      <c r="X213" s="841"/>
      <c r="Y213" s="841"/>
      <c r="Z213" s="841"/>
    </row>
    <row r="214">
      <c r="A214" s="841"/>
      <c r="B214" s="839"/>
      <c r="C214" s="839"/>
      <c r="D214" s="839"/>
      <c r="E214" s="839"/>
      <c r="F214" s="839"/>
      <c r="G214" s="839"/>
      <c r="H214" s="839"/>
      <c r="I214" s="841"/>
      <c r="J214" s="841"/>
      <c r="K214" s="841"/>
      <c r="L214" s="841"/>
      <c r="M214" s="841"/>
      <c r="N214" s="841"/>
      <c r="O214" s="841"/>
      <c r="P214" s="841"/>
      <c r="Q214" s="841"/>
      <c r="R214" s="841"/>
      <c r="S214" s="841"/>
      <c r="T214" s="841"/>
      <c r="U214" s="841"/>
      <c r="V214" s="841"/>
      <c r="W214" s="841"/>
      <c r="X214" s="841"/>
      <c r="Y214" s="841"/>
      <c r="Z214" s="841"/>
    </row>
    <row r="215">
      <c r="A215" s="841"/>
      <c r="B215" s="839"/>
      <c r="C215" s="839"/>
      <c r="D215" s="839"/>
      <c r="E215" s="839"/>
      <c r="F215" s="839"/>
      <c r="G215" s="839"/>
      <c r="H215" s="839"/>
      <c r="I215" s="841"/>
      <c r="J215" s="841"/>
      <c r="K215" s="841"/>
      <c r="L215" s="841"/>
      <c r="M215" s="841"/>
      <c r="N215" s="841"/>
      <c r="O215" s="841"/>
      <c r="P215" s="841"/>
      <c r="Q215" s="841"/>
      <c r="R215" s="841"/>
      <c r="S215" s="841"/>
      <c r="T215" s="841"/>
      <c r="U215" s="841"/>
      <c r="V215" s="841"/>
      <c r="W215" s="841"/>
      <c r="X215" s="841"/>
      <c r="Y215" s="841"/>
      <c r="Z215" s="841"/>
    </row>
    <row r="216">
      <c r="A216" s="841"/>
      <c r="B216" s="839"/>
      <c r="C216" s="839"/>
      <c r="D216" s="839"/>
      <c r="E216" s="839"/>
      <c r="F216" s="839"/>
      <c r="G216" s="839"/>
      <c r="H216" s="839"/>
      <c r="I216" s="841"/>
      <c r="J216" s="841"/>
      <c r="K216" s="841"/>
      <c r="L216" s="841"/>
      <c r="M216" s="841"/>
      <c r="N216" s="841"/>
      <c r="O216" s="841"/>
      <c r="P216" s="841"/>
      <c r="Q216" s="841"/>
      <c r="R216" s="841"/>
      <c r="S216" s="841"/>
      <c r="T216" s="841"/>
      <c r="U216" s="841"/>
      <c r="V216" s="841"/>
      <c r="W216" s="841"/>
      <c r="X216" s="841"/>
      <c r="Y216" s="841"/>
      <c r="Z216" s="841"/>
    </row>
    <row r="217">
      <c r="A217" s="841"/>
      <c r="B217" s="839"/>
      <c r="C217" s="839"/>
      <c r="D217" s="839"/>
      <c r="E217" s="839"/>
      <c r="F217" s="839"/>
      <c r="G217" s="839"/>
      <c r="H217" s="839"/>
      <c r="I217" s="841"/>
      <c r="J217" s="841"/>
      <c r="K217" s="841"/>
      <c r="L217" s="841"/>
      <c r="M217" s="841"/>
      <c r="N217" s="841"/>
      <c r="O217" s="841"/>
      <c r="P217" s="841"/>
      <c r="Q217" s="841"/>
      <c r="R217" s="841"/>
      <c r="S217" s="841"/>
      <c r="T217" s="841"/>
      <c r="U217" s="841"/>
      <c r="V217" s="841"/>
      <c r="W217" s="841"/>
      <c r="X217" s="841"/>
      <c r="Y217" s="841"/>
      <c r="Z217" s="841"/>
    </row>
    <row r="218">
      <c r="A218" s="841"/>
      <c r="B218" s="839"/>
      <c r="C218" s="839"/>
      <c r="D218" s="839"/>
      <c r="E218" s="839"/>
      <c r="F218" s="839"/>
      <c r="G218" s="839"/>
      <c r="H218" s="839"/>
      <c r="I218" s="841"/>
      <c r="J218" s="841"/>
      <c r="K218" s="841"/>
      <c r="L218" s="841"/>
      <c r="M218" s="841"/>
      <c r="N218" s="841"/>
      <c r="O218" s="841"/>
      <c r="P218" s="841"/>
      <c r="Q218" s="841"/>
      <c r="R218" s="841"/>
      <c r="S218" s="841"/>
      <c r="T218" s="841"/>
      <c r="U218" s="841"/>
      <c r="V218" s="841"/>
      <c r="W218" s="841"/>
      <c r="X218" s="841"/>
      <c r="Y218" s="841"/>
      <c r="Z218" s="841"/>
    </row>
    <row r="219">
      <c r="A219" s="841"/>
      <c r="B219" s="839"/>
      <c r="C219" s="839"/>
      <c r="D219" s="839"/>
      <c r="E219" s="839"/>
      <c r="F219" s="839"/>
      <c r="G219" s="839"/>
      <c r="H219" s="839"/>
      <c r="I219" s="841"/>
      <c r="J219" s="841"/>
      <c r="K219" s="841"/>
      <c r="L219" s="841"/>
      <c r="M219" s="841"/>
      <c r="N219" s="841"/>
      <c r="O219" s="841"/>
      <c r="P219" s="841"/>
      <c r="Q219" s="841"/>
      <c r="R219" s="841"/>
      <c r="S219" s="841"/>
      <c r="T219" s="841"/>
      <c r="U219" s="841"/>
      <c r="V219" s="841"/>
      <c r="W219" s="841"/>
      <c r="X219" s="841"/>
      <c r="Y219" s="841"/>
      <c r="Z219" s="841"/>
    </row>
    <row r="220">
      <c r="A220" s="841"/>
      <c r="B220" s="839"/>
      <c r="C220" s="839"/>
      <c r="D220" s="839"/>
      <c r="E220" s="839"/>
      <c r="F220" s="839"/>
      <c r="G220" s="839"/>
      <c r="H220" s="839"/>
      <c r="I220" s="841"/>
      <c r="J220" s="841"/>
      <c r="K220" s="841"/>
      <c r="L220" s="841"/>
      <c r="M220" s="841"/>
      <c r="N220" s="841"/>
      <c r="O220" s="841"/>
      <c r="P220" s="841"/>
      <c r="Q220" s="841"/>
      <c r="R220" s="841"/>
      <c r="S220" s="841"/>
      <c r="T220" s="841"/>
      <c r="U220" s="841"/>
      <c r="V220" s="841"/>
      <c r="W220" s="841"/>
      <c r="X220" s="841"/>
      <c r="Y220" s="841"/>
      <c r="Z220" s="841"/>
    </row>
    <row r="221">
      <c r="A221" s="841"/>
      <c r="B221" s="839"/>
      <c r="C221" s="839"/>
      <c r="D221" s="839"/>
      <c r="E221" s="839"/>
      <c r="F221" s="839"/>
      <c r="G221" s="839"/>
      <c r="H221" s="839"/>
      <c r="I221" s="841"/>
      <c r="J221" s="841"/>
      <c r="K221" s="841"/>
      <c r="L221" s="841"/>
      <c r="M221" s="841"/>
      <c r="N221" s="841"/>
      <c r="O221" s="841"/>
      <c r="P221" s="841"/>
      <c r="Q221" s="841"/>
      <c r="R221" s="841"/>
      <c r="S221" s="841"/>
      <c r="T221" s="841"/>
      <c r="U221" s="841"/>
      <c r="V221" s="841"/>
      <c r="W221" s="841"/>
      <c r="X221" s="841"/>
      <c r="Y221" s="841"/>
      <c r="Z221" s="841"/>
    </row>
    <row r="222">
      <c r="A222" s="841"/>
      <c r="B222" s="839"/>
      <c r="C222" s="839"/>
      <c r="D222" s="839"/>
      <c r="E222" s="839"/>
      <c r="F222" s="839"/>
      <c r="G222" s="839"/>
      <c r="H222" s="839"/>
      <c r="I222" s="841"/>
      <c r="J222" s="841"/>
      <c r="K222" s="841"/>
      <c r="L222" s="841"/>
      <c r="M222" s="841"/>
      <c r="N222" s="841"/>
      <c r="O222" s="841"/>
      <c r="P222" s="841"/>
      <c r="Q222" s="841"/>
      <c r="R222" s="841"/>
      <c r="S222" s="841"/>
      <c r="T222" s="841"/>
      <c r="U222" s="841"/>
      <c r="V222" s="841"/>
      <c r="W222" s="841"/>
      <c r="X222" s="841"/>
      <c r="Y222" s="841"/>
      <c r="Z222" s="841"/>
    </row>
    <row r="223">
      <c r="A223" s="841"/>
      <c r="B223" s="839"/>
      <c r="C223" s="839"/>
      <c r="D223" s="839"/>
      <c r="E223" s="839"/>
      <c r="F223" s="839"/>
      <c r="G223" s="839"/>
      <c r="H223" s="839"/>
      <c r="I223" s="841"/>
      <c r="J223" s="841"/>
      <c r="K223" s="841"/>
      <c r="L223" s="841"/>
      <c r="M223" s="841"/>
      <c r="N223" s="841"/>
      <c r="O223" s="841"/>
      <c r="P223" s="841"/>
      <c r="Q223" s="841"/>
      <c r="R223" s="841"/>
      <c r="S223" s="841"/>
      <c r="T223" s="841"/>
      <c r="U223" s="841"/>
      <c r="V223" s="841"/>
      <c r="W223" s="841"/>
      <c r="X223" s="841"/>
      <c r="Y223" s="841"/>
      <c r="Z223" s="841"/>
    </row>
    <row r="224">
      <c r="A224" s="841"/>
      <c r="B224" s="839"/>
      <c r="C224" s="839"/>
      <c r="D224" s="839"/>
      <c r="E224" s="839"/>
      <c r="F224" s="839"/>
      <c r="G224" s="839"/>
      <c r="H224" s="839"/>
      <c r="I224" s="841"/>
      <c r="J224" s="841"/>
      <c r="K224" s="841"/>
      <c r="L224" s="841"/>
      <c r="M224" s="841"/>
      <c r="N224" s="841"/>
      <c r="O224" s="841"/>
      <c r="P224" s="841"/>
      <c r="Q224" s="841"/>
      <c r="R224" s="841"/>
      <c r="S224" s="841"/>
      <c r="T224" s="841"/>
      <c r="U224" s="841"/>
      <c r="V224" s="841"/>
      <c r="W224" s="841"/>
      <c r="X224" s="841"/>
      <c r="Y224" s="841"/>
      <c r="Z224" s="841"/>
    </row>
    <row r="225">
      <c r="A225" s="841"/>
      <c r="B225" s="839"/>
      <c r="C225" s="839"/>
      <c r="D225" s="839"/>
      <c r="E225" s="839"/>
      <c r="F225" s="839"/>
      <c r="G225" s="839"/>
      <c r="H225" s="839"/>
      <c r="I225" s="841"/>
      <c r="J225" s="841"/>
      <c r="K225" s="841"/>
      <c r="L225" s="841"/>
      <c r="M225" s="841"/>
      <c r="N225" s="841"/>
      <c r="O225" s="841"/>
      <c r="P225" s="841"/>
      <c r="Q225" s="841"/>
      <c r="R225" s="841"/>
      <c r="S225" s="841"/>
      <c r="T225" s="841"/>
      <c r="U225" s="841"/>
      <c r="V225" s="841"/>
      <c r="W225" s="841"/>
      <c r="X225" s="841"/>
      <c r="Y225" s="841"/>
      <c r="Z225" s="841"/>
    </row>
    <row r="226">
      <c r="A226" s="841"/>
      <c r="B226" s="839"/>
      <c r="C226" s="839"/>
      <c r="D226" s="839"/>
      <c r="E226" s="839"/>
      <c r="F226" s="839"/>
      <c r="G226" s="839"/>
      <c r="H226" s="839"/>
      <c r="I226" s="841"/>
      <c r="J226" s="841"/>
      <c r="K226" s="841"/>
      <c r="L226" s="841"/>
      <c r="M226" s="841"/>
      <c r="N226" s="841"/>
      <c r="O226" s="841"/>
      <c r="P226" s="841"/>
      <c r="Q226" s="841"/>
      <c r="R226" s="841"/>
      <c r="S226" s="841"/>
      <c r="T226" s="841"/>
      <c r="U226" s="841"/>
      <c r="V226" s="841"/>
      <c r="W226" s="841"/>
      <c r="X226" s="841"/>
      <c r="Y226" s="841"/>
      <c r="Z226" s="841"/>
    </row>
    <row r="227">
      <c r="A227" s="841"/>
      <c r="B227" s="839"/>
      <c r="C227" s="839"/>
      <c r="D227" s="839"/>
      <c r="E227" s="839"/>
      <c r="F227" s="839"/>
      <c r="G227" s="839"/>
      <c r="H227" s="839"/>
      <c r="I227" s="841"/>
      <c r="J227" s="841"/>
      <c r="K227" s="841"/>
      <c r="L227" s="841"/>
      <c r="M227" s="841"/>
      <c r="N227" s="841"/>
      <c r="O227" s="841"/>
      <c r="P227" s="841"/>
      <c r="Q227" s="841"/>
      <c r="R227" s="841"/>
      <c r="S227" s="841"/>
      <c r="T227" s="841"/>
      <c r="U227" s="841"/>
      <c r="V227" s="841"/>
      <c r="W227" s="841"/>
      <c r="X227" s="841"/>
      <c r="Y227" s="841"/>
      <c r="Z227" s="841"/>
    </row>
    <row r="228">
      <c r="A228" s="841"/>
      <c r="B228" s="839"/>
      <c r="C228" s="839"/>
      <c r="D228" s="839"/>
      <c r="E228" s="839"/>
      <c r="F228" s="839"/>
      <c r="G228" s="839"/>
      <c r="H228" s="839"/>
      <c r="I228" s="841"/>
      <c r="J228" s="841"/>
      <c r="K228" s="841"/>
      <c r="L228" s="841"/>
      <c r="M228" s="841"/>
      <c r="N228" s="841"/>
      <c r="O228" s="841"/>
      <c r="P228" s="841"/>
      <c r="Q228" s="841"/>
      <c r="R228" s="841"/>
      <c r="S228" s="841"/>
      <c r="T228" s="841"/>
      <c r="U228" s="841"/>
      <c r="V228" s="841"/>
      <c r="W228" s="841"/>
      <c r="X228" s="841"/>
      <c r="Y228" s="841"/>
      <c r="Z228" s="841"/>
    </row>
    <row r="229">
      <c r="A229" s="841"/>
      <c r="B229" s="839"/>
      <c r="C229" s="839"/>
      <c r="D229" s="839"/>
      <c r="E229" s="839"/>
      <c r="F229" s="839"/>
      <c r="G229" s="839"/>
      <c r="H229" s="839"/>
      <c r="I229" s="841"/>
      <c r="J229" s="841"/>
      <c r="K229" s="841"/>
      <c r="L229" s="841"/>
      <c r="M229" s="841"/>
      <c r="N229" s="841"/>
      <c r="O229" s="841"/>
      <c r="P229" s="841"/>
      <c r="Q229" s="841"/>
      <c r="R229" s="841"/>
      <c r="S229" s="841"/>
      <c r="T229" s="841"/>
      <c r="U229" s="841"/>
      <c r="V229" s="841"/>
      <c r="W229" s="841"/>
      <c r="X229" s="841"/>
      <c r="Y229" s="841"/>
      <c r="Z229" s="841"/>
    </row>
    <row r="230">
      <c r="A230" s="841"/>
      <c r="B230" s="839"/>
      <c r="C230" s="839"/>
      <c r="D230" s="839"/>
      <c r="E230" s="839"/>
      <c r="F230" s="839"/>
      <c r="G230" s="839"/>
      <c r="H230" s="839"/>
      <c r="I230" s="841"/>
      <c r="J230" s="841"/>
      <c r="K230" s="841"/>
      <c r="L230" s="841"/>
      <c r="M230" s="841"/>
      <c r="N230" s="841"/>
      <c r="O230" s="841"/>
      <c r="P230" s="841"/>
      <c r="Q230" s="841"/>
      <c r="R230" s="841"/>
      <c r="S230" s="841"/>
      <c r="T230" s="841"/>
      <c r="U230" s="841"/>
      <c r="V230" s="841"/>
      <c r="W230" s="841"/>
      <c r="X230" s="841"/>
      <c r="Y230" s="841"/>
      <c r="Z230" s="841"/>
    </row>
    <row r="231">
      <c r="A231" s="841"/>
      <c r="B231" s="839"/>
      <c r="C231" s="839"/>
      <c r="D231" s="839"/>
      <c r="E231" s="839"/>
      <c r="F231" s="839"/>
      <c r="G231" s="839"/>
      <c r="H231" s="839"/>
      <c r="I231" s="841"/>
      <c r="J231" s="841"/>
      <c r="K231" s="841"/>
      <c r="L231" s="841"/>
      <c r="M231" s="841"/>
      <c r="N231" s="841"/>
      <c r="O231" s="841"/>
      <c r="P231" s="841"/>
      <c r="Q231" s="841"/>
      <c r="R231" s="841"/>
      <c r="S231" s="841"/>
      <c r="T231" s="841"/>
      <c r="U231" s="841"/>
      <c r="V231" s="841"/>
      <c r="W231" s="841"/>
      <c r="X231" s="841"/>
      <c r="Y231" s="841"/>
      <c r="Z231" s="841"/>
    </row>
    <row r="232">
      <c r="A232" s="841"/>
      <c r="B232" s="839"/>
      <c r="C232" s="839"/>
      <c r="D232" s="839"/>
      <c r="E232" s="839"/>
      <c r="F232" s="839"/>
      <c r="G232" s="839"/>
      <c r="H232" s="839"/>
      <c r="I232" s="841"/>
      <c r="J232" s="841"/>
      <c r="K232" s="841"/>
      <c r="L232" s="841"/>
      <c r="M232" s="841"/>
      <c r="N232" s="841"/>
      <c r="O232" s="841"/>
      <c r="P232" s="841"/>
      <c r="Q232" s="841"/>
      <c r="R232" s="841"/>
      <c r="S232" s="841"/>
      <c r="T232" s="841"/>
      <c r="U232" s="841"/>
      <c r="V232" s="841"/>
      <c r="W232" s="841"/>
      <c r="X232" s="841"/>
      <c r="Y232" s="841"/>
      <c r="Z232" s="841"/>
    </row>
    <row r="233">
      <c r="A233" s="841"/>
      <c r="B233" s="839"/>
      <c r="C233" s="839"/>
      <c r="D233" s="839"/>
      <c r="E233" s="839"/>
      <c r="F233" s="839"/>
      <c r="G233" s="839"/>
      <c r="H233" s="839"/>
      <c r="I233" s="841"/>
      <c r="J233" s="841"/>
      <c r="K233" s="841"/>
      <c r="L233" s="841"/>
      <c r="M233" s="841"/>
      <c r="N233" s="841"/>
      <c r="O233" s="841"/>
      <c r="P233" s="841"/>
      <c r="Q233" s="841"/>
      <c r="R233" s="841"/>
      <c r="S233" s="841"/>
      <c r="T233" s="841"/>
      <c r="U233" s="841"/>
      <c r="V233" s="841"/>
      <c r="W233" s="841"/>
      <c r="X233" s="841"/>
      <c r="Y233" s="841"/>
      <c r="Z233" s="841"/>
    </row>
    <row r="234">
      <c r="A234" s="841"/>
      <c r="B234" s="839"/>
      <c r="C234" s="839"/>
      <c r="D234" s="839"/>
      <c r="E234" s="839"/>
      <c r="F234" s="839"/>
      <c r="G234" s="839"/>
      <c r="H234" s="839"/>
      <c r="I234" s="841"/>
      <c r="J234" s="841"/>
      <c r="K234" s="841"/>
      <c r="L234" s="841"/>
      <c r="M234" s="841"/>
      <c r="N234" s="841"/>
      <c r="O234" s="841"/>
      <c r="P234" s="841"/>
      <c r="Q234" s="841"/>
      <c r="R234" s="841"/>
      <c r="S234" s="841"/>
      <c r="T234" s="841"/>
      <c r="U234" s="841"/>
      <c r="V234" s="841"/>
      <c r="W234" s="841"/>
      <c r="X234" s="841"/>
      <c r="Y234" s="841"/>
      <c r="Z234" s="841"/>
    </row>
    <row r="235">
      <c r="A235" s="841"/>
      <c r="B235" s="839"/>
      <c r="C235" s="839"/>
      <c r="D235" s="839"/>
      <c r="E235" s="839"/>
      <c r="F235" s="839"/>
      <c r="G235" s="839"/>
      <c r="H235" s="839"/>
      <c r="I235" s="841"/>
      <c r="J235" s="841"/>
      <c r="K235" s="841"/>
      <c r="L235" s="841"/>
      <c r="M235" s="841"/>
      <c r="N235" s="841"/>
      <c r="O235" s="841"/>
      <c r="P235" s="841"/>
      <c r="Q235" s="841"/>
      <c r="R235" s="841"/>
      <c r="S235" s="841"/>
      <c r="T235" s="841"/>
      <c r="U235" s="841"/>
      <c r="V235" s="841"/>
      <c r="W235" s="841"/>
      <c r="X235" s="841"/>
      <c r="Y235" s="841"/>
      <c r="Z235" s="841"/>
    </row>
    <row r="236">
      <c r="A236" s="841"/>
      <c r="B236" s="839"/>
      <c r="C236" s="839"/>
      <c r="D236" s="839"/>
      <c r="E236" s="839"/>
      <c r="F236" s="839"/>
      <c r="G236" s="839"/>
      <c r="H236" s="839"/>
      <c r="I236" s="841"/>
      <c r="J236" s="841"/>
      <c r="K236" s="841"/>
      <c r="L236" s="841"/>
      <c r="M236" s="841"/>
      <c r="N236" s="841"/>
      <c r="O236" s="841"/>
      <c r="P236" s="841"/>
      <c r="Q236" s="841"/>
      <c r="R236" s="841"/>
      <c r="S236" s="841"/>
      <c r="T236" s="841"/>
      <c r="U236" s="841"/>
      <c r="V236" s="841"/>
      <c r="W236" s="841"/>
      <c r="X236" s="841"/>
      <c r="Y236" s="841"/>
      <c r="Z236" s="841"/>
    </row>
    <row r="237">
      <c r="A237" s="841"/>
      <c r="B237" s="839"/>
      <c r="C237" s="839"/>
      <c r="D237" s="839"/>
      <c r="E237" s="839"/>
      <c r="F237" s="839"/>
      <c r="G237" s="839"/>
      <c r="H237" s="839"/>
      <c r="I237" s="841"/>
      <c r="J237" s="841"/>
      <c r="K237" s="841"/>
      <c r="L237" s="841"/>
      <c r="M237" s="841"/>
      <c r="N237" s="841"/>
      <c r="O237" s="841"/>
      <c r="P237" s="841"/>
      <c r="Q237" s="841"/>
      <c r="R237" s="841"/>
      <c r="S237" s="841"/>
      <c r="T237" s="841"/>
      <c r="U237" s="841"/>
      <c r="V237" s="841"/>
      <c r="W237" s="841"/>
      <c r="X237" s="841"/>
      <c r="Y237" s="841"/>
      <c r="Z237" s="841"/>
    </row>
    <row r="238">
      <c r="A238" s="841"/>
      <c r="B238" s="839"/>
      <c r="C238" s="839"/>
      <c r="D238" s="839"/>
      <c r="E238" s="839"/>
      <c r="F238" s="839"/>
      <c r="G238" s="839"/>
      <c r="H238" s="839"/>
      <c r="I238" s="841"/>
      <c r="J238" s="841"/>
      <c r="K238" s="841"/>
      <c r="L238" s="841"/>
      <c r="M238" s="841"/>
      <c r="N238" s="841"/>
      <c r="O238" s="841"/>
      <c r="P238" s="841"/>
      <c r="Q238" s="841"/>
      <c r="R238" s="841"/>
      <c r="S238" s="841"/>
      <c r="T238" s="841"/>
      <c r="U238" s="841"/>
      <c r="V238" s="841"/>
      <c r="W238" s="841"/>
      <c r="X238" s="841"/>
      <c r="Y238" s="841"/>
      <c r="Z238" s="841"/>
    </row>
    <row r="239">
      <c r="A239" s="841"/>
      <c r="B239" s="839"/>
      <c r="C239" s="839"/>
      <c r="D239" s="839"/>
      <c r="E239" s="839"/>
      <c r="F239" s="839"/>
      <c r="G239" s="839"/>
      <c r="H239" s="839"/>
      <c r="I239" s="841"/>
      <c r="J239" s="841"/>
      <c r="K239" s="841"/>
      <c r="L239" s="841"/>
      <c r="M239" s="841"/>
      <c r="N239" s="841"/>
      <c r="O239" s="841"/>
      <c r="P239" s="841"/>
      <c r="Q239" s="841"/>
      <c r="R239" s="841"/>
      <c r="S239" s="841"/>
      <c r="T239" s="841"/>
      <c r="U239" s="841"/>
      <c r="V239" s="841"/>
      <c r="W239" s="841"/>
      <c r="X239" s="841"/>
      <c r="Y239" s="841"/>
      <c r="Z239" s="841"/>
    </row>
    <row r="240">
      <c r="A240" s="841"/>
      <c r="B240" s="839"/>
      <c r="C240" s="839"/>
      <c r="D240" s="839"/>
      <c r="E240" s="839"/>
      <c r="F240" s="839"/>
      <c r="G240" s="839"/>
      <c r="H240" s="839"/>
      <c r="I240" s="841"/>
      <c r="J240" s="841"/>
      <c r="K240" s="841"/>
      <c r="L240" s="841"/>
      <c r="M240" s="841"/>
      <c r="N240" s="841"/>
      <c r="O240" s="841"/>
      <c r="P240" s="841"/>
      <c r="Q240" s="841"/>
      <c r="R240" s="841"/>
      <c r="S240" s="841"/>
      <c r="T240" s="841"/>
      <c r="U240" s="841"/>
      <c r="V240" s="841"/>
      <c r="W240" s="841"/>
      <c r="X240" s="841"/>
      <c r="Y240" s="841"/>
      <c r="Z240" s="841"/>
    </row>
    <row r="241">
      <c r="A241" s="841"/>
      <c r="B241" s="839"/>
      <c r="C241" s="839"/>
      <c r="D241" s="839"/>
      <c r="E241" s="839"/>
      <c r="F241" s="839"/>
      <c r="G241" s="839"/>
      <c r="H241" s="839"/>
      <c r="I241" s="841"/>
      <c r="J241" s="841"/>
      <c r="K241" s="841"/>
      <c r="L241" s="841"/>
      <c r="M241" s="841"/>
      <c r="N241" s="841"/>
      <c r="O241" s="841"/>
      <c r="P241" s="841"/>
      <c r="Q241" s="841"/>
      <c r="R241" s="841"/>
      <c r="S241" s="841"/>
      <c r="T241" s="841"/>
      <c r="U241" s="841"/>
      <c r="V241" s="841"/>
      <c r="W241" s="841"/>
      <c r="X241" s="841"/>
      <c r="Y241" s="841"/>
      <c r="Z241" s="841"/>
    </row>
    <row r="242">
      <c r="A242" s="841"/>
      <c r="B242" s="839"/>
      <c r="C242" s="839"/>
      <c r="D242" s="839"/>
      <c r="E242" s="839"/>
      <c r="F242" s="839"/>
      <c r="G242" s="839"/>
      <c r="H242" s="839"/>
      <c r="I242" s="841"/>
      <c r="J242" s="841"/>
      <c r="K242" s="841"/>
      <c r="L242" s="841"/>
      <c r="M242" s="841"/>
      <c r="N242" s="841"/>
      <c r="O242" s="841"/>
      <c r="P242" s="841"/>
      <c r="Q242" s="841"/>
      <c r="R242" s="841"/>
      <c r="S242" s="841"/>
      <c r="T242" s="841"/>
      <c r="U242" s="841"/>
      <c r="V242" s="841"/>
      <c r="W242" s="841"/>
      <c r="X242" s="841"/>
      <c r="Y242" s="841"/>
      <c r="Z242" s="841"/>
    </row>
    <row r="243">
      <c r="A243" s="841"/>
      <c r="B243" s="839"/>
      <c r="C243" s="839"/>
      <c r="D243" s="839"/>
      <c r="E243" s="839"/>
      <c r="F243" s="839"/>
      <c r="G243" s="839"/>
      <c r="H243" s="839"/>
      <c r="I243" s="841"/>
      <c r="J243" s="841"/>
      <c r="K243" s="841"/>
      <c r="L243" s="841"/>
      <c r="M243" s="841"/>
      <c r="N243" s="841"/>
      <c r="O243" s="841"/>
      <c r="P243" s="841"/>
      <c r="Q243" s="841"/>
      <c r="R243" s="841"/>
      <c r="S243" s="841"/>
      <c r="T243" s="841"/>
      <c r="U243" s="841"/>
      <c r="V243" s="841"/>
      <c r="W243" s="841"/>
      <c r="X243" s="841"/>
      <c r="Y243" s="841"/>
      <c r="Z243" s="841"/>
    </row>
    <row r="244">
      <c r="A244" s="841"/>
      <c r="B244" s="839"/>
      <c r="C244" s="839"/>
      <c r="D244" s="839"/>
      <c r="E244" s="839"/>
      <c r="F244" s="839"/>
      <c r="G244" s="839"/>
      <c r="H244" s="839"/>
      <c r="I244" s="841"/>
      <c r="J244" s="841"/>
      <c r="K244" s="841"/>
      <c r="L244" s="841"/>
      <c r="M244" s="841"/>
      <c r="N244" s="841"/>
      <c r="O244" s="841"/>
      <c r="P244" s="841"/>
      <c r="Q244" s="841"/>
      <c r="R244" s="841"/>
      <c r="S244" s="841"/>
      <c r="T244" s="841"/>
      <c r="U244" s="841"/>
      <c r="V244" s="841"/>
      <c r="W244" s="841"/>
      <c r="X244" s="841"/>
      <c r="Y244" s="841"/>
      <c r="Z244" s="841"/>
    </row>
    <row r="245">
      <c r="A245" s="841"/>
      <c r="B245" s="839"/>
      <c r="C245" s="839"/>
      <c r="D245" s="839"/>
      <c r="E245" s="839"/>
      <c r="F245" s="839"/>
      <c r="G245" s="839"/>
      <c r="H245" s="839"/>
      <c r="I245" s="841"/>
      <c r="J245" s="841"/>
      <c r="K245" s="841"/>
      <c r="L245" s="841"/>
      <c r="M245" s="841"/>
      <c r="N245" s="841"/>
      <c r="O245" s="841"/>
      <c r="P245" s="841"/>
      <c r="Q245" s="841"/>
      <c r="R245" s="841"/>
      <c r="S245" s="841"/>
      <c r="T245" s="841"/>
      <c r="U245" s="841"/>
      <c r="V245" s="841"/>
      <c r="W245" s="841"/>
      <c r="X245" s="841"/>
      <c r="Y245" s="841"/>
      <c r="Z245" s="841"/>
    </row>
    <row r="246">
      <c r="A246" s="841"/>
      <c r="B246" s="839"/>
      <c r="C246" s="839"/>
      <c r="D246" s="839"/>
      <c r="E246" s="839"/>
      <c r="F246" s="839"/>
      <c r="G246" s="839"/>
      <c r="H246" s="839"/>
      <c r="I246" s="841"/>
      <c r="J246" s="841"/>
      <c r="K246" s="841"/>
      <c r="L246" s="841"/>
      <c r="M246" s="841"/>
      <c r="N246" s="841"/>
      <c r="O246" s="841"/>
      <c r="P246" s="841"/>
      <c r="Q246" s="841"/>
      <c r="R246" s="841"/>
      <c r="S246" s="841"/>
      <c r="T246" s="841"/>
      <c r="U246" s="841"/>
      <c r="V246" s="841"/>
      <c r="W246" s="841"/>
      <c r="X246" s="841"/>
      <c r="Y246" s="841"/>
      <c r="Z246" s="841"/>
    </row>
    <row r="247">
      <c r="A247" s="841"/>
      <c r="B247" s="839"/>
      <c r="C247" s="839"/>
      <c r="D247" s="839"/>
      <c r="E247" s="839"/>
      <c r="F247" s="839"/>
      <c r="G247" s="839"/>
      <c r="H247" s="839"/>
      <c r="I247" s="841"/>
      <c r="J247" s="841"/>
      <c r="K247" s="841"/>
      <c r="L247" s="841"/>
      <c r="M247" s="841"/>
      <c r="N247" s="841"/>
      <c r="O247" s="841"/>
      <c r="P247" s="841"/>
      <c r="Q247" s="841"/>
      <c r="R247" s="841"/>
      <c r="S247" s="841"/>
      <c r="T247" s="841"/>
      <c r="U247" s="841"/>
      <c r="V247" s="841"/>
      <c r="W247" s="841"/>
      <c r="X247" s="841"/>
      <c r="Y247" s="841"/>
      <c r="Z247" s="841"/>
    </row>
    <row r="248">
      <c r="A248" s="841"/>
      <c r="B248" s="839"/>
      <c r="C248" s="839"/>
      <c r="D248" s="839"/>
      <c r="E248" s="839"/>
      <c r="F248" s="839"/>
      <c r="G248" s="839"/>
      <c r="H248" s="839"/>
      <c r="I248" s="841"/>
      <c r="J248" s="841"/>
      <c r="K248" s="841"/>
      <c r="L248" s="841"/>
      <c r="M248" s="841"/>
      <c r="N248" s="841"/>
      <c r="O248" s="841"/>
      <c r="P248" s="841"/>
      <c r="Q248" s="841"/>
      <c r="R248" s="841"/>
      <c r="S248" s="841"/>
      <c r="T248" s="841"/>
      <c r="U248" s="841"/>
      <c r="V248" s="841"/>
      <c r="W248" s="841"/>
      <c r="X248" s="841"/>
      <c r="Y248" s="841"/>
      <c r="Z248" s="841"/>
    </row>
    <row r="249">
      <c r="A249" s="841"/>
      <c r="B249" s="839"/>
      <c r="C249" s="839"/>
      <c r="D249" s="839"/>
      <c r="E249" s="839"/>
      <c r="F249" s="839"/>
      <c r="G249" s="839"/>
      <c r="H249" s="839"/>
      <c r="I249" s="841"/>
      <c r="J249" s="841"/>
      <c r="K249" s="841"/>
      <c r="L249" s="841"/>
      <c r="M249" s="841"/>
      <c r="N249" s="841"/>
      <c r="O249" s="841"/>
      <c r="P249" s="841"/>
      <c r="Q249" s="841"/>
      <c r="R249" s="841"/>
      <c r="S249" s="841"/>
      <c r="T249" s="841"/>
      <c r="U249" s="841"/>
      <c r="V249" s="841"/>
      <c r="W249" s="841"/>
      <c r="X249" s="841"/>
      <c r="Y249" s="841"/>
      <c r="Z249" s="841"/>
    </row>
    <row r="250">
      <c r="A250" s="841"/>
      <c r="B250" s="839"/>
      <c r="C250" s="839"/>
      <c r="D250" s="839"/>
      <c r="E250" s="839"/>
      <c r="F250" s="839"/>
      <c r="G250" s="839"/>
      <c r="H250" s="839"/>
      <c r="I250" s="841"/>
      <c r="J250" s="841"/>
      <c r="K250" s="841"/>
      <c r="L250" s="841"/>
      <c r="M250" s="841"/>
      <c r="N250" s="841"/>
      <c r="O250" s="841"/>
      <c r="P250" s="841"/>
      <c r="Q250" s="841"/>
      <c r="R250" s="841"/>
      <c r="S250" s="841"/>
      <c r="T250" s="841"/>
      <c r="U250" s="841"/>
      <c r="V250" s="841"/>
      <c r="W250" s="841"/>
      <c r="X250" s="841"/>
      <c r="Y250" s="841"/>
      <c r="Z250" s="841"/>
    </row>
    <row r="251">
      <c r="A251" s="841"/>
      <c r="B251" s="839"/>
      <c r="C251" s="839"/>
      <c r="D251" s="839"/>
      <c r="E251" s="839"/>
      <c r="F251" s="839"/>
      <c r="G251" s="839"/>
      <c r="H251" s="839"/>
      <c r="I251" s="841"/>
      <c r="J251" s="841"/>
      <c r="K251" s="841"/>
      <c r="L251" s="841"/>
      <c r="M251" s="841"/>
      <c r="N251" s="841"/>
      <c r="O251" s="841"/>
      <c r="P251" s="841"/>
      <c r="Q251" s="841"/>
      <c r="R251" s="841"/>
      <c r="S251" s="841"/>
      <c r="T251" s="841"/>
      <c r="U251" s="841"/>
      <c r="V251" s="841"/>
      <c r="W251" s="841"/>
      <c r="X251" s="841"/>
      <c r="Y251" s="841"/>
      <c r="Z251" s="841"/>
    </row>
    <row r="252">
      <c r="A252" s="841"/>
      <c r="B252" s="839"/>
      <c r="C252" s="839"/>
      <c r="D252" s="839"/>
      <c r="E252" s="839"/>
      <c r="F252" s="839"/>
      <c r="G252" s="839"/>
      <c r="H252" s="839"/>
      <c r="I252" s="841"/>
      <c r="J252" s="841"/>
      <c r="K252" s="841"/>
      <c r="L252" s="841"/>
      <c r="M252" s="841"/>
      <c r="N252" s="841"/>
      <c r="O252" s="841"/>
      <c r="P252" s="841"/>
      <c r="Q252" s="841"/>
      <c r="R252" s="841"/>
      <c r="S252" s="841"/>
      <c r="T252" s="841"/>
      <c r="U252" s="841"/>
      <c r="V252" s="841"/>
      <c r="W252" s="841"/>
      <c r="X252" s="841"/>
      <c r="Y252" s="841"/>
      <c r="Z252" s="841"/>
    </row>
    <row r="253">
      <c r="A253" s="841"/>
      <c r="B253" s="839"/>
      <c r="C253" s="839"/>
      <c r="D253" s="839"/>
      <c r="E253" s="839"/>
      <c r="F253" s="839"/>
      <c r="G253" s="839"/>
      <c r="H253" s="839"/>
      <c r="I253" s="841"/>
      <c r="J253" s="841"/>
      <c r="K253" s="841"/>
      <c r="L253" s="841"/>
      <c r="M253" s="841"/>
      <c r="N253" s="841"/>
      <c r="O253" s="841"/>
      <c r="P253" s="841"/>
      <c r="Q253" s="841"/>
      <c r="R253" s="841"/>
      <c r="S253" s="841"/>
      <c r="T253" s="841"/>
      <c r="U253" s="841"/>
      <c r="V253" s="841"/>
      <c r="W253" s="841"/>
      <c r="X253" s="841"/>
      <c r="Y253" s="841"/>
      <c r="Z253" s="841"/>
    </row>
    <row r="254">
      <c r="A254" s="841"/>
      <c r="B254" s="839"/>
      <c r="C254" s="839"/>
      <c r="D254" s="839"/>
      <c r="E254" s="839"/>
      <c r="F254" s="839"/>
      <c r="G254" s="839"/>
      <c r="H254" s="839"/>
      <c r="I254" s="841"/>
      <c r="J254" s="841"/>
      <c r="K254" s="841"/>
      <c r="L254" s="841"/>
      <c r="M254" s="841"/>
      <c r="N254" s="841"/>
      <c r="O254" s="841"/>
      <c r="P254" s="841"/>
      <c r="Q254" s="841"/>
      <c r="R254" s="841"/>
      <c r="S254" s="841"/>
      <c r="T254" s="841"/>
      <c r="U254" s="841"/>
      <c r="V254" s="841"/>
      <c r="W254" s="841"/>
      <c r="X254" s="841"/>
      <c r="Y254" s="841"/>
      <c r="Z254" s="841"/>
    </row>
    <row r="255">
      <c r="A255" s="841"/>
      <c r="B255" s="839"/>
      <c r="C255" s="839"/>
      <c r="D255" s="839"/>
      <c r="E255" s="839"/>
      <c r="F255" s="839"/>
      <c r="G255" s="839"/>
      <c r="H255" s="839"/>
      <c r="I255" s="841"/>
      <c r="J255" s="841"/>
      <c r="K255" s="841"/>
      <c r="L255" s="841"/>
      <c r="M255" s="841"/>
      <c r="N255" s="841"/>
      <c r="O255" s="841"/>
      <c r="P255" s="841"/>
      <c r="Q255" s="841"/>
      <c r="R255" s="841"/>
      <c r="S255" s="841"/>
      <c r="T255" s="841"/>
      <c r="U255" s="841"/>
      <c r="V255" s="841"/>
      <c r="W255" s="841"/>
      <c r="X255" s="841"/>
      <c r="Y255" s="841"/>
      <c r="Z255" s="841"/>
    </row>
    <row r="256">
      <c r="A256" s="841"/>
      <c r="B256" s="839"/>
      <c r="C256" s="839"/>
      <c r="D256" s="839"/>
      <c r="E256" s="839"/>
      <c r="F256" s="839"/>
      <c r="G256" s="839"/>
      <c r="H256" s="839"/>
      <c r="I256" s="841"/>
      <c r="J256" s="841"/>
      <c r="K256" s="841"/>
      <c r="L256" s="841"/>
      <c r="M256" s="841"/>
      <c r="N256" s="841"/>
      <c r="O256" s="841"/>
      <c r="P256" s="841"/>
      <c r="Q256" s="841"/>
      <c r="R256" s="841"/>
      <c r="S256" s="841"/>
      <c r="T256" s="841"/>
      <c r="U256" s="841"/>
      <c r="V256" s="841"/>
      <c r="W256" s="841"/>
      <c r="X256" s="841"/>
      <c r="Y256" s="841"/>
      <c r="Z256" s="841"/>
    </row>
    <row r="257">
      <c r="A257" s="841"/>
      <c r="B257" s="839"/>
      <c r="C257" s="839"/>
      <c r="D257" s="839"/>
      <c r="E257" s="839"/>
      <c r="F257" s="839"/>
      <c r="G257" s="839"/>
      <c r="H257" s="839"/>
      <c r="I257" s="841"/>
      <c r="J257" s="841"/>
      <c r="K257" s="841"/>
      <c r="L257" s="841"/>
      <c r="M257" s="841"/>
      <c r="N257" s="841"/>
      <c r="O257" s="841"/>
      <c r="P257" s="841"/>
      <c r="Q257" s="841"/>
      <c r="R257" s="841"/>
      <c r="S257" s="841"/>
      <c r="T257" s="841"/>
      <c r="U257" s="841"/>
      <c r="V257" s="841"/>
      <c r="W257" s="841"/>
      <c r="X257" s="841"/>
      <c r="Y257" s="841"/>
      <c r="Z257" s="841"/>
    </row>
    <row r="258">
      <c r="A258" s="841"/>
      <c r="B258" s="839"/>
      <c r="C258" s="839"/>
      <c r="D258" s="839"/>
      <c r="E258" s="839"/>
      <c r="F258" s="839"/>
      <c r="G258" s="839"/>
      <c r="H258" s="839"/>
      <c r="I258" s="841"/>
      <c r="J258" s="841"/>
      <c r="K258" s="841"/>
      <c r="L258" s="841"/>
      <c r="M258" s="841"/>
      <c r="N258" s="841"/>
      <c r="O258" s="841"/>
      <c r="P258" s="841"/>
      <c r="Q258" s="841"/>
      <c r="R258" s="841"/>
      <c r="S258" s="841"/>
      <c r="T258" s="841"/>
      <c r="U258" s="841"/>
      <c r="V258" s="841"/>
      <c r="W258" s="841"/>
      <c r="X258" s="841"/>
      <c r="Y258" s="841"/>
      <c r="Z258" s="841"/>
    </row>
    <row r="259">
      <c r="A259" s="841"/>
      <c r="B259" s="839"/>
      <c r="C259" s="839"/>
      <c r="D259" s="839"/>
      <c r="E259" s="839"/>
      <c r="F259" s="839"/>
      <c r="G259" s="839"/>
      <c r="H259" s="839"/>
      <c r="I259" s="841"/>
      <c r="J259" s="841"/>
      <c r="K259" s="841"/>
      <c r="L259" s="841"/>
      <c r="M259" s="841"/>
      <c r="N259" s="841"/>
      <c r="O259" s="841"/>
      <c r="P259" s="841"/>
      <c r="Q259" s="841"/>
      <c r="R259" s="841"/>
      <c r="S259" s="841"/>
      <c r="T259" s="841"/>
      <c r="U259" s="841"/>
      <c r="V259" s="841"/>
      <c r="W259" s="841"/>
      <c r="X259" s="841"/>
      <c r="Y259" s="841"/>
      <c r="Z259" s="841"/>
    </row>
    <row r="260">
      <c r="A260" s="841"/>
      <c r="B260" s="839"/>
      <c r="C260" s="839"/>
      <c r="D260" s="839"/>
      <c r="E260" s="839"/>
      <c r="F260" s="839"/>
      <c r="G260" s="839"/>
      <c r="H260" s="839"/>
      <c r="I260" s="841"/>
      <c r="J260" s="841"/>
      <c r="K260" s="841"/>
      <c r="L260" s="841"/>
      <c r="M260" s="841"/>
      <c r="N260" s="841"/>
      <c r="O260" s="841"/>
      <c r="P260" s="841"/>
      <c r="Q260" s="841"/>
      <c r="R260" s="841"/>
      <c r="S260" s="841"/>
      <c r="T260" s="841"/>
      <c r="U260" s="841"/>
      <c r="V260" s="841"/>
      <c r="W260" s="841"/>
      <c r="X260" s="841"/>
      <c r="Y260" s="841"/>
      <c r="Z260" s="841"/>
    </row>
    <row r="261">
      <c r="A261" s="841"/>
      <c r="B261" s="839"/>
      <c r="C261" s="839"/>
      <c r="D261" s="839"/>
      <c r="E261" s="839"/>
      <c r="F261" s="839"/>
      <c r="G261" s="839"/>
      <c r="H261" s="839"/>
      <c r="I261" s="841"/>
      <c r="J261" s="841"/>
      <c r="K261" s="841"/>
      <c r="L261" s="841"/>
      <c r="M261" s="841"/>
      <c r="N261" s="841"/>
      <c r="O261" s="841"/>
      <c r="P261" s="841"/>
      <c r="Q261" s="841"/>
      <c r="R261" s="841"/>
      <c r="S261" s="841"/>
      <c r="T261" s="841"/>
      <c r="U261" s="841"/>
      <c r="V261" s="841"/>
      <c r="W261" s="841"/>
      <c r="X261" s="841"/>
      <c r="Y261" s="841"/>
      <c r="Z261" s="841"/>
    </row>
    <row r="262">
      <c r="A262" s="841"/>
      <c r="B262" s="839"/>
      <c r="C262" s="839"/>
      <c r="D262" s="839"/>
      <c r="E262" s="839"/>
      <c r="F262" s="839"/>
      <c r="G262" s="839"/>
      <c r="H262" s="839"/>
      <c r="I262" s="841"/>
      <c r="J262" s="841"/>
      <c r="K262" s="841"/>
      <c r="L262" s="841"/>
      <c r="M262" s="841"/>
      <c r="N262" s="841"/>
      <c r="O262" s="841"/>
      <c r="P262" s="841"/>
      <c r="Q262" s="841"/>
      <c r="R262" s="841"/>
      <c r="S262" s="841"/>
      <c r="T262" s="841"/>
      <c r="U262" s="841"/>
      <c r="V262" s="841"/>
      <c r="W262" s="841"/>
      <c r="X262" s="841"/>
      <c r="Y262" s="841"/>
      <c r="Z262" s="841"/>
    </row>
    <row r="263">
      <c r="A263" s="841"/>
      <c r="B263" s="839"/>
      <c r="C263" s="839"/>
      <c r="D263" s="839"/>
      <c r="E263" s="839"/>
      <c r="F263" s="839"/>
      <c r="G263" s="839"/>
      <c r="H263" s="839"/>
      <c r="I263" s="841"/>
      <c r="J263" s="841"/>
      <c r="K263" s="841"/>
      <c r="L263" s="841"/>
      <c r="M263" s="841"/>
      <c r="N263" s="841"/>
      <c r="O263" s="841"/>
      <c r="P263" s="841"/>
      <c r="Q263" s="841"/>
      <c r="R263" s="841"/>
      <c r="S263" s="841"/>
      <c r="T263" s="841"/>
      <c r="U263" s="841"/>
      <c r="V263" s="841"/>
      <c r="W263" s="841"/>
      <c r="X263" s="841"/>
      <c r="Y263" s="841"/>
      <c r="Z263" s="841"/>
    </row>
    <row r="264">
      <c r="A264" s="841"/>
      <c r="B264" s="839"/>
      <c r="C264" s="839"/>
      <c r="D264" s="839"/>
      <c r="E264" s="839"/>
      <c r="F264" s="839"/>
      <c r="G264" s="839"/>
      <c r="H264" s="839"/>
      <c r="I264" s="841"/>
      <c r="J264" s="841"/>
      <c r="K264" s="841"/>
      <c r="L264" s="841"/>
      <c r="M264" s="841"/>
      <c r="N264" s="841"/>
      <c r="O264" s="841"/>
      <c r="P264" s="841"/>
      <c r="Q264" s="841"/>
      <c r="R264" s="841"/>
      <c r="S264" s="841"/>
      <c r="T264" s="841"/>
      <c r="U264" s="841"/>
      <c r="V264" s="841"/>
      <c r="W264" s="841"/>
      <c r="X264" s="841"/>
      <c r="Y264" s="841"/>
      <c r="Z264" s="841"/>
    </row>
    <row r="265">
      <c r="A265" s="841"/>
      <c r="B265" s="839"/>
      <c r="C265" s="839"/>
      <c r="D265" s="839"/>
      <c r="E265" s="839"/>
      <c r="F265" s="839"/>
      <c r="G265" s="839"/>
      <c r="H265" s="839"/>
      <c r="I265" s="841"/>
      <c r="J265" s="841"/>
      <c r="K265" s="841"/>
      <c r="L265" s="841"/>
      <c r="M265" s="841"/>
      <c r="N265" s="841"/>
      <c r="O265" s="841"/>
      <c r="P265" s="841"/>
      <c r="Q265" s="841"/>
      <c r="R265" s="841"/>
      <c r="S265" s="841"/>
      <c r="T265" s="841"/>
      <c r="U265" s="841"/>
      <c r="V265" s="841"/>
      <c r="W265" s="841"/>
      <c r="X265" s="841"/>
      <c r="Y265" s="841"/>
      <c r="Z265" s="841"/>
    </row>
    <row r="266">
      <c r="A266" s="841"/>
      <c r="B266" s="839"/>
      <c r="C266" s="839"/>
      <c r="D266" s="839"/>
      <c r="E266" s="839"/>
      <c r="F266" s="839"/>
      <c r="G266" s="839"/>
      <c r="H266" s="839"/>
      <c r="I266" s="841"/>
      <c r="J266" s="841"/>
      <c r="K266" s="841"/>
      <c r="L266" s="841"/>
      <c r="M266" s="841"/>
      <c r="N266" s="841"/>
      <c r="O266" s="841"/>
      <c r="P266" s="841"/>
      <c r="Q266" s="841"/>
      <c r="R266" s="841"/>
      <c r="S266" s="841"/>
      <c r="T266" s="841"/>
      <c r="U266" s="841"/>
      <c r="V266" s="841"/>
      <c r="W266" s="841"/>
      <c r="X266" s="841"/>
      <c r="Y266" s="841"/>
      <c r="Z266" s="841"/>
    </row>
    <row r="267">
      <c r="A267" s="841"/>
      <c r="B267" s="839"/>
      <c r="C267" s="839"/>
      <c r="D267" s="839"/>
      <c r="E267" s="839"/>
      <c r="F267" s="839"/>
      <c r="G267" s="839"/>
      <c r="H267" s="839"/>
      <c r="I267" s="841"/>
      <c r="J267" s="841"/>
      <c r="K267" s="841"/>
      <c r="L267" s="841"/>
      <c r="M267" s="841"/>
      <c r="N267" s="841"/>
      <c r="O267" s="841"/>
      <c r="P267" s="841"/>
      <c r="Q267" s="841"/>
      <c r="R267" s="841"/>
      <c r="S267" s="841"/>
      <c r="T267" s="841"/>
      <c r="U267" s="841"/>
      <c r="V267" s="841"/>
      <c r="W267" s="841"/>
      <c r="X267" s="841"/>
      <c r="Y267" s="841"/>
      <c r="Z267" s="841"/>
    </row>
    <row r="268">
      <c r="A268" s="841"/>
      <c r="B268" s="839"/>
      <c r="C268" s="839"/>
      <c r="D268" s="839"/>
      <c r="E268" s="839"/>
      <c r="F268" s="839"/>
      <c r="G268" s="839"/>
      <c r="H268" s="839"/>
      <c r="I268" s="841"/>
      <c r="J268" s="841"/>
      <c r="K268" s="841"/>
      <c r="L268" s="841"/>
      <c r="M268" s="841"/>
      <c r="N268" s="841"/>
      <c r="O268" s="841"/>
      <c r="P268" s="841"/>
      <c r="Q268" s="841"/>
      <c r="R268" s="841"/>
      <c r="S268" s="841"/>
      <c r="T268" s="841"/>
      <c r="U268" s="841"/>
      <c r="V268" s="841"/>
      <c r="W268" s="841"/>
      <c r="X268" s="841"/>
      <c r="Y268" s="841"/>
      <c r="Z268" s="841"/>
    </row>
    <row r="269">
      <c r="A269" s="841"/>
      <c r="B269" s="839"/>
      <c r="C269" s="839"/>
      <c r="D269" s="839"/>
      <c r="E269" s="839"/>
      <c r="F269" s="839"/>
      <c r="G269" s="839"/>
      <c r="H269" s="839"/>
      <c r="I269" s="841"/>
      <c r="J269" s="841"/>
      <c r="K269" s="841"/>
      <c r="L269" s="841"/>
      <c r="M269" s="841"/>
      <c r="N269" s="841"/>
      <c r="O269" s="841"/>
      <c r="P269" s="841"/>
      <c r="Q269" s="841"/>
      <c r="R269" s="841"/>
      <c r="S269" s="841"/>
      <c r="T269" s="841"/>
      <c r="U269" s="841"/>
      <c r="V269" s="841"/>
      <c r="W269" s="841"/>
      <c r="X269" s="841"/>
      <c r="Y269" s="841"/>
      <c r="Z269" s="841"/>
    </row>
    <row r="270">
      <c r="A270" s="841"/>
      <c r="B270" s="839"/>
      <c r="C270" s="839"/>
      <c r="D270" s="839"/>
      <c r="E270" s="839"/>
      <c r="F270" s="839"/>
      <c r="G270" s="839"/>
      <c r="H270" s="839"/>
      <c r="I270" s="841"/>
      <c r="J270" s="841"/>
      <c r="K270" s="841"/>
      <c r="L270" s="841"/>
      <c r="M270" s="841"/>
      <c r="N270" s="841"/>
      <c r="O270" s="841"/>
      <c r="P270" s="841"/>
      <c r="Q270" s="841"/>
      <c r="R270" s="841"/>
      <c r="S270" s="841"/>
      <c r="T270" s="841"/>
      <c r="U270" s="841"/>
      <c r="V270" s="841"/>
      <c r="W270" s="841"/>
      <c r="X270" s="841"/>
      <c r="Y270" s="841"/>
      <c r="Z270" s="841"/>
    </row>
    <row r="271">
      <c r="A271" s="841"/>
      <c r="B271" s="839"/>
      <c r="C271" s="839"/>
      <c r="D271" s="839"/>
      <c r="E271" s="839"/>
      <c r="F271" s="839"/>
      <c r="G271" s="839"/>
      <c r="H271" s="839"/>
      <c r="I271" s="841"/>
      <c r="J271" s="841"/>
      <c r="K271" s="841"/>
      <c r="L271" s="841"/>
      <c r="M271" s="841"/>
      <c r="N271" s="841"/>
      <c r="O271" s="841"/>
      <c r="P271" s="841"/>
      <c r="Q271" s="841"/>
      <c r="R271" s="841"/>
      <c r="S271" s="841"/>
      <c r="T271" s="841"/>
      <c r="U271" s="841"/>
      <c r="V271" s="841"/>
      <c r="W271" s="841"/>
      <c r="X271" s="841"/>
      <c r="Y271" s="841"/>
      <c r="Z271" s="841"/>
    </row>
    <row r="272">
      <c r="A272" s="841"/>
      <c r="B272" s="839"/>
      <c r="C272" s="839"/>
      <c r="D272" s="839"/>
      <c r="E272" s="839"/>
      <c r="F272" s="839"/>
      <c r="G272" s="839"/>
      <c r="H272" s="839"/>
      <c r="I272" s="841"/>
      <c r="J272" s="841"/>
      <c r="K272" s="841"/>
      <c r="L272" s="841"/>
      <c r="M272" s="841"/>
      <c r="N272" s="841"/>
      <c r="O272" s="841"/>
      <c r="P272" s="841"/>
      <c r="Q272" s="841"/>
      <c r="R272" s="841"/>
      <c r="S272" s="841"/>
      <c r="T272" s="841"/>
      <c r="U272" s="841"/>
      <c r="V272" s="841"/>
      <c r="W272" s="841"/>
      <c r="X272" s="841"/>
      <c r="Y272" s="841"/>
      <c r="Z272" s="841"/>
    </row>
    <row r="273">
      <c r="A273" s="841"/>
      <c r="B273" s="839"/>
      <c r="C273" s="839"/>
      <c r="D273" s="839"/>
      <c r="E273" s="839"/>
      <c r="F273" s="839"/>
      <c r="G273" s="839"/>
      <c r="H273" s="839"/>
      <c r="I273" s="841"/>
      <c r="J273" s="841"/>
      <c r="K273" s="841"/>
      <c r="L273" s="841"/>
      <c r="M273" s="841"/>
      <c r="N273" s="841"/>
      <c r="O273" s="841"/>
      <c r="P273" s="841"/>
      <c r="Q273" s="841"/>
      <c r="R273" s="841"/>
      <c r="S273" s="841"/>
      <c r="T273" s="841"/>
      <c r="U273" s="841"/>
      <c r="V273" s="841"/>
      <c r="W273" s="841"/>
      <c r="X273" s="841"/>
      <c r="Y273" s="841"/>
      <c r="Z273" s="841"/>
    </row>
    <row r="274">
      <c r="A274" s="841"/>
      <c r="B274" s="839"/>
      <c r="C274" s="839"/>
      <c r="D274" s="839"/>
      <c r="E274" s="839"/>
      <c r="F274" s="839"/>
      <c r="G274" s="839"/>
      <c r="H274" s="839"/>
      <c r="I274" s="841"/>
      <c r="J274" s="841"/>
      <c r="K274" s="841"/>
      <c r="L274" s="841"/>
      <c r="M274" s="841"/>
      <c r="N274" s="841"/>
      <c r="O274" s="841"/>
      <c r="P274" s="841"/>
      <c r="Q274" s="841"/>
      <c r="R274" s="841"/>
      <c r="S274" s="841"/>
      <c r="T274" s="841"/>
      <c r="U274" s="841"/>
      <c r="V274" s="841"/>
      <c r="W274" s="841"/>
      <c r="X274" s="841"/>
      <c r="Y274" s="841"/>
      <c r="Z274" s="841"/>
    </row>
    <row r="275">
      <c r="A275" s="841"/>
      <c r="B275" s="839"/>
      <c r="C275" s="839"/>
      <c r="D275" s="839"/>
      <c r="E275" s="839"/>
      <c r="F275" s="839"/>
      <c r="G275" s="839"/>
      <c r="H275" s="839"/>
      <c r="I275" s="841"/>
      <c r="J275" s="841"/>
      <c r="K275" s="841"/>
      <c r="L275" s="841"/>
      <c r="M275" s="841"/>
      <c r="N275" s="841"/>
      <c r="O275" s="841"/>
      <c r="P275" s="841"/>
      <c r="Q275" s="841"/>
      <c r="R275" s="841"/>
      <c r="S275" s="841"/>
      <c r="T275" s="841"/>
      <c r="U275" s="841"/>
      <c r="V275" s="841"/>
      <c r="W275" s="841"/>
      <c r="X275" s="841"/>
      <c r="Y275" s="841"/>
      <c r="Z275" s="841"/>
    </row>
    <row r="276">
      <c r="A276" s="841"/>
      <c r="B276" s="839"/>
      <c r="C276" s="839"/>
      <c r="D276" s="839"/>
      <c r="E276" s="839"/>
      <c r="F276" s="839"/>
      <c r="G276" s="839"/>
      <c r="H276" s="839"/>
      <c r="I276" s="841"/>
      <c r="J276" s="841"/>
      <c r="K276" s="841"/>
      <c r="L276" s="841"/>
      <c r="M276" s="841"/>
      <c r="N276" s="841"/>
      <c r="O276" s="841"/>
      <c r="P276" s="841"/>
      <c r="Q276" s="841"/>
      <c r="R276" s="841"/>
      <c r="S276" s="841"/>
      <c r="T276" s="841"/>
      <c r="U276" s="841"/>
      <c r="V276" s="841"/>
      <c r="W276" s="841"/>
      <c r="X276" s="841"/>
      <c r="Y276" s="841"/>
      <c r="Z276" s="841"/>
    </row>
    <row r="277">
      <c r="A277" s="841"/>
      <c r="B277" s="839"/>
      <c r="C277" s="839"/>
      <c r="D277" s="839"/>
      <c r="E277" s="839"/>
      <c r="F277" s="839"/>
      <c r="G277" s="839"/>
      <c r="H277" s="839"/>
      <c r="I277" s="841"/>
      <c r="J277" s="841"/>
      <c r="K277" s="841"/>
      <c r="L277" s="841"/>
      <c r="M277" s="841"/>
      <c r="N277" s="841"/>
      <c r="O277" s="841"/>
      <c r="P277" s="841"/>
      <c r="Q277" s="841"/>
      <c r="R277" s="841"/>
      <c r="S277" s="841"/>
      <c r="T277" s="841"/>
      <c r="U277" s="841"/>
      <c r="V277" s="841"/>
      <c r="W277" s="841"/>
      <c r="X277" s="841"/>
      <c r="Y277" s="841"/>
      <c r="Z277" s="841"/>
    </row>
    <row r="278">
      <c r="A278" s="841"/>
      <c r="B278" s="839"/>
      <c r="C278" s="839"/>
      <c r="D278" s="839"/>
      <c r="E278" s="839"/>
      <c r="F278" s="839"/>
      <c r="G278" s="839"/>
      <c r="H278" s="839"/>
      <c r="I278" s="841"/>
      <c r="J278" s="841"/>
      <c r="K278" s="841"/>
      <c r="L278" s="841"/>
      <c r="M278" s="841"/>
      <c r="N278" s="841"/>
      <c r="O278" s="841"/>
      <c r="P278" s="841"/>
      <c r="Q278" s="841"/>
      <c r="R278" s="841"/>
      <c r="S278" s="841"/>
      <c r="T278" s="841"/>
      <c r="U278" s="841"/>
      <c r="V278" s="841"/>
      <c r="W278" s="841"/>
      <c r="X278" s="841"/>
      <c r="Y278" s="841"/>
      <c r="Z278" s="841"/>
    </row>
    <row r="279">
      <c r="A279" s="841"/>
      <c r="B279" s="839"/>
      <c r="C279" s="839"/>
      <c r="D279" s="839"/>
      <c r="E279" s="839"/>
      <c r="F279" s="839"/>
      <c r="G279" s="839"/>
      <c r="H279" s="839"/>
      <c r="I279" s="841"/>
      <c r="J279" s="841"/>
      <c r="K279" s="841"/>
      <c r="L279" s="841"/>
      <c r="M279" s="841"/>
      <c r="N279" s="841"/>
      <c r="O279" s="841"/>
      <c r="P279" s="841"/>
      <c r="Q279" s="841"/>
      <c r="R279" s="841"/>
      <c r="S279" s="841"/>
      <c r="T279" s="841"/>
      <c r="U279" s="841"/>
      <c r="V279" s="841"/>
      <c r="W279" s="841"/>
      <c r="X279" s="841"/>
      <c r="Y279" s="841"/>
      <c r="Z279" s="841"/>
    </row>
    <row r="280">
      <c r="A280" s="841"/>
      <c r="B280" s="839"/>
      <c r="C280" s="839"/>
      <c r="D280" s="839"/>
      <c r="E280" s="839"/>
      <c r="F280" s="839"/>
      <c r="G280" s="839"/>
      <c r="H280" s="839"/>
      <c r="I280" s="841"/>
      <c r="J280" s="841"/>
      <c r="K280" s="841"/>
      <c r="L280" s="841"/>
      <c r="M280" s="841"/>
      <c r="N280" s="841"/>
      <c r="O280" s="841"/>
      <c r="P280" s="841"/>
      <c r="Q280" s="841"/>
      <c r="R280" s="841"/>
      <c r="S280" s="841"/>
      <c r="T280" s="841"/>
      <c r="U280" s="841"/>
      <c r="V280" s="841"/>
      <c r="W280" s="841"/>
      <c r="X280" s="841"/>
      <c r="Y280" s="841"/>
      <c r="Z280" s="841"/>
    </row>
    <row r="281">
      <c r="A281" s="841"/>
      <c r="B281" s="839"/>
      <c r="C281" s="839"/>
      <c r="D281" s="839"/>
      <c r="E281" s="839"/>
      <c r="F281" s="839"/>
      <c r="G281" s="839"/>
      <c r="H281" s="839"/>
      <c r="I281" s="841"/>
      <c r="J281" s="841"/>
      <c r="K281" s="841"/>
      <c r="L281" s="841"/>
      <c r="M281" s="841"/>
      <c r="N281" s="841"/>
      <c r="O281" s="841"/>
      <c r="P281" s="841"/>
      <c r="Q281" s="841"/>
      <c r="R281" s="841"/>
      <c r="S281" s="841"/>
      <c r="T281" s="841"/>
      <c r="U281" s="841"/>
      <c r="V281" s="841"/>
      <c r="W281" s="841"/>
      <c r="X281" s="841"/>
      <c r="Y281" s="841"/>
      <c r="Z281" s="841"/>
    </row>
    <row r="282">
      <c r="A282" s="841"/>
      <c r="B282" s="839"/>
      <c r="C282" s="839"/>
      <c r="D282" s="839"/>
      <c r="E282" s="839"/>
      <c r="F282" s="839"/>
      <c r="G282" s="839"/>
      <c r="H282" s="839"/>
      <c r="I282" s="841"/>
      <c r="J282" s="841"/>
      <c r="K282" s="841"/>
      <c r="L282" s="841"/>
      <c r="M282" s="841"/>
      <c r="N282" s="841"/>
      <c r="O282" s="841"/>
      <c r="P282" s="841"/>
      <c r="Q282" s="841"/>
      <c r="R282" s="841"/>
      <c r="S282" s="841"/>
      <c r="T282" s="841"/>
      <c r="U282" s="841"/>
      <c r="V282" s="841"/>
      <c r="W282" s="841"/>
      <c r="X282" s="841"/>
      <c r="Y282" s="841"/>
      <c r="Z282" s="841"/>
    </row>
    <row r="283">
      <c r="A283" s="841"/>
      <c r="B283" s="839"/>
      <c r="C283" s="839"/>
      <c r="D283" s="839"/>
      <c r="E283" s="839"/>
      <c r="F283" s="839"/>
      <c r="G283" s="839"/>
      <c r="H283" s="839"/>
      <c r="I283" s="841"/>
      <c r="J283" s="841"/>
      <c r="K283" s="841"/>
      <c r="L283" s="841"/>
      <c r="M283" s="841"/>
      <c r="N283" s="841"/>
      <c r="O283" s="841"/>
      <c r="P283" s="841"/>
      <c r="Q283" s="841"/>
      <c r="R283" s="841"/>
      <c r="S283" s="841"/>
      <c r="T283" s="841"/>
      <c r="U283" s="841"/>
      <c r="V283" s="841"/>
      <c r="W283" s="841"/>
      <c r="X283" s="841"/>
      <c r="Y283" s="841"/>
      <c r="Z283" s="841"/>
    </row>
    <row r="284">
      <c r="A284" s="841"/>
      <c r="B284" s="839"/>
      <c r="C284" s="839"/>
      <c r="D284" s="839"/>
      <c r="E284" s="839"/>
      <c r="F284" s="839"/>
      <c r="G284" s="839"/>
      <c r="H284" s="839"/>
      <c r="I284" s="841"/>
      <c r="J284" s="841"/>
      <c r="K284" s="841"/>
      <c r="L284" s="841"/>
      <c r="M284" s="841"/>
      <c r="N284" s="841"/>
      <c r="O284" s="841"/>
      <c r="P284" s="841"/>
      <c r="Q284" s="841"/>
      <c r="R284" s="841"/>
      <c r="S284" s="841"/>
      <c r="T284" s="841"/>
      <c r="U284" s="841"/>
      <c r="V284" s="841"/>
      <c r="W284" s="841"/>
      <c r="X284" s="841"/>
      <c r="Y284" s="841"/>
      <c r="Z284" s="841"/>
    </row>
    <row r="285">
      <c r="A285" s="841"/>
      <c r="B285" s="839"/>
      <c r="C285" s="839"/>
      <c r="D285" s="839"/>
      <c r="E285" s="839"/>
      <c r="F285" s="839"/>
      <c r="G285" s="839"/>
      <c r="H285" s="839"/>
      <c r="I285" s="841"/>
      <c r="J285" s="841"/>
      <c r="K285" s="841"/>
      <c r="L285" s="841"/>
      <c r="M285" s="841"/>
      <c r="N285" s="841"/>
      <c r="O285" s="841"/>
      <c r="P285" s="841"/>
      <c r="Q285" s="841"/>
      <c r="R285" s="841"/>
      <c r="S285" s="841"/>
      <c r="T285" s="841"/>
      <c r="U285" s="841"/>
      <c r="V285" s="841"/>
      <c r="W285" s="841"/>
      <c r="X285" s="841"/>
      <c r="Y285" s="841"/>
      <c r="Z285" s="841"/>
    </row>
    <row r="286">
      <c r="A286" s="841"/>
      <c r="B286" s="839"/>
      <c r="C286" s="839"/>
      <c r="D286" s="839"/>
      <c r="E286" s="839"/>
      <c r="F286" s="839"/>
      <c r="G286" s="839"/>
      <c r="H286" s="839"/>
      <c r="I286" s="841"/>
      <c r="J286" s="841"/>
      <c r="K286" s="841"/>
      <c r="L286" s="841"/>
      <c r="M286" s="841"/>
      <c r="N286" s="841"/>
      <c r="O286" s="841"/>
      <c r="P286" s="841"/>
      <c r="Q286" s="841"/>
      <c r="R286" s="841"/>
      <c r="S286" s="841"/>
      <c r="T286" s="841"/>
      <c r="U286" s="841"/>
      <c r="V286" s="841"/>
      <c r="W286" s="841"/>
      <c r="X286" s="841"/>
      <c r="Y286" s="841"/>
      <c r="Z286" s="841"/>
    </row>
    <row r="287">
      <c r="A287" s="841"/>
      <c r="B287" s="839"/>
      <c r="C287" s="839"/>
      <c r="D287" s="839"/>
      <c r="E287" s="839"/>
      <c r="F287" s="839"/>
      <c r="G287" s="839"/>
      <c r="H287" s="839"/>
      <c r="I287" s="841"/>
      <c r="J287" s="841"/>
      <c r="K287" s="841"/>
      <c r="L287" s="841"/>
      <c r="M287" s="841"/>
      <c r="N287" s="841"/>
      <c r="O287" s="841"/>
      <c r="P287" s="841"/>
      <c r="Q287" s="841"/>
      <c r="R287" s="841"/>
      <c r="S287" s="841"/>
      <c r="T287" s="841"/>
      <c r="U287" s="841"/>
      <c r="V287" s="841"/>
      <c r="W287" s="841"/>
      <c r="X287" s="841"/>
      <c r="Y287" s="841"/>
      <c r="Z287" s="841"/>
    </row>
    <row r="288">
      <c r="A288" s="841"/>
      <c r="B288" s="839"/>
      <c r="C288" s="839"/>
      <c r="D288" s="839"/>
      <c r="E288" s="839"/>
      <c r="F288" s="839"/>
      <c r="G288" s="839"/>
      <c r="H288" s="839"/>
      <c r="I288" s="841"/>
      <c r="J288" s="841"/>
      <c r="K288" s="841"/>
      <c r="L288" s="841"/>
      <c r="M288" s="841"/>
      <c r="N288" s="841"/>
      <c r="O288" s="841"/>
      <c r="P288" s="841"/>
      <c r="Q288" s="841"/>
      <c r="R288" s="841"/>
      <c r="S288" s="841"/>
      <c r="T288" s="841"/>
      <c r="U288" s="841"/>
      <c r="V288" s="841"/>
      <c r="W288" s="841"/>
      <c r="X288" s="841"/>
      <c r="Y288" s="841"/>
      <c r="Z288" s="841"/>
    </row>
    <row r="289">
      <c r="A289" s="841"/>
      <c r="B289" s="839"/>
      <c r="C289" s="839"/>
      <c r="D289" s="839"/>
      <c r="E289" s="839"/>
      <c r="F289" s="839"/>
      <c r="G289" s="839"/>
      <c r="H289" s="839"/>
      <c r="I289" s="841"/>
      <c r="J289" s="841"/>
      <c r="K289" s="841"/>
      <c r="L289" s="841"/>
      <c r="M289" s="841"/>
      <c r="N289" s="841"/>
      <c r="O289" s="841"/>
      <c r="P289" s="841"/>
      <c r="Q289" s="841"/>
      <c r="R289" s="841"/>
      <c r="S289" s="841"/>
      <c r="T289" s="841"/>
      <c r="U289" s="841"/>
      <c r="V289" s="841"/>
      <c r="W289" s="841"/>
      <c r="X289" s="841"/>
      <c r="Y289" s="841"/>
      <c r="Z289" s="841"/>
    </row>
    <row r="290">
      <c r="A290" s="841"/>
      <c r="B290" s="839"/>
      <c r="C290" s="839"/>
      <c r="D290" s="839"/>
      <c r="E290" s="839"/>
      <c r="F290" s="839"/>
      <c r="G290" s="839"/>
      <c r="H290" s="839"/>
      <c r="I290" s="841"/>
      <c r="J290" s="841"/>
      <c r="K290" s="841"/>
      <c r="L290" s="841"/>
      <c r="M290" s="841"/>
      <c r="N290" s="841"/>
      <c r="O290" s="841"/>
      <c r="P290" s="841"/>
      <c r="Q290" s="841"/>
      <c r="R290" s="841"/>
      <c r="S290" s="841"/>
      <c r="T290" s="841"/>
      <c r="U290" s="841"/>
      <c r="V290" s="841"/>
      <c r="W290" s="841"/>
      <c r="X290" s="841"/>
      <c r="Y290" s="841"/>
      <c r="Z290" s="841"/>
    </row>
    <row r="291">
      <c r="A291" s="841"/>
      <c r="B291" s="839"/>
      <c r="C291" s="839"/>
      <c r="D291" s="839"/>
      <c r="E291" s="839"/>
      <c r="F291" s="839"/>
      <c r="G291" s="839"/>
      <c r="H291" s="839"/>
      <c r="I291" s="841"/>
      <c r="J291" s="841"/>
      <c r="K291" s="841"/>
      <c r="L291" s="841"/>
      <c r="M291" s="841"/>
      <c r="N291" s="841"/>
      <c r="O291" s="841"/>
      <c r="P291" s="841"/>
      <c r="Q291" s="841"/>
      <c r="R291" s="841"/>
      <c r="S291" s="841"/>
      <c r="T291" s="841"/>
      <c r="U291" s="841"/>
      <c r="V291" s="841"/>
      <c r="W291" s="841"/>
      <c r="X291" s="841"/>
      <c r="Y291" s="841"/>
      <c r="Z291" s="841"/>
    </row>
    <row r="292">
      <c r="A292" s="841"/>
      <c r="B292" s="839"/>
      <c r="C292" s="839"/>
      <c r="D292" s="839"/>
      <c r="E292" s="839"/>
      <c r="F292" s="839"/>
      <c r="G292" s="839"/>
      <c r="H292" s="839"/>
      <c r="I292" s="841"/>
      <c r="J292" s="841"/>
      <c r="K292" s="841"/>
      <c r="L292" s="841"/>
      <c r="M292" s="841"/>
      <c r="N292" s="841"/>
      <c r="O292" s="841"/>
      <c r="P292" s="841"/>
      <c r="Q292" s="841"/>
      <c r="R292" s="841"/>
      <c r="S292" s="841"/>
      <c r="T292" s="841"/>
      <c r="U292" s="841"/>
      <c r="V292" s="841"/>
      <c r="W292" s="841"/>
      <c r="X292" s="841"/>
      <c r="Y292" s="841"/>
      <c r="Z292" s="841"/>
    </row>
    <row r="293">
      <c r="A293" s="841"/>
      <c r="B293" s="839"/>
      <c r="C293" s="839"/>
      <c r="D293" s="839"/>
      <c r="E293" s="839"/>
      <c r="F293" s="839"/>
      <c r="G293" s="839"/>
      <c r="H293" s="839"/>
      <c r="I293" s="841"/>
      <c r="J293" s="841"/>
      <c r="K293" s="841"/>
      <c r="L293" s="841"/>
      <c r="M293" s="841"/>
      <c r="N293" s="841"/>
      <c r="O293" s="841"/>
      <c r="P293" s="841"/>
      <c r="Q293" s="841"/>
      <c r="R293" s="841"/>
      <c r="S293" s="841"/>
      <c r="T293" s="841"/>
      <c r="U293" s="841"/>
      <c r="V293" s="841"/>
      <c r="W293" s="841"/>
      <c r="X293" s="841"/>
      <c r="Y293" s="841"/>
      <c r="Z293" s="841"/>
    </row>
    <row r="294">
      <c r="A294" s="841"/>
      <c r="B294" s="839"/>
      <c r="C294" s="839"/>
      <c r="D294" s="839"/>
      <c r="E294" s="839"/>
      <c r="F294" s="839"/>
      <c r="G294" s="839"/>
      <c r="H294" s="839"/>
      <c r="I294" s="841"/>
      <c r="J294" s="841"/>
      <c r="K294" s="841"/>
      <c r="L294" s="841"/>
      <c r="M294" s="841"/>
      <c r="N294" s="841"/>
      <c r="O294" s="841"/>
      <c r="P294" s="841"/>
      <c r="Q294" s="841"/>
      <c r="R294" s="841"/>
      <c r="S294" s="841"/>
      <c r="T294" s="841"/>
      <c r="U294" s="841"/>
      <c r="V294" s="841"/>
      <c r="W294" s="841"/>
      <c r="X294" s="841"/>
      <c r="Y294" s="841"/>
      <c r="Z294" s="841"/>
    </row>
    <row r="295">
      <c r="A295" s="841"/>
      <c r="B295" s="839"/>
      <c r="C295" s="839"/>
      <c r="D295" s="839"/>
      <c r="E295" s="839"/>
      <c r="F295" s="839"/>
      <c r="G295" s="839"/>
      <c r="H295" s="839"/>
      <c r="I295" s="841"/>
      <c r="J295" s="841"/>
      <c r="K295" s="841"/>
      <c r="L295" s="841"/>
      <c r="M295" s="841"/>
      <c r="N295" s="841"/>
      <c r="O295" s="841"/>
      <c r="P295" s="841"/>
      <c r="Q295" s="841"/>
      <c r="R295" s="841"/>
      <c r="S295" s="841"/>
      <c r="T295" s="841"/>
      <c r="U295" s="841"/>
      <c r="V295" s="841"/>
      <c r="W295" s="841"/>
      <c r="X295" s="841"/>
      <c r="Y295" s="841"/>
      <c r="Z295" s="841"/>
    </row>
    <row r="296">
      <c r="A296" s="841"/>
      <c r="B296" s="839"/>
      <c r="C296" s="839"/>
      <c r="D296" s="839"/>
      <c r="E296" s="839"/>
      <c r="F296" s="839"/>
      <c r="G296" s="839"/>
      <c r="H296" s="839"/>
      <c r="I296" s="841"/>
      <c r="J296" s="841"/>
      <c r="K296" s="841"/>
      <c r="L296" s="841"/>
      <c r="M296" s="841"/>
      <c r="N296" s="841"/>
      <c r="O296" s="841"/>
      <c r="P296" s="841"/>
      <c r="Q296" s="841"/>
      <c r="R296" s="841"/>
      <c r="S296" s="841"/>
      <c r="T296" s="841"/>
      <c r="U296" s="841"/>
      <c r="V296" s="841"/>
      <c r="W296" s="841"/>
      <c r="X296" s="841"/>
      <c r="Y296" s="841"/>
      <c r="Z296" s="841"/>
    </row>
    <row r="297">
      <c r="A297" s="841"/>
      <c r="B297" s="839"/>
      <c r="C297" s="839"/>
      <c r="D297" s="839"/>
      <c r="E297" s="839"/>
      <c r="F297" s="839"/>
      <c r="G297" s="839"/>
      <c r="H297" s="839"/>
      <c r="I297" s="841"/>
      <c r="J297" s="841"/>
      <c r="K297" s="841"/>
      <c r="L297" s="841"/>
      <c r="M297" s="841"/>
      <c r="N297" s="841"/>
      <c r="O297" s="841"/>
      <c r="P297" s="841"/>
      <c r="Q297" s="841"/>
      <c r="R297" s="841"/>
      <c r="S297" s="841"/>
      <c r="T297" s="841"/>
      <c r="U297" s="841"/>
      <c r="V297" s="841"/>
      <c r="W297" s="841"/>
      <c r="X297" s="841"/>
      <c r="Y297" s="841"/>
      <c r="Z297" s="841"/>
    </row>
    <row r="298">
      <c r="A298" s="841"/>
      <c r="B298" s="839"/>
      <c r="C298" s="839"/>
      <c r="D298" s="839"/>
      <c r="E298" s="839"/>
      <c r="F298" s="839"/>
      <c r="G298" s="839"/>
      <c r="H298" s="839"/>
      <c r="I298" s="841"/>
      <c r="J298" s="841"/>
      <c r="K298" s="841"/>
      <c r="L298" s="841"/>
      <c r="M298" s="841"/>
      <c r="N298" s="841"/>
      <c r="O298" s="841"/>
      <c r="P298" s="841"/>
      <c r="Q298" s="841"/>
      <c r="R298" s="841"/>
      <c r="S298" s="841"/>
      <c r="T298" s="841"/>
      <c r="U298" s="841"/>
      <c r="V298" s="841"/>
      <c r="W298" s="841"/>
      <c r="X298" s="841"/>
      <c r="Y298" s="841"/>
      <c r="Z298" s="841"/>
    </row>
    <row r="299">
      <c r="A299" s="841"/>
      <c r="B299" s="839"/>
      <c r="C299" s="839"/>
      <c r="D299" s="839"/>
      <c r="E299" s="839"/>
      <c r="F299" s="839"/>
      <c r="G299" s="839"/>
      <c r="H299" s="839"/>
      <c r="I299" s="841"/>
      <c r="J299" s="841"/>
      <c r="K299" s="841"/>
      <c r="L299" s="841"/>
      <c r="M299" s="841"/>
      <c r="N299" s="841"/>
      <c r="O299" s="841"/>
      <c r="P299" s="841"/>
      <c r="Q299" s="841"/>
      <c r="R299" s="841"/>
      <c r="S299" s="841"/>
      <c r="T299" s="841"/>
      <c r="U299" s="841"/>
      <c r="V299" s="841"/>
      <c r="W299" s="841"/>
      <c r="X299" s="841"/>
      <c r="Y299" s="841"/>
      <c r="Z299" s="841"/>
    </row>
    <row r="300">
      <c r="A300" s="841"/>
      <c r="B300" s="839"/>
      <c r="C300" s="839"/>
      <c r="D300" s="839"/>
      <c r="E300" s="839"/>
      <c r="F300" s="839"/>
      <c r="G300" s="839"/>
      <c r="H300" s="839"/>
      <c r="I300" s="841"/>
      <c r="J300" s="841"/>
      <c r="K300" s="841"/>
      <c r="L300" s="841"/>
      <c r="M300" s="841"/>
      <c r="N300" s="841"/>
      <c r="O300" s="841"/>
      <c r="P300" s="841"/>
      <c r="Q300" s="841"/>
      <c r="R300" s="841"/>
      <c r="S300" s="841"/>
      <c r="T300" s="841"/>
      <c r="U300" s="841"/>
      <c r="V300" s="841"/>
      <c r="W300" s="841"/>
      <c r="X300" s="841"/>
      <c r="Y300" s="841"/>
      <c r="Z300" s="841"/>
    </row>
    <row r="301">
      <c r="A301" s="841"/>
      <c r="B301" s="839"/>
      <c r="C301" s="839"/>
      <c r="D301" s="839"/>
      <c r="E301" s="839"/>
      <c r="F301" s="839"/>
      <c r="G301" s="839"/>
      <c r="H301" s="839"/>
      <c r="I301" s="841"/>
      <c r="J301" s="841"/>
      <c r="K301" s="841"/>
      <c r="L301" s="841"/>
      <c r="M301" s="841"/>
      <c r="N301" s="841"/>
      <c r="O301" s="841"/>
      <c r="P301" s="841"/>
      <c r="Q301" s="841"/>
      <c r="R301" s="841"/>
      <c r="S301" s="841"/>
      <c r="T301" s="841"/>
      <c r="U301" s="841"/>
      <c r="V301" s="841"/>
      <c r="W301" s="841"/>
      <c r="X301" s="841"/>
      <c r="Y301" s="841"/>
      <c r="Z301" s="841"/>
    </row>
    <row r="302">
      <c r="A302" s="841"/>
      <c r="B302" s="839"/>
      <c r="C302" s="839"/>
      <c r="D302" s="839"/>
      <c r="E302" s="839"/>
      <c r="F302" s="839"/>
      <c r="G302" s="839"/>
      <c r="H302" s="839"/>
      <c r="I302" s="841"/>
      <c r="J302" s="841"/>
      <c r="K302" s="841"/>
      <c r="L302" s="841"/>
      <c r="M302" s="841"/>
      <c r="N302" s="841"/>
      <c r="O302" s="841"/>
      <c r="P302" s="841"/>
      <c r="Q302" s="841"/>
      <c r="R302" s="841"/>
      <c r="S302" s="841"/>
      <c r="T302" s="841"/>
      <c r="U302" s="841"/>
      <c r="V302" s="841"/>
      <c r="W302" s="841"/>
      <c r="X302" s="841"/>
      <c r="Y302" s="841"/>
      <c r="Z302" s="841"/>
    </row>
    <row r="303">
      <c r="A303" s="841"/>
      <c r="B303" s="839"/>
      <c r="C303" s="839"/>
      <c r="D303" s="839"/>
      <c r="E303" s="839"/>
      <c r="F303" s="839"/>
      <c r="G303" s="839"/>
      <c r="H303" s="839"/>
      <c r="I303" s="841"/>
      <c r="J303" s="841"/>
      <c r="K303" s="841"/>
      <c r="L303" s="841"/>
      <c r="M303" s="841"/>
      <c r="N303" s="841"/>
      <c r="O303" s="841"/>
      <c r="P303" s="841"/>
      <c r="Q303" s="841"/>
      <c r="R303" s="841"/>
      <c r="S303" s="841"/>
      <c r="T303" s="841"/>
      <c r="U303" s="841"/>
      <c r="V303" s="841"/>
      <c r="W303" s="841"/>
      <c r="X303" s="841"/>
      <c r="Y303" s="841"/>
      <c r="Z303" s="841"/>
    </row>
    <row r="304">
      <c r="A304" s="841"/>
      <c r="B304" s="839"/>
      <c r="C304" s="839"/>
      <c r="D304" s="839"/>
      <c r="E304" s="839"/>
      <c r="F304" s="839"/>
      <c r="G304" s="839"/>
      <c r="H304" s="839"/>
      <c r="I304" s="841"/>
      <c r="J304" s="841"/>
      <c r="K304" s="841"/>
      <c r="L304" s="841"/>
      <c r="M304" s="841"/>
      <c r="N304" s="841"/>
      <c r="O304" s="841"/>
      <c r="P304" s="841"/>
      <c r="Q304" s="841"/>
      <c r="R304" s="841"/>
      <c r="S304" s="841"/>
      <c r="T304" s="841"/>
      <c r="U304" s="841"/>
      <c r="V304" s="841"/>
      <c r="W304" s="841"/>
      <c r="X304" s="841"/>
      <c r="Y304" s="841"/>
      <c r="Z304" s="841"/>
    </row>
    <row r="305">
      <c r="A305" s="841"/>
      <c r="B305" s="839"/>
      <c r="C305" s="839"/>
      <c r="D305" s="839"/>
      <c r="E305" s="839"/>
      <c r="F305" s="839"/>
      <c r="G305" s="839"/>
      <c r="H305" s="839"/>
      <c r="I305" s="841"/>
      <c r="J305" s="841"/>
      <c r="K305" s="841"/>
      <c r="L305" s="841"/>
      <c r="M305" s="841"/>
      <c r="N305" s="841"/>
      <c r="O305" s="841"/>
      <c r="P305" s="841"/>
      <c r="Q305" s="841"/>
      <c r="R305" s="841"/>
      <c r="S305" s="841"/>
      <c r="T305" s="841"/>
      <c r="U305" s="841"/>
      <c r="V305" s="841"/>
      <c r="W305" s="841"/>
      <c r="X305" s="841"/>
      <c r="Y305" s="841"/>
      <c r="Z305" s="841"/>
    </row>
    <row r="306">
      <c r="A306" s="841"/>
      <c r="B306" s="839"/>
      <c r="C306" s="839"/>
      <c r="D306" s="839"/>
      <c r="E306" s="839"/>
      <c r="F306" s="839"/>
      <c r="G306" s="839"/>
      <c r="H306" s="839"/>
      <c r="I306" s="841"/>
      <c r="J306" s="841"/>
      <c r="K306" s="841"/>
      <c r="L306" s="841"/>
      <c r="M306" s="841"/>
      <c r="N306" s="841"/>
      <c r="O306" s="841"/>
      <c r="P306" s="841"/>
      <c r="Q306" s="841"/>
      <c r="R306" s="841"/>
      <c r="S306" s="841"/>
      <c r="T306" s="841"/>
      <c r="U306" s="841"/>
      <c r="V306" s="841"/>
      <c r="W306" s="841"/>
      <c r="X306" s="841"/>
      <c r="Y306" s="841"/>
      <c r="Z306" s="841"/>
    </row>
    <row r="307">
      <c r="A307" s="841"/>
      <c r="B307" s="839"/>
      <c r="C307" s="839"/>
      <c r="D307" s="839"/>
      <c r="E307" s="839"/>
      <c r="F307" s="839"/>
      <c r="G307" s="839"/>
      <c r="H307" s="839"/>
      <c r="I307" s="841"/>
      <c r="J307" s="841"/>
      <c r="K307" s="841"/>
      <c r="L307" s="841"/>
      <c r="M307" s="841"/>
      <c r="N307" s="841"/>
      <c r="O307" s="841"/>
      <c r="P307" s="841"/>
      <c r="Q307" s="841"/>
      <c r="R307" s="841"/>
      <c r="S307" s="841"/>
      <c r="T307" s="841"/>
      <c r="U307" s="841"/>
      <c r="V307" s="841"/>
      <c r="W307" s="841"/>
      <c r="X307" s="841"/>
      <c r="Y307" s="841"/>
      <c r="Z307" s="841"/>
    </row>
    <row r="308">
      <c r="A308" s="841"/>
      <c r="B308" s="839"/>
      <c r="C308" s="839"/>
      <c r="D308" s="839"/>
      <c r="E308" s="839"/>
      <c r="F308" s="839"/>
      <c r="G308" s="839"/>
      <c r="H308" s="839"/>
      <c r="I308" s="841"/>
      <c r="J308" s="841"/>
      <c r="K308" s="841"/>
      <c r="L308" s="841"/>
      <c r="M308" s="841"/>
      <c r="N308" s="841"/>
      <c r="O308" s="841"/>
      <c r="P308" s="841"/>
      <c r="Q308" s="841"/>
      <c r="R308" s="841"/>
      <c r="S308" s="841"/>
      <c r="T308" s="841"/>
      <c r="U308" s="841"/>
      <c r="V308" s="841"/>
      <c r="W308" s="841"/>
      <c r="X308" s="841"/>
      <c r="Y308" s="841"/>
      <c r="Z308" s="841"/>
    </row>
    <row r="309">
      <c r="A309" s="841"/>
      <c r="B309" s="839"/>
      <c r="C309" s="839"/>
      <c r="D309" s="839"/>
      <c r="E309" s="839"/>
      <c r="F309" s="839"/>
      <c r="G309" s="839"/>
      <c r="H309" s="839"/>
      <c r="I309" s="841"/>
      <c r="J309" s="841"/>
      <c r="K309" s="841"/>
      <c r="L309" s="841"/>
      <c r="M309" s="841"/>
      <c r="N309" s="841"/>
      <c r="O309" s="841"/>
      <c r="P309" s="841"/>
      <c r="Q309" s="841"/>
      <c r="R309" s="841"/>
      <c r="S309" s="841"/>
      <c r="T309" s="841"/>
      <c r="U309" s="841"/>
      <c r="V309" s="841"/>
      <c r="W309" s="841"/>
      <c r="X309" s="841"/>
      <c r="Y309" s="841"/>
      <c r="Z309" s="841"/>
    </row>
    <row r="310">
      <c r="A310" s="841"/>
      <c r="B310" s="839"/>
      <c r="C310" s="839"/>
      <c r="D310" s="839"/>
      <c r="E310" s="839"/>
      <c r="F310" s="839"/>
      <c r="G310" s="839"/>
      <c r="H310" s="839"/>
      <c r="I310" s="841"/>
      <c r="J310" s="841"/>
      <c r="K310" s="841"/>
      <c r="L310" s="841"/>
      <c r="M310" s="841"/>
      <c r="N310" s="841"/>
      <c r="O310" s="841"/>
      <c r="P310" s="841"/>
      <c r="Q310" s="841"/>
      <c r="R310" s="841"/>
      <c r="S310" s="841"/>
      <c r="T310" s="841"/>
      <c r="U310" s="841"/>
      <c r="V310" s="841"/>
      <c r="W310" s="841"/>
      <c r="X310" s="841"/>
      <c r="Y310" s="841"/>
      <c r="Z310" s="841"/>
    </row>
    <row r="311">
      <c r="A311" s="841"/>
      <c r="B311" s="839"/>
      <c r="C311" s="839"/>
      <c r="D311" s="839"/>
      <c r="E311" s="839"/>
      <c r="F311" s="839"/>
      <c r="G311" s="839"/>
      <c r="H311" s="839"/>
      <c r="I311" s="841"/>
      <c r="J311" s="841"/>
      <c r="K311" s="841"/>
      <c r="L311" s="841"/>
      <c r="M311" s="841"/>
      <c r="N311" s="841"/>
      <c r="O311" s="841"/>
      <c r="P311" s="841"/>
      <c r="Q311" s="841"/>
      <c r="R311" s="841"/>
      <c r="S311" s="841"/>
      <c r="T311" s="841"/>
      <c r="U311" s="841"/>
      <c r="V311" s="841"/>
      <c r="W311" s="841"/>
      <c r="X311" s="841"/>
      <c r="Y311" s="841"/>
      <c r="Z311" s="841"/>
    </row>
    <row r="312">
      <c r="A312" s="841"/>
      <c r="B312" s="839"/>
      <c r="C312" s="839"/>
      <c r="D312" s="839"/>
      <c r="E312" s="839"/>
      <c r="F312" s="839"/>
      <c r="G312" s="839"/>
      <c r="H312" s="839"/>
      <c r="I312" s="841"/>
      <c r="J312" s="841"/>
      <c r="K312" s="841"/>
      <c r="L312" s="841"/>
      <c r="M312" s="841"/>
      <c r="N312" s="841"/>
      <c r="O312" s="841"/>
      <c r="P312" s="841"/>
      <c r="Q312" s="841"/>
      <c r="R312" s="841"/>
      <c r="S312" s="841"/>
      <c r="T312" s="841"/>
      <c r="U312" s="841"/>
      <c r="V312" s="841"/>
      <c r="W312" s="841"/>
      <c r="X312" s="841"/>
      <c r="Y312" s="841"/>
      <c r="Z312" s="841"/>
    </row>
    <row r="313">
      <c r="A313" s="841"/>
      <c r="B313" s="839"/>
      <c r="C313" s="839"/>
      <c r="D313" s="839"/>
      <c r="E313" s="839"/>
      <c r="F313" s="839"/>
      <c r="G313" s="839"/>
      <c r="H313" s="839"/>
      <c r="I313" s="841"/>
      <c r="J313" s="841"/>
      <c r="K313" s="841"/>
      <c r="L313" s="841"/>
      <c r="M313" s="841"/>
      <c r="N313" s="841"/>
      <c r="O313" s="841"/>
      <c r="P313" s="841"/>
      <c r="Q313" s="841"/>
      <c r="R313" s="841"/>
      <c r="S313" s="841"/>
      <c r="T313" s="841"/>
      <c r="U313" s="841"/>
      <c r="V313" s="841"/>
      <c r="W313" s="841"/>
      <c r="X313" s="841"/>
      <c r="Y313" s="841"/>
      <c r="Z313" s="841"/>
    </row>
    <row r="314">
      <c r="A314" s="841"/>
      <c r="B314" s="839"/>
      <c r="C314" s="839"/>
      <c r="D314" s="839"/>
      <c r="E314" s="839"/>
      <c r="F314" s="839"/>
      <c r="G314" s="839"/>
      <c r="H314" s="839"/>
      <c r="I314" s="841"/>
      <c r="J314" s="841"/>
      <c r="K314" s="841"/>
      <c r="L314" s="841"/>
      <c r="M314" s="841"/>
      <c r="N314" s="841"/>
      <c r="O314" s="841"/>
      <c r="P314" s="841"/>
      <c r="Q314" s="841"/>
      <c r="R314" s="841"/>
      <c r="S314" s="841"/>
      <c r="T314" s="841"/>
      <c r="U314" s="841"/>
      <c r="V314" s="841"/>
      <c r="W314" s="841"/>
      <c r="X314" s="841"/>
      <c r="Y314" s="841"/>
      <c r="Z314" s="841"/>
    </row>
    <row r="315">
      <c r="A315" s="841"/>
      <c r="B315" s="839"/>
      <c r="C315" s="839"/>
      <c r="D315" s="839"/>
      <c r="E315" s="839"/>
      <c r="F315" s="839"/>
      <c r="G315" s="839"/>
      <c r="H315" s="839"/>
      <c r="I315" s="841"/>
      <c r="J315" s="841"/>
      <c r="K315" s="841"/>
      <c r="L315" s="841"/>
      <c r="M315" s="841"/>
      <c r="N315" s="841"/>
      <c r="O315" s="841"/>
      <c r="P315" s="841"/>
      <c r="Q315" s="841"/>
      <c r="R315" s="841"/>
      <c r="S315" s="841"/>
      <c r="T315" s="841"/>
      <c r="U315" s="841"/>
      <c r="V315" s="841"/>
      <c r="W315" s="841"/>
      <c r="X315" s="841"/>
      <c r="Y315" s="841"/>
      <c r="Z315" s="841"/>
    </row>
    <row r="316">
      <c r="A316" s="841"/>
      <c r="B316" s="839"/>
      <c r="C316" s="839"/>
      <c r="D316" s="839"/>
      <c r="E316" s="839"/>
      <c r="F316" s="839"/>
      <c r="G316" s="839"/>
      <c r="H316" s="839"/>
      <c r="I316" s="841"/>
      <c r="J316" s="841"/>
      <c r="K316" s="841"/>
      <c r="L316" s="841"/>
      <c r="M316" s="841"/>
      <c r="N316" s="841"/>
      <c r="O316" s="841"/>
      <c r="P316" s="841"/>
      <c r="Q316" s="841"/>
      <c r="R316" s="841"/>
      <c r="S316" s="841"/>
      <c r="T316" s="841"/>
      <c r="U316" s="841"/>
      <c r="V316" s="841"/>
      <c r="W316" s="841"/>
      <c r="X316" s="841"/>
      <c r="Y316" s="841"/>
      <c r="Z316" s="841"/>
    </row>
    <row r="317">
      <c r="A317" s="841"/>
      <c r="B317" s="839"/>
      <c r="C317" s="839"/>
      <c r="D317" s="839"/>
      <c r="E317" s="839"/>
      <c r="F317" s="839"/>
      <c r="G317" s="839"/>
      <c r="H317" s="839"/>
      <c r="I317" s="841"/>
      <c r="J317" s="841"/>
      <c r="K317" s="841"/>
      <c r="L317" s="841"/>
      <c r="M317" s="841"/>
      <c r="N317" s="841"/>
      <c r="O317" s="841"/>
      <c r="P317" s="841"/>
      <c r="Q317" s="841"/>
      <c r="R317" s="841"/>
      <c r="S317" s="841"/>
      <c r="T317" s="841"/>
      <c r="U317" s="841"/>
      <c r="V317" s="841"/>
      <c r="W317" s="841"/>
      <c r="X317" s="841"/>
      <c r="Y317" s="841"/>
      <c r="Z317" s="841"/>
    </row>
    <row r="318">
      <c r="A318" s="841"/>
      <c r="B318" s="839"/>
      <c r="C318" s="839"/>
      <c r="D318" s="839"/>
      <c r="E318" s="839"/>
      <c r="F318" s="839"/>
      <c r="G318" s="839"/>
      <c r="H318" s="839"/>
      <c r="I318" s="841"/>
      <c r="J318" s="841"/>
      <c r="K318" s="841"/>
      <c r="L318" s="841"/>
      <c r="M318" s="841"/>
      <c r="N318" s="841"/>
      <c r="O318" s="841"/>
      <c r="P318" s="841"/>
      <c r="Q318" s="841"/>
      <c r="R318" s="841"/>
      <c r="S318" s="841"/>
      <c r="T318" s="841"/>
      <c r="U318" s="841"/>
      <c r="V318" s="841"/>
      <c r="W318" s="841"/>
      <c r="X318" s="841"/>
      <c r="Y318" s="841"/>
      <c r="Z318" s="841"/>
    </row>
    <row r="319">
      <c r="A319" s="841"/>
      <c r="B319" s="839"/>
      <c r="C319" s="839"/>
      <c r="D319" s="839"/>
      <c r="E319" s="839"/>
      <c r="F319" s="839"/>
      <c r="G319" s="839"/>
      <c r="H319" s="839"/>
      <c r="I319" s="841"/>
      <c r="J319" s="841"/>
      <c r="K319" s="841"/>
      <c r="L319" s="841"/>
      <c r="M319" s="841"/>
      <c r="N319" s="841"/>
      <c r="O319" s="841"/>
      <c r="P319" s="841"/>
      <c r="Q319" s="841"/>
      <c r="R319" s="841"/>
      <c r="S319" s="841"/>
      <c r="T319" s="841"/>
      <c r="U319" s="841"/>
      <c r="V319" s="841"/>
      <c r="W319" s="841"/>
      <c r="X319" s="841"/>
      <c r="Y319" s="841"/>
      <c r="Z319" s="841"/>
    </row>
    <row r="320">
      <c r="A320" s="841"/>
      <c r="B320" s="839"/>
      <c r="C320" s="839"/>
      <c r="D320" s="839"/>
      <c r="E320" s="839"/>
      <c r="F320" s="839"/>
      <c r="G320" s="839"/>
      <c r="H320" s="839"/>
      <c r="I320" s="841"/>
      <c r="J320" s="841"/>
      <c r="K320" s="841"/>
      <c r="L320" s="841"/>
      <c r="M320" s="841"/>
      <c r="N320" s="841"/>
      <c r="O320" s="841"/>
      <c r="P320" s="841"/>
      <c r="Q320" s="841"/>
      <c r="R320" s="841"/>
      <c r="S320" s="841"/>
      <c r="T320" s="841"/>
      <c r="U320" s="841"/>
      <c r="V320" s="841"/>
      <c r="W320" s="841"/>
      <c r="X320" s="841"/>
      <c r="Y320" s="841"/>
      <c r="Z320" s="841"/>
    </row>
    <row r="321">
      <c r="A321" s="841"/>
      <c r="B321" s="839"/>
      <c r="C321" s="839"/>
      <c r="D321" s="839"/>
      <c r="E321" s="839"/>
      <c r="F321" s="839"/>
      <c r="G321" s="839"/>
      <c r="H321" s="839"/>
      <c r="I321" s="841"/>
      <c r="J321" s="841"/>
      <c r="K321" s="841"/>
      <c r="L321" s="841"/>
      <c r="M321" s="841"/>
      <c r="N321" s="841"/>
      <c r="O321" s="841"/>
      <c r="P321" s="841"/>
      <c r="Q321" s="841"/>
      <c r="R321" s="841"/>
      <c r="S321" s="841"/>
      <c r="T321" s="841"/>
      <c r="U321" s="841"/>
      <c r="V321" s="841"/>
      <c r="W321" s="841"/>
      <c r="X321" s="841"/>
      <c r="Y321" s="841"/>
      <c r="Z321" s="841"/>
    </row>
    <row r="322">
      <c r="A322" s="841"/>
      <c r="B322" s="839"/>
      <c r="C322" s="839"/>
      <c r="D322" s="839"/>
      <c r="E322" s="839"/>
      <c r="F322" s="839"/>
      <c r="G322" s="839"/>
      <c r="H322" s="839"/>
      <c r="I322" s="841"/>
      <c r="J322" s="841"/>
      <c r="K322" s="841"/>
      <c r="L322" s="841"/>
      <c r="M322" s="841"/>
      <c r="N322" s="841"/>
      <c r="O322" s="841"/>
      <c r="P322" s="841"/>
      <c r="Q322" s="841"/>
      <c r="R322" s="841"/>
      <c r="S322" s="841"/>
      <c r="T322" s="841"/>
      <c r="U322" s="841"/>
      <c r="V322" s="841"/>
      <c r="W322" s="841"/>
      <c r="X322" s="841"/>
      <c r="Y322" s="841"/>
      <c r="Z322" s="841"/>
    </row>
    <row r="323">
      <c r="A323" s="841"/>
      <c r="B323" s="839"/>
      <c r="C323" s="839"/>
      <c r="D323" s="839"/>
      <c r="E323" s="839"/>
      <c r="F323" s="839"/>
      <c r="G323" s="839"/>
      <c r="H323" s="839"/>
      <c r="I323" s="841"/>
      <c r="J323" s="841"/>
      <c r="K323" s="841"/>
      <c r="L323" s="841"/>
      <c r="M323" s="841"/>
      <c r="N323" s="841"/>
      <c r="O323" s="841"/>
      <c r="P323" s="841"/>
      <c r="Q323" s="841"/>
      <c r="R323" s="841"/>
      <c r="S323" s="841"/>
      <c r="T323" s="841"/>
      <c r="U323" s="841"/>
      <c r="V323" s="841"/>
      <c r="W323" s="841"/>
      <c r="X323" s="841"/>
      <c r="Y323" s="841"/>
      <c r="Z323" s="841"/>
    </row>
    <row r="324">
      <c r="A324" s="841"/>
      <c r="B324" s="839"/>
      <c r="C324" s="839"/>
      <c r="D324" s="839"/>
      <c r="E324" s="839"/>
      <c r="F324" s="839"/>
      <c r="G324" s="839"/>
      <c r="H324" s="839"/>
      <c r="I324" s="841"/>
      <c r="J324" s="841"/>
      <c r="K324" s="841"/>
      <c r="L324" s="841"/>
      <c r="M324" s="841"/>
      <c r="N324" s="841"/>
      <c r="O324" s="841"/>
      <c r="P324" s="841"/>
      <c r="Q324" s="841"/>
      <c r="R324" s="841"/>
      <c r="S324" s="841"/>
      <c r="T324" s="841"/>
      <c r="U324" s="841"/>
      <c r="V324" s="841"/>
      <c r="W324" s="841"/>
      <c r="X324" s="841"/>
      <c r="Y324" s="841"/>
      <c r="Z324" s="841"/>
    </row>
    <row r="325">
      <c r="A325" s="841"/>
      <c r="B325" s="839"/>
      <c r="C325" s="839"/>
      <c r="D325" s="839"/>
      <c r="E325" s="839"/>
      <c r="F325" s="839"/>
      <c r="G325" s="839"/>
      <c r="H325" s="839"/>
      <c r="I325" s="841"/>
      <c r="J325" s="841"/>
      <c r="K325" s="841"/>
      <c r="L325" s="841"/>
      <c r="M325" s="841"/>
      <c r="N325" s="841"/>
      <c r="O325" s="841"/>
      <c r="P325" s="841"/>
      <c r="Q325" s="841"/>
      <c r="R325" s="841"/>
      <c r="S325" s="841"/>
      <c r="T325" s="841"/>
      <c r="U325" s="841"/>
      <c r="V325" s="841"/>
      <c r="W325" s="841"/>
      <c r="X325" s="841"/>
      <c r="Y325" s="841"/>
      <c r="Z325" s="841"/>
    </row>
    <row r="326">
      <c r="A326" s="841"/>
      <c r="B326" s="839"/>
      <c r="C326" s="839"/>
      <c r="D326" s="839"/>
      <c r="E326" s="839"/>
      <c r="F326" s="839"/>
      <c r="G326" s="839"/>
      <c r="H326" s="839"/>
      <c r="I326" s="841"/>
      <c r="J326" s="841"/>
      <c r="K326" s="841"/>
      <c r="L326" s="841"/>
      <c r="M326" s="841"/>
      <c r="N326" s="841"/>
      <c r="O326" s="841"/>
      <c r="P326" s="841"/>
      <c r="Q326" s="841"/>
      <c r="R326" s="841"/>
      <c r="S326" s="841"/>
      <c r="T326" s="841"/>
      <c r="U326" s="841"/>
      <c r="V326" s="841"/>
      <c r="W326" s="841"/>
      <c r="X326" s="841"/>
      <c r="Y326" s="841"/>
      <c r="Z326" s="841"/>
    </row>
    <row r="327">
      <c r="A327" s="841"/>
      <c r="B327" s="839"/>
      <c r="C327" s="839"/>
      <c r="D327" s="839"/>
      <c r="E327" s="839"/>
      <c r="F327" s="839"/>
      <c r="G327" s="839"/>
      <c r="H327" s="839"/>
      <c r="I327" s="841"/>
      <c r="J327" s="841"/>
      <c r="K327" s="841"/>
      <c r="L327" s="841"/>
      <c r="M327" s="841"/>
      <c r="N327" s="841"/>
      <c r="O327" s="841"/>
      <c r="P327" s="841"/>
      <c r="Q327" s="841"/>
      <c r="R327" s="841"/>
      <c r="S327" s="841"/>
      <c r="T327" s="841"/>
      <c r="U327" s="841"/>
      <c r="V327" s="841"/>
      <c r="W327" s="841"/>
      <c r="X327" s="841"/>
      <c r="Y327" s="841"/>
      <c r="Z327" s="841"/>
    </row>
    <row r="328">
      <c r="A328" s="841"/>
      <c r="B328" s="839"/>
      <c r="C328" s="839"/>
      <c r="D328" s="839"/>
      <c r="E328" s="839"/>
      <c r="F328" s="839"/>
      <c r="G328" s="839"/>
      <c r="H328" s="839"/>
      <c r="I328" s="841"/>
      <c r="J328" s="841"/>
      <c r="K328" s="841"/>
      <c r="L328" s="841"/>
      <c r="M328" s="841"/>
      <c r="N328" s="841"/>
      <c r="O328" s="841"/>
      <c r="P328" s="841"/>
      <c r="Q328" s="841"/>
      <c r="R328" s="841"/>
      <c r="S328" s="841"/>
      <c r="T328" s="841"/>
      <c r="U328" s="841"/>
      <c r="V328" s="841"/>
      <c r="W328" s="841"/>
      <c r="X328" s="841"/>
      <c r="Y328" s="841"/>
      <c r="Z328" s="841"/>
    </row>
    <row r="329">
      <c r="A329" s="841"/>
      <c r="B329" s="839"/>
      <c r="C329" s="839"/>
      <c r="D329" s="839"/>
      <c r="E329" s="839"/>
      <c r="F329" s="839"/>
      <c r="G329" s="839"/>
      <c r="H329" s="839"/>
      <c r="I329" s="841"/>
      <c r="J329" s="841"/>
      <c r="K329" s="841"/>
      <c r="L329" s="841"/>
      <c r="M329" s="841"/>
      <c r="N329" s="841"/>
      <c r="O329" s="841"/>
      <c r="P329" s="841"/>
      <c r="Q329" s="841"/>
      <c r="R329" s="841"/>
      <c r="S329" s="841"/>
      <c r="T329" s="841"/>
      <c r="U329" s="841"/>
      <c r="V329" s="841"/>
      <c r="W329" s="841"/>
      <c r="X329" s="841"/>
      <c r="Y329" s="841"/>
      <c r="Z329" s="841"/>
    </row>
    <row r="330">
      <c r="A330" s="841"/>
      <c r="B330" s="839"/>
      <c r="C330" s="839"/>
      <c r="D330" s="839"/>
      <c r="E330" s="839"/>
      <c r="F330" s="839"/>
      <c r="G330" s="839"/>
      <c r="H330" s="839"/>
      <c r="I330" s="841"/>
      <c r="J330" s="841"/>
      <c r="K330" s="841"/>
      <c r="L330" s="841"/>
      <c r="M330" s="841"/>
      <c r="N330" s="841"/>
      <c r="O330" s="841"/>
      <c r="P330" s="841"/>
      <c r="Q330" s="841"/>
      <c r="R330" s="841"/>
      <c r="S330" s="841"/>
      <c r="T330" s="841"/>
      <c r="U330" s="841"/>
      <c r="V330" s="841"/>
      <c r="W330" s="841"/>
      <c r="X330" s="841"/>
      <c r="Y330" s="841"/>
      <c r="Z330" s="841"/>
    </row>
    <row r="331">
      <c r="A331" s="841"/>
      <c r="B331" s="839"/>
      <c r="C331" s="839"/>
      <c r="D331" s="839"/>
      <c r="E331" s="839"/>
      <c r="F331" s="839"/>
      <c r="G331" s="839"/>
      <c r="H331" s="839"/>
      <c r="I331" s="841"/>
      <c r="J331" s="841"/>
      <c r="K331" s="841"/>
      <c r="L331" s="841"/>
      <c r="M331" s="841"/>
      <c r="N331" s="841"/>
      <c r="O331" s="841"/>
      <c r="P331" s="841"/>
      <c r="Q331" s="841"/>
      <c r="R331" s="841"/>
      <c r="S331" s="841"/>
      <c r="T331" s="841"/>
      <c r="U331" s="841"/>
      <c r="V331" s="841"/>
      <c r="W331" s="841"/>
      <c r="X331" s="841"/>
      <c r="Y331" s="841"/>
      <c r="Z331" s="841"/>
    </row>
    <row r="332">
      <c r="A332" s="841"/>
      <c r="B332" s="839"/>
      <c r="C332" s="839"/>
      <c r="D332" s="839"/>
      <c r="E332" s="839"/>
      <c r="F332" s="839"/>
      <c r="G332" s="839"/>
      <c r="H332" s="839"/>
      <c r="I332" s="841"/>
      <c r="J332" s="841"/>
      <c r="K332" s="841"/>
      <c r="L332" s="841"/>
      <c r="M332" s="841"/>
      <c r="N332" s="841"/>
      <c r="O332" s="841"/>
      <c r="P332" s="841"/>
      <c r="Q332" s="841"/>
      <c r="R332" s="841"/>
      <c r="S332" s="841"/>
      <c r="T332" s="841"/>
      <c r="U332" s="841"/>
      <c r="V332" s="841"/>
      <c r="W332" s="841"/>
      <c r="X332" s="841"/>
      <c r="Y332" s="841"/>
      <c r="Z332" s="841"/>
    </row>
    <row r="333">
      <c r="A333" s="841"/>
      <c r="B333" s="839"/>
      <c r="C333" s="839"/>
      <c r="D333" s="839"/>
      <c r="E333" s="839"/>
      <c r="F333" s="839"/>
      <c r="G333" s="839"/>
      <c r="H333" s="839"/>
      <c r="I333" s="841"/>
      <c r="J333" s="841"/>
      <c r="K333" s="841"/>
      <c r="L333" s="841"/>
      <c r="M333" s="841"/>
      <c r="N333" s="841"/>
      <c r="O333" s="841"/>
      <c r="P333" s="841"/>
      <c r="Q333" s="841"/>
      <c r="R333" s="841"/>
      <c r="S333" s="841"/>
      <c r="T333" s="841"/>
      <c r="U333" s="841"/>
      <c r="V333" s="841"/>
      <c r="W333" s="841"/>
      <c r="X333" s="841"/>
      <c r="Y333" s="841"/>
      <c r="Z333" s="841"/>
    </row>
    <row r="334">
      <c r="A334" s="841"/>
      <c r="B334" s="839"/>
      <c r="C334" s="839"/>
      <c r="D334" s="839"/>
      <c r="E334" s="839"/>
      <c r="F334" s="839"/>
      <c r="G334" s="839"/>
      <c r="H334" s="839"/>
      <c r="I334" s="841"/>
      <c r="J334" s="841"/>
      <c r="K334" s="841"/>
      <c r="L334" s="841"/>
      <c r="M334" s="841"/>
      <c r="N334" s="841"/>
      <c r="O334" s="841"/>
      <c r="P334" s="841"/>
      <c r="Q334" s="841"/>
      <c r="R334" s="841"/>
      <c r="S334" s="841"/>
      <c r="T334" s="841"/>
      <c r="U334" s="841"/>
      <c r="V334" s="841"/>
      <c r="W334" s="841"/>
      <c r="X334" s="841"/>
      <c r="Y334" s="841"/>
      <c r="Z334" s="841"/>
    </row>
    <row r="335">
      <c r="A335" s="841"/>
      <c r="B335" s="839"/>
      <c r="C335" s="839"/>
      <c r="D335" s="839"/>
      <c r="E335" s="839"/>
      <c r="F335" s="839"/>
      <c r="G335" s="839"/>
      <c r="H335" s="839"/>
      <c r="I335" s="841"/>
      <c r="J335" s="841"/>
      <c r="K335" s="841"/>
      <c r="L335" s="841"/>
      <c r="M335" s="841"/>
      <c r="N335" s="841"/>
      <c r="O335" s="841"/>
      <c r="P335" s="841"/>
      <c r="Q335" s="841"/>
      <c r="R335" s="841"/>
      <c r="S335" s="841"/>
      <c r="T335" s="841"/>
      <c r="U335" s="841"/>
      <c r="V335" s="841"/>
      <c r="W335" s="841"/>
      <c r="X335" s="841"/>
      <c r="Y335" s="841"/>
      <c r="Z335" s="841"/>
    </row>
    <row r="336">
      <c r="A336" s="841"/>
      <c r="B336" s="839"/>
      <c r="C336" s="839"/>
      <c r="D336" s="839"/>
      <c r="E336" s="839"/>
      <c r="F336" s="839"/>
      <c r="G336" s="839"/>
      <c r="H336" s="839"/>
      <c r="I336" s="841"/>
      <c r="J336" s="841"/>
      <c r="K336" s="841"/>
      <c r="L336" s="841"/>
      <c r="M336" s="841"/>
      <c r="N336" s="841"/>
      <c r="O336" s="841"/>
      <c r="P336" s="841"/>
      <c r="Q336" s="841"/>
      <c r="R336" s="841"/>
      <c r="S336" s="841"/>
      <c r="T336" s="841"/>
      <c r="U336" s="841"/>
      <c r="V336" s="841"/>
      <c r="W336" s="841"/>
      <c r="X336" s="841"/>
      <c r="Y336" s="841"/>
      <c r="Z336" s="841"/>
    </row>
    <row r="337">
      <c r="A337" s="841"/>
      <c r="B337" s="839"/>
      <c r="C337" s="839"/>
      <c r="D337" s="839"/>
      <c r="E337" s="839"/>
      <c r="F337" s="839"/>
      <c r="G337" s="839"/>
      <c r="H337" s="839"/>
      <c r="I337" s="841"/>
      <c r="J337" s="841"/>
      <c r="K337" s="841"/>
      <c r="L337" s="841"/>
      <c r="M337" s="841"/>
      <c r="N337" s="841"/>
      <c r="O337" s="841"/>
      <c r="P337" s="841"/>
      <c r="Q337" s="841"/>
      <c r="R337" s="841"/>
      <c r="S337" s="841"/>
      <c r="T337" s="841"/>
      <c r="U337" s="841"/>
      <c r="V337" s="841"/>
      <c r="W337" s="841"/>
      <c r="X337" s="841"/>
      <c r="Y337" s="841"/>
      <c r="Z337" s="841"/>
    </row>
    <row r="338">
      <c r="A338" s="841"/>
      <c r="B338" s="839"/>
      <c r="C338" s="839"/>
      <c r="D338" s="839"/>
      <c r="E338" s="839"/>
      <c r="F338" s="839"/>
      <c r="G338" s="839"/>
      <c r="H338" s="839"/>
      <c r="I338" s="841"/>
      <c r="J338" s="841"/>
      <c r="K338" s="841"/>
      <c r="L338" s="841"/>
      <c r="M338" s="841"/>
      <c r="N338" s="841"/>
      <c r="O338" s="841"/>
      <c r="P338" s="841"/>
      <c r="Q338" s="841"/>
      <c r="R338" s="841"/>
      <c r="S338" s="841"/>
      <c r="T338" s="841"/>
      <c r="U338" s="841"/>
      <c r="V338" s="841"/>
      <c r="W338" s="841"/>
      <c r="X338" s="841"/>
      <c r="Y338" s="841"/>
      <c r="Z338" s="841"/>
    </row>
    <row r="339">
      <c r="A339" s="841"/>
      <c r="B339" s="839"/>
      <c r="C339" s="839"/>
      <c r="D339" s="839"/>
      <c r="E339" s="839"/>
      <c r="F339" s="839"/>
      <c r="G339" s="839"/>
      <c r="H339" s="839"/>
      <c r="I339" s="841"/>
      <c r="J339" s="841"/>
      <c r="K339" s="841"/>
      <c r="L339" s="841"/>
      <c r="M339" s="841"/>
      <c r="N339" s="841"/>
      <c r="O339" s="841"/>
      <c r="P339" s="841"/>
      <c r="Q339" s="841"/>
      <c r="R339" s="841"/>
      <c r="S339" s="841"/>
      <c r="T339" s="841"/>
      <c r="U339" s="841"/>
      <c r="V339" s="841"/>
      <c r="W339" s="841"/>
      <c r="X339" s="841"/>
      <c r="Y339" s="841"/>
      <c r="Z339" s="841"/>
    </row>
    <row r="340">
      <c r="A340" s="841"/>
      <c r="B340" s="839"/>
      <c r="C340" s="839"/>
      <c r="D340" s="839"/>
      <c r="E340" s="839"/>
      <c r="F340" s="839"/>
      <c r="G340" s="839"/>
      <c r="H340" s="839"/>
      <c r="I340" s="841"/>
      <c r="J340" s="841"/>
      <c r="K340" s="841"/>
      <c r="L340" s="841"/>
      <c r="M340" s="841"/>
      <c r="N340" s="841"/>
      <c r="O340" s="841"/>
      <c r="P340" s="841"/>
      <c r="Q340" s="841"/>
      <c r="R340" s="841"/>
      <c r="S340" s="841"/>
      <c r="T340" s="841"/>
      <c r="U340" s="841"/>
      <c r="V340" s="841"/>
      <c r="W340" s="841"/>
      <c r="X340" s="841"/>
      <c r="Y340" s="841"/>
      <c r="Z340" s="841"/>
    </row>
    <row r="341">
      <c r="A341" s="841"/>
      <c r="B341" s="839"/>
      <c r="C341" s="839"/>
      <c r="D341" s="839"/>
      <c r="E341" s="839"/>
      <c r="F341" s="839"/>
      <c r="G341" s="839"/>
      <c r="H341" s="839"/>
      <c r="I341" s="841"/>
      <c r="J341" s="841"/>
      <c r="K341" s="841"/>
      <c r="L341" s="841"/>
      <c r="M341" s="841"/>
      <c r="N341" s="841"/>
      <c r="O341" s="841"/>
      <c r="P341" s="841"/>
      <c r="Q341" s="841"/>
      <c r="R341" s="841"/>
      <c r="S341" s="841"/>
      <c r="T341" s="841"/>
      <c r="U341" s="841"/>
      <c r="V341" s="841"/>
      <c r="W341" s="841"/>
      <c r="X341" s="841"/>
      <c r="Y341" s="841"/>
      <c r="Z341" s="841"/>
    </row>
    <row r="342">
      <c r="A342" s="841"/>
      <c r="B342" s="839"/>
      <c r="C342" s="839"/>
      <c r="D342" s="839"/>
      <c r="E342" s="839"/>
      <c r="F342" s="839"/>
      <c r="G342" s="839"/>
      <c r="H342" s="839"/>
      <c r="I342" s="841"/>
      <c r="J342" s="841"/>
      <c r="K342" s="841"/>
      <c r="L342" s="841"/>
      <c r="M342" s="841"/>
      <c r="N342" s="841"/>
      <c r="O342" s="841"/>
      <c r="P342" s="841"/>
      <c r="Q342" s="841"/>
      <c r="R342" s="841"/>
      <c r="S342" s="841"/>
      <c r="T342" s="841"/>
      <c r="U342" s="841"/>
      <c r="V342" s="841"/>
      <c r="W342" s="841"/>
      <c r="X342" s="841"/>
      <c r="Y342" s="841"/>
      <c r="Z342" s="841"/>
    </row>
    <row r="343">
      <c r="A343" s="841"/>
      <c r="B343" s="839"/>
      <c r="C343" s="839"/>
      <c r="D343" s="839"/>
      <c r="E343" s="839"/>
      <c r="F343" s="839"/>
      <c r="G343" s="839"/>
      <c r="H343" s="839"/>
      <c r="I343" s="841"/>
      <c r="J343" s="841"/>
      <c r="K343" s="841"/>
      <c r="L343" s="841"/>
      <c r="M343" s="841"/>
      <c r="N343" s="841"/>
      <c r="O343" s="841"/>
      <c r="P343" s="841"/>
      <c r="Q343" s="841"/>
      <c r="R343" s="841"/>
      <c r="S343" s="841"/>
      <c r="T343" s="841"/>
      <c r="U343" s="841"/>
      <c r="V343" s="841"/>
      <c r="W343" s="841"/>
      <c r="X343" s="841"/>
      <c r="Y343" s="841"/>
      <c r="Z343" s="841"/>
    </row>
    <row r="344">
      <c r="A344" s="841"/>
      <c r="B344" s="839"/>
      <c r="C344" s="839"/>
      <c r="D344" s="839"/>
      <c r="E344" s="839"/>
      <c r="F344" s="839"/>
      <c r="G344" s="839"/>
      <c r="H344" s="839"/>
      <c r="I344" s="841"/>
      <c r="J344" s="841"/>
      <c r="K344" s="841"/>
      <c r="L344" s="841"/>
      <c r="M344" s="841"/>
      <c r="N344" s="841"/>
      <c r="O344" s="841"/>
      <c r="P344" s="841"/>
      <c r="Q344" s="841"/>
      <c r="R344" s="841"/>
      <c r="S344" s="841"/>
      <c r="T344" s="841"/>
      <c r="U344" s="841"/>
      <c r="V344" s="841"/>
      <c r="W344" s="841"/>
      <c r="X344" s="841"/>
      <c r="Y344" s="841"/>
      <c r="Z344" s="841"/>
    </row>
    <row r="345">
      <c r="A345" s="841"/>
      <c r="B345" s="839"/>
      <c r="C345" s="839"/>
      <c r="D345" s="839"/>
      <c r="E345" s="839"/>
      <c r="F345" s="839"/>
      <c r="G345" s="839"/>
      <c r="H345" s="839"/>
      <c r="I345" s="841"/>
      <c r="J345" s="841"/>
      <c r="K345" s="841"/>
      <c r="L345" s="841"/>
      <c r="M345" s="841"/>
      <c r="N345" s="841"/>
      <c r="O345" s="841"/>
      <c r="P345" s="841"/>
      <c r="Q345" s="841"/>
      <c r="R345" s="841"/>
      <c r="S345" s="841"/>
      <c r="T345" s="841"/>
      <c r="U345" s="841"/>
      <c r="V345" s="841"/>
      <c r="W345" s="841"/>
      <c r="X345" s="841"/>
      <c r="Y345" s="841"/>
      <c r="Z345" s="841"/>
    </row>
    <row r="346">
      <c r="A346" s="841"/>
      <c r="B346" s="839"/>
      <c r="C346" s="839"/>
      <c r="D346" s="839"/>
      <c r="E346" s="839"/>
      <c r="F346" s="839"/>
      <c r="G346" s="839"/>
      <c r="H346" s="839"/>
      <c r="I346" s="841"/>
      <c r="J346" s="841"/>
      <c r="K346" s="841"/>
      <c r="L346" s="841"/>
      <c r="M346" s="841"/>
      <c r="N346" s="841"/>
      <c r="O346" s="841"/>
      <c r="P346" s="841"/>
      <c r="Q346" s="841"/>
      <c r="R346" s="841"/>
      <c r="S346" s="841"/>
      <c r="T346" s="841"/>
      <c r="U346" s="841"/>
      <c r="V346" s="841"/>
      <c r="W346" s="841"/>
      <c r="X346" s="841"/>
      <c r="Y346" s="841"/>
      <c r="Z346" s="841"/>
    </row>
    <row r="347">
      <c r="A347" s="841"/>
      <c r="B347" s="839"/>
      <c r="C347" s="839"/>
      <c r="D347" s="839"/>
      <c r="E347" s="839"/>
      <c r="F347" s="839"/>
      <c r="G347" s="839"/>
      <c r="H347" s="839"/>
      <c r="I347" s="841"/>
      <c r="J347" s="841"/>
      <c r="K347" s="841"/>
      <c r="L347" s="841"/>
      <c r="M347" s="841"/>
      <c r="N347" s="841"/>
      <c r="O347" s="841"/>
      <c r="P347" s="841"/>
      <c r="Q347" s="841"/>
      <c r="R347" s="841"/>
      <c r="S347" s="841"/>
      <c r="T347" s="841"/>
      <c r="U347" s="841"/>
      <c r="V347" s="841"/>
      <c r="W347" s="841"/>
      <c r="X347" s="841"/>
      <c r="Y347" s="841"/>
      <c r="Z347" s="841"/>
    </row>
    <row r="348">
      <c r="A348" s="841"/>
      <c r="B348" s="839"/>
      <c r="C348" s="839"/>
      <c r="D348" s="839"/>
      <c r="E348" s="839"/>
      <c r="F348" s="839"/>
      <c r="G348" s="839"/>
      <c r="H348" s="839"/>
      <c r="I348" s="841"/>
      <c r="J348" s="841"/>
      <c r="K348" s="841"/>
      <c r="L348" s="841"/>
      <c r="M348" s="841"/>
      <c r="N348" s="841"/>
      <c r="O348" s="841"/>
      <c r="P348" s="841"/>
      <c r="Q348" s="841"/>
      <c r="R348" s="841"/>
      <c r="S348" s="841"/>
      <c r="T348" s="841"/>
      <c r="U348" s="841"/>
      <c r="V348" s="841"/>
      <c r="W348" s="841"/>
      <c r="X348" s="841"/>
      <c r="Y348" s="841"/>
      <c r="Z348" s="841"/>
    </row>
    <row r="349">
      <c r="A349" s="841"/>
      <c r="B349" s="839"/>
      <c r="C349" s="839"/>
      <c r="D349" s="839"/>
      <c r="E349" s="839"/>
      <c r="F349" s="839"/>
      <c r="G349" s="839"/>
      <c r="H349" s="839"/>
      <c r="I349" s="841"/>
      <c r="J349" s="841"/>
      <c r="K349" s="841"/>
      <c r="L349" s="841"/>
      <c r="M349" s="841"/>
      <c r="N349" s="841"/>
      <c r="O349" s="841"/>
      <c r="P349" s="841"/>
      <c r="Q349" s="841"/>
      <c r="R349" s="841"/>
      <c r="S349" s="841"/>
      <c r="T349" s="841"/>
      <c r="U349" s="841"/>
      <c r="V349" s="841"/>
      <c r="W349" s="841"/>
      <c r="X349" s="841"/>
      <c r="Y349" s="841"/>
      <c r="Z349" s="841"/>
    </row>
    <row r="350">
      <c r="A350" s="841"/>
      <c r="B350" s="839"/>
      <c r="C350" s="839"/>
      <c r="D350" s="839"/>
      <c r="E350" s="839"/>
      <c r="F350" s="839"/>
      <c r="G350" s="839"/>
      <c r="H350" s="839"/>
      <c r="I350" s="841"/>
      <c r="J350" s="841"/>
      <c r="K350" s="841"/>
      <c r="L350" s="841"/>
      <c r="M350" s="841"/>
      <c r="N350" s="841"/>
      <c r="O350" s="841"/>
      <c r="P350" s="841"/>
      <c r="Q350" s="841"/>
      <c r="R350" s="841"/>
      <c r="S350" s="841"/>
      <c r="T350" s="841"/>
      <c r="U350" s="841"/>
      <c r="V350" s="841"/>
      <c r="W350" s="841"/>
      <c r="X350" s="841"/>
      <c r="Y350" s="841"/>
      <c r="Z350" s="841"/>
    </row>
    <row r="351">
      <c r="A351" s="841"/>
      <c r="B351" s="839"/>
      <c r="C351" s="839"/>
      <c r="D351" s="839"/>
      <c r="E351" s="839"/>
      <c r="F351" s="839"/>
      <c r="G351" s="839"/>
      <c r="H351" s="839"/>
      <c r="I351" s="841"/>
      <c r="J351" s="841"/>
      <c r="K351" s="841"/>
      <c r="L351" s="841"/>
      <c r="M351" s="841"/>
      <c r="N351" s="841"/>
      <c r="O351" s="841"/>
      <c r="P351" s="841"/>
      <c r="Q351" s="841"/>
      <c r="R351" s="841"/>
      <c r="S351" s="841"/>
      <c r="T351" s="841"/>
      <c r="U351" s="841"/>
      <c r="V351" s="841"/>
      <c r="W351" s="841"/>
      <c r="X351" s="841"/>
      <c r="Y351" s="841"/>
      <c r="Z351" s="841"/>
    </row>
    <row r="352">
      <c r="A352" s="841"/>
      <c r="B352" s="839"/>
      <c r="C352" s="839"/>
      <c r="D352" s="839"/>
      <c r="E352" s="839"/>
      <c r="F352" s="839"/>
      <c r="G352" s="839"/>
      <c r="H352" s="839"/>
      <c r="I352" s="841"/>
      <c r="J352" s="841"/>
      <c r="K352" s="841"/>
      <c r="L352" s="841"/>
      <c r="M352" s="841"/>
      <c r="N352" s="841"/>
      <c r="O352" s="841"/>
      <c r="P352" s="841"/>
      <c r="Q352" s="841"/>
      <c r="R352" s="841"/>
      <c r="S352" s="841"/>
      <c r="T352" s="841"/>
      <c r="U352" s="841"/>
      <c r="V352" s="841"/>
      <c r="W352" s="841"/>
      <c r="X352" s="841"/>
      <c r="Y352" s="841"/>
      <c r="Z352" s="841"/>
    </row>
    <row r="353">
      <c r="A353" s="841"/>
      <c r="B353" s="839"/>
      <c r="C353" s="839"/>
      <c r="D353" s="839"/>
      <c r="E353" s="839"/>
      <c r="F353" s="839"/>
      <c r="G353" s="839"/>
      <c r="H353" s="839"/>
      <c r="I353" s="841"/>
      <c r="J353" s="841"/>
      <c r="K353" s="841"/>
      <c r="L353" s="841"/>
      <c r="M353" s="841"/>
      <c r="N353" s="841"/>
      <c r="O353" s="841"/>
      <c r="P353" s="841"/>
      <c r="Q353" s="841"/>
      <c r="R353" s="841"/>
      <c r="S353" s="841"/>
      <c r="T353" s="841"/>
      <c r="U353" s="841"/>
      <c r="V353" s="841"/>
      <c r="W353" s="841"/>
      <c r="X353" s="841"/>
      <c r="Y353" s="841"/>
      <c r="Z353" s="841"/>
    </row>
    <row r="354">
      <c r="A354" s="841"/>
      <c r="B354" s="839"/>
      <c r="C354" s="839"/>
      <c r="D354" s="839"/>
      <c r="E354" s="839"/>
      <c r="F354" s="839"/>
      <c r="G354" s="839"/>
      <c r="H354" s="839"/>
      <c r="I354" s="841"/>
      <c r="J354" s="841"/>
      <c r="K354" s="841"/>
      <c r="L354" s="841"/>
      <c r="M354" s="841"/>
      <c r="N354" s="841"/>
      <c r="O354" s="841"/>
      <c r="P354" s="841"/>
      <c r="Q354" s="841"/>
      <c r="R354" s="841"/>
      <c r="S354" s="841"/>
      <c r="T354" s="841"/>
      <c r="U354" s="841"/>
      <c r="V354" s="841"/>
      <c r="W354" s="841"/>
      <c r="X354" s="841"/>
      <c r="Y354" s="841"/>
      <c r="Z354" s="841"/>
    </row>
    <row r="355">
      <c r="A355" s="841"/>
      <c r="B355" s="839"/>
      <c r="C355" s="839"/>
      <c r="D355" s="839"/>
      <c r="E355" s="839"/>
      <c r="F355" s="839"/>
      <c r="G355" s="839"/>
      <c r="H355" s="839"/>
      <c r="I355" s="841"/>
      <c r="J355" s="841"/>
      <c r="K355" s="841"/>
      <c r="L355" s="841"/>
      <c r="M355" s="841"/>
      <c r="N355" s="841"/>
      <c r="O355" s="841"/>
      <c r="P355" s="841"/>
      <c r="Q355" s="841"/>
      <c r="R355" s="841"/>
      <c r="S355" s="841"/>
      <c r="T355" s="841"/>
      <c r="U355" s="841"/>
      <c r="V355" s="841"/>
      <c r="W355" s="841"/>
      <c r="X355" s="841"/>
      <c r="Y355" s="841"/>
      <c r="Z355" s="841"/>
    </row>
    <row r="356">
      <c r="A356" s="841"/>
      <c r="B356" s="839"/>
      <c r="C356" s="839"/>
      <c r="D356" s="839"/>
      <c r="E356" s="839"/>
      <c r="F356" s="839"/>
      <c r="G356" s="839"/>
      <c r="H356" s="839"/>
      <c r="I356" s="841"/>
      <c r="J356" s="841"/>
      <c r="K356" s="841"/>
      <c r="L356" s="841"/>
      <c r="M356" s="841"/>
      <c r="N356" s="841"/>
      <c r="O356" s="841"/>
      <c r="P356" s="841"/>
      <c r="Q356" s="841"/>
      <c r="R356" s="841"/>
      <c r="S356" s="841"/>
      <c r="T356" s="841"/>
      <c r="U356" s="841"/>
      <c r="V356" s="841"/>
      <c r="W356" s="841"/>
      <c r="X356" s="841"/>
      <c r="Y356" s="841"/>
      <c r="Z356" s="841"/>
    </row>
    <row r="357">
      <c r="A357" s="841"/>
      <c r="B357" s="839"/>
      <c r="C357" s="839"/>
      <c r="D357" s="839"/>
      <c r="E357" s="839"/>
      <c r="F357" s="839"/>
      <c r="G357" s="839"/>
      <c r="H357" s="839"/>
      <c r="I357" s="841"/>
      <c r="J357" s="841"/>
      <c r="K357" s="841"/>
      <c r="L357" s="841"/>
      <c r="M357" s="841"/>
      <c r="N357" s="841"/>
      <c r="O357" s="841"/>
      <c r="P357" s="841"/>
      <c r="Q357" s="841"/>
      <c r="R357" s="841"/>
      <c r="S357" s="841"/>
      <c r="T357" s="841"/>
      <c r="U357" s="841"/>
      <c r="V357" s="841"/>
      <c r="W357" s="841"/>
      <c r="X357" s="841"/>
      <c r="Y357" s="841"/>
      <c r="Z357" s="841"/>
    </row>
    <row r="358">
      <c r="A358" s="841"/>
      <c r="B358" s="839"/>
      <c r="C358" s="839"/>
      <c r="D358" s="839"/>
      <c r="E358" s="839"/>
      <c r="F358" s="839"/>
      <c r="G358" s="839"/>
      <c r="H358" s="839"/>
      <c r="I358" s="841"/>
      <c r="J358" s="841"/>
      <c r="K358" s="841"/>
      <c r="L358" s="841"/>
      <c r="M358" s="841"/>
      <c r="N358" s="841"/>
      <c r="O358" s="841"/>
      <c r="P358" s="841"/>
      <c r="Q358" s="841"/>
      <c r="R358" s="841"/>
      <c r="S358" s="841"/>
      <c r="T358" s="841"/>
      <c r="U358" s="841"/>
      <c r="V358" s="841"/>
      <c r="W358" s="841"/>
      <c r="X358" s="841"/>
      <c r="Y358" s="841"/>
      <c r="Z358" s="841"/>
    </row>
    <row r="359">
      <c r="A359" s="841"/>
      <c r="B359" s="839"/>
      <c r="C359" s="839"/>
      <c r="D359" s="839"/>
      <c r="E359" s="839"/>
      <c r="F359" s="839"/>
      <c r="G359" s="839"/>
      <c r="H359" s="839"/>
      <c r="I359" s="841"/>
      <c r="J359" s="841"/>
      <c r="K359" s="841"/>
      <c r="L359" s="841"/>
      <c r="M359" s="841"/>
      <c r="N359" s="841"/>
      <c r="O359" s="841"/>
      <c r="P359" s="841"/>
      <c r="Q359" s="841"/>
      <c r="R359" s="841"/>
      <c r="S359" s="841"/>
      <c r="T359" s="841"/>
      <c r="U359" s="841"/>
      <c r="V359" s="841"/>
      <c r="W359" s="841"/>
      <c r="X359" s="841"/>
      <c r="Y359" s="841"/>
      <c r="Z359" s="841"/>
    </row>
    <row r="360">
      <c r="A360" s="841"/>
      <c r="B360" s="839"/>
      <c r="C360" s="839"/>
      <c r="D360" s="839"/>
      <c r="E360" s="839"/>
      <c r="F360" s="839"/>
      <c r="G360" s="839"/>
      <c r="H360" s="839"/>
      <c r="I360" s="841"/>
      <c r="J360" s="841"/>
      <c r="K360" s="841"/>
      <c r="L360" s="841"/>
      <c r="M360" s="841"/>
      <c r="N360" s="841"/>
      <c r="O360" s="841"/>
      <c r="P360" s="841"/>
      <c r="Q360" s="841"/>
      <c r="R360" s="841"/>
      <c r="S360" s="841"/>
      <c r="T360" s="841"/>
      <c r="U360" s="841"/>
      <c r="V360" s="841"/>
      <c r="W360" s="841"/>
      <c r="X360" s="841"/>
      <c r="Y360" s="841"/>
      <c r="Z360" s="841"/>
    </row>
    <row r="361">
      <c r="A361" s="841"/>
      <c r="B361" s="839"/>
      <c r="C361" s="839"/>
      <c r="D361" s="839"/>
      <c r="E361" s="839"/>
      <c r="F361" s="839"/>
      <c r="G361" s="839"/>
      <c r="H361" s="839"/>
      <c r="I361" s="841"/>
      <c r="J361" s="841"/>
      <c r="K361" s="841"/>
      <c r="L361" s="841"/>
      <c r="M361" s="841"/>
      <c r="N361" s="841"/>
      <c r="O361" s="841"/>
      <c r="P361" s="841"/>
      <c r="Q361" s="841"/>
      <c r="R361" s="841"/>
      <c r="S361" s="841"/>
      <c r="T361" s="841"/>
      <c r="U361" s="841"/>
      <c r="V361" s="841"/>
      <c r="W361" s="841"/>
      <c r="X361" s="841"/>
      <c r="Y361" s="841"/>
      <c r="Z361" s="841"/>
    </row>
    <row r="362">
      <c r="A362" s="841"/>
      <c r="B362" s="839"/>
      <c r="C362" s="839"/>
      <c r="D362" s="839"/>
      <c r="E362" s="839"/>
      <c r="F362" s="839"/>
      <c r="G362" s="839"/>
      <c r="H362" s="839"/>
      <c r="I362" s="841"/>
      <c r="J362" s="841"/>
      <c r="K362" s="841"/>
      <c r="L362" s="841"/>
      <c r="M362" s="841"/>
      <c r="N362" s="841"/>
      <c r="O362" s="841"/>
      <c r="P362" s="841"/>
      <c r="Q362" s="841"/>
      <c r="R362" s="841"/>
      <c r="S362" s="841"/>
      <c r="T362" s="841"/>
      <c r="U362" s="841"/>
      <c r="V362" s="841"/>
      <c r="W362" s="841"/>
      <c r="X362" s="841"/>
      <c r="Y362" s="841"/>
      <c r="Z362" s="841"/>
    </row>
    <row r="363">
      <c r="A363" s="841"/>
      <c r="B363" s="839"/>
      <c r="C363" s="839"/>
      <c r="D363" s="839"/>
      <c r="E363" s="839"/>
      <c r="F363" s="839"/>
      <c r="G363" s="839"/>
      <c r="H363" s="839"/>
      <c r="I363" s="841"/>
      <c r="J363" s="841"/>
      <c r="K363" s="841"/>
      <c r="L363" s="841"/>
      <c r="M363" s="841"/>
      <c r="N363" s="841"/>
      <c r="O363" s="841"/>
      <c r="P363" s="841"/>
      <c r="Q363" s="841"/>
      <c r="R363" s="841"/>
      <c r="S363" s="841"/>
      <c r="T363" s="841"/>
      <c r="U363" s="841"/>
      <c r="V363" s="841"/>
      <c r="W363" s="841"/>
      <c r="X363" s="841"/>
      <c r="Y363" s="841"/>
      <c r="Z363" s="841"/>
    </row>
    <row r="364">
      <c r="A364" s="841"/>
      <c r="B364" s="839"/>
      <c r="C364" s="839"/>
      <c r="D364" s="839"/>
      <c r="E364" s="839"/>
      <c r="F364" s="839"/>
      <c r="G364" s="839"/>
      <c r="H364" s="839"/>
      <c r="I364" s="841"/>
      <c r="J364" s="841"/>
      <c r="K364" s="841"/>
      <c r="L364" s="841"/>
      <c r="M364" s="841"/>
      <c r="N364" s="841"/>
      <c r="O364" s="841"/>
      <c r="P364" s="841"/>
      <c r="Q364" s="841"/>
      <c r="R364" s="841"/>
      <c r="S364" s="841"/>
      <c r="T364" s="841"/>
      <c r="U364" s="841"/>
      <c r="V364" s="841"/>
      <c r="W364" s="841"/>
      <c r="X364" s="841"/>
      <c r="Y364" s="841"/>
      <c r="Z364" s="841"/>
    </row>
    <row r="365">
      <c r="A365" s="841"/>
      <c r="B365" s="839"/>
      <c r="C365" s="839"/>
      <c r="D365" s="839"/>
      <c r="E365" s="839"/>
      <c r="F365" s="839"/>
      <c r="G365" s="839"/>
      <c r="H365" s="839"/>
      <c r="I365" s="841"/>
      <c r="J365" s="841"/>
      <c r="K365" s="841"/>
      <c r="L365" s="841"/>
      <c r="M365" s="841"/>
      <c r="N365" s="841"/>
      <c r="O365" s="841"/>
      <c r="P365" s="841"/>
      <c r="Q365" s="841"/>
      <c r="R365" s="841"/>
      <c r="S365" s="841"/>
      <c r="T365" s="841"/>
      <c r="U365" s="841"/>
      <c r="V365" s="841"/>
      <c r="W365" s="841"/>
      <c r="X365" s="841"/>
      <c r="Y365" s="841"/>
      <c r="Z365" s="841"/>
    </row>
    <row r="366">
      <c r="A366" s="841"/>
      <c r="B366" s="839"/>
      <c r="C366" s="839"/>
      <c r="D366" s="839"/>
      <c r="E366" s="839"/>
      <c r="F366" s="839"/>
      <c r="G366" s="839"/>
      <c r="H366" s="839"/>
      <c r="I366" s="841"/>
      <c r="J366" s="841"/>
      <c r="K366" s="841"/>
      <c r="L366" s="841"/>
      <c r="M366" s="841"/>
      <c r="N366" s="841"/>
      <c r="O366" s="841"/>
      <c r="P366" s="841"/>
      <c r="Q366" s="841"/>
      <c r="R366" s="841"/>
      <c r="S366" s="841"/>
      <c r="T366" s="841"/>
      <c r="U366" s="841"/>
      <c r="V366" s="841"/>
      <c r="W366" s="841"/>
      <c r="X366" s="841"/>
      <c r="Y366" s="841"/>
      <c r="Z366" s="841"/>
    </row>
    <row r="367">
      <c r="A367" s="841"/>
      <c r="B367" s="839"/>
      <c r="C367" s="839"/>
      <c r="D367" s="839"/>
      <c r="E367" s="839"/>
      <c r="F367" s="839"/>
      <c r="G367" s="839"/>
      <c r="H367" s="839"/>
      <c r="I367" s="841"/>
      <c r="J367" s="841"/>
      <c r="K367" s="841"/>
      <c r="L367" s="841"/>
      <c r="M367" s="841"/>
      <c r="N367" s="841"/>
      <c r="O367" s="841"/>
      <c r="P367" s="841"/>
      <c r="Q367" s="841"/>
      <c r="R367" s="841"/>
      <c r="S367" s="841"/>
      <c r="T367" s="841"/>
      <c r="U367" s="841"/>
      <c r="V367" s="841"/>
      <c r="W367" s="841"/>
      <c r="X367" s="841"/>
      <c r="Y367" s="841"/>
      <c r="Z367" s="841"/>
    </row>
    <row r="368">
      <c r="A368" s="841"/>
      <c r="B368" s="839"/>
      <c r="C368" s="839"/>
      <c r="D368" s="839"/>
      <c r="E368" s="839"/>
      <c r="F368" s="839"/>
      <c r="G368" s="839"/>
      <c r="H368" s="839"/>
      <c r="I368" s="841"/>
      <c r="J368" s="841"/>
      <c r="K368" s="841"/>
      <c r="L368" s="841"/>
      <c r="M368" s="841"/>
      <c r="N368" s="841"/>
      <c r="O368" s="841"/>
      <c r="P368" s="841"/>
      <c r="Q368" s="841"/>
      <c r="R368" s="841"/>
      <c r="S368" s="841"/>
      <c r="T368" s="841"/>
      <c r="U368" s="841"/>
      <c r="V368" s="841"/>
      <c r="W368" s="841"/>
      <c r="X368" s="841"/>
      <c r="Y368" s="841"/>
      <c r="Z368" s="841"/>
    </row>
    <row r="369">
      <c r="A369" s="841"/>
      <c r="B369" s="839"/>
      <c r="C369" s="839"/>
      <c r="D369" s="839"/>
      <c r="E369" s="839"/>
      <c r="F369" s="839"/>
      <c r="G369" s="839"/>
      <c r="H369" s="839"/>
      <c r="I369" s="841"/>
      <c r="J369" s="841"/>
      <c r="K369" s="841"/>
      <c r="L369" s="841"/>
      <c r="M369" s="841"/>
      <c r="N369" s="841"/>
      <c r="O369" s="841"/>
      <c r="P369" s="841"/>
      <c r="Q369" s="841"/>
      <c r="R369" s="841"/>
      <c r="S369" s="841"/>
      <c r="T369" s="841"/>
      <c r="U369" s="841"/>
      <c r="V369" s="841"/>
      <c r="W369" s="841"/>
      <c r="X369" s="841"/>
      <c r="Y369" s="841"/>
      <c r="Z369" s="841"/>
    </row>
    <row r="370">
      <c r="A370" s="841"/>
      <c r="B370" s="839"/>
      <c r="C370" s="839"/>
      <c r="D370" s="839"/>
      <c r="E370" s="839"/>
      <c r="F370" s="839"/>
      <c r="G370" s="839"/>
      <c r="H370" s="839"/>
      <c r="I370" s="841"/>
      <c r="J370" s="841"/>
      <c r="K370" s="841"/>
      <c r="L370" s="841"/>
      <c r="M370" s="841"/>
      <c r="N370" s="841"/>
      <c r="O370" s="841"/>
      <c r="P370" s="841"/>
      <c r="Q370" s="841"/>
      <c r="R370" s="841"/>
      <c r="S370" s="841"/>
      <c r="T370" s="841"/>
      <c r="U370" s="841"/>
      <c r="V370" s="841"/>
      <c r="W370" s="841"/>
      <c r="X370" s="841"/>
      <c r="Y370" s="841"/>
      <c r="Z370" s="841"/>
    </row>
    <row r="371">
      <c r="A371" s="841"/>
      <c r="B371" s="839"/>
      <c r="C371" s="839"/>
      <c r="D371" s="839"/>
      <c r="E371" s="839"/>
      <c r="F371" s="839"/>
      <c r="G371" s="839"/>
      <c r="H371" s="839"/>
      <c r="I371" s="841"/>
      <c r="J371" s="841"/>
      <c r="K371" s="841"/>
      <c r="L371" s="841"/>
      <c r="M371" s="841"/>
      <c r="N371" s="841"/>
      <c r="O371" s="841"/>
      <c r="P371" s="841"/>
      <c r="Q371" s="841"/>
      <c r="R371" s="841"/>
      <c r="S371" s="841"/>
      <c r="T371" s="841"/>
      <c r="U371" s="841"/>
      <c r="V371" s="841"/>
      <c r="W371" s="841"/>
      <c r="X371" s="841"/>
      <c r="Y371" s="841"/>
      <c r="Z371" s="841"/>
    </row>
    <row r="372">
      <c r="A372" s="841"/>
      <c r="B372" s="839"/>
      <c r="C372" s="839"/>
      <c r="D372" s="839"/>
      <c r="E372" s="839"/>
      <c r="F372" s="839"/>
      <c r="G372" s="839"/>
      <c r="H372" s="839"/>
      <c r="I372" s="841"/>
      <c r="J372" s="841"/>
      <c r="K372" s="841"/>
      <c r="L372" s="841"/>
      <c r="M372" s="841"/>
      <c r="N372" s="841"/>
      <c r="O372" s="841"/>
      <c r="P372" s="841"/>
      <c r="Q372" s="841"/>
      <c r="R372" s="841"/>
      <c r="S372" s="841"/>
      <c r="T372" s="841"/>
      <c r="U372" s="841"/>
      <c r="V372" s="841"/>
      <c r="W372" s="841"/>
      <c r="X372" s="841"/>
      <c r="Y372" s="841"/>
      <c r="Z372" s="841"/>
    </row>
    <row r="373">
      <c r="A373" s="841"/>
      <c r="B373" s="839"/>
      <c r="C373" s="839"/>
      <c r="D373" s="839"/>
      <c r="E373" s="839"/>
      <c r="F373" s="839"/>
      <c r="G373" s="839"/>
      <c r="H373" s="839"/>
      <c r="I373" s="841"/>
      <c r="J373" s="841"/>
      <c r="K373" s="841"/>
      <c r="L373" s="841"/>
      <c r="M373" s="841"/>
      <c r="N373" s="841"/>
      <c r="O373" s="841"/>
      <c r="P373" s="841"/>
      <c r="Q373" s="841"/>
      <c r="R373" s="841"/>
      <c r="S373" s="841"/>
      <c r="T373" s="841"/>
      <c r="U373" s="841"/>
      <c r="V373" s="841"/>
      <c r="W373" s="841"/>
      <c r="X373" s="841"/>
      <c r="Y373" s="841"/>
      <c r="Z373" s="841"/>
    </row>
    <row r="374">
      <c r="A374" s="841"/>
      <c r="B374" s="839"/>
      <c r="C374" s="839"/>
      <c r="D374" s="839"/>
      <c r="E374" s="839"/>
      <c r="F374" s="839"/>
      <c r="G374" s="839"/>
      <c r="H374" s="839"/>
      <c r="I374" s="841"/>
      <c r="J374" s="841"/>
      <c r="K374" s="841"/>
      <c r="L374" s="841"/>
      <c r="M374" s="841"/>
      <c r="N374" s="841"/>
      <c r="O374" s="841"/>
      <c r="P374" s="841"/>
      <c r="Q374" s="841"/>
      <c r="R374" s="841"/>
      <c r="S374" s="841"/>
      <c r="T374" s="841"/>
      <c r="U374" s="841"/>
      <c r="V374" s="841"/>
      <c r="W374" s="841"/>
      <c r="X374" s="841"/>
      <c r="Y374" s="841"/>
      <c r="Z374" s="841"/>
    </row>
    <row r="375">
      <c r="A375" s="841"/>
      <c r="B375" s="839"/>
      <c r="C375" s="839"/>
      <c r="D375" s="839"/>
      <c r="E375" s="839"/>
      <c r="F375" s="839"/>
      <c r="G375" s="839"/>
      <c r="H375" s="839"/>
      <c r="I375" s="841"/>
      <c r="J375" s="841"/>
      <c r="K375" s="841"/>
      <c r="L375" s="841"/>
      <c r="M375" s="841"/>
      <c r="N375" s="841"/>
      <c r="O375" s="841"/>
      <c r="P375" s="841"/>
      <c r="Q375" s="841"/>
      <c r="R375" s="841"/>
      <c r="S375" s="841"/>
      <c r="T375" s="841"/>
      <c r="U375" s="841"/>
      <c r="V375" s="841"/>
      <c r="W375" s="841"/>
      <c r="X375" s="841"/>
      <c r="Y375" s="841"/>
      <c r="Z375" s="841"/>
    </row>
    <row r="376">
      <c r="A376" s="841"/>
      <c r="B376" s="839"/>
      <c r="C376" s="839"/>
      <c r="D376" s="839"/>
      <c r="E376" s="839"/>
      <c r="F376" s="839"/>
      <c r="G376" s="839"/>
      <c r="H376" s="839"/>
      <c r="I376" s="841"/>
      <c r="J376" s="841"/>
      <c r="K376" s="841"/>
      <c r="L376" s="841"/>
      <c r="M376" s="841"/>
      <c r="N376" s="841"/>
      <c r="O376" s="841"/>
      <c r="P376" s="841"/>
      <c r="Q376" s="841"/>
      <c r="R376" s="841"/>
      <c r="S376" s="841"/>
      <c r="T376" s="841"/>
      <c r="U376" s="841"/>
      <c r="V376" s="841"/>
      <c r="W376" s="841"/>
      <c r="X376" s="841"/>
      <c r="Y376" s="841"/>
      <c r="Z376" s="841"/>
    </row>
    <row r="377">
      <c r="A377" s="841"/>
      <c r="B377" s="839"/>
      <c r="C377" s="839"/>
      <c r="D377" s="839"/>
      <c r="E377" s="839"/>
      <c r="F377" s="839"/>
      <c r="G377" s="839"/>
      <c r="H377" s="839"/>
      <c r="I377" s="841"/>
      <c r="J377" s="841"/>
      <c r="K377" s="841"/>
      <c r="L377" s="841"/>
      <c r="M377" s="841"/>
      <c r="N377" s="841"/>
      <c r="O377" s="841"/>
      <c r="P377" s="841"/>
      <c r="Q377" s="841"/>
      <c r="R377" s="841"/>
      <c r="S377" s="841"/>
      <c r="T377" s="841"/>
      <c r="U377" s="841"/>
      <c r="V377" s="841"/>
      <c r="W377" s="841"/>
      <c r="X377" s="841"/>
      <c r="Y377" s="841"/>
      <c r="Z377" s="841"/>
    </row>
    <row r="378">
      <c r="A378" s="841"/>
      <c r="B378" s="839"/>
      <c r="C378" s="839"/>
      <c r="D378" s="839"/>
      <c r="E378" s="839"/>
      <c r="F378" s="839"/>
      <c r="G378" s="839"/>
      <c r="H378" s="839"/>
      <c r="I378" s="841"/>
      <c r="J378" s="841"/>
      <c r="K378" s="841"/>
      <c r="L378" s="841"/>
      <c r="M378" s="841"/>
      <c r="N378" s="841"/>
      <c r="O378" s="841"/>
      <c r="P378" s="841"/>
      <c r="Q378" s="841"/>
      <c r="R378" s="841"/>
      <c r="S378" s="841"/>
      <c r="T378" s="841"/>
      <c r="U378" s="841"/>
      <c r="V378" s="841"/>
      <c r="W378" s="841"/>
      <c r="X378" s="841"/>
      <c r="Y378" s="841"/>
      <c r="Z378" s="841"/>
    </row>
    <row r="379">
      <c r="A379" s="841"/>
      <c r="B379" s="839"/>
      <c r="C379" s="839"/>
      <c r="D379" s="839"/>
      <c r="E379" s="839"/>
      <c r="F379" s="839"/>
      <c r="G379" s="839"/>
      <c r="H379" s="839"/>
      <c r="I379" s="841"/>
      <c r="J379" s="841"/>
      <c r="K379" s="841"/>
      <c r="L379" s="841"/>
      <c r="M379" s="841"/>
      <c r="N379" s="841"/>
      <c r="O379" s="841"/>
      <c r="P379" s="841"/>
      <c r="Q379" s="841"/>
      <c r="R379" s="841"/>
      <c r="S379" s="841"/>
      <c r="T379" s="841"/>
      <c r="U379" s="841"/>
      <c r="V379" s="841"/>
      <c r="W379" s="841"/>
      <c r="X379" s="841"/>
      <c r="Y379" s="841"/>
      <c r="Z379" s="841"/>
    </row>
    <row r="380">
      <c r="A380" s="841"/>
      <c r="B380" s="839"/>
      <c r="C380" s="839"/>
      <c r="D380" s="839"/>
      <c r="E380" s="839"/>
      <c r="F380" s="839"/>
      <c r="G380" s="839"/>
      <c r="H380" s="839"/>
      <c r="I380" s="841"/>
      <c r="J380" s="841"/>
      <c r="K380" s="841"/>
      <c r="L380" s="841"/>
      <c r="M380" s="841"/>
      <c r="N380" s="841"/>
      <c r="O380" s="841"/>
      <c r="P380" s="841"/>
      <c r="Q380" s="841"/>
      <c r="R380" s="841"/>
      <c r="S380" s="841"/>
      <c r="T380" s="841"/>
      <c r="U380" s="841"/>
      <c r="V380" s="841"/>
      <c r="W380" s="841"/>
      <c r="X380" s="841"/>
      <c r="Y380" s="841"/>
      <c r="Z380" s="841"/>
    </row>
    <row r="381">
      <c r="A381" s="841"/>
      <c r="B381" s="839"/>
      <c r="C381" s="839"/>
      <c r="D381" s="839"/>
      <c r="E381" s="839"/>
      <c r="F381" s="839"/>
      <c r="G381" s="839"/>
      <c r="H381" s="839"/>
      <c r="I381" s="841"/>
      <c r="J381" s="841"/>
      <c r="K381" s="841"/>
      <c r="L381" s="841"/>
      <c r="M381" s="841"/>
      <c r="N381" s="841"/>
      <c r="O381" s="841"/>
      <c r="P381" s="841"/>
      <c r="Q381" s="841"/>
      <c r="R381" s="841"/>
      <c r="S381" s="841"/>
      <c r="T381" s="841"/>
      <c r="U381" s="841"/>
      <c r="V381" s="841"/>
      <c r="W381" s="841"/>
      <c r="X381" s="841"/>
      <c r="Y381" s="841"/>
      <c r="Z381" s="841"/>
    </row>
    <row r="382">
      <c r="A382" s="841"/>
      <c r="B382" s="839"/>
      <c r="C382" s="839"/>
      <c r="D382" s="839"/>
      <c r="E382" s="839"/>
      <c r="F382" s="839"/>
      <c r="G382" s="839"/>
      <c r="H382" s="839"/>
      <c r="I382" s="841"/>
      <c r="J382" s="841"/>
      <c r="K382" s="841"/>
      <c r="L382" s="841"/>
      <c r="M382" s="841"/>
      <c r="N382" s="841"/>
      <c r="O382" s="841"/>
      <c r="P382" s="841"/>
      <c r="Q382" s="841"/>
      <c r="R382" s="841"/>
      <c r="S382" s="841"/>
      <c r="T382" s="841"/>
      <c r="U382" s="841"/>
      <c r="V382" s="841"/>
      <c r="W382" s="841"/>
      <c r="X382" s="841"/>
      <c r="Y382" s="841"/>
      <c r="Z382" s="841"/>
    </row>
    <row r="383">
      <c r="A383" s="841"/>
      <c r="B383" s="839"/>
      <c r="C383" s="839"/>
      <c r="D383" s="839"/>
      <c r="E383" s="839"/>
      <c r="F383" s="839"/>
      <c r="G383" s="839"/>
      <c r="H383" s="839"/>
      <c r="I383" s="841"/>
      <c r="J383" s="841"/>
      <c r="K383" s="841"/>
      <c r="L383" s="841"/>
      <c r="M383" s="841"/>
      <c r="N383" s="841"/>
      <c r="O383" s="841"/>
      <c r="P383" s="841"/>
      <c r="Q383" s="841"/>
      <c r="R383" s="841"/>
      <c r="S383" s="841"/>
      <c r="T383" s="841"/>
      <c r="U383" s="841"/>
      <c r="V383" s="841"/>
      <c r="W383" s="841"/>
      <c r="X383" s="841"/>
      <c r="Y383" s="841"/>
      <c r="Z383" s="841"/>
    </row>
    <row r="384">
      <c r="A384" s="841"/>
      <c r="B384" s="839"/>
      <c r="C384" s="839"/>
      <c r="D384" s="839"/>
      <c r="E384" s="839"/>
      <c r="F384" s="839"/>
      <c r="G384" s="839"/>
      <c r="H384" s="839"/>
      <c r="I384" s="841"/>
      <c r="J384" s="841"/>
      <c r="K384" s="841"/>
      <c r="L384" s="841"/>
      <c r="M384" s="841"/>
      <c r="N384" s="841"/>
      <c r="O384" s="841"/>
      <c r="P384" s="841"/>
      <c r="Q384" s="841"/>
      <c r="R384" s="841"/>
      <c r="S384" s="841"/>
      <c r="T384" s="841"/>
      <c r="U384" s="841"/>
      <c r="V384" s="841"/>
      <c r="W384" s="841"/>
      <c r="X384" s="841"/>
      <c r="Y384" s="841"/>
      <c r="Z384" s="841"/>
    </row>
    <row r="385">
      <c r="A385" s="841"/>
      <c r="B385" s="839"/>
      <c r="C385" s="839"/>
      <c r="D385" s="839"/>
      <c r="E385" s="839"/>
      <c r="F385" s="839"/>
      <c r="G385" s="839"/>
      <c r="H385" s="839"/>
      <c r="I385" s="841"/>
      <c r="J385" s="841"/>
      <c r="K385" s="841"/>
      <c r="L385" s="841"/>
      <c r="M385" s="841"/>
      <c r="N385" s="841"/>
      <c r="O385" s="841"/>
      <c r="P385" s="841"/>
      <c r="Q385" s="841"/>
      <c r="R385" s="841"/>
      <c r="S385" s="841"/>
      <c r="T385" s="841"/>
      <c r="U385" s="841"/>
      <c r="V385" s="841"/>
      <c r="W385" s="841"/>
      <c r="X385" s="841"/>
      <c r="Y385" s="841"/>
      <c r="Z385" s="841"/>
    </row>
    <row r="386">
      <c r="A386" s="841"/>
      <c r="B386" s="839"/>
      <c r="C386" s="839"/>
      <c r="D386" s="839"/>
      <c r="E386" s="839"/>
      <c r="F386" s="839"/>
      <c r="G386" s="839"/>
      <c r="H386" s="839"/>
      <c r="I386" s="841"/>
      <c r="J386" s="841"/>
      <c r="K386" s="841"/>
      <c r="L386" s="841"/>
      <c r="M386" s="841"/>
      <c r="N386" s="841"/>
      <c r="O386" s="841"/>
      <c r="P386" s="841"/>
      <c r="Q386" s="841"/>
      <c r="R386" s="841"/>
      <c r="S386" s="841"/>
      <c r="T386" s="841"/>
      <c r="U386" s="841"/>
      <c r="V386" s="841"/>
      <c r="W386" s="841"/>
      <c r="X386" s="841"/>
      <c r="Y386" s="841"/>
      <c r="Z386" s="841"/>
    </row>
    <row r="387">
      <c r="A387" s="841"/>
      <c r="B387" s="839"/>
      <c r="C387" s="839"/>
      <c r="D387" s="839"/>
      <c r="E387" s="839"/>
      <c r="F387" s="839"/>
      <c r="G387" s="839"/>
      <c r="H387" s="839"/>
      <c r="I387" s="841"/>
      <c r="J387" s="841"/>
      <c r="K387" s="841"/>
      <c r="L387" s="841"/>
      <c r="M387" s="841"/>
      <c r="N387" s="841"/>
      <c r="O387" s="841"/>
      <c r="P387" s="841"/>
      <c r="Q387" s="841"/>
      <c r="R387" s="841"/>
      <c r="S387" s="841"/>
      <c r="T387" s="841"/>
      <c r="U387" s="841"/>
      <c r="V387" s="841"/>
      <c r="W387" s="841"/>
      <c r="X387" s="841"/>
      <c r="Y387" s="841"/>
      <c r="Z387" s="841"/>
    </row>
    <row r="388">
      <c r="A388" s="841"/>
      <c r="B388" s="839"/>
      <c r="C388" s="839"/>
      <c r="D388" s="839"/>
      <c r="E388" s="839"/>
      <c r="F388" s="839"/>
      <c r="G388" s="839"/>
      <c r="H388" s="839"/>
      <c r="I388" s="841"/>
      <c r="J388" s="841"/>
      <c r="K388" s="841"/>
      <c r="L388" s="841"/>
      <c r="M388" s="841"/>
      <c r="N388" s="841"/>
      <c r="O388" s="841"/>
      <c r="P388" s="841"/>
      <c r="Q388" s="841"/>
      <c r="R388" s="841"/>
      <c r="S388" s="841"/>
      <c r="T388" s="841"/>
      <c r="U388" s="841"/>
      <c r="V388" s="841"/>
      <c r="W388" s="841"/>
      <c r="X388" s="841"/>
      <c r="Y388" s="841"/>
      <c r="Z388" s="841"/>
    </row>
    <row r="389">
      <c r="A389" s="841"/>
      <c r="B389" s="839"/>
      <c r="C389" s="839"/>
      <c r="D389" s="839"/>
      <c r="E389" s="839"/>
      <c r="F389" s="839"/>
      <c r="G389" s="839"/>
      <c r="H389" s="839"/>
      <c r="I389" s="841"/>
      <c r="J389" s="841"/>
      <c r="K389" s="841"/>
      <c r="L389" s="841"/>
      <c r="M389" s="841"/>
      <c r="N389" s="841"/>
      <c r="O389" s="841"/>
      <c r="P389" s="841"/>
      <c r="Q389" s="841"/>
      <c r="R389" s="841"/>
      <c r="S389" s="841"/>
      <c r="T389" s="841"/>
      <c r="U389" s="841"/>
      <c r="V389" s="841"/>
      <c r="W389" s="841"/>
      <c r="X389" s="841"/>
      <c r="Y389" s="841"/>
      <c r="Z389" s="841"/>
    </row>
    <row r="390">
      <c r="A390" s="841"/>
      <c r="B390" s="839"/>
      <c r="C390" s="839"/>
      <c r="D390" s="839"/>
      <c r="E390" s="839"/>
      <c r="F390" s="839"/>
      <c r="G390" s="839"/>
      <c r="H390" s="839"/>
      <c r="I390" s="841"/>
      <c r="J390" s="841"/>
      <c r="K390" s="841"/>
      <c r="L390" s="841"/>
      <c r="M390" s="841"/>
      <c r="N390" s="841"/>
      <c r="O390" s="841"/>
      <c r="P390" s="841"/>
      <c r="Q390" s="841"/>
      <c r="R390" s="841"/>
      <c r="S390" s="841"/>
      <c r="T390" s="841"/>
      <c r="U390" s="841"/>
      <c r="V390" s="841"/>
      <c r="W390" s="841"/>
      <c r="X390" s="841"/>
      <c r="Y390" s="841"/>
      <c r="Z390" s="841"/>
    </row>
    <row r="391">
      <c r="A391" s="841"/>
      <c r="B391" s="839"/>
      <c r="C391" s="839"/>
      <c r="D391" s="839"/>
      <c r="E391" s="839"/>
      <c r="F391" s="839"/>
      <c r="G391" s="839"/>
      <c r="H391" s="839"/>
      <c r="I391" s="841"/>
      <c r="J391" s="841"/>
      <c r="K391" s="841"/>
      <c r="L391" s="841"/>
      <c r="M391" s="841"/>
      <c r="N391" s="841"/>
      <c r="O391" s="841"/>
      <c r="P391" s="841"/>
      <c r="Q391" s="841"/>
      <c r="R391" s="841"/>
      <c r="S391" s="841"/>
      <c r="T391" s="841"/>
      <c r="U391" s="841"/>
      <c r="V391" s="841"/>
      <c r="W391" s="841"/>
      <c r="X391" s="841"/>
      <c r="Y391" s="841"/>
      <c r="Z391" s="841"/>
    </row>
    <row r="392">
      <c r="A392" s="841"/>
      <c r="B392" s="839"/>
      <c r="C392" s="839"/>
      <c r="D392" s="839"/>
      <c r="E392" s="839"/>
      <c r="F392" s="839"/>
      <c r="G392" s="839"/>
      <c r="H392" s="839"/>
      <c r="I392" s="841"/>
      <c r="J392" s="841"/>
      <c r="K392" s="841"/>
      <c r="L392" s="841"/>
      <c r="M392" s="841"/>
      <c r="N392" s="841"/>
      <c r="O392" s="841"/>
      <c r="P392" s="841"/>
      <c r="Q392" s="841"/>
      <c r="R392" s="841"/>
      <c r="S392" s="841"/>
      <c r="T392" s="841"/>
      <c r="U392" s="841"/>
      <c r="V392" s="841"/>
      <c r="W392" s="841"/>
      <c r="X392" s="841"/>
      <c r="Y392" s="841"/>
      <c r="Z392" s="841"/>
    </row>
    <row r="393">
      <c r="A393" s="841"/>
      <c r="B393" s="839"/>
      <c r="C393" s="839"/>
      <c r="D393" s="839"/>
      <c r="E393" s="839"/>
      <c r="F393" s="839"/>
      <c r="G393" s="839"/>
      <c r="H393" s="839"/>
      <c r="I393" s="841"/>
      <c r="J393" s="841"/>
      <c r="K393" s="841"/>
      <c r="L393" s="841"/>
      <c r="M393" s="841"/>
      <c r="N393" s="841"/>
      <c r="O393" s="841"/>
      <c r="P393" s="841"/>
      <c r="Q393" s="841"/>
      <c r="R393" s="841"/>
      <c r="S393" s="841"/>
      <c r="T393" s="841"/>
      <c r="U393" s="841"/>
      <c r="V393" s="841"/>
      <c r="W393" s="841"/>
      <c r="X393" s="841"/>
      <c r="Y393" s="841"/>
      <c r="Z393" s="841"/>
    </row>
    <row r="394">
      <c r="A394" s="841"/>
      <c r="B394" s="839"/>
      <c r="C394" s="839"/>
      <c r="D394" s="839"/>
      <c r="E394" s="839"/>
      <c r="F394" s="839"/>
      <c r="G394" s="839"/>
      <c r="H394" s="839"/>
      <c r="I394" s="841"/>
      <c r="J394" s="841"/>
      <c r="K394" s="841"/>
      <c r="L394" s="841"/>
      <c r="M394" s="841"/>
      <c r="N394" s="841"/>
      <c r="O394" s="841"/>
      <c r="P394" s="841"/>
      <c r="Q394" s="841"/>
      <c r="R394" s="841"/>
      <c r="S394" s="841"/>
      <c r="T394" s="841"/>
      <c r="U394" s="841"/>
      <c r="V394" s="841"/>
      <c r="W394" s="841"/>
      <c r="X394" s="841"/>
      <c r="Y394" s="841"/>
      <c r="Z394" s="841"/>
    </row>
    <row r="395">
      <c r="A395" s="841"/>
      <c r="B395" s="839"/>
      <c r="C395" s="839"/>
      <c r="D395" s="839"/>
      <c r="E395" s="839"/>
      <c r="F395" s="839"/>
      <c r="G395" s="839"/>
      <c r="H395" s="839"/>
      <c r="I395" s="841"/>
      <c r="J395" s="841"/>
      <c r="K395" s="841"/>
      <c r="L395" s="841"/>
      <c r="M395" s="841"/>
      <c r="N395" s="841"/>
      <c r="O395" s="841"/>
      <c r="P395" s="841"/>
      <c r="Q395" s="841"/>
      <c r="R395" s="841"/>
      <c r="S395" s="841"/>
      <c r="T395" s="841"/>
      <c r="U395" s="841"/>
      <c r="V395" s="841"/>
      <c r="W395" s="841"/>
      <c r="X395" s="841"/>
      <c r="Y395" s="841"/>
      <c r="Z395" s="841"/>
    </row>
    <row r="396">
      <c r="A396" s="841"/>
      <c r="B396" s="839"/>
      <c r="C396" s="839"/>
      <c r="D396" s="839"/>
      <c r="E396" s="839"/>
      <c r="F396" s="839"/>
      <c r="G396" s="839"/>
      <c r="H396" s="839"/>
      <c r="I396" s="841"/>
      <c r="J396" s="841"/>
      <c r="K396" s="841"/>
      <c r="L396" s="841"/>
      <c r="M396" s="841"/>
      <c r="N396" s="841"/>
      <c r="O396" s="841"/>
      <c r="P396" s="841"/>
      <c r="Q396" s="841"/>
      <c r="R396" s="841"/>
      <c r="S396" s="841"/>
      <c r="T396" s="841"/>
      <c r="U396" s="841"/>
      <c r="V396" s="841"/>
      <c r="W396" s="841"/>
      <c r="X396" s="841"/>
      <c r="Y396" s="841"/>
      <c r="Z396" s="841"/>
    </row>
    <row r="397">
      <c r="A397" s="841"/>
      <c r="B397" s="839"/>
      <c r="C397" s="839"/>
      <c r="D397" s="839"/>
      <c r="E397" s="839"/>
      <c r="F397" s="839"/>
      <c r="G397" s="839"/>
      <c r="H397" s="839"/>
      <c r="I397" s="841"/>
      <c r="J397" s="841"/>
      <c r="K397" s="841"/>
      <c r="L397" s="841"/>
      <c r="M397" s="841"/>
      <c r="N397" s="841"/>
      <c r="O397" s="841"/>
      <c r="P397" s="841"/>
      <c r="Q397" s="841"/>
      <c r="R397" s="841"/>
      <c r="S397" s="841"/>
      <c r="T397" s="841"/>
      <c r="U397" s="841"/>
      <c r="V397" s="841"/>
      <c r="W397" s="841"/>
      <c r="X397" s="841"/>
      <c r="Y397" s="841"/>
      <c r="Z397" s="841"/>
    </row>
    <row r="398">
      <c r="A398" s="841"/>
      <c r="B398" s="839"/>
      <c r="C398" s="839"/>
      <c r="D398" s="839"/>
      <c r="E398" s="839"/>
      <c r="F398" s="839"/>
      <c r="G398" s="839"/>
      <c r="H398" s="839"/>
      <c r="I398" s="841"/>
      <c r="J398" s="841"/>
      <c r="K398" s="841"/>
      <c r="L398" s="841"/>
      <c r="M398" s="841"/>
      <c r="N398" s="841"/>
      <c r="O398" s="841"/>
      <c r="P398" s="841"/>
      <c r="Q398" s="841"/>
      <c r="R398" s="841"/>
      <c r="S398" s="841"/>
      <c r="T398" s="841"/>
      <c r="U398" s="841"/>
      <c r="V398" s="841"/>
      <c r="W398" s="841"/>
      <c r="X398" s="841"/>
      <c r="Y398" s="841"/>
      <c r="Z398" s="841"/>
    </row>
    <row r="399">
      <c r="A399" s="841"/>
      <c r="B399" s="839"/>
      <c r="C399" s="839"/>
      <c r="D399" s="839"/>
      <c r="E399" s="839"/>
      <c r="F399" s="839"/>
      <c r="G399" s="839"/>
      <c r="H399" s="839"/>
      <c r="I399" s="841"/>
      <c r="J399" s="841"/>
      <c r="K399" s="841"/>
      <c r="L399" s="841"/>
      <c r="M399" s="841"/>
      <c r="N399" s="841"/>
      <c r="O399" s="841"/>
      <c r="P399" s="841"/>
      <c r="Q399" s="841"/>
      <c r="R399" s="841"/>
      <c r="S399" s="841"/>
      <c r="T399" s="841"/>
      <c r="U399" s="841"/>
      <c r="V399" s="841"/>
      <c r="W399" s="841"/>
      <c r="X399" s="841"/>
      <c r="Y399" s="841"/>
      <c r="Z399" s="841"/>
    </row>
    <row r="400">
      <c r="A400" s="841"/>
      <c r="B400" s="839"/>
      <c r="C400" s="839"/>
      <c r="D400" s="839"/>
      <c r="E400" s="839"/>
      <c r="F400" s="839"/>
      <c r="G400" s="839"/>
      <c r="H400" s="839"/>
      <c r="I400" s="841"/>
      <c r="J400" s="841"/>
      <c r="K400" s="841"/>
      <c r="L400" s="841"/>
      <c r="M400" s="841"/>
      <c r="N400" s="841"/>
      <c r="O400" s="841"/>
      <c r="P400" s="841"/>
      <c r="Q400" s="841"/>
      <c r="R400" s="841"/>
      <c r="S400" s="841"/>
      <c r="T400" s="841"/>
      <c r="U400" s="841"/>
      <c r="V400" s="841"/>
      <c r="W400" s="841"/>
      <c r="X400" s="841"/>
      <c r="Y400" s="841"/>
      <c r="Z400" s="841"/>
    </row>
    <row r="401">
      <c r="A401" s="841"/>
      <c r="B401" s="839"/>
      <c r="C401" s="839"/>
      <c r="D401" s="839"/>
      <c r="E401" s="839"/>
      <c r="F401" s="839"/>
      <c r="G401" s="839"/>
      <c r="H401" s="839"/>
      <c r="I401" s="841"/>
      <c r="J401" s="841"/>
      <c r="K401" s="841"/>
      <c r="L401" s="841"/>
      <c r="M401" s="841"/>
      <c r="N401" s="841"/>
      <c r="O401" s="841"/>
      <c r="P401" s="841"/>
      <c r="Q401" s="841"/>
      <c r="R401" s="841"/>
      <c r="S401" s="841"/>
      <c r="T401" s="841"/>
      <c r="U401" s="841"/>
      <c r="V401" s="841"/>
      <c r="W401" s="841"/>
      <c r="X401" s="841"/>
      <c r="Y401" s="841"/>
      <c r="Z401" s="841"/>
    </row>
    <row r="402">
      <c r="A402" s="841"/>
      <c r="B402" s="839"/>
      <c r="C402" s="839"/>
      <c r="D402" s="839"/>
      <c r="E402" s="839"/>
      <c r="F402" s="839"/>
      <c r="G402" s="839"/>
      <c r="H402" s="839"/>
      <c r="I402" s="841"/>
      <c r="J402" s="841"/>
      <c r="K402" s="841"/>
      <c r="L402" s="841"/>
      <c r="M402" s="841"/>
      <c r="N402" s="841"/>
      <c r="O402" s="841"/>
      <c r="P402" s="841"/>
      <c r="Q402" s="841"/>
      <c r="R402" s="841"/>
      <c r="S402" s="841"/>
      <c r="T402" s="841"/>
      <c r="U402" s="841"/>
      <c r="V402" s="841"/>
      <c r="W402" s="841"/>
      <c r="X402" s="841"/>
      <c r="Y402" s="841"/>
      <c r="Z402" s="841"/>
    </row>
    <row r="403">
      <c r="A403" s="841"/>
      <c r="B403" s="839"/>
      <c r="C403" s="839"/>
      <c r="D403" s="839"/>
      <c r="E403" s="839"/>
      <c r="F403" s="839"/>
      <c r="G403" s="839"/>
      <c r="H403" s="839"/>
      <c r="I403" s="841"/>
      <c r="J403" s="841"/>
      <c r="K403" s="841"/>
      <c r="L403" s="841"/>
      <c r="M403" s="841"/>
      <c r="N403" s="841"/>
      <c r="O403" s="841"/>
      <c r="P403" s="841"/>
      <c r="Q403" s="841"/>
      <c r="R403" s="841"/>
      <c r="S403" s="841"/>
      <c r="T403" s="841"/>
      <c r="U403" s="841"/>
      <c r="V403" s="841"/>
      <c r="W403" s="841"/>
      <c r="X403" s="841"/>
      <c r="Y403" s="841"/>
      <c r="Z403" s="841"/>
    </row>
    <row r="404">
      <c r="A404" s="841"/>
      <c r="B404" s="839"/>
      <c r="C404" s="839"/>
      <c r="D404" s="839"/>
      <c r="E404" s="839"/>
      <c r="F404" s="839"/>
      <c r="G404" s="839"/>
      <c r="H404" s="839"/>
      <c r="I404" s="841"/>
      <c r="J404" s="841"/>
      <c r="K404" s="841"/>
      <c r="L404" s="841"/>
      <c r="M404" s="841"/>
      <c r="N404" s="841"/>
      <c r="O404" s="841"/>
      <c r="P404" s="841"/>
      <c r="Q404" s="841"/>
      <c r="R404" s="841"/>
      <c r="S404" s="841"/>
      <c r="T404" s="841"/>
      <c r="U404" s="841"/>
      <c r="V404" s="841"/>
      <c r="W404" s="841"/>
      <c r="X404" s="841"/>
      <c r="Y404" s="841"/>
      <c r="Z404" s="841"/>
    </row>
    <row r="405">
      <c r="A405" s="841"/>
      <c r="B405" s="839"/>
      <c r="C405" s="839"/>
      <c r="D405" s="839"/>
      <c r="E405" s="839"/>
      <c r="F405" s="839"/>
      <c r="G405" s="839"/>
      <c r="H405" s="839"/>
      <c r="I405" s="841"/>
      <c r="J405" s="841"/>
      <c r="K405" s="841"/>
      <c r="L405" s="841"/>
      <c r="M405" s="841"/>
      <c r="N405" s="841"/>
      <c r="O405" s="841"/>
      <c r="P405" s="841"/>
      <c r="Q405" s="841"/>
      <c r="R405" s="841"/>
      <c r="S405" s="841"/>
      <c r="T405" s="841"/>
      <c r="U405" s="841"/>
      <c r="V405" s="841"/>
      <c r="W405" s="841"/>
      <c r="X405" s="841"/>
      <c r="Y405" s="841"/>
      <c r="Z405" s="841"/>
    </row>
    <row r="406">
      <c r="A406" s="841"/>
      <c r="B406" s="839"/>
      <c r="C406" s="839"/>
      <c r="D406" s="839"/>
      <c r="E406" s="839"/>
      <c r="F406" s="839"/>
      <c r="G406" s="839"/>
      <c r="H406" s="839"/>
      <c r="I406" s="841"/>
      <c r="J406" s="841"/>
      <c r="K406" s="841"/>
      <c r="L406" s="841"/>
      <c r="M406" s="841"/>
      <c r="N406" s="841"/>
      <c r="O406" s="841"/>
      <c r="P406" s="841"/>
      <c r="Q406" s="841"/>
      <c r="R406" s="841"/>
      <c r="S406" s="841"/>
      <c r="T406" s="841"/>
      <c r="U406" s="841"/>
      <c r="V406" s="841"/>
      <c r="W406" s="841"/>
      <c r="X406" s="841"/>
      <c r="Y406" s="841"/>
      <c r="Z406" s="841"/>
    </row>
    <row r="407">
      <c r="A407" s="841"/>
      <c r="B407" s="839"/>
      <c r="C407" s="839"/>
      <c r="D407" s="839"/>
      <c r="E407" s="839"/>
      <c r="F407" s="839"/>
      <c r="G407" s="839"/>
      <c r="H407" s="839"/>
      <c r="I407" s="841"/>
      <c r="J407" s="841"/>
      <c r="K407" s="841"/>
      <c r="L407" s="841"/>
      <c r="M407" s="841"/>
      <c r="N407" s="841"/>
      <c r="O407" s="841"/>
      <c r="P407" s="841"/>
      <c r="Q407" s="841"/>
      <c r="R407" s="841"/>
      <c r="S407" s="841"/>
      <c r="T407" s="841"/>
      <c r="U407" s="841"/>
      <c r="V407" s="841"/>
      <c r="W407" s="841"/>
      <c r="X407" s="841"/>
      <c r="Y407" s="841"/>
      <c r="Z407" s="841"/>
    </row>
    <row r="408">
      <c r="A408" s="841"/>
      <c r="B408" s="839"/>
      <c r="C408" s="839"/>
      <c r="D408" s="839"/>
      <c r="E408" s="839"/>
      <c r="F408" s="839"/>
      <c r="G408" s="839"/>
      <c r="H408" s="839"/>
      <c r="I408" s="841"/>
      <c r="J408" s="841"/>
      <c r="K408" s="841"/>
      <c r="L408" s="841"/>
      <c r="M408" s="841"/>
      <c r="N408" s="841"/>
      <c r="O408" s="841"/>
      <c r="P408" s="841"/>
      <c r="Q408" s="841"/>
      <c r="R408" s="841"/>
      <c r="S408" s="841"/>
      <c r="T408" s="841"/>
      <c r="U408" s="841"/>
      <c r="V408" s="841"/>
      <c r="W408" s="841"/>
      <c r="X408" s="841"/>
      <c r="Y408" s="841"/>
      <c r="Z408" s="841"/>
    </row>
    <row r="409">
      <c r="A409" s="841"/>
      <c r="B409" s="839"/>
      <c r="C409" s="839"/>
      <c r="D409" s="839"/>
      <c r="E409" s="839"/>
      <c r="F409" s="839"/>
      <c r="G409" s="839"/>
      <c r="H409" s="839"/>
      <c r="I409" s="841"/>
      <c r="J409" s="841"/>
      <c r="K409" s="841"/>
      <c r="L409" s="841"/>
      <c r="M409" s="841"/>
      <c r="N409" s="841"/>
      <c r="O409" s="841"/>
      <c r="P409" s="841"/>
      <c r="Q409" s="841"/>
      <c r="R409" s="841"/>
      <c r="S409" s="841"/>
      <c r="T409" s="841"/>
      <c r="U409" s="841"/>
      <c r="V409" s="841"/>
      <c r="W409" s="841"/>
      <c r="X409" s="841"/>
      <c r="Y409" s="841"/>
      <c r="Z409" s="841"/>
    </row>
    <row r="410">
      <c r="A410" s="841"/>
      <c r="B410" s="839"/>
      <c r="C410" s="839"/>
      <c r="D410" s="839"/>
      <c r="E410" s="839"/>
      <c r="F410" s="839"/>
      <c r="G410" s="839"/>
      <c r="H410" s="839"/>
      <c r="I410" s="841"/>
      <c r="J410" s="841"/>
      <c r="K410" s="841"/>
      <c r="L410" s="841"/>
      <c r="M410" s="841"/>
      <c r="N410" s="841"/>
      <c r="O410" s="841"/>
      <c r="P410" s="841"/>
      <c r="Q410" s="841"/>
      <c r="R410" s="841"/>
      <c r="S410" s="841"/>
      <c r="T410" s="841"/>
      <c r="U410" s="841"/>
      <c r="V410" s="841"/>
      <c r="W410" s="841"/>
      <c r="X410" s="841"/>
      <c r="Y410" s="841"/>
      <c r="Z410" s="841"/>
    </row>
    <row r="411">
      <c r="A411" s="841"/>
      <c r="B411" s="839"/>
      <c r="C411" s="839"/>
      <c r="D411" s="839"/>
      <c r="E411" s="839"/>
      <c r="F411" s="839"/>
      <c r="G411" s="839"/>
      <c r="H411" s="839"/>
      <c r="I411" s="841"/>
      <c r="J411" s="841"/>
      <c r="K411" s="841"/>
      <c r="L411" s="841"/>
      <c r="M411" s="841"/>
      <c r="N411" s="841"/>
      <c r="O411" s="841"/>
      <c r="P411" s="841"/>
      <c r="Q411" s="841"/>
      <c r="R411" s="841"/>
      <c r="S411" s="841"/>
      <c r="T411" s="841"/>
      <c r="U411" s="841"/>
      <c r="V411" s="841"/>
      <c r="W411" s="841"/>
      <c r="X411" s="841"/>
      <c r="Y411" s="841"/>
      <c r="Z411" s="841"/>
    </row>
    <row r="412">
      <c r="A412" s="841"/>
      <c r="B412" s="839"/>
      <c r="C412" s="839"/>
      <c r="D412" s="839"/>
      <c r="E412" s="839"/>
      <c r="F412" s="839"/>
      <c r="G412" s="839"/>
      <c r="H412" s="839"/>
      <c r="I412" s="841"/>
      <c r="J412" s="841"/>
      <c r="K412" s="841"/>
      <c r="L412" s="841"/>
      <c r="M412" s="841"/>
      <c r="N412" s="841"/>
      <c r="O412" s="841"/>
      <c r="P412" s="841"/>
      <c r="Q412" s="841"/>
      <c r="R412" s="841"/>
      <c r="S412" s="841"/>
      <c r="T412" s="841"/>
      <c r="U412" s="841"/>
      <c r="V412" s="841"/>
      <c r="W412" s="841"/>
      <c r="X412" s="841"/>
      <c r="Y412" s="841"/>
      <c r="Z412" s="841"/>
    </row>
    <row r="413">
      <c r="A413" s="841"/>
      <c r="B413" s="839"/>
      <c r="C413" s="839"/>
      <c r="D413" s="839"/>
      <c r="E413" s="839"/>
      <c r="F413" s="839"/>
      <c r="G413" s="839"/>
      <c r="H413" s="839"/>
      <c r="I413" s="841"/>
      <c r="J413" s="841"/>
      <c r="K413" s="841"/>
      <c r="L413" s="841"/>
      <c r="M413" s="841"/>
      <c r="N413" s="841"/>
      <c r="O413" s="841"/>
      <c r="P413" s="841"/>
      <c r="Q413" s="841"/>
      <c r="R413" s="841"/>
      <c r="S413" s="841"/>
      <c r="T413" s="841"/>
      <c r="U413" s="841"/>
      <c r="V413" s="841"/>
      <c r="W413" s="841"/>
      <c r="X413" s="841"/>
      <c r="Y413" s="841"/>
      <c r="Z413" s="841"/>
    </row>
    <row r="414">
      <c r="A414" s="841"/>
      <c r="B414" s="839"/>
      <c r="C414" s="839"/>
      <c r="D414" s="839"/>
      <c r="E414" s="839"/>
      <c r="F414" s="839"/>
      <c r="G414" s="839"/>
      <c r="H414" s="839"/>
      <c r="I414" s="841"/>
      <c r="J414" s="841"/>
      <c r="K414" s="841"/>
      <c r="L414" s="841"/>
      <c r="M414" s="841"/>
      <c r="N414" s="841"/>
      <c r="O414" s="841"/>
      <c r="P414" s="841"/>
      <c r="Q414" s="841"/>
      <c r="R414" s="841"/>
      <c r="S414" s="841"/>
      <c r="T414" s="841"/>
      <c r="U414" s="841"/>
      <c r="V414" s="841"/>
      <c r="W414" s="841"/>
      <c r="X414" s="841"/>
      <c r="Y414" s="841"/>
      <c r="Z414" s="841"/>
    </row>
    <row r="415">
      <c r="A415" s="841"/>
      <c r="B415" s="839"/>
      <c r="C415" s="839"/>
      <c r="D415" s="839"/>
      <c r="E415" s="839"/>
      <c r="F415" s="839"/>
      <c r="G415" s="839"/>
      <c r="H415" s="839"/>
      <c r="I415" s="841"/>
      <c r="J415" s="841"/>
      <c r="K415" s="841"/>
      <c r="L415" s="841"/>
      <c r="M415" s="841"/>
      <c r="N415" s="841"/>
      <c r="O415" s="841"/>
      <c r="P415" s="841"/>
      <c r="Q415" s="841"/>
      <c r="R415" s="841"/>
      <c r="S415" s="841"/>
      <c r="T415" s="841"/>
      <c r="U415" s="841"/>
      <c r="V415" s="841"/>
      <c r="W415" s="841"/>
      <c r="X415" s="841"/>
      <c r="Y415" s="841"/>
      <c r="Z415" s="841"/>
    </row>
    <row r="416">
      <c r="A416" s="841"/>
      <c r="B416" s="839"/>
      <c r="C416" s="839"/>
      <c r="D416" s="839"/>
      <c r="E416" s="839"/>
      <c r="F416" s="839"/>
      <c r="G416" s="839"/>
      <c r="H416" s="839"/>
      <c r="I416" s="841"/>
      <c r="J416" s="841"/>
      <c r="K416" s="841"/>
      <c r="L416" s="841"/>
      <c r="M416" s="841"/>
      <c r="N416" s="841"/>
      <c r="O416" s="841"/>
      <c r="P416" s="841"/>
      <c r="Q416" s="841"/>
      <c r="R416" s="841"/>
      <c r="S416" s="841"/>
      <c r="T416" s="841"/>
      <c r="U416" s="841"/>
      <c r="V416" s="841"/>
      <c r="W416" s="841"/>
      <c r="X416" s="841"/>
      <c r="Y416" s="841"/>
      <c r="Z416" s="841"/>
    </row>
    <row r="417">
      <c r="A417" s="841"/>
      <c r="B417" s="839"/>
      <c r="C417" s="839"/>
      <c r="D417" s="839"/>
      <c r="E417" s="839"/>
      <c r="F417" s="839"/>
      <c r="G417" s="839"/>
      <c r="H417" s="839"/>
      <c r="I417" s="841"/>
      <c r="J417" s="841"/>
      <c r="K417" s="841"/>
      <c r="L417" s="841"/>
      <c r="M417" s="841"/>
      <c r="N417" s="841"/>
      <c r="O417" s="841"/>
      <c r="P417" s="841"/>
      <c r="Q417" s="841"/>
      <c r="R417" s="841"/>
      <c r="S417" s="841"/>
      <c r="T417" s="841"/>
      <c r="U417" s="841"/>
      <c r="V417" s="841"/>
      <c r="W417" s="841"/>
      <c r="X417" s="841"/>
      <c r="Y417" s="841"/>
      <c r="Z417" s="841"/>
    </row>
    <row r="418">
      <c r="A418" s="841"/>
      <c r="B418" s="839"/>
      <c r="C418" s="839"/>
      <c r="D418" s="839"/>
      <c r="E418" s="839"/>
      <c r="F418" s="839"/>
      <c r="G418" s="839"/>
      <c r="H418" s="839"/>
      <c r="I418" s="841"/>
      <c r="J418" s="841"/>
      <c r="K418" s="841"/>
      <c r="L418" s="841"/>
      <c r="M418" s="841"/>
      <c r="N418" s="841"/>
      <c r="O418" s="841"/>
      <c r="P418" s="841"/>
      <c r="Q418" s="841"/>
      <c r="R418" s="841"/>
      <c r="S418" s="841"/>
      <c r="T418" s="841"/>
      <c r="U418" s="841"/>
      <c r="V418" s="841"/>
      <c r="W418" s="841"/>
      <c r="X418" s="841"/>
      <c r="Y418" s="841"/>
      <c r="Z418" s="841"/>
    </row>
    <row r="419">
      <c r="A419" s="841"/>
      <c r="B419" s="839"/>
      <c r="C419" s="839"/>
      <c r="D419" s="839"/>
      <c r="E419" s="839"/>
      <c r="F419" s="839"/>
      <c r="G419" s="839"/>
      <c r="H419" s="839"/>
      <c r="I419" s="841"/>
      <c r="J419" s="841"/>
      <c r="K419" s="841"/>
      <c r="L419" s="841"/>
      <c r="M419" s="841"/>
      <c r="N419" s="841"/>
      <c r="O419" s="841"/>
      <c r="P419" s="841"/>
      <c r="Q419" s="841"/>
      <c r="R419" s="841"/>
      <c r="S419" s="841"/>
      <c r="T419" s="841"/>
      <c r="U419" s="841"/>
      <c r="V419" s="841"/>
      <c r="W419" s="841"/>
      <c r="X419" s="841"/>
      <c r="Y419" s="841"/>
      <c r="Z419" s="841"/>
    </row>
    <row r="420">
      <c r="A420" s="841"/>
      <c r="B420" s="839"/>
      <c r="C420" s="839"/>
      <c r="D420" s="839"/>
      <c r="E420" s="839"/>
      <c r="F420" s="839"/>
      <c r="G420" s="839"/>
      <c r="H420" s="839"/>
      <c r="I420" s="841"/>
      <c r="J420" s="841"/>
      <c r="K420" s="841"/>
      <c r="L420" s="841"/>
      <c r="M420" s="841"/>
      <c r="N420" s="841"/>
      <c r="O420" s="841"/>
      <c r="P420" s="841"/>
      <c r="Q420" s="841"/>
      <c r="R420" s="841"/>
      <c r="S420" s="841"/>
      <c r="T420" s="841"/>
      <c r="U420" s="841"/>
      <c r="V420" s="841"/>
      <c r="W420" s="841"/>
      <c r="X420" s="841"/>
      <c r="Y420" s="841"/>
      <c r="Z420" s="841"/>
    </row>
    <row r="421">
      <c r="A421" s="841"/>
      <c r="B421" s="839"/>
      <c r="C421" s="839"/>
      <c r="D421" s="839"/>
      <c r="E421" s="839"/>
      <c r="F421" s="839"/>
      <c r="G421" s="839"/>
      <c r="H421" s="839"/>
      <c r="I421" s="841"/>
      <c r="J421" s="841"/>
      <c r="K421" s="841"/>
      <c r="L421" s="841"/>
      <c r="M421" s="841"/>
      <c r="N421" s="841"/>
      <c r="O421" s="841"/>
      <c r="P421" s="841"/>
      <c r="Q421" s="841"/>
      <c r="R421" s="841"/>
      <c r="S421" s="841"/>
      <c r="T421" s="841"/>
      <c r="U421" s="841"/>
      <c r="V421" s="841"/>
      <c r="W421" s="841"/>
      <c r="X421" s="841"/>
      <c r="Y421" s="841"/>
      <c r="Z421" s="841"/>
    </row>
    <row r="422">
      <c r="A422" s="841"/>
      <c r="B422" s="839"/>
      <c r="C422" s="839"/>
      <c r="D422" s="839"/>
      <c r="E422" s="839"/>
      <c r="F422" s="839"/>
      <c r="G422" s="839"/>
      <c r="H422" s="839"/>
      <c r="I422" s="841"/>
      <c r="J422" s="841"/>
      <c r="K422" s="841"/>
      <c r="L422" s="841"/>
      <c r="M422" s="841"/>
      <c r="N422" s="841"/>
      <c r="O422" s="841"/>
      <c r="P422" s="841"/>
      <c r="Q422" s="841"/>
      <c r="R422" s="841"/>
      <c r="S422" s="841"/>
      <c r="T422" s="841"/>
      <c r="U422" s="841"/>
      <c r="V422" s="841"/>
      <c r="W422" s="841"/>
      <c r="X422" s="841"/>
      <c r="Y422" s="841"/>
      <c r="Z422" s="841"/>
    </row>
    <row r="423">
      <c r="A423" s="841"/>
      <c r="B423" s="839"/>
      <c r="C423" s="839"/>
      <c r="D423" s="839"/>
      <c r="E423" s="839"/>
      <c r="F423" s="839"/>
      <c r="G423" s="839"/>
      <c r="H423" s="839"/>
      <c r="I423" s="841"/>
      <c r="J423" s="841"/>
      <c r="K423" s="841"/>
      <c r="L423" s="841"/>
      <c r="M423" s="841"/>
      <c r="N423" s="841"/>
      <c r="O423" s="841"/>
      <c r="P423" s="841"/>
      <c r="Q423" s="841"/>
      <c r="R423" s="841"/>
      <c r="S423" s="841"/>
      <c r="T423" s="841"/>
      <c r="U423" s="841"/>
      <c r="V423" s="841"/>
      <c r="W423" s="841"/>
      <c r="X423" s="841"/>
      <c r="Y423" s="841"/>
      <c r="Z423" s="841"/>
    </row>
    <row r="424">
      <c r="A424" s="841"/>
      <c r="B424" s="839"/>
      <c r="C424" s="839"/>
      <c r="D424" s="839"/>
      <c r="E424" s="839"/>
      <c r="F424" s="839"/>
      <c r="G424" s="839"/>
      <c r="H424" s="839"/>
      <c r="I424" s="841"/>
      <c r="J424" s="841"/>
      <c r="K424" s="841"/>
      <c r="L424" s="841"/>
      <c r="M424" s="841"/>
      <c r="N424" s="841"/>
      <c r="O424" s="841"/>
      <c r="P424" s="841"/>
      <c r="Q424" s="841"/>
      <c r="R424" s="841"/>
      <c r="S424" s="841"/>
      <c r="T424" s="841"/>
      <c r="U424" s="841"/>
      <c r="V424" s="841"/>
      <c r="W424" s="841"/>
      <c r="X424" s="841"/>
      <c r="Y424" s="841"/>
      <c r="Z424" s="841"/>
    </row>
    <row r="425">
      <c r="A425" s="841"/>
      <c r="B425" s="839"/>
      <c r="C425" s="839"/>
      <c r="D425" s="839"/>
      <c r="E425" s="839"/>
      <c r="F425" s="839"/>
      <c r="G425" s="839"/>
      <c r="H425" s="839"/>
      <c r="I425" s="841"/>
      <c r="J425" s="841"/>
      <c r="K425" s="841"/>
      <c r="L425" s="841"/>
      <c r="M425" s="841"/>
      <c r="N425" s="841"/>
      <c r="O425" s="841"/>
      <c r="P425" s="841"/>
      <c r="Q425" s="841"/>
      <c r="R425" s="841"/>
      <c r="S425" s="841"/>
      <c r="T425" s="841"/>
      <c r="U425" s="841"/>
      <c r="V425" s="841"/>
      <c r="W425" s="841"/>
      <c r="X425" s="841"/>
      <c r="Y425" s="841"/>
      <c r="Z425" s="841"/>
    </row>
    <row r="426">
      <c r="A426" s="841"/>
      <c r="B426" s="839"/>
      <c r="C426" s="839"/>
      <c r="D426" s="839"/>
      <c r="E426" s="839"/>
      <c r="F426" s="839"/>
      <c r="G426" s="839"/>
      <c r="H426" s="839"/>
      <c r="I426" s="841"/>
      <c r="J426" s="841"/>
      <c r="K426" s="841"/>
      <c r="L426" s="841"/>
      <c r="M426" s="841"/>
      <c r="N426" s="841"/>
      <c r="O426" s="841"/>
      <c r="P426" s="841"/>
      <c r="Q426" s="841"/>
      <c r="R426" s="841"/>
      <c r="S426" s="841"/>
      <c r="T426" s="841"/>
      <c r="U426" s="841"/>
      <c r="V426" s="841"/>
      <c r="W426" s="841"/>
      <c r="X426" s="841"/>
      <c r="Y426" s="841"/>
      <c r="Z426" s="841"/>
    </row>
    <row r="427">
      <c r="A427" s="841"/>
      <c r="B427" s="839"/>
      <c r="C427" s="839"/>
      <c r="D427" s="839"/>
      <c r="E427" s="839"/>
      <c r="F427" s="839"/>
      <c r="G427" s="839"/>
      <c r="H427" s="839"/>
      <c r="I427" s="841"/>
      <c r="J427" s="841"/>
      <c r="K427" s="841"/>
      <c r="L427" s="841"/>
      <c r="M427" s="841"/>
      <c r="N427" s="841"/>
      <c r="O427" s="841"/>
      <c r="P427" s="841"/>
      <c r="Q427" s="841"/>
      <c r="R427" s="841"/>
      <c r="S427" s="841"/>
      <c r="T427" s="841"/>
      <c r="U427" s="841"/>
      <c r="V427" s="841"/>
      <c r="W427" s="841"/>
      <c r="X427" s="841"/>
      <c r="Y427" s="841"/>
      <c r="Z427" s="841"/>
    </row>
    <row r="428">
      <c r="A428" s="841"/>
      <c r="B428" s="839"/>
      <c r="C428" s="839"/>
      <c r="D428" s="839"/>
      <c r="E428" s="839"/>
      <c r="F428" s="839"/>
      <c r="G428" s="839"/>
      <c r="H428" s="839"/>
      <c r="I428" s="841"/>
      <c r="J428" s="841"/>
      <c r="K428" s="841"/>
      <c r="L428" s="841"/>
      <c r="M428" s="841"/>
      <c r="N428" s="841"/>
      <c r="O428" s="841"/>
      <c r="P428" s="841"/>
      <c r="Q428" s="841"/>
      <c r="R428" s="841"/>
      <c r="S428" s="841"/>
      <c r="T428" s="841"/>
      <c r="U428" s="841"/>
      <c r="V428" s="841"/>
      <c r="W428" s="841"/>
      <c r="X428" s="841"/>
      <c r="Y428" s="841"/>
      <c r="Z428" s="841"/>
    </row>
    <row r="429">
      <c r="A429" s="841"/>
      <c r="B429" s="839"/>
      <c r="C429" s="839"/>
      <c r="D429" s="839"/>
      <c r="E429" s="839"/>
      <c r="F429" s="839"/>
      <c r="G429" s="839"/>
      <c r="H429" s="839"/>
      <c r="I429" s="841"/>
      <c r="J429" s="841"/>
      <c r="K429" s="841"/>
      <c r="L429" s="841"/>
      <c r="M429" s="841"/>
      <c r="N429" s="841"/>
      <c r="O429" s="841"/>
      <c r="P429" s="841"/>
      <c r="Q429" s="841"/>
      <c r="R429" s="841"/>
      <c r="S429" s="841"/>
      <c r="T429" s="841"/>
      <c r="U429" s="841"/>
      <c r="V429" s="841"/>
      <c r="W429" s="841"/>
      <c r="X429" s="841"/>
      <c r="Y429" s="841"/>
      <c r="Z429" s="841"/>
    </row>
    <row r="430">
      <c r="A430" s="841"/>
      <c r="B430" s="839"/>
      <c r="C430" s="839"/>
      <c r="D430" s="839"/>
      <c r="E430" s="839"/>
      <c r="F430" s="839"/>
      <c r="G430" s="839"/>
      <c r="H430" s="839"/>
      <c r="I430" s="841"/>
      <c r="J430" s="841"/>
      <c r="K430" s="841"/>
      <c r="L430" s="841"/>
      <c r="M430" s="841"/>
      <c r="N430" s="841"/>
      <c r="O430" s="841"/>
      <c r="P430" s="841"/>
      <c r="Q430" s="841"/>
      <c r="R430" s="841"/>
      <c r="S430" s="841"/>
      <c r="T430" s="841"/>
      <c r="U430" s="841"/>
      <c r="V430" s="841"/>
      <c r="W430" s="841"/>
      <c r="X430" s="841"/>
      <c r="Y430" s="841"/>
      <c r="Z430" s="841"/>
    </row>
    <row r="431">
      <c r="A431" s="841"/>
      <c r="B431" s="839"/>
      <c r="C431" s="839"/>
      <c r="D431" s="839"/>
      <c r="E431" s="839"/>
      <c r="F431" s="839"/>
      <c r="G431" s="839"/>
      <c r="H431" s="839"/>
      <c r="I431" s="841"/>
      <c r="J431" s="841"/>
      <c r="K431" s="841"/>
      <c r="L431" s="841"/>
      <c r="M431" s="841"/>
      <c r="N431" s="841"/>
      <c r="O431" s="841"/>
      <c r="P431" s="841"/>
      <c r="Q431" s="841"/>
      <c r="R431" s="841"/>
      <c r="S431" s="841"/>
      <c r="T431" s="841"/>
      <c r="U431" s="841"/>
      <c r="V431" s="841"/>
      <c r="W431" s="841"/>
      <c r="X431" s="841"/>
      <c r="Y431" s="841"/>
      <c r="Z431" s="841"/>
    </row>
    <row r="432">
      <c r="A432" s="841"/>
      <c r="B432" s="839"/>
      <c r="C432" s="839"/>
      <c r="D432" s="839"/>
      <c r="E432" s="839"/>
      <c r="F432" s="839"/>
      <c r="G432" s="839"/>
      <c r="H432" s="839"/>
      <c r="I432" s="841"/>
      <c r="J432" s="841"/>
      <c r="K432" s="841"/>
      <c r="L432" s="841"/>
      <c r="M432" s="841"/>
      <c r="N432" s="841"/>
      <c r="O432" s="841"/>
      <c r="P432" s="841"/>
      <c r="Q432" s="841"/>
      <c r="R432" s="841"/>
      <c r="S432" s="841"/>
      <c r="T432" s="841"/>
      <c r="U432" s="841"/>
      <c r="V432" s="841"/>
      <c r="W432" s="841"/>
      <c r="X432" s="841"/>
      <c r="Y432" s="841"/>
      <c r="Z432" s="841"/>
    </row>
    <row r="433">
      <c r="A433" s="841"/>
      <c r="B433" s="839"/>
      <c r="C433" s="839"/>
      <c r="D433" s="839"/>
      <c r="E433" s="839"/>
      <c r="F433" s="839"/>
      <c r="G433" s="839"/>
      <c r="H433" s="839"/>
      <c r="I433" s="841"/>
      <c r="J433" s="841"/>
      <c r="K433" s="841"/>
      <c r="L433" s="841"/>
      <c r="M433" s="841"/>
      <c r="N433" s="841"/>
      <c r="O433" s="841"/>
      <c r="P433" s="841"/>
      <c r="Q433" s="841"/>
      <c r="R433" s="841"/>
      <c r="S433" s="841"/>
      <c r="T433" s="841"/>
      <c r="U433" s="841"/>
      <c r="V433" s="841"/>
      <c r="W433" s="841"/>
      <c r="X433" s="841"/>
      <c r="Y433" s="841"/>
      <c r="Z433" s="841"/>
    </row>
    <row r="434">
      <c r="A434" s="841"/>
      <c r="B434" s="839"/>
      <c r="C434" s="839"/>
      <c r="D434" s="839"/>
      <c r="E434" s="839"/>
      <c r="F434" s="839"/>
      <c r="G434" s="839"/>
      <c r="H434" s="839"/>
      <c r="I434" s="841"/>
      <c r="J434" s="841"/>
      <c r="K434" s="841"/>
      <c r="L434" s="841"/>
      <c r="M434" s="841"/>
      <c r="N434" s="841"/>
      <c r="O434" s="841"/>
      <c r="P434" s="841"/>
      <c r="Q434" s="841"/>
      <c r="R434" s="841"/>
      <c r="S434" s="841"/>
      <c r="T434" s="841"/>
      <c r="U434" s="841"/>
      <c r="V434" s="841"/>
      <c r="W434" s="841"/>
      <c r="X434" s="841"/>
      <c r="Y434" s="841"/>
      <c r="Z434" s="841"/>
    </row>
    <row r="435">
      <c r="A435" s="841"/>
      <c r="B435" s="839"/>
      <c r="C435" s="839"/>
      <c r="D435" s="839"/>
      <c r="E435" s="839"/>
      <c r="F435" s="839"/>
      <c r="G435" s="839"/>
      <c r="H435" s="839"/>
      <c r="I435" s="841"/>
      <c r="J435" s="841"/>
      <c r="K435" s="841"/>
      <c r="L435" s="841"/>
      <c r="M435" s="841"/>
      <c r="N435" s="841"/>
      <c r="O435" s="841"/>
      <c r="P435" s="841"/>
      <c r="Q435" s="841"/>
      <c r="R435" s="841"/>
      <c r="S435" s="841"/>
      <c r="T435" s="841"/>
      <c r="U435" s="841"/>
      <c r="V435" s="841"/>
      <c r="W435" s="841"/>
      <c r="X435" s="841"/>
      <c r="Y435" s="841"/>
      <c r="Z435" s="841"/>
    </row>
    <row r="436">
      <c r="A436" s="841"/>
      <c r="B436" s="839"/>
      <c r="C436" s="839"/>
      <c r="D436" s="839"/>
      <c r="E436" s="839"/>
      <c r="F436" s="839"/>
      <c r="G436" s="839"/>
      <c r="H436" s="839"/>
      <c r="I436" s="841"/>
      <c r="J436" s="841"/>
      <c r="K436" s="841"/>
      <c r="L436" s="841"/>
      <c r="M436" s="841"/>
      <c r="N436" s="841"/>
      <c r="O436" s="841"/>
      <c r="P436" s="841"/>
      <c r="Q436" s="841"/>
      <c r="R436" s="841"/>
      <c r="S436" s="841"/>
      <c r="T436" s="841"/>
      <c r="U436" s="841"/>
      <c r="V436" s="841"/>
      <c r="W436" s="841"/>
      <c r="X436" s="841"/>
      <c r="Y436" s="841"/>
      <c r="Z436" s="841"/>
    </row>
    <row r="437">
      <c r="A437" s="841"/>
      <c r="B437" s="839"/>
      <c r="C437" s="839"/>
      <c r="D437" s="839"/>
      <c r="E437" s="839"/>
      <c r="F437" s="839"/>
      <c r="G437" s="839"/>
      <c r="H437" s="839"/>
      <c r="I437" s="841"/>
      <c r="J437" s="841"/>
      <c r="K437" s="841"/>
      <c r="L437" s="841"/>
      <c r="M437" s="841"/>
      <c r="N437" s="841"/>
      <c r="O437" s="841"/>
      <c r="P437" s="841"/>
      <c r="Q437" s="841"/>
      <c r="R437" s="841"/>
      <c r="S437" s="841"/>
      <c r="T437" s="841"/>
      <c r="U437" s="841"/>
      <c r="V437" s="841"/>
      <c r="W437" s="841"/>
      <c r="X437" s="841"/>
      <c r="Y437" s="841"/>
      <c r="Z437" s="841"/>
    </row>
    <row r="438">
      <c r="A438" s="841"/>
      <c r="B438" s="839"/>
      <c r="C438" s="839"/>
      <c r="D438" s="839"/>
      <c r="E438" s="839"/>
      <c r="F438" s="839"/>
      <c r="G438" s="839"/>
      <c r="H438" s="839"/>
      <c r="I438" s="841"/>
      <c r="J438" s="841"/>
      <c r="K438" s="841"/>
      <c r="L438" s="841"/>
      <c r="M438" s="841"/>
      <c r="N438" s="841"/>
      <c r="O438" s="841"/>
      <c r="P438" s="841"/>
      <c r="Q438" s="841"/>
      <c r="R438" s="841"/>
      <c r="S438" s="841"/>
      <c r="T438" s="841"/>
      <c r="U438" s="841"/>
      <c r="V438" s="841"/>
      <c r="W438" s="841"/>
      <c r="X438" s="841"/>
      <c r="Y438" s="841"/>
      <c r="Z438" s="841"/>
    </row>
    <row r="439">
      <c r="A439" s="841"/>
      <c r="B439" s="839"/>
      <c r="C439" s="839"/>
      <c r="D439" s="839"/>
      <c r="E439" s="839"/>
      <c r="F439" s="839"/>
      <c r="G439" s="839"/>
      <c r="H439" s="839"/>
      <c r="I439" s="841"/>
      <c r="J439" s="841"/>
      <c r="K439" s="841"/>
      <c r="L439" s="841"/>
      <c r="M439" s="841"/>
      <c r="N439" s="841"/>
      <c r="O439" s="841"/>
      <c r="P439" s="841"/>
      <c r="Q439" s="841"/>
      <c r="R439" s="841"/>
      <c r="S439" s="841"/>
      <c r="T439" s="841"/>
      <c r="U439" s="841"/>
      <c r="V439" s="841"/>
      <c r="W439" s="841"/>
      <c r="X439" s="841"/>
      <c r="Y439" s="841"/>
      <c r="Z439" s="841"/>
    </row>
    <row r="440">
      <c r="A440" s="841"/>
      <c r="B440" s="839"/>
      <c r="C440" s="839"/>
      <c r="D440" s="839"/>
      <c r="E440" s="839"/>
      <c r="F440" s="839"/>
      <c r="G440" s="839"/>
      <c r="H440" s="839"/>
      <c r="I440" s="841"/>
      <c r="J440" s="841"/>
      <c r="K440" s="841"/>
      <c r="L440" s="841"/>
      <c r="M440" s="841"/>
      <c r="N440" s="841"/>
      <c r="O440" s="841"/>
      <c r="P440" s="841"/>
      <c r="Q440" s="841"/>
      <c r="R440" s="841"/>
      <c r="S440" s="841"/>
      <c r="T440" s="841"/>
      <c r="U440" s="841"/>
      <c r="V440" s="841"/>
      <c r="W440" s="841"/>
      <c r="X440" s="841"/>
      <c r="Y440" s="841"/>
      <c r="Z440" s="841"/>
    </row>
    <row r="441">
      <c r="A441" s="841"/>
      <c r="B441" s="839"/>
      <c r="C441" s="839"/>
      <c r="D441" s="839"/>
      <c r="E441" s="839"/>
      <c r="F441" s="839"/>
      <c r="G441" s="839"/>
      <c r="H441" s="839"/>
      <c r="I441" s="841"/>
      <c r="J441" s="841"/>
      <c r="K441" s="841"/>
      <c r="L441" s="841"/>
      <c r="M441" s="841"/>
      <c r="N441" s="841"/>
      <c r="O441" s="841"/>
      <c r="P441" s="841"/>
      <c r="Q441" s="841"/>
      <c r="R441" s="841"/>
      <c r="S441" s="841"/>
      <c r="T441" s="841"/>
      <c r="U441" s="841"/>
      <c r="V441" s="841"/>
      <c r="W441" s="841"/>
      <c r="X441" s="841"/>
      <c r="Y441" s="841"/>
      <c r="Z441" s="841"/>
    </row>
    <row r="442">
      <c r="A442" s="841"/>
      <c r="B442" s="839"/>
      <c r="C442" s="839"/>
      <c r="D442" s="839"/>
      <c r="E442" s="839"/>
      <c r="F442" s="839"/>
      <c r="G442" s="839"/>
      <c r="H442" s="839"/>
      <c r="I442" s="841"/>
      <c r="J442" s="841"/>
      <c r="K442" s="841"/>
      <c r="L442" s="841"/>
      <c r="M442" s="841"/>
      <c r="N442" s="841"/>
      <c r="O442" s="841"/>
      <c r="P442" s="841"/>
      <c r="Q442" s="841"/>
      <c r="R442" s="841"/>
      <c r="S442" s="841"/>
      <c r="T442" s="841"/>
      <c r="U442" s="841"/>
      <c r="V442" s="841"/>
      <c r="W442" s="841"/>
      <c r="X442" s="841"/>
      <c r="Y442" s="841"/>
      <c r="Z442" s="841"/>
    </row>
    <row r="443">
      <c r="A443" s="841"/>
      <c r="B443" s="839"/>
      <c r="C443" s="839"/>
      <c r="D443" s="839"/>
      <c r="E443" s="839"/>
      <c r="F443" s="839"/>
      <c r="G443" s="839"/>
      <c r="H443" s="839"/>
      <c r="I443" s="841"/>
      <c r="J443" s="841"/>
      <c r="K443" s="841"/>
      <c r="L443" s="841"/>
      <c r="M443" s="841"/>
      <c r="N443" s="841"/>
      <c r="O443" s="841"/>
      <c r="P443" s="841"/>
      <c r="Q443" s="841"/>
      <c r="R443" s="841"/>
      <c r="S443" s="841"/>
      <c r="T443" s="841"/>
      <c r="U443" s="841"/>
      <c r="V443" s="841"/>
      <c r="W443" s="841"/>
      <c r="X443" s="841"/>
      <c r="Y443" s="841"/>
      <c r="Z443" s="841"/>
    </row>
    <row r="444">
      <c r="A444" s="841"/>
      <c r="B444" s="839"/>
      <c r="C444" s="839"/>
      <c r="D444" s="839"/>
      <c r="E444" s="839"/>
      <c r="F444" s="839"/>
      <c r="G444" s="839"/>
      <c r="H444" s="839"/>
      <c r="I444" s="841"/>
      <c r="J444" s="841"/>
      <c r="K444" s="841"/>
      <c r="L444" s="841"/>
      <c r="M444" s="841"/>
      <c r="N444" s="841"/>
      <c r="O444" s="841"/>
      <c r="P444" s="841"/>
      <c r="Q444" s="841"/>
      <c r="R444" s="841"/>
      <c r="S444" s="841"/>
      <c r="T444" s="841"/>
      <c r="U444" s="841"/>
      <c r="V444" s="841"/>
      <c r="W444" s="841"/>
      <c r="X444" s="841"/>
      <c r="Y444" s="841"/>
      <c r="Z444" s="841"/>
    </row>
    <row r="445">
      <c r="A445" s="841"/>
      <c r="B445" s="839"/>
      <c r="C445" s="839"/>
      <c r="D445" s="839"/>
      <c r="E445" s="839"/>
      <c r="F445" s="839"/>
      <c r="G445" s="839"/>
      <c r="H445" s="839"/>
      <c r="I445" s="841"/>
      <c r="J445" s="841"/>
      <c r="K445" s="841"/>
      <c r="L445" s="841"/>
      <c r="M445" s="841"/>
      <c r="N445" s="841"/>
      <c r="O445" s="841"/>
      <c r="P445" s="841"/>
      <c r="Q445" s="841"/>
      <c r="R445" s="841"/>
      <c r="S445" s="841"/>
      <c r="T445" s="841"/>
      <c r="U445" s="841"/>
      <c r="V445" s="841"/>
      <c r="W445" s="841"/>
      <c r="X445" s="841"/>
      <c r="Y445" s="841"/>
      <c r="Z445" s="841"/>
    </row>
    <row r="446">
      <c r="A446" s="841"/>
      <c r="B446" s="839"/>
      <c r="C446" s="839"/>
      <c r="D446" s="839"/>
      <c r="E446" s="839"/>
      <c r="F446" s="839"/>
      <c r="G446" s="839"/>
      <c r="H446" s="839"/>
      <c r="I446" s="841"/>
      <c r="J446" s="841"/>
      <c r="K446" s="841"/>
      <c r="L446" s="841"/>
      <c r="M446" s="841"/>
      <c r="N446" s="841"/>
      <c r="O446" s="841"/>
      <c r="P446" s="841"/>
      <c r="Q446" s="841"/>
      <c r="R446" s="841"/>
      <c r="S446" s="841"/>
      <c r="T446" s="841"/>
      <c r="U446" s="841"/>
      <c r="V446" s="841"/>
      <c r="W446" s="841"/>
      <c r="X446" s="841"/>
      <c r="Y446" s="841"/>
      <c r="Z446" s="841"/>
    </row>
    <row r="447">
      <c r="A447" s="841"/>
      <c r="B447" s="839"/>
      <c r="C447" s="839"/>
      <c r="D447" s="839"/>
      <c r="E447" s="839"/>
      <c r="F447" s="839"/>
      <c r="G447" s="839"/>
      <c r="H447" s="839"/>
      <c r="I447" s="841"/>
      <c r="J447" s="841"/>
      <c r="K447" s="841"/>
      <c r="L447" s="841"/>
      <c r="M447" s="841"/>
      <c r="N447" s="841"/>
      <c r="O447" s="841"/>
      <c r="P447" s="841"/>
      <c r="Q447" s="841"/>
      <c r="R447" s="841"/>
      <c r="S447" s="841"/>
      <c r="T447" s="841"/>
      <c r="U447" s="841"/>
      <c r="V447" s="841"/>
      <c r="W447" s="841"/>
      <c r="X447" s="841"/>
      <c r="Y447" s="841"/>
      <c r="Z447" s="841"/>
    </row>
    <row r="448">
      <c r="A448" s="841"/>
      <c r="B448" s="839"/>
      <c r="C448" s="839"/>
      <c r="D448" s="839"/>
      <c r="E448" s="839"/>
      <c r="F448" s="839"/>
      <c r="G448" s="839"/>
      <c r="H448" s="839"/>
      <c r="I448" s="841"/>
      <c r="J448" s="841"/>
      <c r="K448" s="841"/>
      <c r="L448" s="841"/>
      <c r="M448" s="841"/>
      <c r="N448" s="841"/>
      <c r="O448" s="841"/>
      <c r="P448" s="841"/>
      <c r="Q448" s="841"/>
      <c r="R448" s="841"/>
      <c r="S448" s="841"/>
      <c r="T448" s="841"/>
      <c r="U448" s="841"/>
      <c r="V448" s="841"/>
      <c r="W448" s="841"/>
      <c r="X448" s="841"/>
      <c r="Y448" s="841"/>
      <c r="Z448" s="841"/>
    </row>
    <row r="449">
      <c r="A449" s="841"/>
      <c r="B449" s="839"/>
      <c r="C449" s="839"/>
      <c r="D449" s="839"/>
      <c r="E449" s="839"/>
      <c r="F449" s="839"/>
      <c r="G449" s="839"/>
      <c r="H449" s="839"/>
      <c r="I449" s="841"/>
      <c r="J449" s="841"/>
      <c r="K449" s="841"/>
      <c r="L449" s="841"/>
      <c r="M449" s="841"/>
      <c r="N449" s="841"/>
      <c r="O449" s="841"/>
      <c r="P449" s="841"/>
      <c r="Q449" s="841"/>
      <c r="R449" s="841"/>
      <c r="S449" s="841"/>
      <c r="T449" s="841"/>
      <c r="U449" s="841"/>
      <c r="V449" s="841"/>
      <c r="W449" s="841"/>
      <c r="X449" s="841"/>
      <c r="Y449" s="841"/>
      <c r="Z449" s="841"/>
    </row>
    <row r="450">
      <c r="A450" s="841"/>
      <c r="B450" s="839"/>
      <c r="C450" s="839"/>
      <c r="D450" s="839"/>
      <c r="E450" s="839"/>
      <c r="F450" s="839"/>
      <c r="G450" s="839"/>
      <c r="H450" s="839"/>
      <c r="I450" s="841"/>
      <c r="J450" s="841"/>
      <c r="K450" s="841"/>
      <c r="L450" s="841"/>
      <c r="M450" s="841"/>
      <c r="N450" s="841"/>
      <c r="O450" s="841"/>
      <c r="P450" s="841"/>
      <c r="Q450" s="841"/>
      <c r="R450" s="841"/>
      <c r="S450" s="841"/>
      <c r="T450" s="841"/>
      <c r="U450" s="841"/>
      <c r="V450" s="841"/>
      <c r="W450" s="841"/>
      <c r="X450" s="841"/>
      <c r="Y450" s="841"/>
      <c r="Z450" s="841"/>
    </row>
    <row r="451">
      <c r="A451" s="841"/>
      <c r="B451" s="839"/>
      <c r="C451" s="839"/>
      <c r="D451" s="839"/>
      <c r="E451" s="839"/>
      <c r="F451" s="839"/>
      <c r="G451" s="839"/>
      <c r="H451" s="839"/>
      <c r="I451" s="841"/>
      <c r="J451" s="841"/>
      <c r="K451" s="841"/>
      <c r="L451" s="841"/>
      <c r="M451" s="841"/>
      <c r="N451" s="841"/>
      <c r="O451" s="841"/>
      <c r="P451" s="841"/>
      <c r="Q451" s="841"/>
      <c r="R451" s="841"/>
      <c r="S451" s="841"/>
      <c r="T451" s="841"/>
      <c r="U451" s="841"/>
      <c r="V451" s="841"/>
      <c r="W451" s="841"/>
      <c r="X451" s="841"/>
      <c r="Y451" s="841"/>
      <c r="Z451" s="841"/>
    </row>
    <row r="452">
      <c r="A452" s="841"/>
      <c r="B452" s="839"/>
      <c r="C452" s="839"/>
      <c r="D452" s="839"/>
      <c r="E452" s="839"/>
      <c r="F452" s="839"/>
      <c r="G452" s="839"/>
      <c r="H452" s="839"/>
      <c r="I452" s="841"/>
      <c r="J452" s="841"/>
      <c r="K452" s="841"/>
      <c r="L452" s="841"/>
      <c r="M452" s="841"/>
      <c r="N452" s="841"/>
      <c r="O452" s="841"/>
      <c r="P452" s="841"/>
      <c r="Q452" s="841"/>
      <c r="R452" s="841"/>
      <c r="S452" s="841"/>
      <c r="T452" s="841"/>
      <c r="U452" s="841"/>
      <c r="V452" s="841"/>
      <c r="W452" s="841"/>
      <c r="X452" s="841"/>
      <c r="Y452" s="841"/>
      <c r="Z452" s="841"/>
    </row>
    <row r="453">
      <c r="A453" s="841"/>
      <c r="B453" s="839"/>
      <c r="C453" s="839"/>
      <c r="D453" s="839"/>
      <c r="E453" s="839"/>
      <c r="F453" s="839"/>
      <c r="G453" s="839"/>
      <c r="H453" s="839"/>
      <c r="I453" s="841"/>
      <c r="J453" s="841"/>
      <c r="K453" s="841"/>
      <c r="L453" s="841"/>
      <c r="M453" s="841"/>
      <c r="N453" s="841"/>
      <c r="O453" s="841"/>
      <c r="P453" s="841"/>
      <c r="Q453" s="841"/>
      <c r="R453" s="841"/>
      <c r="S453" s="841"/>
      <c r="T453" s="841"/>
      <c r="U453" s="841"/>
      <c r="V453" s="841"/>
      <c r="W453" s="841"/>
      <c r="X453" s="841"/>
      <c r="Y453" s="841"/>
      <c r="Z453" s="841"/>
    </row>
    <row r="454">
      <c r="A454" s="841"/>
      <c r="B454" s="839"/>
      <c r="C454" s="839"/>
      <c r="D454" s="839"/>
      <c r="E454" s="839"/>
      <c r="F454" s="839"/>
      <c r="G454" s="839"/>
      <c r="H454" s="839"/>
      <c r="I454" s="841"/>
      <c r="J454" s="841"/>
      <c r="K454" s="841"/>
      <c r="L454" s="841"/>
      <c r="M454" s="841"/>
      <c r="N454" s="841"/>
      <c r="O454" s="841"/>
      <c r="P454" s="841"/>
      <c r="Q454" s="841"/>
      <c r="R454" s="841"/>
      <c r="S454" s="841"/>
      <c r="T454" s="841"/>
      <c r="U454" s="841"/>
      <c r="V454" s="841"/>
      <c r="W454" s="841"/>
      <c r="X454" s="841"/>
      <c r="Y454" s="841"/>
      <c r="Z454" s="841"/>
    </row>
    <row r="455">
      <c r="A455" s="841"/>
      <c r="B455" s="839"/>
      <c r="C455" s="839"/>
      <c r="D455" s="839"/>
      <c r="E455" s="839"/>
      <c r="F455" s="839"/>
      <c r="G455" s="839"/>
      <c r="H455" s="839"/>
      <c r="I455" s="841"/>
      <c r="J455" s="841"/>
      <c r="K455" s="841"/>
      <c r="L455" s="841"/>
      <c r="M455" s="841"/>
      <c r="N455" s="841"/>
      <c r="O455" s="841"/>
      <c r="P455" s="841"/>
      <c r="Q455" s="841"/>
      <c r="R455" s="841"/>
      <c r="S455" s="841"/>
      <c r="T455" s="841"/>
      <c r="U455" s="841"/>
      <c r="V455" s="841"/>
      <c r="W455" s="841"/>
      <c r="X455" s="841"/>
      <c r="Y455" s="841"/>
      <c r="Z455" s="841"/>
    </row>
    <row r="456">
      <c r="A456" s="841"/>
      <c r="B456" s="839"/>
      <c r="C456" s="839"/>
      <c r="D456" s="839"/>
      <c r="E456" s="839"/>
      <c r="F456" s="839"/>
      <c r="G456" s="839"/>
      <c r="H456" s="839"/>
      <c r="I456" s="841"/>
      <c r="J456" s="841"/>
      <c r="K456" s="841"/>
      <c r="L456" s="841"/>
      <c r="M456" s="841"/>
      <c r="N456" s="841"/>
      <c r="O456" s="841"/>
      <c r="P456" s="841"/>
      <c r="Q456" s="841"/>
      <c r="R456" s="841"/>
      <c r="S456" s="841"/>
      <c r="T456" s="841"/>
      <c r="U456" s="841"/>
      <c r="V456" s="841"/>
      <c r="W456" s="841"/>
      <c r="X456" s="841"/>
      <c r="Y456" s="841"/>
      <c r="Z456" s="841"/>
    </row>
    <row r="457">
      <c r="A457" s="841"/>
      <c r="B457" s="839"/>
      <c r="C457" s="839"/>
      <c r="D457" s="839"/>
      <c r="E457" s="839"/>
      <c r="F457" s="839"/>
      <c r="G457" s="839"/>
      <c r="H457" s="839"/>
      <c r="I457" s="841"/>
      <c r="J457" s="841"/>
      <c r="K457" s="841"/>
      <c r="L457" s="841"/>
      <c r="M457" s="841"/>
      <c r="N457" s="841"/>
      <c r="O457" s="841"/>
      <c r="P457" s="841"/>
      <c r="Q457" s="841"/>
      <c r="R457" s="841"/>
      <c r="S457" s="841"/>
      <c r="T457" s="841"/>
      <c r="U457" s="841"/>
      <c r="V457" s="841"/>
      <c r="W457" s="841"/>
      <c r="X457" s="841"/>
      <c r="Y457" s="841"/>
      <c r="Z457" s="841"/>
    </row>
    <row r="458">
      <c r="A458" s="841"/>
      <c r="B458" s="839"/>
      <c r="C458" s="839"/>
      <c r="D458" s="839"/>
      <c r="E458" s="839"/>
      <c r="F458" s="839"/>
      <c r="G458" s="839"/>
      <c r="H458" s="839"/>
      <c r="I458" s="841"/>
      <c r="J458" s="841"/>
      <c r="K458" s="841"/>
      <c r="L458" s="841"/>
      <c r="M458" s="841"/>
      <c r="N458" s="841"/>
      <c r="O458" s="841"/>
      <c r="P458" s="841"/>
      <c r="Q458" s="841"/>
      <c r="R458" s="841"/>
      <c r="S458" s="841"/>
      <c r="T458" s="841"/>
      <c r="U458" s="841"/>
      <c r="V458" s="841"/>
      <c r="W458" s="841"/>
      <c r="X458" s="841"/>
      <c r="Y458" s="841"/>
      <c r="Z458" s="841"/>
    </row>
    <row r="459">
      <c r="A459" s="841"/>
      <c r="B459" s="839"/>
      <c r="C459" s="839"/>
      <c r="D459" s="839"/>
      <c r="E459" s="839"/>
      <c r="F459" s="839"/>
      <c r="G459" s="839"/>
      <c r="H459" s="839"/>
      <c r="I459" s="841"/>
      <c r="J459" s="841"/>
      <c r="K459" s="841"/>
      <c r="L459" s="841"/>
      <c r="M459" s="841"/>
      <c r="N459" s="841"/>
      <c r="O459" s="841"/>
      <c r="P459" s="841"/>
      <c r="Q459" s="841"/>
      <c r="R459" s="841"/>
      <c r="S459" s="841"/>
      <c r="T459" s="841"/>
      <c r="U459" s="841"/>
      <c r="V459" s="841"/>
      <c r="W459" s="841"/>
      <c r="X459" s="841"/>
      <c r="Y459" s="841"/>
      <c r="Z459" s="841"/>
    </row>
    <row r="460">
      <c r="A460" s="841"/>
      <c r="B460" s="839"/>
      <c r="C460" s="839"/>
      <c r="D460" s="839"/>
      <c r="E460" s="839"/>
      <c r="F460" s="839"/>
      <c r="G460" s="839"/>
      <c r="H460" s="839"/>
      <c r="I460" s="841"/>
      <c r="J460" s="841"/>
      <c r="K460" s="841"/>
      <c r="L460" s="841"/>
      <c r="M460" s="841"/>
      <c r="N460" s="841"/>
      <c r="O460" s="841"/>
      <c r="P460" s="841"/>
      <c r="Q460" s="841"/>
      <c r="R460" s="841"/>
      <c r="S460" s="841"/>
      <c r="T460" s="841"/>
      <c r="U460" s="841"/>
      <c r="V460" s="841"/>
      <c r="W460" s="841"/>
      <c r="X460" s="841"/>
      <c r="Y460" s="841"/>
      <c r="Z460" s="841"/>
    </row>
    <row r="461">
      <c r="A461" s="841"/>
      <c r="B461" s="839"/>
      <c r="C461" s="839"/>
      <c r="D461" s="839"/>
      <c r="E461" s="839"/>
      <c r="F461" s="839"/>
      <c r="G461" s="839"/>
      <c r="H461" s="839"/>
      <c r="I461" s="841"/>
      <c r="J461" s="841"/>
      <c r="K461" s="841"/>
      <c r="L461" s="841"/>
      <c r="M461" s="841"/>
      <c r="N461" s="841"/>
      <c r="O461" s="841"/>
      <c r="P461" s="841"/>
      <c r="Q461" s="841"/>
      <c r="R461" s="841"/>
      <c r="S461" s="841"/>
      <c r="T461" s="841"/>
      <c r="U461" s="841"/>
      <c r="V461" s="841"/>
      <c r="W461" s="841"/>
      <c r="X461" s="841"/>
      <c r="Y461" s="841"/>
      <c r="Z461" s="841"/>
    </row>
    <row r="462">
      <c r="A462" s="841"/>
      <c r="B462" s="839"/>
      <c r="C462" s="839"/>
      <c r="D462" s="839"/>
      <c r="E462" s="839"/>
      <c r="F462" s="839"/>
      <c r="G462" s="839"/>
      <c r="H462" s="839"/>
      <c r="I462" s="841"/>
      <c r="J462" s="841"/>
      <c r="K462" s="841"/>
      <c r="L462" s="841"/>
      <c r="M462" s="841"/>
      <c r="N462" s="841"/>
      <c r="O462" s="841"/>
      <c r="P462" s="841"/>
      <c r="Q462" s="841"/>
      <c r="R462" s="841"/>
      <c r="S462" s="841"/>
      <c r="T462" s="841"/>
      <c r="U462" s="841"/>
      <c r="V462" s="841"/>
      <c r="W462" s="841"/>
      <c r="X462" s="841"/>
      <c r="Y462" s="841"/>
      <c r="Z462" s="841"/>
    </row>
    <row r="463">
      <c r="A463" s="841"/>
      <c r="B463" s="839"/>
      <c r="C463" s="839"/>
      <c r="D463" s="839"/>
      <c r="E463" s="839"/>
      <c r="F463" s="839"/>
      <c r="G463" s="839"/>
      <c r="H463" s="839"/>
      <c r="I463" s="841"/>
      <c r="J463" s="841"/>
      <c r="K463" s="841"/>
      <c r="L463" s="841"/>
      <c r="M463" s="841"/>
      <c r="N463" s="841"/>
      <c r="O463" s="841"/>
      <c r="P463" s="841"/>
      <c r="Q463" s="841"/>
      <c r="R463" s="841"/>
      <c r="S463" s="841"/>
      <c r="T463" s="841"/>
      <c r="U463" s="841"/>
      <c r="V463" s="841"/>
      <c r="W463" s="841"/>
      <c r="X463" s="841"/>
      <c r="Y463" s="841"/>
      <c r="Z463" s="841"/>
    </row>
    <row r="464">
      <c r="A464" s="841"/>
      <c r="B464" s="839"/>
      <c r="C464" s="839"/>
      <c r="D464" s="839"/>
      <c r="E464" s="839"/>
      <c r="F464" s="839"/>
      <c r="G464" s="839"/>
      <c r="H464" s="839"/>
      <c r="I464" s="841"/>
      <c r="J464" s="841"/>
      <c r="K464" s="841"/>
      <c r="L464" s="841"/>
      <c r="M464" s="841"/>
      <c r="N464" s="841"/>
      <c r="O464" s="841"/>
      <c r="P464" s="841"/>
      <c r="Q464" s="841"/>
      <c r="R464" s="841"/>
      <c r="S464" s="841"/>
      <c r="T464" s="841"/>
      <c r="U464" s="841"/>
      <c r="V464" s="841"/>
      <c r="W464" s="841"/>
      <c r="X464" s="841"/>
      <c r="Y464" s="841"/>
      <c r="Z464" s="841"/>
    </row>
    <row r="465">
      <c r="A465" s="841"/>
      <c r="B465" s="839"/>
      <c r="C465" s="839"/>
      <c r="D465" s="839"/>
      <c r="E465" s="839"/>
      <c r="F465" s="839"/>
      <c r="G465" s="839"/>
      <c r="H465" s="839"/>
      <c r="I465" s="841"/>
      <c r="J465" s="841"/>
      <c r="K465" s="841"/>
      <c r="L465" s="841"/>
      <c r="M465" s="841"/>
      <c r="N465" s="841"/>
      <c r="O465" s="841"/>
      <c r="P465" s="841"/>
      <c r="Q465" s="841"/>
      <c r="R465" s="841"/>
      <c r="S465" s="841"/>
      <c r="T465" s="841"/>
      <c r="U465" s="841"/>
      <c r="V465" s="841"/>
      <c r="W465" s="841"/>
      <c r="X465" s="841"/>
      <c r="Y465" s="841"/>
      <c r="Z465" s="841"/>
    </row>
    <row r="466">
      <c r="A466" s="841"/>
      <c r="B466" s="839"/>
      <c r="C466" s="839"/>
      <c r="D466" s="839"/>
      <c r="E466" s="839"/>
      <c r="F466" s="839"/>
      <c r="G466" s="839"/>
      <c r="H466" s="839"/>
      <c r="I466" s="841"/>
      <c r="J466" s="841"/>
      <c r="K466" s="841"/>
      <c r="L466" s="841"/>
      <c r="M466" s="841"/>
      <c r="N466" s="841"/>
      <c r="O466" s="841"/>
      <c r="P466" s="841"/>
      <c r="Q466" s="841"/>
      <c r="R466" s="841"/>
      <c r="S466" s="841"/>
      <c r="T466" s="841"/>
      <c r="U466" s="841"/>
      <c r="V466" s="841"/>
      <c r="W466" s="841"/>
      <c r="X466" s="841"/>
      <c r="Y466" s="841"/>
      <c r="Z466" s="841"/>
    </row>
    <row r="467">
      <c r="A467" s="841"/>
      <c r="B467" s="839"/>
      <c r="C467" s="839"/>
      <c r="D467" s="839"/>
      <c r="E467" s="839"/>
      <c r="F467" s="839"/>
      <c r="G467" s="839"/>
      <c r="H467" s="839"/>
      <c r="I467" s="841"/>
      <c r="J467" s="841"/>
      <c r="K467" s="841"/>
      <c r="L467" s="841"/>
      <c r="M467" s="841"/>
      <c r="N467" s="841"/>
      <c r="O467" s="841"/>
      <c r="P467" s="841"/>
      <c r="Q467" s="841"/>
      <c r="R467" s="841"/>
      <c r="S467" s="841"/>
      <c r="T467" s="841"/>
      <c r="U467" s="841"/>
      <c r="V467" s="841"/>
      <c r="W467" s="841"/>
      <c r="X467" s="841"/>
      <c r="Y467" s="841"/>
      <c r="Z467" s="841"/>
    </row>
    <row r="468">
      <c r="A468" s="841"/>
      <c r="B468" s="839"/>
      <c r="C468" s="839"/>
      <c r="D468" s="839"/>
      <c r="E468" s="839"/>
      <c r="F468" s="839"/>
      <c r="G468" s="839"/>
      <c r="H468" s="839"/>
      <c r="I468" s="841"/>
      <c r="J468" s="841"/>
      <c r="K468" s="841"/>
      <c r="L468" s="841"/>
      <c r="M468" s="841"/>
      <c r="N468" s="841"/>
      <c r="O468" s="841"/>
      <c r="P468" s="841"/>
      <c r="Q468" s="841"/>
      <c r="R468" s="841"/>
      <c r="S468" s="841"/>
      <c r="T468" s="841"/>
      <c r="U468" s="841"/>
      <c r="V468" s="841"/>
      <c r="W468" s="841"/>
      <c r="X468" s="841"/>
      <c r="Y468" s="841"/>
      <c r="Z468" s="841"/>
    </row>
    <row r="469">
      <c r="A469" s="841"/>
      <c r="B469" s="839"/>
      <c r="C469" s="839"/>
      <c r="D469" s="839"/>
      <c r="E469" s="839"/>
      <c r="F469" s="839"/>
      <c r="G469" s="839"/>
      <c r="H469" s="839"/>
      <c r="I469" s="841"/>
      <c r="J469" s="841"/>
      <c r="K469" s="841"/>
      <c r="L469" s="841"/>
      <c r="M469" s="841"/>
      <c r="N469" s="841"/>
      <c r="O469" s="841"/>
      <c r="P469" s="841"/>
      <c r="Q469" s="841"/>
      <c r="R469" s="841"/>
      <c r="S469" s="841"/>
      <c r="T469" s="841"/>
      <c r="U469" s="841"/>
      <c r="V469" s="841"/>
      <c r="W469" s="841"/>
      <c r="X469" s="841"/>
      <c r="Y469" s="841"/>
      <c r="Z469" s="841"/>
    </row>
    <row r="470">
      <c r="A470" s="841"/>
      <c r="B470" s="839"/>
      <c r="C470" s="839"/>
      <c r="D470" s="839"/>
      <c r="E470" s="839"/>
      <c r="F470" s="839"/>
      <c r="G470" s="839"/>
      <c r="H470" s="839"/>
      <c r="I470" s="841"/>
      <c r="J470" s="841"/>
      <c r="K470" s="841"/>
      <c r="L470" s="841"/>
      <c r="M470" s="841"/>
      <c r="N470" s="841"/>
      <c r="O470" s="841"/>
      <c r="P470" s="841"/>
      <c r="Q470" s="841"/>
      <c r="R470" s="841"/>
      <c r="S470" s="841"/>
      <c r="T470" s="841"/>
      <c r="U470" s="841"/>
      <c r="V470" s="841"/>
      <c r="W470" s="841"/>
      <c r="X470" s="841"/>
      <c r="Y470" s="841"/>
      <c r="Z470" s="841"/>
    </row>
    <row r="471">
      <c r="A471" s="841"/>
      <c r="B471" s="839"/>
      <c r="C471" s="839"/>
      <c r="D471" s="839"/>
      <c r="E471" s="839"/>
      <c r="F471" s="839"/>
      <c r="G471" s="839"/>
      <c r="H471" s="839"/>
      <c r="I471" s="841"/>
      <c r="J471" s="841"/>
      <c r="K471" s="841"/>
      <c r="L471" s="841"/>
      <c r="M471" s="841"/>
      <c r="N471" s="841"/>
      <c r="O471" s="841"/>
      <c r="P471" s="841"/>
      <c r="Q471" s="841"/>
      <c r="R471" s="841"/>
      <c r="S471" s="841"/>
      <c r="T471" s="841"/>
      <c r="U471" s="841"/>
      <c r="V471" s="841"/>
      <c r="W471" s="841"/>
      <c r="X471" s="841"/>
      <c r="Y471" s="841"/>
      <c r="Z471" s="841"/>
    </row>
    <row r="472">
      <c r="A472" s="841"/>
      <c r="B472" s="839"/>
      <c r="C472" s="839"/>
      <c r="D472" s="839"/>
      <c r="E472" s="839"/>
      <c r="F472" s="839"/>
      <c r="G472" s="839"/>
      <c r="H472" s="839"/>
      <c r="I472" s="841"/>
      <c r="J472" s="841"/>
      <c r="K472" s="841"/>
      <c r="L472" s="841"/>
      <c r="M472" s="841"/>
      <c r="N472" s="841"/>
      <c r="O472" s="841"/>
      <c r="P472" s="841"/>
      <c r="Q472" s="841"/>
      <c r="R472" s="841"/>
      <c r="S472" s="841"/>
      <c r="T472" s="841"/>
      <c r="U472" s="841"/>
      <c r="V472" s="841"/>
      <c r="W472" s="841"/>
      <c r="X472" s="841"/>
      <c r="Y472" s="841"/>
      <c r="Z472" s="841"/>
    </row>
    <row r="473">
      <c r="A473" s="841"/>
      <c r="B473" s="839"/>
      <c r="C473" s="839"/>
      <c r="D473" s="839"/>
      <c r="E473" s="839"/>
      <c r="F473" s="839"/>
      <c r="G473" s="839"/>
      <c r="H473" s="839"/>
      <c r="I473" s="841"/>
      <c r="J473" s="841"/>
      <c r="K473" s="841"/>
      <c r="L473" s="841"/>
      <c r="M473" s="841"/>
      <c r="N473" s="841"/>
      <c r="O473" s="841"/>
      <c r="P473" s="841"/>
      <c r="Q473" s="841"/>
      <c r="R473" s="841"/>
      <c r="S473" s="841"/>
      <c r="T473" s="841"/>
      <c r="U473" s="841"/>
      <c r="V473" s="841"/>
      <c r="W473" s="841"/>
      <c r="X473" s="841"/>
      <c r="Y473" s="841"/>
      <c r="Z473" s="841"/>
    </row>
    <row r="474">
      <c r="A474" s="841"/>
      <c r="B474" s="839"/>
      <c r="C474" s="839"/>
      <c r="D474" s="839"/>
      <c r="E474" s="839"/>
      <c r="F474" s="839"/>
      <c r="G474" s="839"/>
      <c r="H474" s="839"/>
      <c r="I474" s="841"/>
      <c r="J474" s="841"/>
      <c r="K474" s="841"/>
      <c r="L474" s="841"/>
      <c r="M474" s="841"/>
      <c r="N474" s="841"/>
      <c r="O474" s="841"/>
      <c r="P474" s="841"/>
      <c r="Q474" s="841"/>
      <c r="R474" s="841"/>
      <c r="S474" s="841"/>
      <c r="T474" s="841"/>
      <c r="U474" s="841"/>
      <c r="V474" s="841"/>
      <c r="W474" s="841"/>
      <c r="X474" s="841"/>
      <c r="Y474" s="841"/>
      <c r="Z474" s="841"/>
    </row>
    <row r="475">
      <c r="A475" s="841"/>
      <c r="B475" s="839"/>
      <c r="C475" s="839"/>
      <c r="D475" s="839"/>
      <c r="E475" s="839"/>
      <c r="F475" s="839"/>
      <c r="G475" s="839"/>
      <c r="H475" s="839"/>
      <c r="I475" s="841"/>
      <c r="J475" s="841"/>
      <c r="K475" s="841"/>
      <c r="L475" s="841"/>
      <c r="M475" s="841"/>
      <c r="N475" s="841"/>
      <c r="O475" s="841"/>
      <c r="P475" s="841"/>
      <c r="Q475" s="841"/>
      <c r="R475" s="841"/>
      <c r="S475" s="841"/>
      <c r="T475" s="841"/>
      <c r="U475" s="841"/>
      <c r="V475" s="841"/>
      <c r="W475" s="841"/>
      <c r="X475" s="841"/>
      <c r="Y475" s="841"/>
      <c r="Z475" s="841"/>
    </row>
    <row r="476">
      <c r="A476" s="841"/>
      <c r="B476" s="839"/>
      <c r="C476" s="839"/>
      <c r="D476" s="839"/>
      <c r="E476" s="839"/>
      <c r="F476" s="839"/>
      <c r="G476" s="839"/>
      <c r="H476" s="839"/>
      <c r="I476" s="841"/>
      <c r="J476" s="841"/>
      <c r="K476" s="841"/>
      <c r="L476" s="841"/>
      <c r="M476" s="841"/>
      <c r="N476" s="841"/>
      <c r="O476" s="841"/>
      <c r="P476" s="841"/>
      <c r="Q476" s="841"/>
      <c r="R476" s="841"/>
      <c r="S476" s="841"/>
      <c r="T476" s="841"/>
      <c r="U476" s="841"/>
      <c r="V476" s="841"/>
      <c r="W476" s="841"/>
      <c r="X476" s="841"/>
      <c r="Y476" s="841"/>
      <c r="Z476" s="841"/>
    </row>
    <row r="477">
      <c r="A477" s="841"/>
      <c r="B477" s="839"/>
      <c r="C477" s="839"/>
      <c r="D477" s="839"/>
      <c r="E477" s="839"/>
      <c r="F477" s="839"/>
      <c r="G477" s="839"/>
      <c r="H477" s="839"/>
      <c r="I477" s="841"/>
      <c r="J477" s="841"/>
      <c r="K477" s="841"/>
      <c r="L477" s="841"/>
      <c r="M477" s="841"/>
      <c r="N477" s="841"/>
      <c r="O477" s="841"/>
      <c r="P477" s="841"/>
      <c r="Q477" s="841"/>
      <c r="R477" s="841"/>
      <c r="S477" s="841"/>
      <c r="T477" s="841"/>
      <c r="U477" s="841"/>
      <c r="V477" s="841"/>
      <c r="W477" s="841"/>
      <c r="X477" s="841"/>
      <c r="Y477" s="841"/>
      <c r="Z477" s="841"/>
    </row>
    <row r="478">
      <c r="A478" s="841"/>
      <c r="B478" s="839"/>
      <c r="C478" s="839"/>
      <c r="D478" s="839"/>
      <c r="E478" s="839"/>
      <c r="F478" s="839"/>
      <c r="G478" s="839"/>
      <c r="H478" s="839"/>
      <c r="I478" s="841"/>
      <c r="J478" s="841"/>
      <c r="K478" s="841"/>
      <c r="L478" s="841"/>
      <c r="M478" s="841"/>
      <c r="N478" s="841"/>
      <c r="O478" s="841"/>
      <c r="P478" s="841"/>
      <c r="Q478" s="841"/>
      <c r="R478" s="841"/>
      <c r="S478" s="841"/>
      <c r="T478" s="841"/>
      <c r="U478" s="841"/>
      <c r="V478" s="841"/>
      <c r="W478" s="841"/>
      <c r="X478" s="841"/>
      <c r="Y478" s="841"/>
      <c r="Z478" s="841"/>
    </row>
    <row r="479">
      <c r="A479" s="841"/>
      <c r="B479" s="839"/>
      <c r="C479" s="839"/>
      <c r="D479" s="839"/>
      <c r="E479" s="839"/>
      <c r="F479" s="839"/>
      <c r="G479" s="839"/>
      <c r="H479" s="839"/>
      <c r="I479" s="841"/>
      <c r="J479" s="841"/>
      <c r="K479" s="841"/>
      <c r="L479" s="841"/>
      <c r="M479" s="841"/>
      <c r="N479" s="841"/>
      <c r="O479" s="841"/>
      <c r="P479" s="841"/>
      <c r="Q479" s="841"/>
      <c r="R479" s="841"/>
      <c r="S479" s="841"/>
      <c r="T479" s="841"/>
      <c r="U479" s="841"/>
      <c r="V479" s="841"/>
      <c r="W479" s="841"/>
      <c r="X479" s="841"/>
      <c r="Y479" s="841"/>
      <c r="Z479" s="841"/>
    </row>
    <row r="480">
      <c r="A480" s="841"/>
      <c r="B480" s="839"/>
      <c r="C480" s="839"/>
      <c r="D480" s="839"/>
      <c r="E480" s="839"/>
      <c r="F480" s="839"/>
      <c r="G480" s="839"/>
      <c r="H480" s="839"/>
      <c r="I480" s="841"/>
      <c r="J480" s="841"/>
      <c r="K480" s="841"/>
      <c r="L480" s="841"/>
      <c r="M480" s="841"/>
      <c r="N480" s="841"/>
      <c r="O480" s="841"/>
      <c r="P480" s="841"/>
      <c r="Q480" s="841"/>
      <c r="R480" s="841"/>
      <c r="S480" s="841"/>
      <c r="T480" s="841"/>
      <c r="U480" s="841"/>
      <c r="V480" s="841"/>
      <c r="W480" s="841"/>
      <c r="X480" s="841"/>
      <c r="Y480" s="841"/>
      <c r="Z480" s="841"/>
    </row>
    <row r="481">
      <c r="A481" s="841"/>
      <c r="B481" s="839"/>
      <c r="C481" s="839"/>
      <c r="D481" s="839"/>
      <c r="E481" s="839"/>
      <c r="F481" s="839"/>
      <c r="G481" s="839"/>
      <c r="H481" s="839"/>
      <c r="I481" s="841"/>
      <c r="J481" s="841"/>
      <c r="K481" s="841"/>
      <c r="L481" s="841"/>
      <c r="M481" s="841"/>
      <c r="N481" s="841"/>
      <c r="O481" s="841"/>
      <c r="P481" s="841"/>
      <c r="Q481" s="841"/>
      <c r="R481" s="841"/>
      <c r="S481" s="841"/>
      <c r="T481" s="841"/>
      <c r="U481" s="841"/>
      <c r="V481" s="841"/>
      <c r="W481" s="841"/>
      <c r="X481" s="841"/>
      <c r="Y481" s="841"/>
      <c r="Z481" s="841"/>
    </row>
    <row r="482">
      <c r="A482" s="841"/>
      <c r="B482" s="839"/>
      <c r="C482" s="839"/>
      <c r="D482" s="839"/>
      <c r="E482" s="839"/>
      <c r="F482" s="839"/>
      <c r="G482" s="839"/>
      <c r="H482" s="839"/>
      <c r="I482" s="841"/>
      <c r="J482" s="841"/>
      <c r="K482" s="841"/>
      <c r="L482" s="841"/>
      <c r="M482" s="841"/>
      <c r="N482" s="841"/>
      <c r="O482" s="841"/>
      <c r="P482" s="841"/>
      <c r="Q482" s="841"/>
      <c r="R482" s="841"/>
      <c r="S482" s="841"/>
      <c r="T482" s="841"/>
      <c r="U482" s="841"/>
      <c r="V482" s="841"/>
      <c r="W482" s="841"/>
      <c r="X482" s="841"/>
      <c r="Y482" s="841"/>
      <c r="Z482" s="841"/>
    </row>
    <row r="483">
      <c r="A483" s="841"/>
      <c r="B483" s="839"/>
      <c r="C483" s="839"/>
      <c r="D483" s="839"/>
      <c r="E483" s="839"/>
      <c r="F483" s="839"/>
      <c r="G483" s="839"/>
      <c r="H483" s="839"/>
      <c r="I483" s="841"/>
      <c r="J483" s="841"/>
      <c r="K483" s="841"/>
      <c r="L483" s="841"/>
      <c r="M483" s="841"/>
      <c r="N483" s="841"/>
      <c r="O483" s="841"/>
      <c r="P483" s="841"/>
      <c r="Q483" s="841"/>
      <c r="R483" s="841"/>
      <c r="S483" s="841"/>
      <c r="T483" s="841"/>
      <c r="U483" s="841"/>
      <c r="V483" s="841"/>
      <c r="W483" s="841"/>
      <c r="X483" s="841"/>
      <c r="Y483" s="841"/>
      <c r="Z483" s="841"/>
    </row>
    <row r="484">
      <c r="A484" s="841"/>
      <c r="B484" s="839"/>
      <c r="C484" s="839"/>
      <c r="D484" s="839"/>
      <c r="E484" s="839"/>
      <c r="F484" s="839"/>
      <c r="G484" s="839"/>
      <c r="H484" s="839"/>
      <c r="I484" s="841"/>
      <c r="J484" s="841"/>
      <c r="K484" s="841"/>
      <c r="L484" s="841"/>
      <c r="M484" s="841"/>
      <c r="N484" s="841"/>
      <c r="O484" s="841"/>
      <c r="P484" s="841"/>
      <c r="Q484" s="841"/>
      <c r="R484" s="841"/>
      <c r="S484" s="841"/>
      <c r="T484" s="841"/>
      <c r="U484" s="841"/>
      <c r="V484" s="841"/>
      <c r="W484" s="841"/>
      <c r="X484" s="841"/>
      <c r="Y484" s="841"/>
      <c r="Z484" s="841"/>
    </row>
    <row r="485">
      <c r="A485" s="841"/>
      <c r="B485" s="839"/>
      <c r="C485" s="839"/>
      <c r="D485" s="839"/>
      <c r="E485" s="839"/>
      <c r="F485" s="839"/>
      <c r="G485" s="839"/>
      <c r="H485" s="839"/>
      <c r="I485" s="841"/>
      <c r="J485" s="841"/>
      <c r="K485" s="841"/>
      <c r="L485" s="841"/>
      <c r="M485" s="841"/>
      <c r="N485" s="841"/>
      <c r="O485" s="841"/>
      <c r="P485" s="841"/>
      <c r="Q485" s="841"/>
      <c r="R485" s="841"/>
      <c r="S485" s="841"/>
      <c r="T485" s="841"/>
      <c r="U485" s="841"/>
      <c r="V485" s="841"/>
      <c r="W485" s="841"/>
      <c r="X485" s="841"/>
      <c r="Y485" s="841"/>
      <c r="Z485" s="841"/>
    </row>
    <row r="486">
      <c r="A486" s="841"/>
      <c r="B486" s="839"/>
      <c r="C486" s="839"/>
      <c r="D486" s="839"/>
      <c r="E486" s="839"/>
      <c r="F486" s="839"/>
      <c r="G486" s="839"/>
      <c r="H486" s="839"/>
      <c r="I486" s="841"/>
      <c r="J486" s="841"/>
      <c r="K486" s="841"/>
      <c r="L486" s="841"/>
      <c r="M486" s="841"/>
      <c r="N486" s="841"/>
      <c r="O486" s="841"/>
      <c r="P486" s="841"/>
      <c r="Q486" s="841"/>
      <c r="R486" s="841"/>
      <c r="S486" s="841"/>
      <c r="T486" s="841"/>
      <c r="U486" s="841"/>
      <c r="V486" s="841"/>
      <c r="W486" s="841"/>
      <c r="X486" s="841"/>
      <c r="Y486" s="841"/>
      <c r="Z486" s="841"/>
    </row>
    <row r="487">
      <c r="A487" s="841"/>
      <c r="B487" s="839"/>
      <c r="C487" s="839"/>
      <c r="D487" s="839"/>
      <c r="E487" s="839"/>
      <c r="F487" s="839"/>
      <c r="G487" s="839"/>
      <c r="H487" s="839"/>
      <c r="I487" s="841"/>
      <c r="J487" s="841"/>
      <c r="K487" s="841"/>
      <c r="L487" s="841"/>
      <c r="M487" s="841"/>
      <c r="N487" s="841"/>
      <c r="O487" s="841"/>
      <c r="P487" s="841"/>
      <c r="Q487" s="841"/>
      <c r="R487" s="841"/>
      <c r="S487" s="841"/>
      <c r="T487" s="841"/>
      <c r="U487" s="841"/>
      <c r="V487" s="841"/>
      <c r="W487" s="841"/>
      <c r="X487" s="841"/>
      <c r="Y487" s="841"/>
      <c r="Z487" s="841"/>
    </row>
    <row r="488">
      <c r="A488" s="841"/>
      <c r="B488" s="839"/>
      <c r="C488" s="839"/>
      <c r="D488" s="839"/>
      <c r="E488" s="839"/>
      <c r="F488" s="839"/>
      <c r="G488" s="839"/>
      <c r="H488" s="839"/>
      <c r="I488" s="841"/>
      <c r="J488" s="841"/>
      <c r="K488" s="841"/>
      <c r="L488" s="841"/>
      <c r="M488" s="841"/>
      <c r="N488" s="841"/>
      <c r="O488" s="841"/>
      <c r="P488" s="841"/>
      <c r="Q488" s="841"/>
      <c r="R488" s="841"/>
      <c r="S488" s="841"/>
      <c r="T488" s="841"/>
      <c r="U488" s="841"/>
      <c r="V488" s="841"/>
      <c r="W488" s="841"/>
      <c r="X488" s="841"/>
      <c r="Y488" s="841"/>
      <c r="Z488" s="841"/>
    </row>
    <row r="489">
      <c r="A489" s="841"/>
      <c r="B489" s="839"/>
      <c r="C489" s="839"/>
      <c r="D489" s="839"/>
      <c r="E489" s="839"/>
      <c r="F489" s="839"/>
      <c r="G489" s="839"/>
      <c r="H489" s="839"/>
      <c r="I489" s="841"/>
      <c r="J489" s="841"/>
      <c r="K489" s="841"/>
      <c r="L489" s="841"/>
      <c r="M489" s="841"/>
      <c r="N489" s="841"/>
      <c r="O489" s="841"/>
      <c r="P489" s="841"/>
      <c r="Q489" s="841"/>
      <c r="R489" s="841"/>
      <c r="S489" s="841"/>
      <c r="T489" s="841"/>
      <c r="U489" s="841"/>
      <c r="V489" s="841"/>
      <c r="W489" s="841"/>
      <c r="X489" s="841"/>
      <c r="Y489" s="841"/>
      <c r="Z489" s="841"/>
    </row>
    <row r="490">
      <c r="A490" s="841"/>
      <c r="B490" s="839"/>
      <c r="C490" s="839"/>
      <c r="D490" s="839"/>
      <c r="E490" s="839"/>
      <c r="F490" s="839"/>
      <c r="G490" s="839"/>
      <c r="H490" s="839"/>
      <c r="I490" s="841"/>
      <c r="J490" s="841"/>
      <c r="K490" s="841"/>
      <c r="L490" s="841"/>
      <c r="M490" s="841"/>
      <c r="N490" s="841"/>
      <c r="O490" s="841"/>
      <c r="P490" s="841"/>
      <c r="Q490" s="841"/>
      <c r="R490" s="841"/>
      <c r="S490" s="841"/>
      <c r="T490" s="841"/>
      <c r="U490" s="841"/>
      <c r="V490" s="841"/>
      <c r="W490" s="841"/>
      <c r="X490" s="841"/>
      <c r="Y490" s="841"/>
      <c r="Z490" s="841"/>
    </row>
    <row r="491">
      <c r="A491" s="841"/>
      <c r="B491" s="839"/>
      <c r="C491" s="839"/>
      <c r="D491" s="839"/>
      <c r="E491" s="839"/>
      <c r="F491" s="839"/>
      <c r="G491" s="839"/>
      <c r="H491" s="839"/>
      <c r="I491" s="841"/>
      <c r="J491" s="841"/>
      <c r="K491" s="841"/>
      <c r="L491" s="841"/>
      <c r="M491" s="841"/>
      <c r="N491" s="841"/>
      <c r="O491" s="841"/>
      <c r="P491" s="841"/>
      <c r="Q491" s="841"/>
      <c r="R491" s="841"/>
      <c r="S491" s="841"/>
      <c r="T491" s="841"/>
      <c r="U491" s="841"/>
      <c r="V491" s="841"/>
      <c r="W491" s="841"/>
      <c r="X491" s="841"/>
      <c r="Y491" s="841"/>
      <c r="Z491" s="841"/>
    </row>
    <row r="492">
      <c r="A492" s="841"/>
      <c r="B492" s="839"/>
      <c r="C492" s="839"/>
      <c r="D492" s="839"/>
      <c r="E492" s="839"/>
      <c r="F492" s="839"/>
      <c r="G492" s="839"/>
      <c r="H492" s="839"/>
      <c r="I492" s="841"/>
      <c r="J492" s="841"/>
      <c r="K492" s="841"/>
      <c r="L492" s="841"/>
      <c r="M492" s="841"/>
      <c r="N492" s="841"/>
      <c r="O492" s="841"/>
      <c r="P492" s="841"/>
      <c r="Q492" s="841"/>
      <c r="R492" s="841"/>
      <c r="S492" s="841"/>
      <c r="T492" s="841"/>
      <c r="U492" s="841"/>
      <c r="V492" s="841"/>
      <c r="W492" s="841"/>
      <c r="X492" s="841"/>
      <c r="Y492" s="841"/>
      <c r="Z492" s="841"/>
    </row>
    <row r="493">
      <c r="A493" s="841"/>
      <c r="B493" s="839"/>
      <c r="C493" s="839"/>
      <c r="D493" s="839"/>
      <c r="E493" s="839"/>
      <c r="F493" s="839"/>
      <c r="G493" s="839"/>
      <c r="H493" s="839"/>
      <c r="I493" s="841"/>
      <c r="J493" s="841"/>
      <c r="K493" s="841"/>
      <c r="L493" s="841"/>
      <c r="M493" s="841"/>
      <c r="N493" s="841"/>
      <c r="O493" s="841"/>
      <c r="P493" s="841"/>
      <c r="Q493" s="841"/>
      <c r="R493" s="841"/>
      <c r="S493" s="841"/>
      <c r="T493" s="841"/>
      <c r="U493" s="841"/>
      <c r="V493" s="841"/>
      <c r="W493" s="841"/>
      <c r="X493" s="841"/>
      <c r="Y493" s="841"/>
      <c r="Z493" s="841"/>
    </row>
    <row r="494">
      <c r="A494" s="841"/>
      <c r="B494" s="839"/>
      <c r="C494" s="839"/>
      <c r="D494" s="839"/>
      <c r="E494" s="839"/>
      <c r="F494" s="839"/>
      <c r="G494" s="839"/>
      <c r="H494" s="839"/>
      <c r="I494" s="841"/>
      <c r="J494" s="841"/>
      <c r="K494" s="841"/>
      <c r="L494" s="841"/>
      <c r="M494" s="841"/>
      <c r="N494" s="841"/>
      <c r="O494" s="841"/>
      <c r="P494" s="841"/>
      <c r="Q494" s="841"/>
      <c r="R494" s="841"/>
      <c r="S494" s="841"/>
      <c r="T494" s="841"/>
      <c r="U494" s="841"/>
      <c r="V494" s="841"/>
      <c r="W494" s="841"/>
      <c r="X494" s="841"/>
      <c r="Y494" s="841"/>
      <c r="Z494" s="841"/>
    </row>
    <row r="495">
      <c r="A495" s="841"/>
      <c r="B495" s="839"/>
      <c r="C495" s="839"/>
      <c r="D495" s="839"/>
      <c r="E495" s="839"/>
      <c r="F495" s="839"/>
      <c r="G495" s="839"/>
      <c r="H495" s="839"/>
      <c r="I495" s="841"/>
      <c r="J495" s="841"/>
      <c r="K495" s="841"/>
      <c r="L495" s="841"/>
      <c r="M495" s="841"/>
      <c r="N495" s="841"/>
      <c r="O495" s="841"/>
      <c r="P495" s="841"/>
      <c r="Q495" s="841"/>
      <c r="R495" s="841"/>
      <c r="S495" s="841"/>
      <c r="T495" s="841"/>
      <c r="U495" s="841"/>
      <c r="V495" s="841"/>
      <c r="W495" s="841"/>
      <c r="X495" s="841"/>
      <c r="Y495" s="841"/>
      <c r="Z495" s="841"/>
    </row>
    <row r="496">
      <c r="A496" s="841"/>
      <c r="B496" s="839"/>
      <c r="C496" s="839"/>
      <c r="D496" s="839"/>
      <c r="E496" s="839"/>
      <c r="F496" s="839"/>
      <c r="G496" s="839"/>
      <c r="H496" s="839"/>
      <c r="I496" s="841"/>
      <c r="J496" s="841"/>
      <c r="K496" s="841"/>
      <c r="L496" s="841"/>
      <c r="M496" s="841"/>
      <c r="N496" s="841"/>
      <c r="O496" s="841"/>
      <c r="P496" s="841"/>
      <c r="Q496" s="841"/>
      <c r="R496" s="841"/>
      <c r="S496" s="841"/>
      <c r="T496" s="841"/>
      <c r="U496" s="841"/>
      <c r="V496" s="841"/>
      <c r="W496" s="841"/>
      <c r="X496" s="841"/>
      <c r="Y496" s="841"/>
      <c r="Z496" s="841"/>
    </row>
    <row r="497">
      <c r="A497" s="841"/>
      <c r="B497" s="839"/>
      <c r="C497" s="839"/>
      <c r="D497" s="839"/>
      <c r="E497" s="839"/>
      <c r="F497" s="839"/>
      <c r="G497" s="839"/>
      <c r="H497" s="839"/>
      <c r="I497" s="841"/>
      <c r="J497" s="841"/>
      <c r="K497" s="841"/>
      <c r="L497" s="841"/>
      <c r="M497" s="841"/>
      <c r="N497" s="841"/>
      <c r="O497" s="841"/>
      <c r="P497" s="841"/>
      <c r="Q497" s="841"/>
      <c r="R497" s="841"/>
      <c r="S497" s="841"/>
      <c r="T497" s="841"/>
      <c r="U497" s="841"/>
      <c r="V497" s="841"/>
      <c r="W497" s="841"/>
      <c r="X497" s="841"/>
      <c r="Y497" s="841"/>
      <c r="Z497" s="841"/>
    </row>
    <row r="498">
      <c r="A498" s="841"/>
      <c r="B498" s="839"/>
      <c r="C498" s="839"/>
      <c r="D498" s="839"/>
      <c r="E498" s="839"/>
      <c r="F498" s="839"/>
      <c r="G498" s="839"/>
      <c r="H498" s="839"/>
      <c r="I498" s="841"/>
      <c r="J498" s="841"/>
      <c r="K498" s="841"/>
      <c r="L498" s="841"/>
      <c r="M498" s="841"/>
      <c r="N498" s="841"/>
      <c r="O498" s="841"/>
      <c r="P498" s="841"/>
      <c r="Q498" s="841"/>
      <c r="R498" s="841"/>
      <c r="S498" s="841"/>
      <c r="T498" s="841"/>
      <c r="U498" s="841"/>
      <c r="V498" s="841"/>
      <c r="W498" s="841"/>
      <c r="X498" s="841"/>
      <c r="Y498" s="841"/>
      <c r="Z498" s="841"/>
    </row>
    <row r="499">
      <c r="A499" s="841"/>
      <c r="B499" s="839"/>
      <c r="C499" s="839"/>
      <c r="D499" s="839"/>
      <c r="E499" s="839"/>
      <c r="F499" s="839"/>
      <c r="G499" s="839"/>
      <c r="H499" s="839"/>
      <c r="I499" s="841"/>
      <c r="J499" s="841"/>
      <c r="K499" s="841"/>
      <c r="L499" s="841"/>
      <c r="M499" s="841"/>
      <c r="N499" s="841"/>
      <c r="O499" s="841"/>
      <c r="P499" s="841"/>
      <c r="Q499" s="841"/>
      <c r="R499" s="841"/>
      <c r="S499" s="841"/>
      <c r="T499" s="841"/>
      <c r="U499" s="841"/>
      <c r="V499" s="841"/>
      <c r="W499" s="841"/>
      <c r="X499" s="841"/>
      <c r="Y499" s="841"/>
      <c r="Z499" s="841"/>
    </row>
    <row r="500">
      <c r="A500" s="841"/>
      <c r="B500" s="839"/>
      <c r="C500" s="839"/>
      <c r="D500" s="839"/>
      <c r="E500" s="839"/>
      <c r="F500" s="839"/>
      <c r="G500" s="839"/>
      <c r="H500" s="839"/>
      <c r="I500" s="841"/>
      <c r="J500" s="841"/>
      <c r="K500" s="841"/>
      <c r="L500" s="841"/>
      <c r="M500" s="841"/>
      <c r="N500" s="841"/>
      <c r="O500" s="841"/>
      <c r="P500" s="841"/>
      <c r="Q500" s="841"/>
      <c r="R500" s="841"/>
      <c r="S500" s="841"/>
      <c r="T500" s="841"/>
      <c r="U500" s="841"/>
      <c r="V500" s="841"/>
      <c r="W500" s="841"/>
      <c r="X500" s="841"/>
      <c r="Y500" s="841"/>
      <c r="Z500" s="841"/>
    </row>
    <row r="501">
      <c r="A501" s="841"/>
      <c r="B501" s="839"/>
      <c r="C501" s="839"/>
      <c r="D501" s="839"/>
      <c r="E501" s="839"/>
      <c r="F501" s="839"/>
      <c r="G501" s="839"/>
      <c r="H501" s="839"/>
      <c r="I501" s="841"/>
      <c r="J501" s="841"/>
      <c r="K501" s="841"/>
      <c r="L501" s="841"/>
      <c r="M501" s="841"/>
      <c r="N501" s="841"/>
      <c r="O501" s="841"/>
      <c r="P501" s="841"/>
      <c r="Q501" s="841"/>
      <c r="R501" s="841"/>
      <c r="S501" s="841"/>
      <c r="T501" s="841"/>
      <c r="U501" s="841"/>
      <c r="V501" s="841"/>
      <c r="W501" s="841"/>
      <c r="X501" s="841"/>
      <c r="Y501" s="841"/>
      <c r="Z501" s="841"/>
    </row>
    <row r="502">
      <c r="A502" s="841"/>
      <c r="B502" s="839"/>
      <c r="C502" s="839"/>
      <c r="D502" s="839"/>
      <c r="E502" s="839"/>
      <c r="F502" s="839"/>
      <c r="G502" s="839"/>
      <c r="H502" s="839"/>
      <c r="I502" s="841"/>
      <c r="J502" s="841"/>
      <c r="K502" s="841"/>
      <c r="L502" s="841"/>
      <c r="M502" s="841"/>
      <c r="N502" s="841"/>
      <c r="O502" s="841"/>
      <c r="P502" s="841"/>
      <c r="Q502" s="841"/>
      <c r="R502" s="841"/>
      <c r="S502" s="841"/>
      <c r="T502" s="841"/>
      <c r="U502" s="841"/>
      <c r="V502" s="841"/>
      <c r="W502" s="841"/>
      <c r="X502" s="841"/>
      <c r="Y502" s="841"/>
      <c r="Z502" s="841"/>
    </row>
    <row r="503">
      <c r="A503" s="841"/>
      <c r="B503" s="839"/>
      <c r="C503" s="839"/>
      <c r="D503" s="839"/>
      <c r="E503" s="839"/>
      <c r="F503" s="839"/>
      <c r="G503" s="839"/>
      <c r="H503" s="839"/>
      <c r="I503" s="841"/>
      <c r="J503" s="841"/>
      <c r="K503" s="841"/>
      <c r="L503" s="841"/>
      <c r="M503" s="841"/>
      <c r="N503" s="841"/>
      <c r="O503" s="841"/>
      <c r="P503" s="841"/>
      <c r="Q503" s="841"/>
      <c r="R503" s="841"/>
      <c r="S503" s="841"/>
      <c r="T503" s="841"/>
      <c r="U503" s="841"/>
      <c r="V503" s="841"/>
      <c r="W503" s="841"/>
      <c r="X503" s="841"/>
      <c r="Y503" s="841"/>
      <c r="Z503" s="841"/>
    </row>
    <row r="504">
      <c r="A504" s="841"/>
      <c r="B504" s="839"/>
      <c r="C504" s="839"/>
      <c r="D504" s="839"/>
      <c r="E504" s="839"/>
      <c r="F504" s="839"/>
      <c r="G504" s="839"/>
      <c r="H504" s="839"/>
      <c r="I504" s="841"/>
      <c r="J504" s="841"/>
      <c r="K504" s="841"/>
      <c r="L504" s="841"/>
      <c r="M504" s="841"/>
      <c r="N504" s="841"/>
      <c r="O504" s="841"/>
      <c r="P504" s="841"/>
      <c r="Q504" s="841"/>
      <c r="R504" s="841"/>
      <c r="S504" s="841"/>
      <c r="T504" s="841"/>
      <c r="U504" s="841"/>
      <c r="V504" s="841"/>
      <c r="W504" s="841"/>
      <c r="X504" s="841"/>
      <c r="Y504" s="841"/>
      <c r="Z504" s="841"/>
    </row>
    <row r="505">
      <c r="A505" s="841"/>
      <c r="B505" s="839"/>
      <c r="C505" s="839"/>
      <c r="D505" s="839"/>
      <c r="E505" s="839"/>
      <c r="F505" s="839"/>
      <c r="G505" s="839"/>
      <c r="H505" s="839"/>
      <c r="I505" s="841"/>
      <c r="J505" s="841"/>
      <c r="K505" s="841"/>
      <c r="L505" s="841"/>
      <c r="M505" s="841"/>
      <c r="N505" s="841"/>
      <c r="O505" s="841"/>
      <c r="P505" s="841"/>
      <c r="Q505" s="841"/>
      <c r="R505" s="841"/>
      <c r="S505" s="841"/>
      <c r="T505" s="841"/>
      <c r="U505" s="841"/>
      <c r="V505" s="841"/>
      <c r="W505" s="841"/>
      <c r="X505" s="841"/>
      <c r="Y505" s="841"/>
      <c r="Z505" s="841"/>
    </row>
    <row r="506">
      <c r="A506" s="841"/>
      <c r="B506" s="839"/>
      <c r="C506" s="839"/>
      <c r="D506" s="839"/>
      <c r="E506" s="839"/>
      <c r="F506" s="839"/>
      <c r="G506" s="839"/>
      <c r="H506" s="839"/>
      <c r="I506" s="841"/>
      <c r="J506" s="841"/>
      <c r="K506" s="841"/>
      <c r="L506" s="841"/>
      <c r="M506" s="841"/>
      <c r="N506" s="841"/>
      <c r="O506" s="841"/>
      <c r="P506" s="841"/>
      <c r="Q506" s="841"/>
      <c r="R506" s="841"/>
      <c r="S506" s="841"/>
      <c r="T506" s="841"/>
      <c r="U506" s="841"/>
      <c r="V506" s="841"/>
      <c r="W506" s="841"/>
      <c r="X506" s="841"/>
      <c r="Y506" s="841"/>
      <c r="Z506" s="841"/>
    </row>
    <row r="507">
      <c r="A507" s="841"/>
      <c r="B507" s="839"/>
      <c r="C507" s="839"/>
      <c r="D507" s="839"/>
      <c r="E507" s="839"/>
      <c r="F507" s="839"/>
      <c r="G507" s="839"/>
      <c r="H507" s="839"/>
      <c r="I507" s="841"/>
      <c r="J507" s="841"/>
      <c r="K507" s="841"/>
      <c r="L507" s="841"/>
      <c r="M507" s="841"/>
      <c r="N507" s="841"/>
      <c r="O507" s="841"/>
      <c r="P507" s="841"/>
      <c r="Q507" s="841"/>
      <c r="R507" s="841"/>
      <c r="S507" s="841"/>
      <c r="T507" s="841"/>
      <c r="U507" s="841"/>
      <c r="V507" s="841"/>
      <c r="W507" s="841"/>
      <c r="X507" s="841"/>
      <c r="Y507" s="841"/>
      <c r="Z507" s="841"/>
    </row>
    <row r="508">
      <c r="A508" s="841"/>
      <c r="B508" s="839"/>
      <c r="C508" s="839"/>
      <c r="D508" s="839"/>
      <c r="E508" s="839"/>
      <c r="F508" s="839"/>
      <c r="G508" s="839"/>
      <c r="H508" s="839"/>
      <c r="I508" s="841"/>
      <c r="J508" s="841"/>
      <c r="K508" s="841"/>
      <c r="L508" s="841"/>
      <c r="M508" s="841"/>
      <c r="N508" s="841"/>
      <c r="O508" s="841"/>
      <c r="P508" s="841"/>
      <c r="Q508" s="841"/>
      <c r="R508" s="841"/>
      <c r="S508" s="841"/>
      <c r="T508" s="841"/>
      <c r="U508" s="841"/>
      <c r="V508" s="841"/>
      <c r="W508" s="841"/>
      <c r="X508" s="841"/>
      <c r="Y508" s="841"/>
      <c r="Z508" s="841"/>
    </row>
    <row r="509">
      <c r="A509" s="841"/>
      <c r="B509" s="839"/>
      <c r="C509" s="839"/>
      <c r="D509" s="839"/>
      <c r="E509" s="839"/>
      <c r="F509" s="839"/>
      <c r="G509" s="839"/>
      <c r="H509" s="839"/>
      <c r="I509" s="841"/>
      <c r="J509" s="841"/>
      <c r="K509" s="841"/>
      <c r="L509" s="841"/>
      <c r="M509" s="841"/>
      <c r="N509" s="841"/>
      <c r="O509" s="841"/>
      <c r="P509" s="841"/>
      <c r="Q509" s="841"/>
      <c r="R509" s="841"/>
      <c r="S509" s="841"/>
      <c r="T509" s="841"/>
      <c r="U509" s="841"/>
      <c r="V509" s="841"/>
      <c r="W509" s="841"/>
      <c r="X509" s="841"/>
      <c r="Y509" s="841"/>
      <c r="Z509" s="841"/>
    </row>
    <row r="510">
      <c r="A510" s="841"/>
      <c r="B510" s="839"/>
      <c r="C510" s="839"/>
      <c r="D510" s="839"/>
      <c r="E510" s="839"/>
      <c r="F510" s="839"/>
      <c r="G510" s="839"/>
      <c r="H510" s="839"/>
      <c r="I510" s="841"/>
      <c r="J510" s="841"/>
      <c r="K510" s="841"/>
      <c r="L510" s="841"/>
      <c r="M510" s="841"/>
      <c r="N510" s="841"/>
      <c r="O510" s="841"/>
      <c r="P510" s="841"/>
      <c r="Q510" s="841"/>
      <c r="R510" s="841"/>
      <c r="S510" s="841"/>
      <c r="T510" s="841"/>
      <c r="U510" s="841"/>
      <c r="V510" s="841"/>
      <c r="W510" s="841"/>
      <c r="X510" s="841"/>
      <c r="Y510" s="841"/>
      <c r="Z510" s="841"/>
    </row>
    <row r="511">
      <c r="A511" s="841"/>
      <c r="B511" s="839"/>
      <c r="C511" s="839"/>
      <c r="D511" s="839"/>
      <c r="E511" s="839"/>
      <c r="F511" s="839"/>
      <c r="G511" s="839"/>
      <c r="H511" s="839"/>
      <c r="I511" s="841"/>
      <c r="J511" s="841"/>
      <c r="K511" s="841"/>
      <c r="L511" s="841"/>
      <c r="M511" s="841"/>
      <c r="N511" s="841"/>
      <c r="O511" s="841"/>
      <c r="P511" s="841"/>
      <c r="Q511" s="841"/>
      <c r="R511" s="841"/>
      <c r="S511" s="841"/>
      <c r="T511" s="841"/>
      <c r="U511" s="841"/>
      <c r="V511" s="841"/>
      <c r="W511" s="841"/>
      <c r="X511" s="841"/>
      <c r="Y511" s="841"/>
      <c r="Z511" s="841"/>
    </row>
    <row r="512">
      <c r="A512" s="841"/>
      <c r="B512" s="839"/>
      <c r="C512" s="839"/>
      <c r="D512" s="839"/>
      <c r="E512" s="839"/>
      <c r="F512" s="839"/>
      <c r="G512" s="839"/>
      <c r="H512" s="839"/>
      <c r="I512" s="841"/>
      <c r="J512" s="841"/>
      <c r="K512" s="841"/>
      <c r="L512" s="841"/>
      <c r="M512" s="841"/>
      <c r="N512" s="841"/>
      <c r="O512" s="841"/>
      <c r="P512" s="841"/>
      <c r="Q512" s="841"/>
      <c r="R512" s="841"/>
      <c r="S512" s="841"/>
      <c r="T512" s="841"/>
      <c r="U512" s="841"/>
      <c r="V512" s="841"/>
      <c r="W512" s="841"/>
      <c r="X512" s="841"/>
      <c r="Y512" s="841"/>
      <c r="Z512" s="841"/>
    </row>
    <row r="513">
      <c r="A513" s="841"/>
      <c r="B513" s="839"/>
      <c r="C513" s="839"/>
      <c r="D513" s="839"/>
      <c r="E513" s="839"/>
      <c r="F513" s="839"/>
      <c r="G513" s="839"/>
      <c r="H513" s="839"/>
      <c r="I513" s="841"/>
      <c r="J513" s="841"/>
      <c r="K513" s="841"/>
      <c r="L513" s="841"/>
      <c r="M513" s="841"/>
      <c r="N513" s="841"/>
      <c r="O513" s="841"/>
      <c r="P513" s="841"/>
      <c r="Q513" s="841"/>
      <c r="R513" s="841"/>
      <c r="S513" s="841"/>
      <c r="T513" s="841"/>
      <c r="U513" s="841"/>
      <c r="V513" s="841"/>
      <c r="W513" s="841"/>
      <c r="X513" s="841"/>
      <c r="Y513" s="841"/>
      <c r="Z513" s="841"/>
    </row>
    <row r="514">
      <c r="A514" s="841"/>
      <c r="B514" s="839"/>
      <c r="C514" s="839"/>
      <c r="D514" s="839"/>
      <c r="E514" s="839"/>
      <c r="F514" s="839"/>
      <c r="G514" s="839"/>
      <c r="H514" s="839"/>
      <c r="I514" s="841"/>
      <c r="J514" s="841"/>
      <c r="K514" s="841"/>
      <c r="L514" s="841"/>
      <c r="M514" s="841"/>
      <c r="N514" s="841"/>
      <c r="O514" s="841"/>
      <c r="P514" s="841"/>
      <c r="Q514" s="841"/>
      <c r="R514" s="841"/>
      <c r="S514" s="841"/>
      <c r="T514" s="841"/>
      <c r="U514" s="841"/>
      <c r="V514" s="841"/>
      <c r="W514" s="841"/>
      <c r="X514" s="841"/>
      <c r="Y514" s="841"/>
      <c r="Z514" s="841"/>
    </row>
    <row r="515">
      <c r="A515" s="841"/>
      <c r="B515" s="839"/>
      <c r="C515" s="839"/>
      <c r="D515" s="839"/>
      <c r="E515" s="839"/>
      <c r="F515" s="839"/>
      <c r="G515" s="839"/>
      <c r="H515" s="839"/>
      <c r="I515" s="841"/>
      <c r="J515" s="841"/>
      <c r="K515" s="841"/>
      <c r="L515" s="841"/>
      <c r="M515" s="841"/>
      <c r="N515" s="841"/>
      <c r="O515" s="841"/>
      <c r="P515" s="841"/>
      <c r="Q515" s="841"/>
      <c r="R515" s="841"/>
      <c r="S515" s="841"/>
      <c r="T515" s="841"/>
      <c r="U515" s="841"/>
      <c r="V515" s="841"/>
      <c r="W515" s="841"/>
      <c r="X515" s="841"/>
      <c r="Y515" s="841"/>
      <c r="Z515" s="841"/>
    </row>
    <row r="516">
      <c r="A516" s="841"/>
      <c r="B516" s="839"/>
      <c r="C516" s="839"/>
      <c r="D516" s="839"/>
      <c r="E516" s="839"/>
      <c r="F516" s="839"/>
      <c r="G516" s="839"/>
      <c r="H516" s="839"/>
      <c r="I516" s="841"/>
      <c r="J516" s="841"/>
      <c r="K516" s="841"/>
      <c r="L516" s="841"/>
      <c r="M516" s="841"/>
      <c r="N516" s="841"/>
      <c r="O516" s="841"/>
      <c r="P516" s="841"/>
      <c r="Q516" s="841"/>
      <c r="R516" s="841"/>
      <c r="S516" s="841"/>
      <c r="T516" s="841"/>
      <c r="U516" s="841"/>
      <c r="V516" s="841"/>
      <c r="W516" s="841"/>
      <c r="X516" s="841"/>
      <c r="Y516" s="841"/>
      <c r="Z516" s="841"/>
    </row>
    <row r="517">
      <c r="A517" s="841"/>
      <c r="B517" s="839"/>
      <c r="C517" s="839"/>
      <c r="D517" s="839"/>
      <c r="E517" s="839"/>
      <c r="F517" s="839"/>
      <c r="G517" s="839"/>
      <c r="H517" s="839"/>
      <c r="I517" s="841"/>
      <c r="J517" s="841"/>
      <c r="K517" s="841"/>
      <c r="L517" s="841"/>
      <c r="M517" s="841"/>
      <c r="N517" s="841"/>
      <c r="O517" s="841"/>
      <c r="P517" s="841"/>
      <c r="Q517" s="841"/>
      <c r="R517" s="841"/>
      <c r="S517" s="841"/>
      <c r="T517" s="841"/>
      <c r="U517" s="841"/>
      <c r="V517" s="841"/>
      <c r="W517" s="841"/>
      <c r="X517" s="841"/>
      <c r="Y517" s="841"/>
      <c r="Z517" s="841"/>
    </row>
    <row r="518">
      <c r="A518" s="841"/>
      <c r="B518" s="839"/>
      <c r="C518" s="839"/>
      <c r="D518" s="839"/>
      <c r="E518" s="839"/>
      <c r="F518" s="839"/>
      <c r="G518" s="839"/>
      <c r="H518" s="839"/>
      <c r="I518" s="841"/>
      <c r="J518" s="841"/>
      <c r="K518" s="841"/>
      <c r="L518" s="841"/>
      <c r="M518" s="841"/>
      <c r="N518" s="841"/>
      <c r="O518" s="841"/>
      <c r="P518" s="841"/>
      <c r="Q518" s="841"/>
      <c r="R518" s="841"/>
      <c r="S518" s="841"/>
      <c r="T518" s="841"/>
      <c r="U518" s="841"/>
      <c r="V518" s="841"/>
      <c r="W518" s="841"/>
      <c r="X518" s="841"/>
      <c r="Y518" s="841"/>
      <c r="Z518" s="841"/>
    </row>
    <row r="519">
      <c r="A519" s="841"/>
      <c r="B519" s="839"/>
      <c r="C519" s="839"/>
      <c r="D519" s="839"/>
      <c r="E519" s="839"/>
      <c r="F519" s="839"/>
      <c r="G519" s="839"/>
      <c r="H519" s="839"/>
      <c r="I519" s="841"/>
      <c r="J519" s="841"/>
      <c r="K519" s="841"/>
      <c r="L519" s="841"/>
      <c r="M519" s="841"/>
      <c r="N519" s="841"/>
      <c r="O519" s="841"/>
      <c r="P519" s="841"/>
      <c r="Q519" s="841"/>
      <c r="R519" s="841"/>
      <c r="S519" s="841"/>
      <c r="T519" s="841"/>
      <c r="U519" s="841"/>
      <c r="V519" s="841"/>
      <c r="W519" s="841"/>
      <c r="X519" s="841"/>
      <c r="Y519" s="841"/>
      <c r="Z519" s="841"/>
    </row>
    <row r="520">
      <c r="A520" s="841"/>
      <c r="B520" s="839"/>
      <c r="C520" s="839"/>
      <c r="D520" s="839"/>
      <c r="E520" s="839"/>
      <c r="F520" s="839"/>
      <c r="G520" s="839"/>
      <c r="H520" s="839"/>
      <c r="I520" s="841"/>
      <c r="J520" s="841"/>
      <c r="K520" s="841"/>
      <c r="L520" s="841"/>
      <c r="M520" s="841"/>
      <c r="N520" s="841"/>
      <c r="O520" s="841"/>
      <c r="P520" s="841"/>
      <c r="Q520" s="841"/>
      <c r="R520" s="841"/>
      <c r="S520" s="841"/>
      <c r="T520" s="841"/>
      <c r="U520" s="841"/>
      <c r="V520" s="841"/>
      <c r="W520" s="841"/>
      <c r="X520" s="841"/>
      <c r="Y520" s="841"/>
      <c r="Z520" s="841"/>
    </row>
    <row r="521">
      <c r="A521" s="841"/>
      <c r="B521" s="839"/>
      <c r="C521" s="839"/>
      <c r="D521" s="839"/>
      <c r="E521" s="839"/>
      <c r="F521" s="839"/>
      <c r="G521" s="839"/>
      <c r="H521" s="839"/>
      <c r="I521" s="841"/>
      <c r="J521" s="841"/>
      <c r="K521" s="841"/>
      <c r="L521" s="841"/>
      <c r="M521" s="841"/>
      <c r="N521" s="841"/>
      <c r="O521" s="841"/>
      <c r="P521" s="841"/>
      <c r="Q521" s="841"/>
      <c r="R521" s="841"/>
      <c r="S521" s="841"/>
      <c r="T521" s="841"/>
      <c r="U521" s="841"/>
      <c r="V521" s="841"/>
      <c r="W521" s="841"/>
      <c r="X521" s="841"/>
      <c r="Y521" s="841"/>
      <c r="Z521" s="841"/>
    </row>
    <row r="522">
      <c r="A522" s="841"/>
      <c r="B522" s="839"/>
      <c r="C522" s="839"/>
      <c r="D522" s="839"/>
      <c r="E522" s="839"/>
      <c r="F522" s="839"/>
      <c r="G522" s="839"/>
      <c r="H522" s="839"/>
      <c r="I522" s="841"/>
      <c r="J522" s="841"/>
      <c r="K522" s="841"/>
      <c r="L522" s="841"/>
      <c r="M522" s="841"/>
      <c r="N522" s="841"/>
      <c r="O522" s="841"/>
      <c r="P522" s="841"/>
      <c r="Q522" s="841"/>
      <c r="R522" s="841"/>
      <c r="S522" s="841"/>
      <c r="T522" s="841"/>
      <c r="U522" s="841"/>
      <c r="V522" s="841"/>
      <c r="W522" s="841"/>
      <c r="X522" s="841"/>
      <c r="Y522" s="841"/>
      <c r="Z522" s="841"/>
    </row>
    <row r="523">
      <c r="A523" s="841"/>
      <c r="B523" s="839"/>
      <c r="C523" s="839"/>
      <c r="D523" s="839"/>
      <c r="E523" s="839"/>
      <c r="F523" s="839"/>
      <c r="G523" s="839"/>
      <c r="H523" s="839"/>
      <c r="I523" s="841"/>
      <c r="J523" s="841"/>
      <c r="K523" s="841"/>
      <c r="L523" s="841"/>
      <c r="M523" s="841"/>
      <c r="N523" s="841"/>
      <c r="O523" s="841"/>
      <c r="P523" s="841"/>
      <c r="Q523" s="841"/>
      <c r="R523" s="841"/>
      <c r="S523" s="841"/>
      <c r="T523" s="841"/>
      <c r="U523" s="841"/>
      <c r="V523" s="841"/>
      <c r="W523" s="841"/>
      <c r="X523" s="841"/>
      <c r="Y523" s="841"/>
      <c r="Z523" s="841"/>
    </row>
    <row r="524">
      <c r="A524" s="841"/>
      <c r="B524" s="839"/>
      <c r="C524" s="839"/>
      <c r="D524" s="839"/>
      <c r="E524" s="839"/>
      <c r="F524" s="839"/>
      <c r="G524" s="839"/>
      <c r="H524" s="839"/>
      <c r="I524" s="841"/>
      <c r="J524" s="841"/>
      <c r="K524" s="841"/>
      <c r="L524" s="841"/>
      <c r="M524" s="841"/>
      <c r="N524" s="841"/>
      <c r="O524" s="841"/>
      <c r="P524" s="841"/>
      <c r="Q524" s="841"/>
      <c r="R524" s="841"/>
      <c r="S524" s="841"/>
      <c r="T524" s="841"/>
      <c r="U524" s="841"/>
      <c r="V524" s="841"/>
      <c r="W524" s="841"/>
      <c r="X524" s="841"/>
      <c r="Y524" s="841"/>
      <c r="Z524" s="841"/>
    </row>
    <row r="525">
      <c r="A525" s="841"/>
      <c r="B525" s="839"/>
      <c r="C525" s="839"/>
      <c r="D525" s="839"/>
      <c r="E525" s="839"/>
      <c r="F525" s="839"/>
      <c r="G525" s="839"/>
      <c r="H525" s="839"/>
      <c r="I525" s="841"/>
      <c r="J525" s="841"/>
      <c r="K525" s="841"/>
      <c r="L525" s="841"/>
      <c r="M525" s="841"/>
      <c r="N525" s="841"/>
      <c r="O525" s="841"/>
      <c r="P525" s="841"/>
      <c r="Q525" s="841"/>
      <c r="R525" s="841"/>
      <c r="S525" s="841"/>
      <c r="T525" s="841"/>
      <c r="U525" s="841"/>
      <c r="V525" s="841"/>
      <c r="W525" s="841"/>
      <c r="X525" s="841"/>
      <c r="Y525" s="841"/>
      <c r="Z525" s="841"/>
    </row>
    <row r="526">
      <c r="A526" s="841"/>
      <c r="B526" s="839"/>
      <c r="C526" s="839"/>
      <c r="D526" s="839"/>
      <c r="E526" s="839"/>
      <c r="F526" s="839"/>
      <c r="G526" s="839"/>
      <c r="H526" s="839"/>
      <c r="I526" s="841"/>
      <c r="J526" s="841"/>
      <c r="K526" s="841"/>
      <c r="L526" s="841"/>
      <c r="M526" s="841"/>
      <c r="N526" s="841"/>
      <c r="O526" s="841"/>
      <c r="P526" s="841"/>
      <c r="Q526" s="841"/>
      <c r="R526" s="841"/>
      <c r="S526" s="841"/>
      <c r="T526" s="841"/>
      <c r="U526" s="841"/>
      <c r="V526" s="841"/>
      <c r="W526" s="841"/>
      <c r="X526" s="841"/>
      <c r="Y526" s="841"/>
      <c r="Z526" s="841"/>
    </row>
    <row r="527">
      <c r="A527" s="841"/>
      <c r="B527" s="839"/>
      <c r="C527" s="839"/>
      <c r="D527" s="839"/>
      <c r="E527" s="839"/>
      <c r="F527" s="839"/>
      <c r="G527" s="839"/>
      <c r="H527" s="839"/>
      <c r="I527" s="841"/>
      <c r="J527" s="841"/>
      <c r="K527" s="841"/>
      <c r="L527" s="841"/>
      <c r="M527" s="841"/>
      <c r="N527" s="841"/>
      <c r="O527" s="841"/>
      <c r="P527" s="841"/>
      <c r="Q527" s="841"/>
      <c r="R527" s="841"/>
      <c r="S527" s="841"/>
      <c r="T527" s="841"/>
      <c r="U527" s="841"/>
      <c r="V527" s="841"/>
      <c r="W527" s="841"/>
      <c r="X527" s="841"/>
      <c r="Y527" s="841"/>
      <c r="Z527" s="841"/>
    </row>
    <row r="528">
      <c r="A528" s="841"/>
      <c r="B528" s="839"/>
      <c r="C528" s="839"/>
      <c r="D528" s="839"/>
      <c r="E528" s="839"/>
      <c r="F528" s="839"/>
      <c r="G528" s="839"/>
      <c r="H528" s="839"/>
      <c r="I528" s="841"/>
      <c r="J528" s="841"/>
      <c r="K528" s="841"/>
      <c r="L528" s="841"/>
      <c r="M528" s="841"/>
      <c r="N528" s="841"/>
      <c r="O528" s="841"/>
      <c r="P528" s="841"/>
      <c r="Q528" s="841"/>
      <c r="R528" s="841"/>
      <c r="S528" s="841"/>
      <c r="T528" s="841"/>
      <c r="U528" s="841"/>
      <c r="V528" s="841"/>
      <c r="W528" s="841"/>
      <c r="X528" s="841"/>
      <c r="Y528" s="841"/>
      <c r="Z528" s="841"/>
    </row>
    <row r="529">
      <c r="A529" s="841"/>
      <c r="B529" s="839"/>
      <c r="C529" s="839"/>
      <c r="D529" s="839"/>
      <c r="E529" s="839"/>
      <c r="F529" s="839"/>
      <c r="G529" s="839"/>
      <c r="H529" s="839"/>
      <c r="I529" s="841"/>
      <c r="J529" s="841"/>
      <c r="K529" s="841"/>
      <c r="L529" s="841"/>
      <c r="M529" s="841"/>
      <c r="N529" s="841"/>
      <c r="O529" s="841"/>
      <c r="P529" s="841"/>
      <c r="Q529" s="841"/>
      <c r="R529" s="841"/>
      <c r="S529" s="841"/>
      <c r="T529" s="841"/>
      <c r="U529" s="841"/>
      <c r="V529" s="841"/>
      <c r="W529" s="841"/>
      <c r="X529" s="841"/>
      <c r="Y529" s="841"/>
      <c r="Z529" s="841"/>
    </row>
    <row r="530">
      <c r="A530" s="841"/>
      <c r="B530" s="839"/>
      <c r="C530" s="839"/>
      <c r="D530" s="839"/>
      <c r="E530" s="839"/>
      <c r="F530" s="839"/>
      <c r="G530" s="839"/>
      <c r="H530" s="839"/>
      <c r="I530" s="841"/>
      <c r="J530" s="841"/>
      <c r="K530" s="841"/>
      <c r="L530" s="841"/>
      <c r="M530" s="841"/>
      <c r="N530" s="841"/>
      <c r="O530" s="841"/>
      <c r="P530" s="841"/>
      <c r="Q530" s="841"/>
      <c r="R530" s="841"/>
      <c r="S530" s="841"/>
      <c r="T530" s="841"/>
      <c r="U530" s="841"/>
      <c r="V530" s="841"/>
      <c r="W530" s="841"/>
      <c r="X530" s="841"/>
      <c r="Y530" s="841"/>
      <c r="Z530" s="841"/>
    </row>
    <row r="531">
      <c r="A531" s="841"/>
      <c r="B531" s="839"/>
      <c r="C531" s="839"/>
      <c r="D531" s="839"/>
      <c r="E531" s="839"/>
      <c r="F531" s="839"/>
      <c r="G531" s="839"/>
      <c r="H531" s="839"/>
      <c r="I531" s="841"/>
      <c r="J531" s="841"/>
      <c r="K531" s="841"/>
      <c r="L531" s="841"/>
      <c r="M531" s="841"/>
      <c r="N531" s="841"/>
      <c r="O531" s="841"/>
      <c r="P531" s="841"/>
      <c r="Q531" s="841"/>
      <c r="R531" s="841"/>
      <c r="S531" s="841"/>
      <c r="T531" s="841"/>
      <c r="U531" s="841"/>
      <c r="V531" s="841"/>
      <c r="W531" s="841"/>
      <c r="X531" s="841"/>
      <c r="Y531" s="841"/>
      <c r="Z531" s="841"/>
    </row>
    <row r="532">
      <c r="A532" s="841"/>
      <c r="B532" s="839"/>
      <c r="C532" s="839"/>
      <c r="D532" s="839"/>
      <c r="E532" s="839"/>
      <c r="F532" s="839"/>
      <c r="G532" s="839"/>
      <c r="H532" s="839"/>
      <c r="I532" s="841"/>
      <c r="J532" s="841"/>
      <c r="K532" s="841"/>
      <c r="L532" s="841"/>
      <c r="M532" s="841"/>
      <c r="N532" s="841"/>
      <c r="O532" s="841"/>
      <c r="P532" s="841"/>
      <c r="Q532" s="841"/>
      <c r="R532" s="841"/>
      <c r="S532" s="841"/>
      <c r="T532" s="841"/>
      <c r="U532" s="841"/>
      <c r="V532" s="841"/>
      <c r="W532" s="841"/>
      <c r="X532" s="841"/>
      <c r="Y532" s="841"/>
      <c r="Z532" s="841"/>
    </row>
    <row r="533">
      <c r="A533" s="841"/>
      <c r="B533" s="839"/>
      <c r="C533" s="839"/>
      <c r="D533" s="839"/>
      <c r="E533" s="839"/>
      <c r="F533" s="839"/>
      <c r="G533" s="839"/>
      <c r="H533" s="839"/>
      <c r="I533" s="841"/>
      <c r="J533" s="841"/>
      <c r="K533" s="841"/>
      <c r="L533" s="841"/>
      <c r="M533" s="841"/>
      <c r="N533" s="841"/>
      <c r="O533" s="841"/>
      <c r="P533" s="841"/>
      <c r="Q533" s="841"/>
      <c r="R533" s="841"/>
      <c r="S533" s="841"/>
      <c r="T533" s="841"/>
      <c r="U533" s="841"/>
      <c r="V533" s="841"/>
      <c r="W533" s="841"/>
      <c r="X533" s="841"/>
      <c r="Y533" s="841"/>
      <c r="Z533" s="841"/>
    </row>
    <row r="534">
      <c r="A534" s="841"/>
      <c r="B534" s="839"/>
      <c r="C534" s="839"/>
      <c r="D534" s="839"/>
      <c r="E534" s="839"/>
      <c r="F534" s="839"/>
      <c r="G534" s="839"/>
      <c r="H534" s="839"/>
      <c r="I534" s="841"/>
      <c r="J534" s="841"/>
      <c r="K534" s="841"/>
      <c r="L534" s="841"/>
      <c r="M534" s="841"/>
      <c r="N534" s="841"/>
      <c r="O534" s="841"/>
      <c r="P534" s="841"/>
      <c r="Q534" s="841"/>
      <c r="R534" s="841"/>
      <c r="S534" s="841"/>
      <c r="T534" s="841"/>
      <c r="U534" s="841"/>
      <c r="V534" s="841"/>
      <c r="W534" s="841"/>
      <c r="X534" s="841"/>
      <c r="Y534" s="841"/>
      <c r="Z534" s="841"/>
    </row>
    <row r="535">
      <c r="A535" s="841"/>
      <c r="B535" s="839"/>
      <c r="C535" s="839"/>
      <c r="D535" s="839"/>
      <c r="E535" s="839"/>
      <c r="F535" s="839"/>
      <c r="G535" s="839"/>
      <c r="H535" s="839"/>
      <c r="I535" s="841"/>
      <c r="J535" s="841"/>
      <c r="K535" s="841"/>
      <c r="L535" s="841"/>
      <c r="M535" s="841"/>
      <c r="N535" s="841"/>
      <c r="O535" s="841"/>
      <c r="P535" s="841"/>
      <c r="Q535" s="841"/>
      <c r="R535" s="841"/>
      <c r="S535" s="841"/>
      <c r="T535" s="841"/>
      <c r="U535" s="841"/>
      <c r="V535" s="841"/>
      <c r="W535" s="841"/>
      <c r="X535" s="841"/>
      <c r="Y535" s="841"/>
      <c r="Z535" s="841"/>
    </row>
    <row r="536">
      <c r="A536" s="841"/>
      <c r="B536" s="839"/>
      <c r="C536" s="839"/>
      <c r="D536" s="839"/>
      <c r="E536" s="839"/>
      <c r="F536" s="839"/>
      <c r="G536" s="839"/>
      <c r="H536" s="839"/>
      <c r="I536" s="841"/>
      <c r="J536" s="841"/>
      <c r="K536" s="841"/>
      <c r="L536" s="841"/>
      <c r="M536" s="841"/>
      <c r="N536" s="841"/>
      <c r="O536" s="841"/>
      <c r="P536" s="841"/>
      <c r="Q536" s="841"/>
      <c r="R536" s="841"/>
      <c r="S536" s="841"/>
      <c r="T536" s="841"/>
      <c r="U536" s="841"/>
      <c r="V536" s="841"/>
      <c r="W536" s="841"/>
      <c r="X536" s="841"/>
      <c r="Y536" s="841"/>
      <c r="Z536" s="841"/>
    </row>
    <row r="537">
      <c r="A537" s="841"/>
      <c r="B537" s="839"/>
      <c r="C537" s="839"/>
      <c r="D537" s="839"/>
      <c r="E537" s="839"/>
      <c r="F537" s="839"/>
      <c r="G537" s="839"/>
      <c r="H537" s="839"/>
      <c r="I537" s="841"/>
      <c r="J537" s="841"/>
      <c r="K537" s="841"/>
      <c r="L537" s="841"/>
      <c r="M537" s="841"/>
      <c r="N537" s="841"/>
      <c r="O537" s="841"/>
      <c r="P537" s="841"/>
      <c r="Q537" s="841"/>
      <c r="R537" s="841"/>
      <c r="S537" s="841"/>
      <c r="T537" s="841"/>
      <c r="U537" s="841"/>
      <c r="V537" s="841"/>
      <c r="W537" s="841"/>
      <c r="X537" s="841"/>
      <c r="Y537" s="841"/>
      <c r="Z537" s="841"/>
    </row>
    <row r="538">
      <c r="A538" s="841"/>
      <c r="B538" s="839"/>
      <c r="C538" s="839"/>
      <c r="D538" s="839"/>
      <c r="E538" s="839"/>
      <c r="F538" s="839"/>
      <c r="G538" s="839"/>
      <c r="H538" s="839"/>
      <c r="I538" s="841"/>
      <c r="J538" s="841"/>
      <c r="K538" s="841"/>
      <c r="L538" s="841"/>
      <c r="M538" s="841"/>
      <c r="N538" s="841"/>
      <c r="O538" s="841"/>
      <c r="P538" s="841"/>
      <c r="Q538" s="841"/>
      <c r="R538" s="841"/>
      <c r="S538" s="841"/>
      <c r="T538" s="841"/>
      <c r="U538" s="841"/>
      <c r="V538" s="841"/>
      <c r="W538" s="841"/>
      <c r="X538" s="841"/>
      <c r="Y538" s="841"/>
      <c r="Z538" s="841"/>
    </row>
    <row r="539">
      <c r="A539" s="841"/>
      <c r="B539" s="839"/>
      <c r="C539" s="839"/>
      <c r="D539" s="839"/>
      <c r="E539" s="839"/>
      <c r="F539" s="839"/>
      <c r="G539" s="839"/>
      <c r="H539" s="839"/>
      <c r="I539" s="841"/>
      <c r="J539" s="841"/>
      <c r="K539" s="841"/>
      <c r="L539" s="841"/>
      <c r="M539" s="841"/>
      <c r="N539" s="841"/>
      <c r="O539" s="841"/>
      <c r="P539" s="841"/>
      <c r="Q539" s="841"/>
      <c r="R539" s="841"/>
      <c r="S539" s="841"/>
      <c r="T539" s="841"/>
      <c r="U539" s="841"/>
      <c r="V539" s="841"/>
      <c r="W539" s="841"/>
      <c r="X539" s="841"/>
      <c r="Y539" s="841"/>
      <c r="Z539" s="841"/>
    </row>
    <row r="540">
      <c r="A540" s="841"/>
      <c r="B540" s="839"/>
      <c r="C540" s="839"/>
      <c r="D540" s="839"/>
      <c r="E540" s="839"/>
      <c r="F540" s="839"/>
      <c r="G540" s="839"/>
      <c r="H540" s="839"/>
      <c r="I540" s="841"/>
      <c r="J540" s="841"/>
      <c r="K540" s="841"/>
      <c r="L540" s="841"/>
      <c r="M540" s="841"/>
      <c r="N540" s="841"/>
      <c r="O540" s="841"/>
      <c r="P540" s="841"/>
      <c r="Q540" s="841"/>
      <c r="R540" s="841"/>
      <c r="S540" s="841"/>
      <c r="T540" s="841"/>
      <c r="U540" s="841"/>
      <c r="V540" s="841"/>
      <c r="W540" s="841"/>
      <c r="X540" s="841"/>
      <c r="Y540" s="841"/>
      <c r="Z540" s="841"/>
    </row>
    <row r="541">
      <c r="A541" s="841"/>
      <c r="B541" s="839"/>
      <c r="C541" s="839"/>
      <c r="D541" s="839"/>
      <c r="E541" s="839"/>
      <c r="F541" s="839"/>
      <c r="G541" s="839"/>
      <c r="H541" s="839"/>
      <c r="I541" s="841"/>
      <c r="J541" s="841"/>
      <c r="K541" s="841"/>
      <c r="L541" s="841"/>
      <c r="M541" s="841"/>
      <c r="N541" s="841"/>
      <c r="O541" s="841"/>
      <c r="P541" s="841"/>
      <c r="Q541" s="841"/>
      <c r="R541" s="841"/>
      <c r="S541" s="841"/>
      <c r="T541" s="841"/>
      <c r="U541" s="841"/>
      <c r="V541" s="841"/>
      <c r="W541" s="841"/>
      <c r="X541" s="841"/>
      <c r="Y541" s="841"/>
      <c r="Z541" s="841"/>
    </row>
    <row r="542">
      <c r="A542" s="841"/>
      <c r="B542" s="839"/>
      <c r="C542" s="839"/>
      <c r="D542" s="839"/>
      <c r="E542" s="839"/>
      <c r="F542" s="839"/>
      <c r="G542" s="839"/>
      <c r="H542" s="839"/>
      <c r="I542" s="841"/>
      <c r="J542" s="841"/>
      <c r="K542" s="841"/>
      <c r="L542" s="841"/>
      <c r="M542" s="841"/>
      <c r="N542" s="841"/>
      <c r="O542" s="841"/>
      <c r="P542" s="841"/>
      <c r="Q542" s="841"/>
      <c r="R542" s="841"/>
      <c r="S542" s="841"/>
      <c r="T542" s="841"/>
      <c r="U542" s="841"/>
      <c r="V542" s="841"/>
      <c r="W542" s="841"/>
      <c r="X542" s="841"/>
      <c r="Y542" s="841"/>
      <c r="Z542" s="841"/>
    </row>
    <row r="543">
      <c r="A543" s="841"/>
      <c r="B543" s="839"/>
      <c r="C543" s="839"/>
      <c r="D543" s="839"/>
      <c r="E543" s="839"/>
      <c r="F543" s="839"/>
      <c r="G543" s="839"/>
      <c r="H543" s="839"/>
      <c r="I543" s="841"/>
      <c r="J543" s="841"/>
      <c r="K543" s="841"/>
      <c r="L543" s="841"/>
      <c r="M543" s="841"/>
      <c r="N543" s="841"/>
      <c r="O543" s="841"/>
      <c r="P543" s="841"/>
      <c r="Q543" s="841"/>
      <c r="R543" s="841"/>
      <c r="S543" s="841"/>
      <c r="T543" s="841"/>
      <c r="U543" s="841"/>
      <c r="V543" s="841"/>
      <c r="W543" s="841"/>
      <c r="X543" s="841"/>
      <c r="Y543" s="841"/>
      <c r="Z543" s="841"/>
    </row>
    <row r="544">
      <c r="A544" s="841"/>
      <c r="B544" s="839"/>
      <c r="C544" s="839"/>
      <c r="D544" s="839"/>
      <c r="E544" s="839"/>
      <c r="F544" s="839"/>
      <c r="G544" s="839"/>
      <c r="H544" s="839"/>
      <c r="I544" s="841"/>
      <c r="J544" s="841"/>
      <c r="K544" s="841"/>
      <c r="L544" s="841"/>
      <c r="M544" s="841"/>
      <c r="N544" s="841"/>
      <c r="O544" s="841"/>
      <c r="P544" s="841"/>
      <c r="Q544" s="841"/>
      <c r="R544" s="841"/>
      <c r="S544" s="841"/>
      <c r="T544" s="841"/>
      <c r="U544" s="841"/>
      <c r="V544" s="841"/>
      <c r="W544" s="841"/>
      <c r="X544" s="841"/>
      <c r="Y544" s="841"/>
      <c r="Z544" s="841"/>
    </row>
    <row r="545">
      <c r="A545" s="841"/>
      <c r="B545" s="839"/>
      <c r="C545" s="839"/>
      <c r="D545" s="839"/>
      <c r="E545" s="839"/>
      <c r="F545" s="839"/>
      <c r="G545" s="839"/>
      <c r="H545" s="839"/>
      <c r="I545" s="841"/>
      <c r="J545" s="841"/>
      <c r="K545" s="841"/>
      <c r="L545" s="841"/>
      <c r="M545" s="841"/>
      <c r="N545" s="841"/>
      <c r="O545" s="841"/>
      <c r="P545" s="841"/>
      <c r="Q545" s="841"/>
      <c r="R545" s="841"/>
      <c r="S545" s="841"/>
      <c r="T545" s="841"/>
      <c r="U545" s="841"/>
      <c r="V545" s="841"/>
      <c r="W545" s="841"/>
      <c r="X545" s="841"/>
      <c r="Y545" s="841"/>
      <c r="Z545" s="841"/>
    </row>
    <row r="546">
      <c r="A546" s="841"/>
      <c r="B546" s="839"/>
      <c r="C546" s="839"/>
      <c r="D546" s="839"/>
      <c r="E546" s="839"/>
      <c r="F546" s="839"/>
      <c r="G546" s="839"/>
      <c r="H546" s="839"/>
      <c r="I546" s="841"/>
      <c r="J546" s="841"/>
      <c r="K546" s="841"/>
      <c r="L546" s="841"/>
      <c r="M546" s="841"/>
      <c r="N546" s="841"/>
      <c r="O546" s="841"/>
      <c r="P546" s="841"/>
      <c r="Q546" s="841"/>
      <c r="R546" s="841"/>
      <c r="S546" s="841"/>
      <c r="T546" s="841"/>
      <c r="U546" s="841"/>
      <c r="V546" s="841"/>
      <c r="W546" s="841"/>
      <c r="X546" s="841"/>
      <c r="Y546" s="841"/>
      <c r="Z546" s="841"/>
    </row>
    <row r="547">
      <c r="A547" s="841"/>
      <c r="B547" s="839"/>
      <c r="C547" s="839"/>
      <c r="D547" s="839"/>
      <c r="E547" s="839"/>
      <c r="F547" s="839"/>
      <c r="G547" s="839"/>
      <c r="H547" s="839"/>
      <c r="I547" s="841"/>
      <c r="J547" s="841"/>
      <c r="K547" s="841"/>
      <c r="L547" s="841"/>
      <c r="M547" s="841"/>
      <c r="N547" s="841"/>
      <c r="O547" s="841"/>
      <c r="P547" s="841"/>
      <c r="Q547" s="841"/>
      <c r="R547" s="841"/>
      <c r="S547" s="841"/>
      <c r="T547" s="841"/>
      <c r="U547" s="841"/>
      <c r="V547" s="841"/>
      <c r="W547" s="841"/>
      <c r="X547" s="841"/>
      <c r="Y547" s="841"/>
      <c r="Z547" s="841"/>
    </row>
    <row r="548">
      <c r="A548" s="841"/>
      <c r="B548" s="839"/>
      <c r="C548" s="839"/>
      <c r="D548" s="839"/>
      <c r="E548" s="839"/>
      <c r="F548" s="839"/>
      <c r="G548" s="839"/>
      <c r="H548" s="839"/>
      <c r="I548" s="841"/>
      <c r="J548" s="841"/>
      <c r="K548" s="841"/>
      <c r="L548" s="841"/>
      <c r="M548" s="841"/>
      <c r="N548" s="841"/>
      <c r="O548" s="841"/>
      <c r="P548" s="841"/>
      <c r="Q548" s="841"/>
      <c r="R548" s="841"/>
      <c r="S548" s="841"/>
      <c r="T548" s="841"/>
      <c r="U548" s="841"/>
      <c r="V548" s="841"/>
      <c r="W548" s="841"/>
      <c r="X548" s="841"/>
      <c r="Y548" s="841"/>
      <c r="Z548" s="841"/>
    </row>
    <row r="549">
      <c r="A549" s="841"/>
      <c r="B549" s="839"/>
      <c r="C549" s="839"/>
      <c r="D549" s="839"/>
      <c r="E549" s="839"/>
      <c r="F549" s="839"/>
      <c r="G549" s="839"/>
      <c r="H549" s="839"/>
      <c r="I549" s="841"/>
      <c r="J549" s="841"/>
      <c r="K549" s="841"/>
      <c r="L549" s="841"/>
      <c r="M549" s="841"/>
      <c r="N549" s="841"/>
      <c r="O549" s="841"/>
      <c r="P549" s="841"/>
      <c r="Q549" s="841"/>
      <c r="R549" s="841"/>
      <c r="S549" s="841"/>
      <c r="T549" s="841"/>
      <c r="U549" s="841"/>
      <c r="V549" s="841"/>
      <c r="W549" s="841"/>
      <c r="X549" s="841"/>
      <c r="Y549" s="841"/>
      <c r="Z549" s="841"/>
    </row>
    <row r="550">
      <c r="A550" s="841"/>
      <c r="B550" s="839"/>
      <c r="C550" s="839"/>
      <c r="D550" s="839"/>
      <c r="E550" s="839"/>
      <c r="F550" s="839"/>
      <c r="G550" s="839"/>
      <c r="H550" s="839"/>
      <c r="I550" s="841"/>
      <c r="J550" s="841"/>
      <c r="K550" s="841"/>
      <c r="L550" s="841"/>
      <c r="M550" s="841"/>
      <c r="N550" s="841"/>
      <c r="O550" s="841"/>
      <c r="P550" s="841"/>
      <c r="Q550" s="841"/>
      <c r="R550" s="841"/>
      <c r="S550" s="841"/>
      <c r="T550" s="841"/>
      <c r="U550" s="841"/>
      <c r="V550" s="841"/>
      <c r="W550" s="841"/>
      <c r="X550" s="841"/>
      <c r="Y550" s="841"/>
      <c r="Z550" s="841"/>
    </row>
    <row r="551">
      <c r="A551" s="841"/>
      <c r="B551" s="839"/>
      <c r="C551" s="839"/>
      <c r="D551" s="839"/>
      <c r="E551" s="839"/>
      <c r="F551" s="839"/>
      <c r="G551" s="839"/>
      <c r="H551" s="839"/>
      <c r="I551" s="841"/>
      <c r="J551" s="841"/>
      <c r="K551" s="841"/>
      <c r="L551" s="841"/>
      <c r="M551" s="841"/>
      <c r="N551" s="841"/>
      <c r="O551" s="841"/>
      <c r="P551" s="841"/>
      <c r="Q551" s="841"/>
      <c r="R551" s="841"/>
      <c r="S551" s="841"/>
      <c r="T551" s="841"/>
      <c r="U551" s="841"/>
      <c r="V551" s="841"/>
      <c r="W551" s="841"/>
      <c r="X551" s="841"/>
      <c r="Y551" s="841"/>
      <c r="Z551" s="841"/>
    </row>
    <row r="552">
      <c r="A552" s="841"/>
      <c r="B552" s="839"/>
      <c r="C552" s="839"/>
      <c r="D552" s="839"/>
      <c r="E552" s="839"/>
      <c r="F552" s="839"/>
      <c r="G552" s="839"/>
      <c r="H552" s="839"/>
      <c r="I552" s="841"/>
      <c r="J552" s="841"/>
      <c r="K552" s="841"/>
      <c r="L552" s="841"/>
      <c r="M552" s="841"/>
      <c r="N552" s="841"/>
      <c r="O552" s="841"/>
      <c r="P552" s="841"/>
      <c r="Q552" s="841"/>
      <c r="R552" s="841"/>
      <c r="S552" s="841"/>
      <c r="T552" s="841"/>
      <c r="U552" s="841"/>
      <c r="V552" s="841"/>
      <c r="W552" s="841"/>
      <c r="X552" s="841"/>
      <c r="Y552" s="841"/>
      <c r="Z552" s="841"/>
    </row>
    <row r="553">
      <c r="A553" s="841"/>
      <c r="B553" s="839"/>
      <c r="C553" s="839"/>
      <c r="D553" s="839"/>
      <c r="E553" s="839"/>
      <c r="F553" s="839"/>
      <c r="G553" s="839"/>
      <c r="H553" s="839"/>
      <c r="I553" s="841"/>
      <c r="J553" s="841"/>
      <c r="K553" s="841"/>
      <c r="L553" s="841"/>
      <c r="M553" s="841"/>
      <c r="N553" s="841"/>
      <c r="O553" s="841"/>
      <c r="P553" s="841"/>
      <c r="Q553" s="841"/>
      <c r="R553" s="841"/>
      <c r="S553" s="841"/>
      <c r="T553" s="841"/>
      <c r="U553" s="841"/>
      <c r="V553" s="841"/>
      <c r="W553" s="841"/>
      <c r="X553" s="841"/>
      <c r="Y553" s="841"/>
      <c r="Z553" s="841"/>
    </row>
    <row r="554">
      <c r="A554" s="841"/>
      <c r="B554" s="839"/>
      <c r="C554" s="839"/>
      <c r="D554" s="839"/>
      <c r="E554" s="839"/>
      <c r="F554" s="839"/>
      <c r="G554" s="839"/>
      <c r="H554" s="839"/>
      <c r="I554" s="841"/>
      <c r="J554" s="841"/>
      <c r="K554" s="841"/>
      <c r="L554" s="841"/>
      <c r="M554" s="841"/>
      <c r="N554" s="841"/>
      <c r="O554" s="841"/>
      <c r="P554" s="841"/>
      <c r="Q554" s="841"/>
      <c r="R554" s="841"/>
      <c r="S554" s="841"/>
      <c r="T554" s="841"/>
      <c r="U554" s="841"/>
      <c r="V554" s="841"/>
      <c r="W554" s="841"/>
      <c r="X554" s="841"/>
      <c r="Y554" s="841"/>
      <c r="Z554" s="841"/>
    </row>
    <row r="555">
      <c r="A555" s="841"/>
      <c r="B555" s="839"/>
      <c r="C555" s="839"/>
      <c r="D555" s="839"/>
      <c r="E555" s="839"/>
      <c r="F555" s="839"/>
      <c r="G555" s="839"/>
      <c r="H555" s="839"/>
      <c r="I555" s="841"/>
      <c r="J555" s="841"/>
      <c r="K555" s="841"/>
      <c r="L555" s="841"/>
      <c r="M555" s="841"/>
      <c r="N555" s="841"/>
      <c r="O555" s="841"/>
      <c r="P555" s="841"/>
      <c r="Q555" s="841"/>
      <c r="R555" s="841"/>
      <c r="S555" s="841"/>
      <c r="T555" s="841"/>
      <c r="U555" s="841"/>
      <c r="V555" s="841"/>
      <c r="W555" s="841"/>
      <c r="X555" s="841"/>
      <c r="Y555" s="841"/>
      <c r="Z555" s="841"/>
    </row>
    <row r="556">
      <c r="A556" s="841"/>
      <c r="B556" s="839"/>
      <c r="C556" s="839"/>
      <c r="D556" s="839"/>
      <c r="E556" s="839"/>
      <c r="F556" s="839"/>
      <c r="G556" s="839"/>
      <c r="H556" s="839"/>
      <c r="I556" s="841"/>
      <c r="J556" s="841"/>
      <c r="K556" s="841"/>
      <c r="L556" s="841"/>
      <c r="M556" s="841"/>
      <c r="N556" s="841"/>
      <c r="O556" s="841"/>
      <c r="P556" s="841"/>
      <c r="Q556" s="841"/>
      <c r="R556" s="841"/>
      <c r="S556" s="841"/>
      <c r="T556" s="841"/>
      <c r="U556" s="841"/>
      <c r="V556" s="841"/>
      <c r="W556" s="841"/>
      <c r="X556" s="841"/>
      <c r="Y556" s="841"/>
      <c r="Z556" s="841"/>
    </row>
    <row r="557">
      <c r="A557" s="841"/>
      <c r="B557" s="839"/>
      <c r="C557" s="839"/>
      <c r="D557" s="839"/>
      <c r="E557" s="839"/>
      <c r="F557" s="839"/>
      <c r="G557" s="839"/>
      <c r="H557" s="839"/>
      <c r="I557" s="841"/>
      <c r="J557" s="841"/>
      <c r="K557" s="841"/>
      <c r="L557" s="841"/>
      <c r="M557" s="841"/>
      <c r="N557" s="841"/>
      <c r="O557" s="841"/>
      <c r="P557" s="841"/>
      <c r="Q557" s="841"/>
      <c r="R557" s="841"/>
      <c r="S557" s="841"/>
      <c r="T557" s="841"/>
      <c r="U557" s="841"/>
      <c r="V557" s="841"/>
      <c r="W557" s="841"/>
      <c r="X557" s="841"/>
      <c r="Y557" s="841"/>
      <c r="Z557" s="841"/>
    </row>
    <row r="558">
      <c r="A558" s="841"/>
      <c r="B558" s="839"/>
      <c r="C558" s="839"/>
      <c r="D558" s="839"/>
      <c r="E558" s="839"/>
      <c r="F558" s="839"/>
      <c r="G558" s="839"/>
      <c r="H558" s="839"/>
      <c r="I558" s="841"/>
      <c r="J558" s="841"/>
      <c r="K558" s="841"/>
      <c r="L558" s="841"/>
      <c r="M558" s="841"/>
      <c r="N558" s="841"/>
      <c r="O558" s="841"/>
      <c r="P558" s="841"/>
      <c r="Q558" s="841"/>
      <c r="R558" s="841"/>
      <c r="S558" s="841"/>
      <c r="T558" s="841"/>
      <c r="U558" s="841"/>
      <c r="V558" s="841"/>
      <c r="W558" s="841"/>
      <c r="X558" s="841"/>
      <c r="Y558" s="841"/>
      <c r="Z558" s="841"/>
    </row>
    <row r="559">
      <c r="A559" s="841"/>
      <c r="B559" s="839"/>
      <c r="C559" s="839"/>
      <c r="D559" s="839"/>
      <c r="E559" s="839"/>
      <c r="F559" s="839"/>
      <c r="G559" s="839"/>
      <c r="H559" s="839"/>
      <c r="I559" s="841"/>
      <c r="J559" s="841"/>
      <c r="K559" s="841"/>
      <c r="L559" s="841"/>
      <c r="M559" s="841"/>
      <c r="N559" s="841"/>
      <c r="O559" s="841"/>
      <c r="P559" s="841"/>
      <c r="Q559" s="841"/>
      <c r="R559" s="841"/>
      <c r="S559" s="841"/>
      <c r="T559" s="841"/>
      <c r="U559" s="841"/>
      <c r="V559" s="841"/>
      <c r="W559" s="841"/>
      <c r="X559" s="841"/>
      <c r="Y559" s="841"/>
      <c r="Z559" s="841"/>
    </row>
    <row r="560">
      <c r="A560" s="841"/>
      <c r="B560" s="839"/>
      <c r="C560" s="839"/>
      <c r="D560" s="839"/>
      <c r="E560" s="839"/>
      <c r="F560" s="839"/>
      <c r="G560" s="839"/>
      <c r="H560" s="839"/>
      <c r="I560" s="841"/>
      <c r="J560" s="841"/>
      <c r="K560" s="841"/>
      <c r="L560" s="841"/>
      <c r="M560" s="841"/>
      <c r="N560" s="841"/>
      <c r="O560" s="841"/>
      <c r="P560" s="841"/>
      <c r="Q560" s="841"/>
      <c r="R560" s="841"/>
      <c r="S560" s="841"/>
      <c r="T560" s="841"/>
      <c r="U560" s="841"/>
      <c r="V560" s="841"/>
      <c r="W560" s="841"/>
      <c r="X560" s="841"/>
      <c r="Y560" s="841"/>
      <c r="Z560" s="841"/>
    </row>
    <row r="561">
      <c r="A561" s="841"/>
      <c r="B561" s="839"/>
      <c r="C561" s="839"/>
      <c r="D561" s="839"/>
      <c r="E561" s="839"/>
      <c r="F561" s="839"/>
      <c r="G561" s="839"/>
      <c r="H561" s="839"/>
      <c r="I561" s="841"/>
      <c r="J561" s="841"/>
      <c r="K561" s="841"/>
      <c r="L561" s="841"/>
      <c r="M561" s="841"/>
      <c r="N561" s="841"/>
      <c r="O561" s="841"/>
      <c r="P561" s="841"/>
      <c r="Q561" s="841"/>
      <c r="R561" s="841"/>
      <c r="S561" s="841"/>
      <c r="T561" s="841"/>
      <c r="U561" s="841"/>
      <c r="V561" s="841"/>
      <c r="W561" s="841"/>
      <c r="X561" s="841"/>
      <c r="Y561" s="841"/>
      <c r="Z561" s="841"/>
    </row>
    <row r="562">
      <c r="A562" s="841"/>
      <c r="B562" s="839"/>
      <c r="C562" s="839"/>
      <c r="D562" s="839"/>
      <c r="E562" s="839"/>
      <c r="F562" s="839"/>
      <c r="G562" s="839"/>
      <c r="H562" s="839"/>
      <c r="I562" s="841"/>
      <c r="J562" s="841"/>
      <c r="K562" s="841"/>
      <c r="L562" s="841"/>
      <c r="M562" s="841"/>
      <c r="N562" s="841"/>
      <c r="O562" s="841"/>
      <c r="P562" s="841"/>
      <c r="Q562" s="841"/>
      <c r="R562" s="841"/>
      <c r="S562" s="841"/>
      <c r="T562" s="841"/>
      <c r="U562" s="841"/>
      <c r="V562" s="841"/>
      <c r="W562" s="841"/>
      <c r="X562" s="841"/>
      <c r="Y562" s="841"/>
      <c r="Z562" s="841"/>
    </row>
    <row r="563">
      <c r="A563" s="841"/>
      <c r="B563" s="839"/>
      <c r="C563" s="839"/>
      <c r="D563" s="839"/>
      <c r="E563" s="839"/>
      <c r="F563" s="839"/>
      <c r="G563" s="839"/>
      <c r="H563" s="839"/>
      <c r="I563" s="841"/>
      <c r="J563" s="841"/>
      <c r="K563" s="841"/>
      <c r="L563" s="841"/>
      <c r="M563" s="841"/>
      <c r="N563" s="841"/>
      <c r="O563" s="841"/>
      <c r="P563" s="841"/>
      <c r="Q563" s="841"/>
      <c r="R563" s="841"/>
      <c r="S563" s="841"/>
      <c r="T563" s="841"/>
      <c r="U563" s="841"/>
      <c r="V563" s="841"/>
      <c r="W563" s="841"/>
      <c r="X563" s="841"/>
      <c r="Y563" s="841"/>
      <c r="Z563" s="841"/>
    </row>
    <row r="564">
      <c r="A564" s="841"/>
      <c r="B564" s="839"/>
      <c r="C564" s="839"/>
      <c r="D564" s="839"/>
      <c r="E564" s="839"/>
      <c r="F564" s="839"/>
      <c r="G564" s="839"/>
      <c r="H564" s="839"/>
      <c r="I564" s="841"/>
      <c r="J564" s="841"/>
      <c r="K564" s="841"/>
      <c r="L564" s="841"/>
      <c r="M564" s="841"/>
      <c r="N564" s="841"/>
      <c r="O564" s="841"/>
      <c r="P564" s="841"/>
      <c r="Q564" s="841"/>
      <c r="R564" s="841"/>
      <c r="S564" s="841"/>
      <c r="T564" s="841"/>
      <c r="U564" s="841"/>
      <c r="V564" s="841"/>
      <c r="W564" s="841"/>
      <c r="X564" s="841"/>
      <c r="Y564" s="841"/>
      <c r="Z564" s="841"/>
    </row>
    <row r="565">
      <c r="A565" s="841"/>
      <c r="B565" s="839"/>
      <c r="C565" s="839"/>
      <c r="D565" s="839"/>
      <c r="E565" s="839"/>
      <c r="F565" s="839"/>
      <c r="G565" s="839"/>
      <c r="H565" s="839"/>
      <c r="I565" s="841"/>
      <c r="J565" s="841"/>
      <c r="K565" s="841"/>
      <c r="L565" s="841"/>
      <c r="M565" s="841"/>
      <c r="N565" s="841"/>
      <c r="O565" s="841"/>
      <c r="P565" s="841"/>
      <c r="Q565" s="841"/>
      <c r="R565" s="841"/>
      <c r="S565" s="841"/>
      <c r="T565" s="841"/>
      <c r="U565" s="841"/>
      <c r="V565" s="841"/>
      <c r="W565" s="841"/>
      <c r="X565" s="841"/>
      <c r="Y565" s="841"/>
      <c r="Z565" s="841"/>
    </row>
    <row r="566">
      <c r="A566" s="841"/>
      <c r="B566" s="839"/>
      <c r="C566" s="839"/>
      <c r="D566" s="839"/>
      <c r="E566" s="839"/>
      <c r="F566" s="839"/>
      <c r="G566" s="839"/>
      <c r="H566" s="839"/>
      <c r="I566" s="841"/>
      <c r="J566" s="841"/>
      <c r="K566" s="841"/>
      <c r="L566" s="841"/>
      <c r="M566" s="841"/>
      <c r="N566" s="841"/>
      <c r="O566" s="841"/>
      <c r="P566" s="841"/>
      <c r="Q566" s="841"/>
      <c r="R566" s="841"/>
      <c r="S566" s="841"/>
      <c r="T566" s="841"/>
      <c r="U566" s="841"/>
      <c r="V566" s="841"/>
      <c r="W566" s="841"/>
      <c r="X566" s="841"/>
      <c r="Y566" s="841"/>
      <c r="Z566" s="841"/>
    </row>
    <row r="567">
      <c r="A567" s="841"/>
      <c r="B567" s="839"/>
      <c r="C567" s="839"/>
      <c r="D567" s="839"/>
      <c r="E567" s="839"/>
      <c r="F567" s="839"/>
      <c r="G567" s="839"/>
      <c r="H567" s="839"/>
      <c r="I567" s="841"/>
      <c r="J567" s="841"/>
      <c r="K567" s="841"/>
      <c r="L567" s="841"/>
      <c r="M567" s="841"/>
      <c r="N567" s="841"/>
      <c r="O567" s="841"/>
      <c r="P567" s="841"/>
      <c r="Q567" s="841"/>
      <c r="R567" s="841"/>
      <c r="S567" s="841"/>
      <c r="T567" s="841"/>
      <c r="U567" s="841"/>
      <c r="V567" s="841"/>
      <c r="W567" s="841"/>
      <c r="X567" s="841"/>
      <c r="Y567" s="841"/>
      <c r="Z567" s="841"/>
    </row>
    <row r="568">
      <c r="A568" s="841"/>
      <c r="B568" s="839"/>
      <c r="C568" s="839"/>
      <c r="D568" s="839"/>
      <c r="E568" s="839"/>
      <c r="F568" s="839"/>
      <c r="G568" s="839"/>
      <c r="H568" s="839"/>
      <c r="I568" s="841"/>
      <c r="J568" s="841"/>
      <c r="K568" s="841"/>
      <c r="L568" s="841"/>
      <c r="M568" s="841"/>
      <c r="N568" s="841"/>
      <c r="O568" s="841"/>
      <c r="P568" s="841"/>
      <c r="Q568" s="841"/>
      <c r="R568" s="841"/>
      <c r="S568" s="841"/>
      <c r="T568" s="841"/>
      <c r="U568" s="841"/>
      <c r="V568" s="841"/>
      <c r="W568" s="841"/>
      <c r="X568" s="841"/>
      <c r="Y568" s="841"/>
      <c r="Z568" s="841"/>
    </row>
    <row r="569">
      <c r="A569" s="841"/>
      <c r="B569" s="839"/>
      <c r="C569" s="839"/>
      <c r="D569" s="839"/>
      <c r="E569" s="839"/>
      <c r="F569" s="839"/>
      <c r="G569" s="839"/>
      <c r="H569" s="839"/>
      <c r="I569" s="841"/>
      <c r="J569" s="841"/>
      <c r="K569" s="841"/>
      <c r="L569" s="841"/>
      <c r="M569" s="841"/>
      <c r="N569" s="841"/>
      <c r="O569" s="841"/>
      <c r="P569" s="841"/>
      <c r="Q569" s="841"/>
      <c r="R569" s="841"/>
      <c r="S569" s="841"/>
      <c r="T569" s="841"/>
      <c r="U569" s="841"/>
      <c r="V569" s="841"/>
      <c r="W569" s="841"/>
      <c r="X569" s="841"/>
      <c r="Y569" s="841"/>
      <c r="Z569" s="841"/>
    </row>
    <row r="570">
      <c r="A570" s="841"/>
      <c r="B570" s="839"/>
      <c r="C570" s="839"/>
      <c r="D570" s="839"/>
      <c r="E570" s="839"/>
      <c r="F570" s="839"/>
      <c r="G570" s="839"/>
      <c r="H570" s="839"/>
      <c r="I570" s="841"/>
      <c r="J570" s="841"/>
      <c r="K570" s="841"/>
      <c r="L570" s="841"/>
      <c r="M570" s="841"/>
      <c r="N570" s="841"/>
      <c r="O570" s="841"/>
      <c r="P570" s="841"/>
      <c r="Q570" s="841"/>
      <c r="R570" s="841"/>
      <c r="S570" s="841"/>
      <c r="T570" s="841"/>
      <c r="U570" s="841"/>
      <c r="V570" s="841"/>
      <c r="W570" s="841"/>
      <c r="X570" s="841"/>
      <c r="Y570" s="841"/>
      <c r="Z570" s="841"/>
    </row>
    <row r="571">
      <c r="A571" s="841"/>
      <c r="B571" s="839"/>
      <c r="C571" s="839"/>
      <c r="D571" s="839"/>
      <c r="E571" s="839"/>
      <c r="F571" s="839"/>
      <c r="G571" s="839"/>
      <c r="H571" s="839"/>
      <c r="I571" s="841"/>
      <c r="J571" s="841"/>
      <c r="K571" s="841"/>
      <c r="L571" s="841"/>
      <c r="M571" s="841"/>
      <c r="N571" s="841"/>
      <c r="O571" s="841"/>
      <c r="P571" s="841"/>
      <c r="Q571" s="841"/>
      <c r="R571" s="841"/>
      <c r="S571" s="841"/>
      <c r="T571" s="841"/>
      <c r="U571" s="841"/>
      <c r="V571" s="841"/>
      <c r="W571" s="841"/>
      <c r="X571" s="841"/>
      <c r="Y571" s="841"/>
      <c r="Z571" s="841"/>
    </row>
    <row r="572">
      <c r="A572" s="841"/>
      <c r="B572" s="839"/>
      <c r="C572" s="839"/>
      <c r="D572" s="839"/>
      <c r="E572" s="839"/>
      <c r="F572" s="839"/>
      <c r="G572" s="839"/>
      <c r="H572" s="839"/>
      <c r="I572" s="841"/>
      <c r="J572" s="841"/>
      <c r="K572" s="841"/>
      <c r="L572" s="841"/>
      <c r="M572" s="841"/>
      <c r="N572" s="841"/>
      <c r="O572" s="841"/>
      <c r="P572" s="841"/>
      <c r="Q572" s="841"/>
      <c r="R572" s="841"/>
      <c r="S572" s="841"/>
      <c r="T572" s="841"/>
      <c r="U572" s="841"/>
      <c r="V572" s="841"/>
      <c r="W572" s="841"/>
      <c r="X572" s="841"/>
      <c r="Y572" s="841"/>
      <c r="Z572" s="841"/>
    </row>
    <row r="573">
      <c r="A573" s="841"/>
      <c r="B573" s="839"/>
      <c r="C573" s="839"/>
      <c r="D573" s="839"/>
      <c r="E573" s="839"/>
      <c r="F573" s="839"/>
      <c r="G573" s="839"/>
      <c r="H573" s="839"/>
      <c r="I573" s="841"/>
      <c r="J573" s="841"/>
      <c r="K573" s="841"/>
      <c r="L573" s="841"/>
      <c r="M573" s="841"/>
      <c r="N573" s="841"/>
      <c r="O573" s="841"/>
      <c r="P573" s="841"/>
      <c r="Q573" s="841"/>
      <c r="R573" s="841"/>
      <c r="S573" s="841"/>
      <c r="T573" s="841"/>
      <c r="U573" s="841"/>
      <c r="V573" s="841"/>
      <c r="W573" s="841"/>
      <c r="X573" s="841"/>
      <c r="Y573" s="841"/>
      <c r="Z573" s="841"/>
    </row>
    <row r="574">
      <c r="A574" s="841"/>
      <c r="B574" s="839"/>
      <c r="C574" s="839"/>
      <c r="D574" s="839"/>
      <c r="E574" s="839"/>
      <c r="F574" s="839"/>
      <c r="G574" s="839"/>
      <c r="H574" s="839"/>
      <c r="I574" s="841"/>
      <c r="J574" s="841"/>
      <c r="K574" s="841"/>
      <c r="L574" s="841"/>
      <c r="M574" s="841"/>
      <c r="N574" s="841"/>
      <c r="O574" s="841"/>
      <c r="P574" s="841"/>
      <c r="Q574" s="841"/>
      <c r="R574" s="841"/>
      <c r="S574" s="841"/>
      <c r="T574" s="841"/>
      <c r="U574" s="841"/>
      <c r="V574" s="841"/>
      <c r="W574" s="841"/>
      <c r="X574" s="841"/>
      <c r="Y574" s="841"/>
      <c r="Z574" s="841"/>
    </row>
    <row r="575">
      <c r="A575" s="841"/>
      <c r="B575" s="839"/>
      <c r="C575" s="839"/>
      <c r="D575" s="839"/>
      <c r="E575" s="839"/>
      <c r="F575" s="839"/>
      <c r="G575" s="839"/>
      <c r="H575" s="839"/>
      <c r="I575" s="841"/>
      <c r="J575" s="841"/>
      <c r="K575" s="841"/>
      <c r="L575" s="841"/>
      <c r="M575" s="841"/>
      <c r="N575" s="841"/>
      <c r="O575" s="841"/>
      <c r="P575" s="841"/>
      <c r="Q575" s="841"/>
      <c r="R575" s="841"/>
      <c r="S575" s="841"/>
      <c r="T575" s="841"/>
      <c r="U575" s="841"/>
      <c r="V575" s="841"/>
      <c r="W575" s="841"/>
      <c r="X575" s="841"/>
      <c r="Y575" s="841"/>
      <c r="Z575" s="841"/>
    </row>
    <row r="576">
      <c r="A576" s="841"/>
      <c r="B576" s="839"/>
      <c r="C576" s="839"/>
      <c r="D576" s="839"/>
      <c r="E576" s="839"/>
      <c r="F576" s="839"/>
      <c r="G576" s="839"/>
      <c r="H576" s="839"/>
      <c r="I576" s="841"/>
      <c r="J576" s="841"/>
      <c r="K576" s="841"/>
      <c r="L576" s="841"/>
      <c r="M576" s="841"/>
      <c r="N576" s="841"/>
      <c r="O576" s="841"/>
      <c r="P576" s="841"/>
      <c r="Q576" s="841"/>
      <c r="R576" s="841"/>
      <c r="S576" s="841"/>
      <c r="T576" s="841"/>
      <c r="U576" s="841"/>
      <c r="V576" s="841"/>
      <c r="W576" s="841"/>
      <c r="X576" s="841"/>
      <c r="Y576" s="841"/>
      <c r="Z576" s="841"/>
    </row>
    <row r="577">
      <c r="A577" s="841"/>
      <c r="B577" s="839"/>
      <c r="C577" s="839"/>
      <c r="D577" s="839"/>
      <c r="E577" s="839"/>
      <c r="F577" s="839"/>
      <c r="G577" s="839"/>
      <c r="H577" s="839"/>
      <c r="I577" s="841"/>
      <c r="J577" s="841"/>
      <c r="K577" s="841"/>
      <c r="L577" s="841"/>
      <c r="M577" s="841"/>
      <c r="N577" s="841"/>
      <c r="O577" s="841"/>
      <c r="P577" s="841"/>
      <c r="Q577" s="841"/>
      <c r="R577" s="841"/>
      <c r="S577" s="841"/>
      <c r="T577" s="841"/>
      <c r="U577" s="841"/>
      <c r="V577" s="841"/>
      <c r="W577" s="841"/>
      <c r="X577" s="841"/>
      <c r="Y577" s="841"/>
      <c r="Z577" s="841"/>
    </row>
    <row r="578">
      <c r="A578" s="841"/>
      <c r="B578" s="839"/>
      <c r="C578" s="839"/>
      <c r="D578" s="839"/>
      <c r="E578" s="839"/>
      <c r="F578" s="839"/>
      <c r="G578" s="839"/>
      <c r="H578" s="839"/>
      <c r="I578" s="841"/>
      <c r="J578" s="841"/>
      <c r="K578" s="841"/>
      <c r="L578" s="841"/>
      <c r="M578" s="841"/>
      <c r="N578" s="841"/>
      <c r="O578" s="841"/>
      <c r="P578" s="841"/>
      <c r="Q578" s="841"/>
      <c r="R578" s="841"/>
      <c r="S578" s="841"/>
      <c r="T578" s="841"/>
      <c r="U578" s="841"/>
      <c r="V578" s="841"/>
      <c r="W578" s="841"/>
      <c r="X578" s="841"/>
      <c r="Y578" s="841"/>
      <c r="Z578" s="841"/>
    </row>
    <row r="579">
      <c r="A579" s="841"/>
      <c r="B579" s="839"/>
      <c r="C579" s="839"/>
      <c r="D579" s="839"/>
      <c r="E579" s="839"/>
      <c r="F579" s="839"/>
      <c r="G579" s="839"/>
      <c r="H579" s="839"/>
      <c r="I579" s="841"/>
      <c r="J579" s="841"/>
      <c r="K579" s="841"/>
      <c r="L579" s="841"/>
      <c r="M579" s="841"/>
      <c r="N579" s="841"/>
      <c r="O579" s="841"/>
      <c r="P579" s="841"/>
      <c r="Q579" s="841"/>
      <c r="R579" s="841"/>
      <c r="S579" s="841"/>
      <c r="T579" s="841"/>
      <c r="U579" s="841"/>
      <c r="V579" s="841"/>
      <c r="W579" s="841"/>
      <c r="X579" s="841"/>
      <c r="Y579" s="841"/>
      <c r="Z579" s="841"/>
    </row>
    <row r="580">
      <c r="A580" s="841"/>
      <c r="B580" s="839"/>
      <c r="C580" s="839"/>
      <c r="D580" s="839"/>
      <c r="E580" s="839"/>
      <c r="F580" s="839"/>
      <c r="G580" s="839"/>
      <c r="H580" s="839"/>
      <c r="I580" s="841"/>
      <c r="J580" s="841"/>
      <c r="K580" s="841"/>
      <c r="L580" s="841"/>
      <c r="M580" s="841"/>
      <c r="N580" s="841"/>
      <c r="O580" s="841"/>
      <c r="P580" s="841"/>
      <c r="Q580" s="841"/>
      <c r="R580" s="841"/>
      <c r="S580" s="841"/>
      <c r="T580" s="841"/>
      <c r="U580" s="841"/>
      <c r="V580" s="841"/>
      <c r="W580" s="841"/>
      <c r="X580" s="841"/>
      <c r="Y580" s="841"/>
      <c r="Z580" s="841"/>
    </row>
    <row r="581">
      <c r="A581" s="841"/>
      <c r="B581" s="839"/>
      <c r="C581" s="839"/>
      <c r="D581" s="839"/>
      <c r="E581" s="839"/>
      <c r="F581" s="839"/>
      <c r="G581" s="839"/>
      <c r="H581" s="839"/>
      <c r="I581" s="841"/>
      <c r="J581" s="841"/>
      <c r="K581" s="841"/>
      <c r="L581" s="841"/>
      <c r="M581" s="841"/>
      <c r="N581" s="841"/>
      <c r="O581" s="841"/>
      <c r="P581" s="841"/>
      <c r="Q581" s="841"/>
      <c r="R581" s="841"/>
      <c r="S581" s="841"/>
      <c r="T581" s="841"/>
      <c r="U581" s="841"/>
      <c r="V581" s="841"/>
      <c r="W581" s="841"/>
      <c r="X581" s="841"/>
      <c r="Y581" s="841"/>
      <c r="Z581" s="841"/>
    </row>
    <row r="582">
      <c r="A582" s="841"/>
      <c r="B582" s="839"/>
      <c r="C582" s="839"/>
      <c r="D582" s="839"/>
      <c r="E582" s="839"/>
      <c r="F582" s="839"/>
      <c r="G582" s="839"/>
      <c r="H582" s="839"/>
      <c r="I582" s="841"/>
      <c r="J582" s="841"/>
      <c r="K582" s="841"/>
      <c r="L582" s="841"/>
      <c r="M582" s="841"/>
      <c r="N582" s="841"/>
      <c r="O582" s="841"/>
      <c r="P582" s="841"/>
      <c r="Q582" s="841"/>
      <c r="R582" s="841"/>
      <c r="S582" s="841"/>
      <c r="T582" s="841"/>
      <c r="U582" s="841"/>
      <c r="V582" s="841"/>
      <c r="W582" s="841"/>
      <c r="X582" s="841"/>
      <c r="Y582" s="841"/>
      <c r="Z582" s="841"/>
    </row>
    <row r="583">
      <c r="A583" s="841"/>
      <c r="B583" s="839"/>
      <c r="C583" s="839"/>
      <c r="D583" s="839"/>
      <c r="E583" s="839"/>
      <c r="F583" s="839"/>
      <c r="G583" s="839"/>
      <c r="H583" s="839"/>
      <c r="I583" s="841"/>
      <c r="J583" s="841"/>
      <c r="K583" s="841"/>
      <c r="L583" s="841"/>
      <c r="M583" s="841"/>
      <c r="N583" s="841"/>
      <c r="O583" s="841"/>
      <c r="P583" s="841"/>
      <c r="Q583" s="841"/>
      <c r="R583" s="841"/>
      <c r="S583" s="841"/>
      <c r="T583" s="841"/>
      <c r="U583" s="841"/>
      <c r="V583" s="841"/>
      <c r="W583" s="841"/>
      <c r="X583" s="841"/>
      <c r="Y583" s="841"/>
      <c r="Z583" s="841"/>
    </row>
    <row r="584">
      <c r="A584" s="841"/>
      <c r="B584" s="839"/>
      <c r="C584" s="839"/>
      <c r="D584" s="839"/>
      <c r="E584" s="839"/>
      <c r="F584" s="839"/>
      <c r="G584" s="839"/>
      <c r="H584" s="839"/>
      <c r="I584" s="841"/>
      <c r="J584" s="841"/>
      <c r="K584" s="841"/>
      <c r="L584" s="841"/>
      <c r="M584" s="841"/>
      <c r="N584" s="841"/>
      <c r="O584" s="841"/>
      <c r="P584" s="841"/>
      <c r="Q584" s="841"/>
      <c r="R584" s="841"/>
      <c r="S584" s="841"/>
      <c r="T584" s="841"/>
      <c r="U584" s="841"/>
      <c r="V584" s="841"/>
      <c r="W584" s="841"/>
      <c r="X584" s="841"/>
      <c r="Y584" s="841"/>
      <c r="Z584" s="841"/>
    </row>
    <row r="585">
      <c r="A585" s="841"/>
      <c r="B585" s="839"/>
      <c r="C585" s="839"/>
      <c r="D585" s="839"/>
      <c r="E585" s="839"/>
      <c r="F585" s="839"/>
      <c r="G585" s="839"/>
      <c r="H585" s="839"/>
      <c r="I585" s="841"/>
      <c r="J585" s="841"/>
      <c r="K585" s="841"/>
      <c r="L585" s="841"/>
      <c r="M585" s="841"/>
      <c r="N585" s="841"/>
      <c r="O585" s="841"/>
      <c r="P585" s="841"/>
      <c r="Q585" s="841"/>
      <c r="R585" s="841"/>
      <c r="S585" s="841"/>
      <c r="T585" s="841"/>
      <c r="U585" s="841"/>
      <c r="V585" s="841"/>
      <c r="W585" s="841"/>
      <c r="X585" s="841"/>
      <c r="Y585" s="841"/>
      <c r="Z585" s="841"/>
    </row>
    <row r="586">
      <c r="A586" s="841"/>
      <c r="B586" s="839"/>
      <c r="C586" s="839"/>
      <c r="D586" s="839"/>
      <c r="E586" s="839"/>
      <c r="F586" s="839"/>
      <c r="G586" s="839"/>
      <c r="H586" s="839"/>
      <c r="I586" s="841"/>
      <c r="J586" s="841"/>
      <c r="K586" s="841"/>
      <c r="L586" s="841"/>
      <c r="M586" s="841"/>
      <c r="N586" s="841"/>
      <c r="O586" s="841"/>
      <c r="P586" s="841"/>
      <c r="Q586" s="841"/>
      <c r="R586" s="841"/>
      <c r="S586" s="841"/>
      <c r="T586" s="841"/>
      <c r="U586" s="841"/>
      <c r="V586" s="841"/>
      <c r="W586" s="841"/>
      <c r="X586" s="841"/>
      <c r="Y586" s="841"/>
      <c r="Z586" s="841"/>
    </row>
    <row r="587">
      <c r="A587" s="841"/>
      <c r="B587" s="839"/>
      <c r="C587" s="839"/>
      <c r="D587" s="839"/>
      <c r="E587" s="839"/>
      <c r="F587" s="839"/>
      <c r="G587" s="839"/>
      <c r="H587" s="839"/>
      <c r="I587" s="841"/>
      <c r="J587" s="841"/>
      <c r="K587" s="841"/>
      <c r="L587" s="841"/>
      <c r="M587" s="841"/>
      <c r="N587" s="841"/>
      <c r="O587" s="841"/>
      <c r="P587" s="841"/>
      <c r="Q587" s="841"/>
      <c r="R587" s="841"/>
      <c r="S587" s="841"/>
      <c r="T587" s="841"/>
      <c r="U587" s="841"/>
      <c r="V587" s="841"/>
      <c r="W587" s="841"/>
      <c r="X587" s="841"/>
      <c r="Y587" s="841"/>
      <c r="Z587" s="841"/>
    </row>
    <row r="588">
      <c r="A588" s="841"/>
      <c r="B588" s="839"/>
      <c r="C588" s="839"/>
      <c r="D588" s="839"/>
      <c r="E588" s="839"/>
      <c r="F588" s="839"/>
      <c r="G588" s="839"/>
      <c r="H588" s="839"/>
      <c r="I588" s="841"/>
      <c r="J588" s="841"/>
      <c r="K588" s="841"/>
      <c r="L588" s="841"/>
      <c r="M588" s="841"/>
      <c r="N588" s="841"/>
      <c r="O588" s="841"/>
      <c r="P588" s="841"/>
      <c r="Q588" s="841"/>
      <c r="R588" s="841"/>
      <c r="S588" s="841"/>
      <c r="T588" s="841"/>
      <c r="U588" s="841"/>
      <c r="V588" s="841"/>
      <c r="W588" s="841"/>
      <c r="X588" s="841"/>
      <c r="Y588" s="841"/>
      <c r="Z588" s="841"/>
    </row>
    <row r="589">
      <c r="A589" s="841"/>
      <c r="B589" s="839"/>
      <c r="C589" s="839"/>
      <c r="D589" s="839"/>
      <c r="E589" s="839"/>
      <c r="F589" s="839"/>
      <c r="G589" s="839"/>
      <c r="H589" s="839"/>
      <c r="I589" s="841"/>
      <c r="J589" s="841"/>
      <c r="K589" s="841"/>
      <c r="L589" s="841"/>
      <c r="M589" s="841"/>
      <c r="N589" s="841"/>
      <c r="O589" s="841"/>
      <c r="P589" s="841"/>
      <c r="Q589" s="841"/>
      <c r="R589" s="841"/>
      <c r="S589" s="841"/>
      <c r="T589" s="841"/>
      <c r="U589" s="841"/>
      <c r="V589" s="841"/>
      <c r="W589" s="841"/>
      <c r="X589" s="841"/>
      <c r="Y589" s="841"/>
      <c r="Z589" s="841"/>
    </row>
    <row r="590">
      <c r="A590" s="841"/>
      <c r="B590" s="839"/>
      <c r="C590" s="839"/>
      <c r="D590" s="839"/>
      <c r="E590" s="839"/>
      <c r="F590" s="839"/>
      <c r="G590" s="839"/>
      <c r="H590" s="839"/>
      <c r="I590" s="841"/>
      <c r="J590" s="841"/>
      <c r="K590" s="841"/>
      <c r="L590" s="841"/>
      <c r="M590" s="841"/>
      <c r="N590" s="841"/>
      <c r="O590" s="841"/>
      <c r="P590" s="841"/>
      <c r="Q590" s="841"/>
      <c r="R590" s="841"/>
      <c r="S590" s="841"/>
      <c r="T590" s="841"/>
      <c r="U590" s="841"/>
      <c r="V590" s="841"/>
      <c r="W590" s="841"/>
      <c r="X590" s="841"/>
      <c r="Y590" s="841"/>
      <c r="Z590" s="841"/>
    </row>
    <row r="591">
      <c r="A591" s="841"/>
      <c r="B591" s="839"/>
      <c r="C591" s="839"/>
      <c r="D591" s="839"/>
      <c r="E591" s="839"/>
      <c r="F591" s="839"/>
      <c r="G591" s="839"/>
      <c r="H591" s="839"/>
      <c r="I591" s="841"/>
      <c r="J591" s="841"/>
      <c r="K591" s="841"/>
      <c r="L591" s="841"/>
      <c r="M591" s="841"/>
      <c r="N591" s="841"/>
      <c r="O591" s="841"/>
      <c r="P591" s="841"/>
      <c r="Q591" s="841"/>
      <c r="R591" s="841"/>
      <c r="S591" s="841"/>
      <c r="T591" s="841"/>
      <c r="U591" s="841"/>
      <c r="V591" s="841"/>
      <c r="W591" s="841"/>
      <c r="X591" s="841"/>
      <c r="Y591" s="841"/>
      <c r="Z591" s="841"/>
    </row>
    <row r="592">
      <c r="A592" s="841"/>
      <c r="B592" s="839"/>
      <c r="C592" s="839"/>
      <c r="D592" s="839"/>
      <c r="E592" s="839"/>
      <c r="F592" s="839"/>
      <c r="G592" s="839"/>
      <c r="H592" s="839"/>
      <c r="I592" s="841"/>
      <c r="J592" s="841"/>
      <c r="K592" s="841"/>
      <c r="L592" s="841"/>
      <c r="M592" s="841"/>
      <c r="N592" s="841"/>
      <c r="O592" s="841"/>
      <c r="P592" s="841"/>
      <c r="Q592" s="841"/>
      <c r="R592" s="841"/>
      <c r="S592" s="841"/>
      <c r="T592" s="841"/>
      <c r="U592" s="841"/>
      <c r="V592" s="841"/>
      <c r="W592" s="841"/>
      <c r="X592" s="841"/>
      <c r="Y592" s="841"/>
      <c r="Z592" s="841"/>
    </row>
    <row r="593">
      <c r="A593" s="841"/>
      <c r="B593" s="839"/>
      <c r="C593" s="839"/>
      <c r="D593" s="839"/>
      <c r="E593" s="839"/>
      <c r="F593" s="839"/>
      <c r="G593" s="839"/>
      <c r="H593" s="839"/>
      <c r="I593" s="841"/>
      <c r="J593" s="841"/>
      <c r="K593" s="841"/>
      <c r="L593" s="841"/>
      <c r="M593" s="841"/>
      <c r="N593" s="841"/>
      <c r="O593" s="841"/>
      <c r="P593" s="841"/>
      <c r="Q593" s="841"/>
      <c r="R593" s="841"/>
      <c r="S593" s="841"/>
      <c r="T593" s="841"/>
      <c r="U593" s="841"/>
      <c r="V593" s="841"/>
      <c r="W593" s="841"/>
      <c r="X593" s="841"/>
      <c r="Y593" s="841"/>
      <c r="Z593" s="841"/>
    </row>
    <row r="594">
      <c r="A594" s="841"/>
      <c r="B594" s="839"/>
      <c r="C594" s="839"/>
      <c r="D594" s="839"/>
      <c r="E594" s="839"/>
      <c r="F594" s="839"/>
      <c r="G594" s="839"/>
      <c r="H594" s="839"/>
      <c r="I594" s="841"/>
      <c r="J594" s="841"/>
      <c r="K594" s="841"/>
      <c r="L594" s="841"/>
      <c r="M594" s="841"/>
      <c r="N594" s="841"/>
      <c r="O594" s="841"/>
      <c r="P594" s="841"/>
      <c r="Q594" s="841"/>
      <c r="R594" s="841"/>
      <c r="S594" s="841"/>
      <c r="T594" s="841"/>
      <c r="U594" s="841"/>
      <c r="V594" s="841"/>
      <c r="W594" s="841"/>
      <c r="X594" s="841"/>
      <c r="Y594" s="841"/>
      <c r="Z594" s="841"/>
    </row>
    <row r="595">
      <c r="A595" s="841"/>
      <c r="B595" s="839"/>
      <c r="C595" s="839"/>
      <c r="D595" s="839"/>
      <c r="E595" s="839"/>
      <c r="F595" s="839"/>
      <c r="G595" s="839"/>
      <c r="H595" s="839"/>
      <c r="I595" s="841"/>
      <c r="J595" s="841"/>
      <c r="K595" s="841"/>
      <c r="L595" s="841"/>
      <c r="M595" s="841"/>
      <c r="N595" s="841"/>
      <c r="O595" s="841"/>
      <c r="P595" s="841"/>
      <c r="Q595" s="841"/>
      <c r="R595" s="841"/>
      <c r="S595" s="841"/>
      <c r="T595" s="841"/>
      <c r="U595" s="841"/>
      <c r="V595" s="841"/>
      <c r="W595" s="841"/>
      <c r="X595" s="841"/>
      <c r="Y595" s="841"/>
      <c r="Z595" s="841"/>
    </row>
    <row r="596">
      <c r="A596" s="841"/>
      <c r="B596" s="839"/>
      <c r="C596" s="839"/>
      <c r="D596" s="839"/>
      <c r="E596" s="839"/>
      <c r="F596" s="839"/>
      <c r="G596" s="839"/>
      <c r="H596" s="839"/>
      <c r="I596" s="841"/>
      <c r="J596" s="841"/>
      <c r="K596" s="841"/>
      <c r="L596" s="841"/>
      <c r="M596" s="841"/>
      <c r="N596" s="841"/>
      <c r="O596" s="841"/>
      <c r="P596" s="841"/>
      <c r="Q596" s="841"/>
      <c r="R596" s="841"/>
      <c r="S596" s="841"/>
      <c r="T596" s="841"/>
      <c r="U596" s="841"/>
      <c r="V596" s="841"/>
      <c r="W596" s="841"/>
      <c r="X596" s="841"/>
      <c r="Y596" s="841"/>
      <c r="Z596" s="841"/>
    </row>
    <row r="597">
      <c r="A597" s="841"/>
      <c r="B597" s="839"/>
      <c r="C597" s="839"/>
      <c r="D597" s="839"/>
      <c r="E597" s="839"/>
      <c r="F597" s="839"/>
      <c r="G597" s="839"/>
      <c r="H597" s="839"/>
      <c r="I597" s="841"/>
      <c r="J597" s="841"/>
      <c r="K597" s="841"/>
      <c r="L597" s="841"/>
      <c r="M597" s="841"/>
      <c r="N597" s="841"/>
      <c r="O597" s="841"/>
      <c r="P597" s="841"/>
      <c r="Q597" s="841"/>
      <c r="R597" s="841"/>
      <c r="S597" s="841"/>
      <c r="T597" s="841"/>
      <c r="U597" s="841"/>
      <c r="V597" s="841"/>
      <c r="W597" s="841"/>
      <c r="X597" s="841"/>
      <c r="Y597" s="841"/>
      <c r="Z597" s="841"/>
    </row>
    <row r="598">
      <c r="A598" s="841"/>
      <c r="B598" s="839"/>
      <c r="C598" s="839"/>
      <c r="D598" s="839"/>
      <c r="E598" s="839"/>
      <c r="F598" s="839"/>
      <c r="G598" s="839"/>
      <c r="H598" s="839"/>
      <c r="I598" s="841"/>
      <c r="J598" s="841"/>
      <c r="K598" s="841"/>
      <c r="L598" s="841"/>
      <c r="M598" s="841"/>
      <c r="N598" s="841"/>
      <c r="O598" s="841"/>
      <c r="P598" s="841"/>
      <c r="Q598" s="841"/>
      <c r="R598" s="841"/>
      <c r="S598" s="841"/>
      <c r="T598" s="841"/>
      <c r="U598" s="841"/>
      <c r="V598" s="841"/>
      <c r="W598" s="841"/>
      <c r="X598" s="841"/>
      <c r="Y598" s="841"/>
      <c r="Z598" s="841"/>
    </row>
    <row r="599">
      <c r="A599" s="841"/>
      <c r="B599" s="839"/>
      <c r="C599" s="839"/>
      <c r="D599" s="839"/>
      <c r="E599" s="839"/>
      <c r="F599" s="839"/>
      <c r="G599" s="839"/>
      <c r="H599" s="839"/>
      <c r="I599" s="841"/>
      <c r="J599" s="841"/>
      <c r="K599" s="841"/>
      <c r="L599" s="841"/>
      <c r="M599" s="841"/>
      <c r="N599" s="841"/>
      <c r="O599" s="841"/>
      <c r="P599" s="841"/>
      <c r="Q599" s="841"/>
      <c r="R599" s="841"/>
      <c r="S599" s="841"/>
      <c r="T599" s="841"/>
      <c r="U599" s="841"/>
      <c r="V599" s="841"/>
      <c r="W599" s="841"/>
      <c r="X599" s="841"/>
      <c r="Y599" s="841"/>
      <c r="Z599" s="841"/>
    </row>
    <row r="600">
      <c r="A600" s="841"/>
      <c r="B600" s="839"/>
      <c r="C600" s="839"/>
      <c r="D600" s="839"/>
      <c r="E600" s="839"/>
      <c r="F600" s="839"/>
      <c r="G600" s="839"/>
      <c r="H600" s="839"/>
      <c r="I600" s="841"/>
      <c r="J600" s="841"/>
      <c r="K600" s="841"/>
      <c r="L600" s="841"/>
      <c r="M600" s="841"/>
      <c r="N600" s="841"/>
      <c r="O600" s="841"/>
      <c r="P600" s="841"/>
      <c r="Q600" s="841"/>
      <c r="R600" s="841"/>
      <c r="S600" s="841"/>
      <c r="T600" s="841"/>
      <c r="U600" s="841"/>
      <c r="V600" s="841"/>
      <c r="W600" s="841"/>
      <c r="X600" s="841"/>
      <c r="Y600" s="841"/>
      <c r="Z600" s="841"/>
    </row>
    <row r="601">
      <c r="A601" s="841"/>
      <c r="B601" s="839"/>
      <c r="C601" s="839"/>
      <c r="D601" s="839"/>
      <c r="E601" s="839"/>
      <c r="F601" s="839"/>
      <c r="G601" s="839"/>
      <c r="H601" s="839"/>
      <c r="I601" s="841"/>
      <c r="J601" s="841"/>
      <c r="K601" s="841"/>
      <c r="L601" s="841"/>
      <c r="M601" s="841"/>
      <c r="N601" s="841"/>
      <c r="O601" s="841"/>
      <c r="P601" s="841"/>
      <c r="Q601" s="841"/>
      <c r="R601" s="841"/>
      <c r="S601" s="841"/>
      <c r="T601" s="841"/>
      <c r="U601" s="841"/>
      <c r="V601" s="841"/>
      <c r="W601" s="841"/>
      <c r="X601" s="841"/>
      <c r="Y601" s="841"/>
      <c r="Z601" s="841"/>
    </row>
    <row r="602">
      <c r="A602" s="841"/>
      <c r="B602" s="839"/>
      <c r="C602" s="839"/>
      <c r="D602" s="839"/>
      <c r="E602" s="839"/>
      <c r="F602" s="839"/>
      <c r="G602" s="839"/>
      <c r="H602" s="839"/>
      <c r="I602" s="841"/>
      <c r="J602" s="841"/>
      <c r="K602" s="841"/>
      <c r="L602" s="841"/>
      <c r="M602" s="841"/>
      <c r="N602" s="841"/>
      <c r="O602" s="841"/>
      <c r="P602" s="841"/>
      <c r="Q602" s="841"/>
      <c r="R602" s="841"/>
      <c r="S602" s="841"/>
      <c r="T602" s="841"/>
      <c r="U602" s="841"/>
      <c r="V602" s="841"/>
      <c r="W602" s="841"/>
      <c r="X602" s="841"/>
      <c r="Y602" s="841"/>
      <c r="Z602" s="841"/>
    </row>
    <row r="603">
      <c r="A603" s="841"/>
      <c r="B603" s="839"/>
      <c r="C603" s="839"/>
      <c r="D603" s="839"/>
      <c r="E603" s="839"/>
      <c r="F603" s="839"/>
      <c r="G603" s="839"/>
      <c r="H603" s="839"/>
      <c r="I603" s="841"/>
      <c r="J603" s="841"/>
      <c r="K603" s="841"/>
      <c r="L603" s="841"/>
      <c r="M603" s="841"/>
      <c r="N603" s="841"/>
      <c r="O603" s="841"/>
      <c r="P603" s="841"/>
      <c r="Q603" s="841"/>
      <c r="R603" s="841"/>
      <c r="S603" s="841"/>
      <c r="T603" s="841"/>
      <c r="U603" s="841"/>
      <c r="V603" s="841"/>
      <c r="W603" s="841"/>
      <c r="X603" s="841"/>
      <c r="Y603" s="841"/>
      <c r="Z603" s="841"/>
    </row>
    <row r="604">
      <c r="A604" s="841"/>
      <c r="B604" s="839"/>
      <c r="C604" s="839"/>
      <c r="D604" s="839"/>
      <c r="E604" s="839"/>
      <c r="F604" s="839"/>
      <c r="G604" s="839"/>
      <c r="H604" s="839"/>
      <c r="I604" s="841"/>
      <c r="J604" s="841"/>
      <c r="K604" s="841"/>
      <c r="L604" s="841"/>
      <c r="M604" s="841"/>
      <c r="N604" s="841"/>
      <c r="O604" s="841"/>
      <c r="P604" s="841"/>
      <c r="Q604" s="841"/>
      <c r="R604" s="841"/>
      <c r="S604" s="841"/>
      <c r="T604" s="841"/>
      <c r="U604" s="841"/>
      <c r="V604" s="841"/>
      <c r="W604" s="841"/>
      <c r="X604" s="841"/>
      <c r="Y604" s="841"/>
      <c r="Z604" s="841"/>
    </row>
    <row r="605">
      <c r="A605" s="841"/>
      <c r="B605" s="839"/>
      <c r="C605" s="839"/>
      <c r="D605" s="839"/>
      <c r="E605" s="839"/>
      <c r="F605" s="839"/>
      <c r="G605" s="839"/>
      <c r="H605" s="839"/>
      <c r="I605" s="841"/>
      <c r="J605" s="841"/>
      <c r="K605" s="841"/>
      <c r="L605" s="841"/>
      <c r="M605" s="841"/>
      <c r="N605" s="841"/>
      <c r="O605" s="841"/>
      <c r="P605" s="841"/>
      <c r="Q605" s="841"/>
      <c r="R605" s="841"/>
      <c r="S605" s="841"/>
      <c r="T605" s="841"/>
      <c r="U605" s="841"/>
      <c r="V605" s="841"/>
      <c r="W605" s="841"/>
      <c r="X605" s="841"/>
      <c r="Y605" s="841"/>
      <c r="Z605" s="841"/>
    </row>
    <row r="606">
      <c r="A606" s="841"/>
      <c r="B606" s="839"/>
      <c r="C606" s="839"/>
      <c r="D606" s="839"/>
      <c r="E606" s="839"/>
      <c r="F606" s="839"/>
      <c r="G606" s="839"/>
      <c r="H606" s="839"/>
      <c r="I606" s="841"/>
      <c r="J606" s="841"/>
      <c r="K606" s="841"/>
      <c r="L606" s="841"/>
      <c r="M606" s="841"/>
      <c r="N606" s="841"/>
      <c r="O606" s="841"/>
      <c r="P606" s="841"/>
      <c r="Q606" s="841"/>
      <c r="R606" s="841"/>
      <c r="S606" s="841"/>
      <c r="T606" s="841"/>
      <c r="U606" s="841"/>
      <c r="V606" s="841"/>
      <c r="W606" s="841"/>
      <c r="X606" s="841"/>
      <c r="Y606" s="841"/>
      <c r="Z606" s="841"/>
    </row>
    <row r="607">
      <c r="A607" s="841"/>
      <c r="B607" s="839"/>
      <c r="C607" s="839"/>
      <c r="D607" s="839"/>
      <c r="E607" s="839"/>
      <c r="F607" s="839"/>
      <c r="G607" s="839"/>
      <c r="H607" s="839"/>
      <c r="I607" s="841"/>
      <c r="J607" s="841"/>
      <c r="K607" s="841"/>
      <c r="L607" s="841"/>
      <c r="M607" s="841"/>
      <c r="N607" s="841"/>
      <c r="O607" s="841"/>
      <c r="P607" s="841"/>
      <c r="Q607" s="841"/>
      <c r="R607" s="841"/>
      <c r="S607" s="841"/>
      <c r="T607" s="841"/>
      <c r="U607" s="841"/>
      <c r="V607" s="841"/>
      <c r="W607" s="841"/>
      <c r="X607" s="841"/>
      <c r="Y607" s="841"/>
      <c r="Z607" s="841"/>
    </row>
    <row r="608">
      <c r="A608" s="841"/>
      <c r="B608" s="839"/>
      <c r="C608" s="839"/>
      <c r="D608" s="839"/>
      <c r="E608" s="839"/>
      <c r="F608" s="839"/>
      <c r="G608" s="839"/>
      <c r="H608" s="839"/>
      <c r="I608" s="841"/>
      <c r="J608" s="841"/>
      <c r="K608" s="841"/>
      <c r="L608" s="841"/>
      <c r="M608" s="841"/>
      <c r="N608" s="841"/>
      <c r="O608" s="841"/>
      <c r="P608" s="841"/>
      <c r="Q608" s="841"/>
      <c r="R608" s="841"/>
      <c r="S608" s="841"/>
      <c r="T608" s="841"/>
      <c r="U608" s="841"/>
      <c r="V608" s="841"/>
      <c r="W608" s="841"/>
      <c r="X608" s="841"/>
      <c r="Y608" s="841"/>
      <c r="Z608" s="841"/>
    </row>
    <row r="609">
      <c r="A609" s="841"/>
      <c r="B609" s="839"/>
      <c r="C609" s="839"/>
      <c r="D609" s="839"/>
      <c r="E609" s="839"/>
      <c r="F609" s="839"/>
      <c r="G609" s="839"/>
      <c r="H609" s="839"/>
      <c r="I609" s="841"/>
      <c r="J609" s="841"/>
      <c r="K609" s="841"/>
      <c r="L609" s="841"/>
      <c r="M609" s="841"/>
      <c r="N609" s="841"/>
      <c r="O609" s="841"/>
      <c r="P609" s="841"/>
      <c r="Q609" s="841"/>
      <c r="R609" s="841"/>
      <c r="S609" s="841"/>
      <c r="T609" s="841"/>
      <c r="U609" s="841"/>
      <c r="V609" s="841"/>
      <c r="W609" s="841"/>
      <c r="X609" s="841"/>
      <c r="Y609" s="841"/>
      <c r="Z609" s="841"/>
    </row>
    <row r="610">
      <c r="A610" s="841"/>
      <c r="B610" s="839"/>
      <c r="C610" s="839"/>
      <c r="D610" s="839"/>
      <c r="E610" s="839"/>
      <c r="F610" s="839"/>
      <c r="G610" s="839"/>
      <c r="H610" s="839"/>
      <c r="I610" s="841"/>
      <c r="J610" s="841"/>
      <c r="K610" s="841"/>
      <c r="L610" s="841"/>
      <c r="M610" s="841"/>
      <c r="N610" s="841"/>
      <c r="O610" s="841"/>
      <c r="P610" s="841"/>
      <c r="Q610" s="841"/>
      <c r="R610" s="841"/>
      <c r="S610" s="841"/>
      <c r="T610" s="841"/>
      <c r="U610" s="841"/>
      <c r="V610" s="841"/>
      <c r="W610" s="841"/>
      <c r="X610" s="841"/>
      <c r="Y610" s="841"/>
      <c r="Z610" s="841"/>
    </row>
    <row r="611">
      <c r="A611" s="841"/>
      <c r="B611" s="839"/>
      <c r="C611" s="839"/>
      <c r="D611" s="839"/>
      <c r="E611" s="839"/>
      <c r="F611" s="839"/>
      <c r="G611" s="839"/>
      <c r="H611" s="839"/>
      <c r="I611" s="841"/>
      <c r="J611" s="841"/>
      <c r="K611" s="841"/>
      <c r="L611" s="841"/>
      <c r="M611" s="841"/>
      <c r="N611" s="841"/>
      <c r="O611" s="841"/>
      <c r="P611" s="841"/>
      <c r="Q611" s="841"/>
      <c r="R611" s="841"/>
      <c r="S611" s="841"/>
      <c r="T611" s="841"/>
      <c r="U611" s="841"/>
      <c r="V611" s="841"/>
      <c r="W611" s="841"/>
      <c r="X611" s="841"/>
      <c r="Y611" s="841"/>
      <c r="Z611" s="841"/>
    </row>
    <row r="612">
      <c r="A612" s="841"/>
      <c r="B612" s="839"/>
      <c r="C612" s="839"/>
      <c r="D612" s="839"/>
      <c r="E612" s="839"/>
      <c r="F612" s="839"/>
      <c r="G612" s="839"/>
      <c r="H612" s="839"/>
      <c r="I612" s="841"/>
      <c r="J612" s="841"/>
      <c r="K612" s="841"/>
      <c r="L612" s="841"/>
      <c r="M612" s="841"/>
      <c r="N612" s="841"/>
      <c r="O612" s="841"/>
      <c r="P612" s="841"/>
      <c r="Q612" s="841"/>
      <c r="R612" s="841"/>
      <c r="S612" s="841"/>
      <c r="T612" s="841"/>
      <c r="U612" s="841"/>
      <c r="V612" s="841"/>
      <c r="W612" s="841"/>
      <c r="X612" s="841"/>
      <c r="Y612" s="841"/>
      <c r="Z612" s="841"/>
    </row>
    <row r="613">
      <c r="A613" s="841"/>
      <c r="B613" s="839"/>
      <c r="C613" s="839"/>
      <c r="D613" s="839"/>
      <c r="E613" s="839"/>
      <c r="F613" s="839"/>
      <c r="G613" s="839"/>
      <c r="H613" s="839"/>
      <c r="I613" s="841"/>
      <c r="J613" s="841"/>
      <c r="K613" s="841"/>
      <c r="L613" s="841"/>
      <c r="M613" s="841"/>
      <c r="N613" s="841"/>
      <c r="O613" s="841"/>
      <c r="P613" s="841"/>
      <c r="Q613" s="841"/>
      <c r="R613" s="841"/>
      <c r="S613" s="841"/>
      <c r="T613" s="841"/>
      <c r="U613" s="841"/>
      <c r="V613" s="841"/>
      <c r="W613" s="841"/>
      <c r="X613" s="841"/>
      <c r="Y613" s="841"/>
      <c r="Z613" s="841"/>
    </row>
    <row r="614">
      <c r="A614" s="841"/>
      <c r="B614" s="839"/>
      <c r="C614" s="839"/>
      <c r="D614" s="839"/>
      <c r="E614" s="839"/>
      <c r="F614" s="839"/>
      <c r="G614" s="839"/>
      <c r="H614" s="839"/>
      <c r="I614" s="841"/>
      <c r="J614" s="841"/>
      <c r="K614" s="841"/>
      <c r="L614" s="841"/>
      <c r="M614" s="841"/>
      <c r="N614" s="841"/>
      <c r="O614" s="841"/>
      <c r="P614" s="841"/>
      <c r="Q614" s="841"/>
      <c r="R614" s="841"/>
      <c r="S614" s="841"/>
      <c r="T614" s="841"/>
      <c r="U614" s="841"/>
      <c r="V614" s="841"/>
      <c r="W614" s="841"/>
      <c r="X614" s="841"/>
      <c r="Y614" s="841"/>
      <c r="Z614" s="841"/>
    </row>
    <row r="615">
      <c r="A615" s="841"/>
      <c r="B615" s="839"/>
      <c r="C615" s="839"/>
      <c r="D615" s="839"/>
      <c r="E615" s="839"/>
      <c r="F615" s="839"/>
      <c r="G615" s="839"/>
      <c r="H615" s="839"/>
      <c r="I615" s="841"/>
      <c r="J615" s="841"/>
      <c r="K615" s="841"/>
      <c r="L615" s="841"/>
      <c r="M615" s="841"/>
      <c r="N615" s="841"/>
      <c r="O615" s="841"/>
      <c r="P615" s="841"/>
      <c r="Q615" s="841"/>
      <c r="R615" s="841"/>
      <c r="S615" s="841"/>
      <c r="T615" s="841"/>
      <c r="U615" s="841"/>
      <c r="V615" s="841"/>
      <c r="W615" s="841"/>
      <c r="X615" s="841"/>
      <c r="Y615" s="841"/>
      <c r="Z615" s="841"/>
    </row>
    <row r="616">
      <c r="A616" s="841"/>
      <c r="B616" s="839"/>
      <c r="C616" s="839"/>
      <c r="D616" s="839"/>
      <c r="E616" s="839"/>
      <c r="F616" s="839"/>
      <c r="G616" s="839"/>
      <c r="H616" s="839"/>
      <c r="I616" s="841"/>
      <c r="J616" s="841"/>
      <c r="K616" s="841"/>
      <c r="L616" s="841"/>
      <c r="M616" s="841"/>
      <c r="N616" s="841"/>
      <c r="O616" s="841"/>
      <c r="P616" s="841"/>
      <c r="Q616" s="841"/>
      <c r="R616" s="841"/>
      <c r="S616" s="841"/>
      <c r="T616" s="841"/>
      <c r="U616" s="841"/>
      <c r="V616" s="841"/>
      <c r="W616" s="841"/>
      <c r="X616" s="841"/>
      <c r="Y616" s="841"/>
      <c r="Z616" s="841"/>
    </row>
    <row r="617">
      <c r="A617" s="841"/>
      <c r="B617" s="839"/>
      <c r="C617" s="839"/>
      <c r="D617" s="839"/>
      <c r="E617" s="839"/>
      <c r="F617" s="839"/>
      <c r="G617" s="839"/>
      <c r="H617" s="839"/>
      <c r="I617" s="841"/>
      <c r="J617" s="841"/>
      <c r="K617" s="841"/>
      <c r="L617" s="841"/>
      <c r="M617" s="841"/>
      <c r="N617" s="841"/>
      <c r="O617" s="841"/>
      <c r="P617" s="841"/>
      <c r="Q617" s="841"/>
      <c r="R617" s="841"/>
      <c r="S617" s="841"/>
      <c r="T617" s="841"/>
      <c r="U617" s="841"/>
      <c r="V617" s="841"/>
      <c r="W617" s="841"/>
      <c r="X617" s="841"/>
      <c r="Y617" s="841"/>
      <c r="Z617" s="841"/>
    </row>
    <row r="618">
      <c r="A618" s="841"/>
      <c r="B618" s="839"/>
      <c r="C618" s="839"/>
      <c r="D618" s="839"/>
      <c r="E618" s="839"/>
      <c r="F618" s="839"/>
      <c r="G618" s="839"/>
      <c r="H618" s="839"/>
      <c r="I618" s="841"/>
      <c r="J618" s="841"/>
      <c r="K618" s="841"/>
      <c r="L618" s="841"/>
      <c r="M618" s="841"/>
      <c r="N618" s="841"/>
      <c r="O618" s="841"/>
      <c r="P618" s="841"/>
      <c r="Q618" s="841"/>
      <c r="R618" s="841"/>
      <c r="S618" s="841"/>
      <c r="T618" s="841"/>
      <c r="U618" s="841"/>
      <c r="V618" s="841"/>
      <c r="W618" s="841"/>
      <c r="X618" s="841"/>
      <c r="Y618" s="841"/>
      <c r="Z618" s="841"/>
    </row>
    <row r="619">
      <c r="A619" s="841"/>
      <c r="B619" s="839"/>
      <c r="C619" s="839"/>
      <c r="D619" s="839"/>
      <c r="E619" s="839"/>
      <c r="F619" s="839"/>
      <c r="G619" s="839"/>
      <c r="H619" s="839"/>
      <c r="I619" s="841"/>
      <c r="J619" s="841"/>
      <c r="K619" s="841"/>
      <c r="L619" s="841"/>
      <c r="M619" s="841"/>
      <c r="N619" s="841"/>
      <c r="O619" s="841"/>
      <c r="P619" s="841"/>
      <c r="Q619" s="841"/>
      <c r="R619" s="841"/>
      <c r="S619" s="841"/>
      <c r="T619" s="841"/>
      <c r="U619" s="841"/>
      <c r="V619" s="841"/>
      <c r="W619" s="841"/>
      <c r="X619" s="841"/>
      <c r="Y619" s="841"/>
      <c r="Z619" s="841"/>
    </row>
    <row r="620">
      <c r="A620" s="841"/>
      <c r="B620" s="839"/>
      <c r="C620" s="839"/>
      <c r="D620" s="839"/>
      <c r="E620" s="839"/>
      <c r="F620" s="839"/>
      <c r="G620" s="839"/>
      <c r="H620" s="839"/>
      <c r="I620" s="841"/>
      <c r="J620" s="841"/>
      <c r="K620" s="841"/>
      <c r="L620" s="841"/>
      <c r="M620" s="841"/>
      <c r="N620" s="841"/>
      <c r="O620" s="841"/>
      <c r="P620" s="841"/>
      <c r="Q620" s="841"/>
      <c r="R620" s="841"/>
      <c r="S620" s="841"/>
      <c r="T620" s="841"/>
      <c r="U620" s="841"/>
      <c r="V620" s="841"/>
      <c r="W620" s="841"/>
      <c r="X620" s="841"/>
      <c r="Y620" s="841"/>
      <c r="Z620" s="841"/>
    </row>
    <row r="621">
      <c r="A621" s="841"/>
      <c r="B621" s="839"/>
      <c r="C621" s="839"/>
      <c r="D621" s="839"/>
      <c r="E621" s="839"/>
      <c r="F621" s="839"/>
      <c r="G621" s="839"/>
      <c r="H621" s="839"/>
      <c r="I621" s="841"/>
      <c r="J621" s="841"/>
      <c r="K621" s="841"/>
      <c r="L621" s="841"/>
      <c r="M621" s="841"/>
      <c r="N621" s="841"/>
      <c r="O621" s="841"/>
      <c r="P621" s="841"/>
      <c r="Q621" s="841"/>
      <c r="R621" s="841"/>
      <c r="S621" s="841"/>
      <c r="T621" s="841"/>
      <c r="U621" s="841"/>
      <c r="V621" s="841"/>
      <c r="W621" s="841"/>
      <c r="X621" s="841"/>
      <c r="Y621" s="841"/>
      <c r="Z621" s="841"/>
    </row>
    <row r="622">
      <c r="A622" s="841"/>
      <c r="B622" s="839"/>
      <c r="C622" s="839"/>
      <c r="D622" s="839"/>
      <c r="E622" s="839"/>
      <c r="F622" s="839"/>
      <c r="G622" s="839"/>
      <c r="H622" s="839"/>
      <c r="I622" s="841"/>
      <c r="J622" s="841"/>
      <c r="K622" s="841"/>
      <c r="L622" s="841"/>
      <c r="M622" s="841"/>
      <c r="N622" s="841"/>
      <c r="O622" s="841"/>
      <c r="P622" s="841"/>
      <c r="Q622" s="841"/>
      <c r="R622" s="841"/>
      <c r="S622" s="841"/>
      <c r="T622" s="841"/>
      <c r="U622" s="841"/>
      <c r="V622" s="841"/>
      <c r="W622" s="841"/>
      <c r="X622" s="841"/>
      <c r="Y622" s="841"/>
      <c r="Z622" s="841"/>
    </row>
    <row r="623">
      <c r="A623" s="841"/>
      <c r="B623" s="839"/>
      <c r="C623" s="839"/>
      <c r="D623" s="839"/>
      <c r="E623" s="839"/>
      <c r="F623" s="839"/>
      <c r="G623" s="839"/>
      <c r="H623" s="839"/>
      <c r="I623" s="841"/>
      <c r="J623" s="841"/>
      <c r="K623" s="841"/>
      <c r="L623" s="841"/>
      <c r="M623" s="841"/>
      <c r="N623" s="841"/>
      <c r="O623" s="841"/>
      <c r="P623" s="841"/>
      <c r="Q623" s="841"/>
      <c r="R623" s="841"/>
      <c r="S623" s="841"/>
      <c r="T623" s="841"/>
      <c r="U623" s="841"/>
      <c r="V623" s="841"/>
      <c r="W623" s="841"/>
      <c r="X623" s="841"/>
      <c r="Y623" s="841"/>
      <c r="Z623" s="841"/>
    </row>
    <row r="624">
      <c r="A624" s="841"/>
      <c r="B624" s="839"/>
      <c r="C624" s="839"/>
      <c r="D624" s="839"/>
      <c r="E624" s="839"/>
      <c r="F624" s="839"/>
      <c r="G624" s="839"/>
      <c r="H624" s="839"/>
      <c r="I624" s="841"/>
      <c r="J624" s="841"/>
      <c r="K624" s="841"/>
      <c r="L624" s="841"/>
      <c r="M624" s="841"/>
      <c r="N624" s="841"/>
      <c r="O624" s="841"/>
      <c r="P624" s="841"/>
      <c r="Q624" s="841"/>
      <c r="R624" s="841"/>
      <c r="S624" s="841"/>
      <c r="T624" s="841"/>
      <c r="U624" s="841"/>
      <c r="V624" s="841"/>
      <c r="W624" s="841"/>
      <c r="X624" s="841"/>
      <c r="Y624" s="841"/>
      <c r="Z624" s="841"/>
    </row>
    <row r="625">
      <c r="A625" s="841"/>
      <c r="B625" s="839"/>
      <c r="C625" s="839"/>
      <c r="D625" s="839"/>
      <c r="E625" s="839"/>
      <c r="F625" s="839"/>
      <c r="G625" s="839"/>
      <c r="H625" s="839"/>
      <c r="I625" s="841"/>
      <c r="J625" s="841"/>
      <c r="K625" s="841"/>
      <c r="L625" s="841"/>
      <c r="M625" s="841"/>
      <c r="N625" s="841"/>
      <c r="O625" s="841"/>
      <c r="P625" s="841"/>
      <c r="Q625" s="841"/>
      <c r="R625" s="841"/>
      <c r="S625" s="841"/>
      <c r="T625" s="841"/>
      <c r="U625" s="841"/>
      <c r="V625" s="841"/>
      <c r="W625" s="841"/>
      <c r="X625" s="841"/>
      <c r="Y625" s="841"/>
      <c r="Z625" s="841"/>
    </row>
    <row r="626">
      <c r="A626" s="841"/>
      <c r="B626" s="839"/>
      <c r="C626" s="839"/>
      <c r="D626" s="839"/>
      <c r="E626" s="839"/>
      <c r="F626" s="839"/>
      <c r="G626" s="839"/>
      <c r="H626" s="839"/>
      <c r="I626" s="841"/>
      <c r="J626" s="841"/>
      <c r="K626" s="841"/>
      <c r="L626" s="841"/>
      <c r="M626" s="841"/>
      <c r="N626" s="841"/>
      <c r="O626" s="841"/>
      <c r="P626" s="841"/>
      <c r="Q626" s="841"/>
      <c r="R626" s="841"/>
      <c r="S626" s="841"/>
      <c r="T626" s="841"/>
      <c r="U626" s="841"/>
      <c r="V626" s="841"/>
      <c r="W626" s="841"/>
      <c r="X626" s="841"/>
      <c r="Y626" s="841"/>
      <c r="Z626" s="841"/>
    </row>
    <row r="627">
      <c r="A627" s="841"/>
      <c r="B627" s="839"/>
      <c r="C627" s="839"/>
      <c r="D627" s="839"/>
      <c r="E627" s="839"/>
      <c r="F627" s="839"/>
      <c r="G627" s="839"/>
      <c r="H627" s="839"/>
      <c r="I627" s="841"/>
      <c r="J627" s="841"/>
      <c r="K627" s="841"/>
      <c r="L627" s="841"/>
      <c r="M627" s="841"/>
      <c r="N627" s="841"/>
      <c r="O627" s="841"/>
      <c r="P627" s="841"/>
      <c r="Q627" s="841"/>
      <c r="R627" s="841"/>
      <c r="S627" s="841"/>
      <c r="T627" s="841"/>
      <c r="U627" s="841"/>
      <c r="V627" s="841"/>
      <c r="W627" s="841"/>
      <c r="X627" s="841"/>
      <c r="Y627" s="841"/>
      <c r="Z627" s="841"/>
    </row>
    <row r="628">
      <c r="A628" s="841"/>
      <c r="B628" s="839"/>
      <c r="C628" s="839"/>
      <c r="D628" s="839"/>
      <c r="E628" s="839"/>
      <c r="F628" s="839"/>
      <c r="G628" s="839"/>
      <c r="H628" s="839"/>
      <c r="I628" s="841"/>
      <c r="J628" s="841"/>
      <c r="K628" s="841"/>
      <c r="L628" s="841"/>
      <c r="M628" s="841"/>
      <c r="N628" s="841"/>
      <c r="O628" s="841"/>
      <c r="P628" s="841"/>
      <c r="Q628" s="841"/>
      <c r="R628" s="841"/>
      <c r="S628" s="841"/>
      <c r="T628" s="841"/>
      <c r="U628" s="841"/>
      <c r="V628" s="841"/>
      <c r="W628" s="841"/>
      <c r="X628" s="841"/>
      <c r="Y628" s="841"/>
      <c r="Z628" s="841"/>
    </row>
    <row r="629">
      <c r="A629" s="841"/>
      <c r="B629" s="839"/>
      <c r="C629" s="839"/>
      <c r="D629" s="839"/>
      <c r="E629" s="839"/>
      <c r="F629" s="839"/>
      <c r="G629" s="839"/>
      <c r="H629" s="839"/>
      <c r="I629" s="841"/>
      <c r="J629" s="841"/>
      <c r="K629" s="841"/>
      <c r="L629" s="841"/>
      <c r="M629" s="841"/>
      <c r="N629" s="841"/>
      <c r="O629" s="841"/>
      <c r="P629" s="841"/>
      <c r="Q629" s="841"/>
      <c r="R629" s="841"/>
      <c r="S629" s="841"/>
      <c r="T629" s="841"/>
      <c r="U629" s="841"/>
      <c r="V629" s="841"/>
      <c r="W629" s="841"/>
      <c r="X629" s="841"/>
      <c r="Y629" s="841"/>
      <c r="Z629" s="841"/>
    </row>
    <row r="630">
      <c r="A630" s="841"/>
      <c r="B630" s="839"/>
      <c r="C630" s="839"/>
      <c r="D630" s="839"/>
      <c r="E630" s="839"/>
      <c r="F630" s="839"/>
      <c r="G630" s="839"/>
      <c r="H630" s="839"/>
      <c r="I630" s="841"/>
      <c r="J630" s="841"/>
      <c r="K630" s="841"/>
      <c r="L630" s="841"/>
      <c r="M630" s="841"/>
      <c r="N630" s="841"/>
      <c r="O630" s="841"/>
      <c r="P630" s="841"/>
      <c r="Q630" s="841"/>
      <c r="R630" s="841"/>
      <c r="S630" s="841"/>
      <c r="T630" s="841"/>
      <c r="U630" s="841"/>
      <c r="V630" s="841"/>
      <c r="W630" s="841"/>
      <c r="X630" s="841"/>
      <c r="Y630" s="841"/>
      <c r="Z630" s="841"/>
    </row>
    <row r="631">
      <c r="A631" s="841"/>
      <c r="B631" s="839"/>
      <c r="C631" s="839"/>
      <c r="D631" s="839"/>
      <c r="E631" s="839"/>
      <c r="F631" s="839"/>
      <c r="G631" s="839"/>
      <c r="H631" s="839"/>
      <c r="I631" s="841"/>
      <c r="J631" s="841"/>
      <c r="K631" s="841"/>
      <c r="L631" s="841"/>
      <c r="M631" s="841"/>
      <c r="N631" s="841"/>
      <c r="O631" s="841"/>
      <c r="P631" s="841"/>
      <c r="Q631" s="841"/>
      <c r="R631" s="841"/>
      <c r="S631" s="841"/>
      <c r="T631" s="841"/>
      <c r="U631" s="841"/>
      <c r="V631" s="841"/>
      <c r="W631" s="841"/>
      <c r="X631" s="841"/>
      <c r="Y631" s="841"/>
      <c r="Z631" s="841"/>
    </row>
    <row r="632">
      <c r="A632" s="841"/>
      <c r="B632" s="839"/>
      <c r="C632" s="839"/>
      <c r="D632" s="839"/>
      <c r="E632" s="839"/>
      <c r="F632" s="839"/>
      <c r="G632" s="839"/>
      <c r="H632" s="839"/>
      <c r="I632" s="841"/>
      <c r="J632" s="841"/>
      <c r="K632" s="841"/>
      <c r="L632" s="841"/>
      <c r="M632" s="841"/>
      <c r="N632" s="841"/>
      <c r="O632" s="841"/>
      <c r="P632" s="841"/>
      <c r="Q632" s="841"/>
      <c r="R632" s="841"/>
      <c r="S632" s="841"/>
      <c r="T632" s="841"/>
      <c r="U632" s="841"/>
      <c r="V632" s="841"/>
      <c r="W632" s="841"/>
      <c r="X632" s="841"/>
      <c r="Y632" s="841"/>
      <c r="Z632" s="841"/>
    </row>
    <row r="633">
      <c r="A633" s="841"/>
      <c r="B633" s="839"/>
      <c r="C633" s="839"/>
      <c r="D633" s="839"/>
      <c r="E633" s="839"/>
      <c r="F633" s="839"/>
      <c r="G633" s="839"/>
      <c r="H633" s="839"/>
      <c r="I633" s="841"/>
      <c r="J633" s="841"/>
      <c r="K633" s="841"/>
      <c r="L633" s="841"/>
      <c r="M633" s="841"/>
      <c r="N633" s="841"/>
      <c r="O633" s="841"/>
      <c r="P633" s="841"/>
      <c r="Q633" s="841"/>
      <c r="R633" s="841"/>
      <c r="S633" s="841"/>
      <c r="T633" s="841"/>
      <c r="U633" s="841"/>
      <c r="V633" s="841"/>
      <c r="W633" s="841"/>
      <c r="X633" s="841"/>
      <c r="Y633" s="841"/>
      <c r="Z633" s="841"/>
    </row>
    <row r="634">
      <c r="A634" s="841"/>
      <c r="B634" s="839"/>
      <c r="C634" s="839"/>
      <c r="D634" s="839"/>
      <c r="E634" s="839"/>
      <c r="F634" s="839"/>
      <c r="G634" s="839"/>
      <c r="H634" s="839"/>
      <c r="I634" s="841"/>
      <c r="J634" s="841"/>
      <c r="K634" s="841"/>
      <c r="L634" s="841"/>
      <c r="M634" s="841"/>
      <c r="N634" s="841"/>
      <c r="O634" s="841"/>
      <c r="P634" s="841"/>
      <c r="Q634" s="841"/>
      <c r="R634" s="841"/>
      <c r="S634" s="841"/>
      <c r="T634" s="841"/>
      <c r="U634" s="841"/>
      <c r="V634" s="841"/>
      <c r="W634" s="841"/>
      <c r="X634" s="841"/>
      <c r="Y634" s="841"/>
      <c r="Z634" s="841"/>
    </row>
    <row r="635">
      <c r="A635" s="841"/>
      <c r="B635" s="839"/>
      <c r="C635" s="839"/>
      <c r="D635" s="839"/>
      <c r="E635" s="839"/>
      <c r="F635" s="839"/>
      <c r="G635" s="839"/>
      <c r="H635" s="839"/>
      <c r="I635" s="841"/>
      <c r="J635" s="841"/>
      <c r="K635" s="841"/>
      <c r="L635" s="841"/>
      <c r="M635" s="841"/>
      <c r="N635" s="841"/>
      <c r="O635" s="841"/>
      <c r="P635" s="841"/>
      <c r="Q635" s="841"/>
      <c r="R635" s="841"/>
      <c r="S635" s="841"/>
      <c r="T635" s="841"/>
      <c r="U635" s="841"/>
      <c r="V635" s="841"/>
      <c r="W635" s="841"/>
      <c r="X635" s="841"/>
      <c r="Y635" s="841"/>
      <c r="Z635" s="841"/>
    </row>
    <row r="636">
      <c r="A636" s="841"/>
      <c r="B636" s="839"/>
      <c r="C636" s="839"/>
      <c r="D636" s="839"/>
      <c r="E636" s="839"/>
      <c r="F636" s="839"/>
      <c r="G636" s="839"/>
      <c r="H636" s="839"/>
      <c r="I636" s="841"/>
      <c r="J636" s="841"/>
      <c r="K636" s="841"/>
      <c r="L636" s="841"/>
      <c r="M636" s="841"/>
      <c r="N636" s="841"/>
      <c r="O636" s="841"/>
      <c r="P636" s="841"/>
      <c r="Q636" s="841"/>
      <c r="R636" s="841"/>
      <c r="S636" s="841"/>
      <c r="T636" s="841"/>
      <c r="U636" s="841"/>
      <c r="V636" s="841"/>
      <c r="W636" s="841"/>
      <c r="X636" s="841"/>
      <c r="Y636" s="841"/>
      <c r="Z636" s="841"/>
    </row>
    <row r="637">
      <c r="A637" s="841"/>
      <c r="B637" s="839"/>
      <c r="C637" s="839"/>
      <c r="D637" s="839"/>
      <c r="E637" s="839"/>
      <c r="F637" s="839"/>
      <c r="G637" s="839"/>
      <c r="H637" s="839"/>
      <c r="I637" s="841"/>
      <c r="J637" s="841"/>
      <c r="K637" s="841"/>
      <c r="L637" s="841"/>
      <c r="M637" s="841"/>
      <c r="N637" s="841"/>
      <c r="O637" s="841"/>
      <c r="P637" s="841"/>
      <c r="Q637" s="841"/>
      <c r="R637" s="841"/>
      <c r="S637" s="841"/>
      <c r="T637" s="841"/>
      <c r="U637" s="841"/>
      <c r="V637" s="841"/>
      <c r="W637" s="841"/>
      <c r="X637" s="841"/>
      <c r="Y637" s="841"/>
      <c r="Z637" s="841"/>
    </row>
    <row r="638">
      <c r="A638" s="841"/>
      <c r="B638" s="839"/>
      <c r="C638" s="839"/>
      <c r="D638" s="839"/>
      <c r="E638" s="839"/>
      <c r="F638" s="839"/>
      <c r="G638" s="839"/>
      <c r="H638" s="839"/>
      <c r="I638" s="841"/>
      <c r="J638" s="841"/>
      <c r="K638" s="841"/>
      <c r="L638" s="841"/>
      <c r="M638" s="841"/>
      <c r="N638" s="841"/>
      <c r="O638" s="841"/>
      <c r="P638" s="841"/>
      <c r="Q638" s="841"/>
      <c r="R638" s="841"/>
      <c r="S638" s="841"/>
      <c r="T638" s="841"/>
      <c r="U638" s="841"/>
      <c r="V638" s="841"/>
      <c r="W638" s="841"/>
      <c r="X638" s="841"/>
      <c r="Y638" s="841"/>
      <c r="Z638" s="841"/>
    </row>
    <row r="639">
      <c r="A639" s="841"/>
      <c r="B639" s="839"/>
      <c r="C639" s="839"/>
      <c r="D639" s="839"/>
      <c r="E639" s="839"/>
      <c r="F639" s="839"/>
      <c r="G639" s="839"/>
      <c r="H639" s="839"/>
      <c r="I639" s="841"/>
      <c r="J639" s="841"/>
      <c r="K639" s="841"/>
      <c r="L639" s="841"/>
      <c r="M639" s="841"/>
      <c r="N639" s="841"/>
      <c r="O639" s="841"/>
      <c r="P639" s="841"/>
      <c r="Q639" s="841"/>
      <c r="R639" s="841"/>
      <c r="S639" s="841"/>
      <c r="T639" s="841"/>
      <c r="U639" s="841"/>
      <c r="V639" s="841"/>
      <c r="W639" s="841"/>
      <c r="X639" s="841"/>
      <c r="Y639" s="841"/>
      <c r="Z639" s="841"/>
    </row>
    <row r="640">
      <c r="A640" s="841"/>
      <c r="B640" s="839"/>
      <c r="C640" s="839"/>
      <c r="D640" s="839"/>
      <c r="E640" s="839"/>
      <c r="F640" s="839"/>
      <c r="G640" s="839"/>
      <c r="H640" s="839"/>
      <c r="I640" s="841"/>
      <c r="J640" s="841"/>
      <c r="K640" s="841"/>
      <c r="L640" s="841"/>
      <c r="M640" s="841"/>
      <c r="N640" s="841"/>
      <c r="O640" s="841"/>
      <c r="P640" s="841"/>
      <c r="Q640" s="841"/>
      <c r="R640" s="841"/>
      <c r="S640" s="841"/>
      <c r="T640" s="841"/>
      <c r="U640" s="841"/>
      <c r="V640" s="841"/>
      <c r="W640" s="841"/>
      <c r="X640" s="841"/>
      <c r="Y640" s="841"/>
      <c r="Z640" s="841"/>
    </row>
    <row r="641">
      <c r="A641" s="841"/>
      <c r="B641" s="839"/>
      <c r="C641" s="839"/>
      <c r="D641" s="839"/>
      <c r="E641" s="839"/>
      <c r="F641" s="839"/>
      <c r="G641" s="839"/>
      <c r="H641" s="839"/>
      <c r="I641" s="841"/>
      <c r="J641" s="841"/>
      <c r="K641" s="841"/>
      <c r="L641" s="841"/>
      <c r="M641" s="841"/>
      <c r="N641" s="841"/>
      <c r="O641" s="841"/>
      <c r="P641" s="841"/>
      <c r="Q641" s="841"/>
      <c r="R641" s="841"/>
      <c r="S641" s="841"/>
      <c r="T641" s="841"/>
      <c r="U641" s="841"/>
      <c r="V641" s="841"/>
      <c r="W641" s="841"/>
      <c r="X641" s="841"/>
      <c r="Y641" s="841"/>
      <c r="Z641" s="841"/>
    </row>
    <row r="642">
      <c r="A642" s="841"/>
      <c r="B642" s="839"/>
      <c r="C642" s="839"/>
      <c r="D642" s="839"/>
      <c r="E642" s="839"/>
      <c r="F642" s="839"/>
      <c r="G642" s="839"/>
      <c r="H642" s="839"/>
      <c r="I642" s="841"/>
      <c r="J642" s="841"/>
      <c r="K642" s="841"/>
      <c r="L642" s="841"/>
      <c r="M642" s="841"/>
      <c r="N642" s="841"/>
      <c r="O642" s="841"/>
      <c r="P642" s="841"/>
      <c r="Q642" s="841"/>
      <c r="R642" s="841"/>
      <c r="S642" s="841"/>
      <c r="T642" s="841"/>
      <c r="U642" s="841"/>
      <c r="V642" s="841"/>
      <c r="W642" s="841"/>
      <c r="X642" s="841"/>
      <c r="Y642" s="841"/>
      <c r="Z642" s="841"/>
    </row>
    <row r="643">
      <c r="A643" s="841"/>
      <c r="B643" s="839"/>
      <c r="C643" s="839"/>
      <c r="D643" s="839"/>
      <c r="E643" s="839"/>
      <c r="F643" s="839"/>
      <c r="G643" s="839"/>
      <c r="H643" s="839"/>
      <c r="I643" s="841"/>
      <c r="J643" s="841"/>
      <c r="K643" s="841"/>
      <c r="L643" s="841"/>
      <c r="M643" s="841"/>
      <c r="N643" s="841"/>
      <c r="O643" s="841"/>
      <c r="P643" s="841"/>
      <c r="Q643" s="841"/>
      <c r="R643" s="841"/>
      <c r="S643" s="841"/>
      <c r="T643" s="841"/>
      <c r="U643" s="841"/>
      <c r="V643" s="841"/>
      <c r="W643" s="841"/>
      <c r="X643" s="841"/>
      <c r="Y643" s="841"/>
      <c r="Z643" s="841"/>
    </row>
    <row r="644">
      <c r="A644" s="841"/>
      <c r="B644" s="839"/>
      <c r="C644" s="839"/>
      <c r="D644" s="839"/>
      <c r="E644" s="839"/>
      <c r="F644" s="839"/>
      <c r="G644" s="839"/>
      <c r="H644" s="839"/>
      <c r="I644" s="841"/>
      <c r="J644" s="841"/>
      <c r="K644" s="841"/>
      <c r="L644" s="841"/>
      <c r="M644" s="841"/>
      <c r="N644" s="841"/>
      <c r="O644" s="841"/>
      <c r="P644" s="841"/>
      <c r="Q644" s="841"/>
      <c r="R644" s="841"/>
      <c r="S644" s="841"/>
      <c r="T644" s="841"/>
      <c r="U644" s="841"/>
      <c r="V644" s="841"/>
      <c r="W644" s="841"/>
      <c r="X644" s="841"/>
      <c r="Y644" s="841"/>
      <c r="Z644" s="841"/>
    </row>
    <row r="645">
      <c r="A645" s="841"/>
      <c r="B645" s="839"/>
      <c r="C645" s="839"/>
      <c r="D645" s="839"/>
      <c r="E645" s="839"/>
      <c r="F645" s="839"/>
      <c r="G645" s="839"/>
      <c r="H645" s="839"/>
      <c r="I645" s="841"/>
      <c r="J645" s="841"/>
      <c r="K645" s="841"/>
      <c r="L645" s="841"/>
      <c r="M645" s="841"/>
      <c r="N645" s="841"/>
      <c r="O645" s="841"/>
      <c r="P645" s="841"/>
      <c r="Q645" s="841"/>
      <c r="R645" s="841"/>
      <c r="S645" s="841"/>
      <c r="T645" s="841"/>
      <c r="U645" s="841"/>
      <c r="V645" s="841"/>
      <c r="W645" s="841"/>
      <c r="X645" s="841"/>
      <c r="Y645" s="841"/>
      <c r="Z645" s="841"/>
    </row>
    <row r="646">
      <c r="A646" s="841"/>
      <c r="B646" s="839"/>
      <c r="C646" s="839"/>
      <c r="D646" s="839"/>
      <c r="E646" s="839"/>
      <c r="F646" s="839"/>
      <c r="G646" s="839"/>
      <c r="H646" s="839"/>
      <c r="I646" s="841"/>
      <c r="J646" s="841"/>
      <c r="K646" s="841"/>
      <c r="L646" s="841"/>
      <c r="M646" s="841"/>
      <c r="N646" s="841"/>
      <c r="O646" s="841"/>
      <c r="P646" s="841"/>
      <c r="Q646" s="841"/>
      <c r="R646" s="841"/>
      <c r="S646" s="841"/>
      <c r="T646" s="841"/>
      <c r="U646" s="841"/>
      <c r="V646" s="841"/>
      <c r="W646" s="841"/>
      <c r="X646" s="841"/>
      <c r="Y646" s="841"/>
      <c r="Z646" s="841"/>
    </row>
    <row r="647">
      <c r="A647" s="841"/>
      <c r="B647" s="839"/>
      <c r="C647" s="839"/>
      <c r="D647" s="839"/>
      <c r="E647" s="839"/>
      <c r="F647" s="839"/>
      <c r="G647" s="839"/>
      <c r="H647" s="839"/>
      <c r="I647" s="841"/>
      <c r="J647" s="841"/>
      <c r="K647" s="841"/>
      <c r="L647" s="841"/>
      <c r="M647" s="841"/>
      <c r="N647" s="841"/>
      <c r="O647" s="841"/>
      <c r="P647" s="841"/>
      <c r="Q647" s="841"/>
      <c r="R647" s="841"/>
      <c r="S647" s="841"/>
      <c r="T647" s="841"/>
      <c r="U647" s="841"/>
      <c r="V647" s="841"/>
      <c r="W647" s="841"/>
      <c r="X647" s="841"/>
      <c r="Y647" s="841"/>
      <c r="Z647" s="841"/>
    </row>
    <row r="648">
      <c r="A648" s="841"/>
      <c r="B648" s="839"/>
      <c r="C648" s="839"/>
      <c r="D648" s="839"/>
      <c r="E648" s="839"/>
      <c r="F648" s="839"/>
      <c r="G648" s="839"/>
      <c r="H648" s="839"/>
      <c r="I648" s="841"/>
      <c r="J648" s="841"/>
      <c r="K648" s="841"/>
      <c r="L648" s="841"/>
      <c r="M648" s="841"/>
      <c r="N648" s="841"/>
      <c r="O648" s="841"/>
      <c r="P648" s="841"/>
      <c r="Q648" s="841"/>
      <c r="R648" s="841"/>
      <c r="S648" s="841"/>
      <c r="T648" s="841"/>
      <c r="U648" s="841"/>
      <c r="V648" s="841"/>
      <c r="W648" s="841"/>
      <c r="X648" s="841"/>
      <c r="Y648" s="841"/>
      <c r="Z648" s="841"/>
    </row>
    <row r="649">
      <c r="A649" s="841"/>
      <c r="B649" s="839"/>
      <c r="C649" s="839"/>
      <c r="D649" s="839"/>
      <c r="E649" s="839"/>
      <c r="F649" s="839"/>
      <c r="G649" s="839"/>
      <c r="H649" s="839"/>
      <c r="I649" s="841"/>
      <c r="J649" s="841"/>
      <c r="K649" s="841"/>
      <c r="L649" s="841"/>
      <c r="M649" s="841"/>
      <c r="N649" s="841"/>
      <c r="O649" s="841"/>
      <c r="P649" s="841"/>
      <c r="Q649" s="841"/>
      <c r="R649" s="841"/>
      <c r="S649" s="841"/>
      <c r="T649" s="841"/>
      <c r="U649" s="841"/>
      <c r="V649" s="841"/>
      <c r="W649" s="841"/>
      <c r="X649" s="841"/>
      <c r="Y649" s="841"/>
      <c r="Z649" s="841"/>
    </row>
    <row r="650">
      <c r="A650" s="841"/>
      <c r="B650" s="839"/>
      <c r="C650" s="839"/>
      <c r="D650" s="839"/>
      <c r="E650" s="839"/>
      <c r="F650" s="839"/>
      <c r="G650" s="839"/>
      <c r="H650" s="839"/>
      <c r="I650" s="841"/>
      <c r="J650" s="841"/>
      <c r="K650" s="841"/>
      <c r="L650" s="841"/>
      <c r="M650" s="841"/>
      <c r="N650" s="841"/>
      <c r="O650" s="841"/>
      <c r="P650" s="841"/>
      <c r="Q650" s="841"/>
      <c r="R650" s="841"/>
      <c r="S650" s="841"/>
      <c r="T650" s="841"/>
      <c r="U650" s="841"/>
      <c r="V650" s="841"/>
      <c r="W650" s="841"/>
      <c r="X650" s="841"/>
      <c r="Y650" s="841"/>
      <c r="Z650" s="841"/>
    </row>
    <row r="651">
      <c r="A651" s="841"/>
      <c r="B651" s="839"/>
      <c r="C651" s="839"/>
      <c r="D651" s="839"/>
      <c r="E651" s="839"/>
      <c r="F651" s="839"/>
      <c r="G651" s="839"/>
      <c r="H651" s="839"/>
      <c r="I651" s="841"/>
      <c r="J651" s="841"/>
      <c r="K651" s="841"/>
      <c r="L651" s="841"/>
      <c r="M651" s="841"/>
      <c r="N651" s="841"/>
      <c r="O651" s="841"/>
      <c r="P651" s="841"/>
      <c r="Q651" s="841"/>
      <c r="R651" s="841"/>
      <c r="S651" s="841"/>
      <c r="T651" s="841"/>
      <c r="U651" s="841"/>
      <c r="V651" s="841"/>
      <c r="W651" s="841"/>
      <c r="X651" s="841"/>
      <c r="Y651" s="841"/>
      <c r="Z651" s="841"/>
    </row>
    <row r="652">
      <c r="A652" s="841"/>
      <c r="B652" s="839"/>
      <c r="C652" s="839"/>
      <c r="D652" s="839"/>
      <c r="E652" s="839"/>
      <c r="F652" s="839"/>
      <c r="G652" s="839"/>
      <c r="H652" s="839"/>
      <c r="I652" s="841"/>
      <c r="J652" s="841"/>
      <c r="K652" s="841"/>
      <c r="L652" s="841"/>
      <c r="M652" s="841"/>
      <c r="N652" s="841"/>
      <c r="O652" s="841"/>
      <c r="P652" s="841"/>
      <c r="Q652" s="841"/>
      <c r="R652" s="841"/>
      <c r="S652" s="841"/>
      <c r="T652" s="841"/>
      <c r="U652" s="841"/>
      <c r="V652" s="841"/>
      <c r="W652" s="841"/>
      <c r="X652" s="841"/>
      <c r="Y652" s="841"/>
      <c r="Z652" s="841"/>
    </row>
    <row r="653">
      <c r="A653" s="841"/>
      <c r="B653" s="839"/>
      <c r="C653" s="839"/>
      <c r="D653" s="839"/>
      <c r="E653" s="839"/>
      <c r="F653" s="839"/>
      <c r="G653" s="839"/>
      <c r="H653" s="839"/>
      <c r="I653" s="841"/>
      <c r="J653" s="841"/>
      <c r="K653" s="841"/>
      <c r="L653" s="841"/>
      <c r="M653" s="841"/>
      <c r="N653" s="841"/>
      <c r="O653" s="841"/>
      <c r="P653" s="841"/>
      <c r="Q653" s="841"/>
      <c r="R653" s="841"/>
      <c r="S653" s="841"/>
      <c r="T653" s="841"/>
      <c r="U653" s="841"/>
      <c r="V653" s="841"/>
      <c r="W653" s="841"/>
      <c r="X653" s="841"/>
      <c r="Y653" s="841"/>
      <c r="Z653" s="841"/>
    </row>
    <row r="654">
      <c r="A654" s="841"/>
      <c r="B654" s="839"/>
      <c r="C654" s="839"/>
      <c r="D654" s="839"/>
      <c r="E654" s="839"/>
      <c r="F654" s="839"/>
      <c r="G654" s="839"/>
      <c r="H654" s="839"/>
      <c r="I654" s="841"/>
      <c r="J654" s="841"/>
      <c r="K654" s="841"/>
      <c r="L654" s="841"/>
      <c r="M654" s="841"/>
      <c r="N654" s="841"/>
      <c r="O654" s="841"/>
      <c r="P654" s="841"/>
      <c r="Q654" s="841"/>
      <c r="R654" s="841"/>
      <c r="S654" s="841"/>
      <c r="T654" s="841"/>
      <c r="U654" s="841"/>
      <c r="V654" s="841"/>
      <c r="W654" s="841"/>
      <c r="X654" s="841"/>
      <c r="Y654" s="841"/>
      <c r="Z654" s="841"/>
    </row>
    <row r="655">
      <c r="A655" s="841"/>
      <c r="B655" s="839"/>
      <c r="C655" s="839"/>
      <c r="D655" s="839"/>
      <c r="E655" s="839"/>
      <c r="F655" s="839"/>
      <c r="G655" s="839"/>
      <c r="H655" s="839"/>
      <c r="I655" s="841"/>
      <c r="J655" s="841"/>
      <c r="K655" s="841"/>
      <c r="L655" s="841"/>
      <c r="M655" s="841"/>
      <c r="N655" s="841"/>
      <c r="O655" s="841"/>
      <c r="P655" s="841"/>
      <c r="Q655" s="841"/>
      <c r="R655" s="841"/>
      <c r="S655" s="841"/>
      <c r="T655" s="841"/>
      <c r="U655" s="841"/>
      <c r="V655" s="841"/>
      <c r="W655" s="841"/>
      <c r="X655" s="841"/>
      <c r="Y655" s="841"/>
      <c r="Z655" s="841"/>
    </row>
    <row r="656">
      <c r="A656" s="841"/>
      <c r="B656" s="839"/>
      <c r="C656" s="839"/>
      <c r="D656" s="839"/>
      <c r="E656" s="839"/>
      <c r="F656" s="839"/>
      <c r="G656" s="839"/>
      <c r="H656" s="839"/>
      <c r="I656" s="841"/>
      <c r="J656" s="841"/>
      <c r="K656" s="841"/>
      <c r="L656" s="841"/>
      <c r="M656" s="841"/>
      <c r="N656" s="841"/>
      <c r="O656" s="841"/>
      <c r="P656" s="841"/>
      <c r="Q656" s="841"/>
      <c r="R656" s="841"/>
      <c r="S656" s="841"/>
      <c r="T656" s="841"/>
      <c r="U656" s="841"/>
      <c r="V656" s="841"/>
      <c r="W656" s="841"/>
      <c r="X656" s="841"/>
      <c r="Y656" s="841"/>
      <c r="Z656" s="841"/>
    </row>
    <row r="657">
      <c r="A657" s="841"/>
      <c r="B657" s="839"/>
      <c r="C657" s="839"/>
      <c r="D657" s="839"/>
      <c r="E657" s="839"/>
      <c r="F657" s="839"/>
      <c r="G657" s="839"/>
      <c r="H657" s="839"/>
      <c r="I657" s="841"/>
      <c r="J657" s="841"/>
      <c r="K657" s="841"/>
      <c r="L657" s="841"/>
      <c r="M657" s="841"/>
      <c r="N657" s="841"/>
      <c r="O657" s="841"/>
      <c r="P657" s="841"/>
      <c r="Q657" s="841"/>
      <c r="R657" s="841"/>
      <c r="S657" s="841"/>
      <c r="T657" s="841"/>
      <c r="U657" s="841"/>
      <c r="V657" s="841"/>
      <c r="W657" s="841"/>
      <c r="X657" s="841"/>
      <c r="Y657" s="841"/>
      <c r="Z657" s="841"/>
    </row>
    <row r="658">
      <c r="A658" s="841"/>
      <c r="B658" s="839"/>
      <c r="C658" s="839"/>
      <c r="D658" s="839"/>
      <c r="E658" s="839"/>
      <c r="F658" s="839"/>
      <c r="G658" s="839"/>
      <c r="H658" s="839"/>
      <c r="I658" s="841"/>
      <c r="J658" s="841"/>
      <c r="K658" s="841"/>
      <c r="L658" s="841"/>
      <c r="M658" s="841"/>
      <c r="N658" s="841"/>
      <c r="O658" s="841"/>
      <c r="P658" s="841"/>
      <c r="Q658" s="841"/>
      <c r="R658" s="841"/>
      <c r="S658" s="841"/>
      <c r="T658" s="841"/>
      <c r="U658" s="841"/>
      <c r="V658" s="841"/>
      <c r="W658" s="841"/>
      <c r="X658" s="841"/>
      <c r="Y658" s="841"/>
      <c r="Z658" s="841"/>
    </row>
    <row r="659">
      <c r="A659" s="841"/>
      <c r="B659" s="839"/>
      <c r="C659" s="839"/>
      <c r="D659" s="839"/>
      <c r="E659" s="839"/>
      <c r="F659" s="839"/>
      <c r="G659" s="839"/>
      <c r="H659" s="839"/>
      <c r="I659" s="841"/>
      <c r="J659" s="841"/>
      <c r="K659" s="841"/>
      <c r="L659" s="841"/>
      <c r="M659" s="841"/>
      <c r="N659" s="841"/>
      <c r="O659" s="841"/>
      <c r="P659" s="841"/>
      <c r="Q659" s="841"/>
      <c r="R659" s="841"/>
      <c r="S659" s="841"/>
      <c r="T659" s="841"/>
      <c r="U659" s="841"/>
      <c r="V659" s="841"/>
      <c r="W659" s="841"/>
      <c r="X659" s="841"/>
      <c r="Y659" s="841"/>
      <c r="Z659" s="841"/>
    </row>
    <row r="660">
      <c r="A660" s="841"/>
      <c r="B660" s="839"/>
      <c r="C660" s="839"/>
      <c r="D660" s="839"/>
      <c r="E660" s="839"/>
      <c r="F660" s="839"/>
      <c r="G660" s="839"/>
      <c r="H660" s="839"/>
      <c r="I660" s="841"/>
      <c r="J660" s="841"/>
      <c r="K660" s="841"/>
      <c r="L660" s="841"/>
      <c r="M660" s="841"/>
      <c r="N660" s="841"/>
      <c r="O660" s="841"/>
      <c r="P660" s="841"/>
      <c r="Q660" s="841"/>
      <c r="R660" s="841"/>
      <c r="S660" s="841"/>
      <c r="T660" s="841"/>
      <c r="U660" s="841"/>
      <c r="V660" s="841"/>
      <c r="W660" s="841"/>
      <c r="X660" s="841"/>
      <c r="Y660" s="841"/>
      <c r="Z660" s="841"/>
    </row>
    <row r="661">
      <c r="A661" s="841"/>
      <c r="B661" s="839"/>
      <c r="C661" s="839"/>
      <c r="D661" s="839"/>
      <c r="E661" s="839"/>
      <c r="F661" s="839"/>
      <c r="G661" s="839"/>
      <c r="H661" s="839"/>
      <c r="I661" s="841"/>
      <c r="J661" s="841"/>
      <c r="K661" s="841"/>
      <c r="L661" s="841"/>
      <c r="M661" s="841"/>
      <c r="N661" s="841"/>
      <c r="O661" s="841"/>
      <c r="P661" s="841"/>
      <c r="Q661" s="841"/>
      <c r="R661" s="841"/>
      <c r="S661" s="841"/>
      <c r="T661" s="841"/>
      <c r="U661" s="841"/>
      <c r="V661" s="841"/>
      <c r="W661" s="841"/>
      <c r="X661" s="841"/>
      <c r="Y661" s="841"/>
      <c r="Z661" s="841"/>
    </row>
    <row r="662">
      <c r="A662" s="841"/>
      <c r="B662" s="839"/>
      <c r="C662" s="839"/>
      <c r="D662" s="839"/>
      <c r="E662" s="839"/>
      <c r="F662" s="839"/>
      <c r="G662" s="839"/>
      <c r="H662" s="839"/>
      <c r="I662" s="841"/>
      <c r="J662" s="841"/>
      <c r="K662" s="841"/>
      <c r="L662" s="841"/>
      <c r="M662" s="841"/>
      <c r="N662" s="841"/>
      <c r="O662" s="841"/>
      <c r="P662" s="841"/>
      <c r="Q662" s="841"/>
      <c r="R662" s="841"/>
      <c r="S662" s="841"/>
      <c r="T662" s="841"/>
      <c r="U662" s="841"/>
      <c r="V662" s="841"/>
      <c r="W662" s="841"/>
      <c r="X662" s="841"/>
      <c r="Y662" s="841"/>
      <c r="Z662" s="841"/>
    </row>
    <row r="663">
      <c r="A663" s="841"/>
      <c r="B663" s="839"/>
      <c r="C663" s="839"/>
      <c r="D663" s="839"/>
      <c r="E663" s="839"/>
      <c r="F663" s="839"/>
      <c r="G663" s="839"/>
      <c r="H663" s="839"/>
      <c r="I663" s="841"/>
      <c r="J663" s="841"/>
      <c r="K663" s="841"/>
      <c r="L663" s="841"/>
      <c r="M663" s="841"/>
      <c r="N663" s="841"/>
      <c r="O663" s="841"/>
      <c r="P663" s="841"/>
      <c r="Q663" s="841"/>
      <c r="R663" s="841"/>
      <c r="S663" s="841"/>
      <c r="T663" s="841"/>
      <c r="U663" s="841"/>
      <c r="V663" s="841"/>
      <c r="W663" s="841"/>
      <c r="X663" s="841"/>
      <c r="Y663" s="841"/>
      <c r="Z663" s="841"/>
    </row>
    <row r="664">
      <c r="A664" s="841"/>
      <c r="B664" s="839"/>
      <c r="C664" s="839"/>
      <c r="D664" s="839"/>
      <c r="E664" s="839"/>
      <c r="F664" s="839"/>
      <c r="G664" s="839"/>
      <c r="H664" s="839"/>
      <c r="I664" s="841"/>
      <c r="J664" s="841"/>
      <c r="K664" s="841"/>
      <c r="L664" s="841"/>
      <c r="M664" s="841"/>
      <c r="N664" s="841"/>
      <c r="O664" s="841"/>
      <c r="P664" s="841"/>
      <c r="Q664" s="841"/>
      <c r="R664" s="841"/>
      <c r="S664" s="841"/>
      <c r="T664" s="841"/>
      <c r="U664" s="841"/>
      <c r="V664" s="841"/>
      <c r="W664" s="841"/>
      <c r="X664" s="841"/>
      <c r="Y664" s="841"/>
      <c r="Z664" s="841"/>
    </row>
    <row r="665">
      <c r="A665" s="841"/>
      <c r="B665" s="839"/>
      <c r="C665" s="839"/>
      <c r="D665" s="839"/>
      <c r="E665" s="839"/>
      <c r="F665" s="839"/>
      <c r="G665" s="839"/>
      <c r="H665" s="839"/>
      <c r="I665" s="841"/>
      <c r="J665" s="841"/>
      <c r="K665" s="841"/>
      <c r="L665" s="841"/>
      <c r="M665" s="841"/>
      <c r="N665" s="841"/>
      <c r="O665" s="841"/>
      <c r="P665" s="841"/>
      <c r="Q665" s="841"/>
      <c r="R665" s="841"/>
      <c r="S665" s="841"/>
      <c r="T665" s="841"/>
      <c r="U665" s="841"/>
      <c r="V665" s="841"/>
      <c r="W665" s="841"/>
      <c r="X665" s="841"/>
      <c r="Y665" s="841"/>
      <c r="Z665" s="841"/>
    </row>
    <row r="666">
      <c r="A666" s="841"/>
      <c r="B666" s="839"/>
      <c r="C666" s="839"/>
      <c r="D666" s="839"/>
      <c r="E666" s="839"/>
      <c r="F666" s="839"/>
      <c r="G666" s="839"/>
      <c r="H666" s="839"/>
      <c r="I666" s="841"/>
      <c r="J666" s="841"/>
      <c r="K666" s="841"/>
      <c r="L666" s="841"/>
      <c r="M666" s="841"/>
      <c r="N666" s="841"/>
      <c r="O666" s="841"/>
      <c r="P666" s="841"/>
      <c r="Q666" s="841"/>
      <c r="R666" s="841"/>
      <c r="S666" s="841"/>
      <c r="T666" s="841"/>
      <c r="U666" s="841"/>
      <c r="V666" s="841"/>
      <c r="W666" s="841"/>
      <c r="X666" s="841"/>
      <c r="Y666" s="841"/>
      <c r="Z666" s="841"/>
    </row>
    <row r="667">
      <c r="A667" s="841"/>
      <c r="B667" s="839"/>
      <c r="C667" s="839"/>
      <c r="D667" s="839"/>
      <c r="E667" s="839"/>
      <c r="F667" s="839"/>
      <c r="G667" s="839"/>
      <c r="H667" s="839"/>
      <c r="I667" s="841"/>
      <c r="J667" s="841"/>
      <c r="K667" s="841"/>
      <c r="L667" s="841"/>
      <c r="M667" s="841"/>
      <c r="N667" s="841"/>
      <c r="O667" s="841"/>
      <c r="P667" s="841"/>
      <c r="Q667" s="841"/>
      <c r="R667" s="841"/>
      <c r="S667" s="841"/>
      <c r="T667" s="841"/>
      <c r="U667" s="841"/>
      <c r="V667" s="841"/>
      <c r="W667" s="841"/>
      <c r="X667" s="841"/>
      <c r="Y667" s="841"/>
      <c r="Z667" s="841"/>
    </row>
    <row r="668">
      <c r="A668" s="841"/>
      <c r="B668" s="839"/>
      <c r="C668" s="839"/>
      <c r="D668" s="839"/>
      <c r="E668" s="839"/>
      <c r="F668" s="839"/>
      <c r="G668" s="839"/>
      <c r="H668" s="839"/>
      <c r="I668" s="841"/>
      <c r="J668" s="841"/>
      <c r="K668" s="841"/>
      <c r="L668" s="841"/>
      <c r="M668" s="841"/>
      <c r="N668" s="841"/>
      <c r="O668" s="841"/>
      <c r="P668" s="841"/>
      <c r="Q668" s="841"/>
      <c r="R668" s="841"/>
      <c r="S668" s="841"/>
      <c r="T668" s="841"/>
      <c r="U668" s="841"/>
      <c r="V668" s="841"/>
      <c r="W668" s="841"/>
      <c r="X668" s="841"/>
      <c r="Y668" s="841"/>
      <c r="Z668" s="841"/>
    </row>
    <row r="669">
      <c r="A669" s="841"/>
      <c r="B669" s="839"/>
      <c r="C669" s="839"/>
      <c r="D669" s="839"/>
      <c r="E669" s="839"/>
      <c r="F669" s="839"/>
      <c r="G669" s="839"/>
      <c r="H669" s="839"/>
      <c r="I669" s="841"/>
      <c r="J669" s="841"/>
      <c r="K669" s="841"/>
      <c r="L669" s="841"/>
      <c r="M669" s="841"/>
      <c r="N669" s="841"/>
      <c r="O669" s="841"/>
      <c r="P669" s="841"/>
      <c r="Q669" s="841"/>
      <c r="R669" s="841"/>
      <c r="S669" s="841"/>
      <c r="T669" s="841"/>
      <c r="U669" s="841"/>
      <c r="V669" s="841"/>
      <c r="W669" s="841"/>
      <c r="X669" s="841"/>
      <c r="Y669" s="841"/>
      <c r="Z669" s="841"/>
    </row>
    <row r="670">
      <c r="A670" s="841"/>
      <c r="B670" s="839"/>
      <c r="C670" s="839"/>
      <c r="D670" s="839"/>
      <c r="E670" s="839"/>
      <c r="F670" s="839"/>
      <c r="G670" s="839"/>
      <c r="H670" s="839"/>
      <c r="I670" s="841"/>
      <c r="J670" s="841"/>
      <c r="K670" s="841"/>
      <c r="L670" s="841"/>
      <c r="M670" s="841"/>
      <c r="N670" s="841"/>
      <c r="O670" s="841"/>
      <c r="P670" s="841"/>
      <c r="Q670" s="841"/>
      <c r="R670" s="841"/>
      <c r="S670" s="841"/>
      <c r="T670" s="841"/>
      <c r="U670" s="841"/>
      <c r="V670" s="841"/>
      <c r="W670" s="841"/>
      <c r="X670" s="841"/>
      <c r="Y670" s="841"/>
      <c r="Z670" s="841"/>
    </row>
    <row r="671">
      <c r="A671" s="841"/>
      <c r="B671" s="839"/>
      <c r="C671" s="839"/>
      <c r="D671" s="839"/>
      <c r="E671" s="839"/>
      <c r="F671" s="839"/>
      <c r="G671" s="839"/>
      <c r="H671" s="839"/>
      <c r="I671" s="841"/>
      <c r="J671" s="841"/>
      <c r="K671" s="841"/>
      <c r="L671" s="841"/>
      <c r="M671" s="841"/>
      <c r="N671" s="841"/>
      <c r="O671" s="841"/>
      <c r="P671" s="841"/>
      <c r="Q671" s="841"/>
      <c r="R671" s="841"/>
      <c r="S671" s="841"/>
      <c r="T671" s="841"/>
      <c r="U671" s="841"/>
      <c r="V671" s="841"/>
      <c r="W671" s="841"/>
      <c r="X671" s="841"/>
      <c r="Y671" s="841"/>
      <c r="Z671" s="841"/>
    </row>
    <row r="672">
      <c r="A672" s="841"/>
      <c r="B672" s="839"/>
      <c r="C672" s="839"/>
      <c r="D672" s="839"/>
      <c r="E672" s="839"/>
      <c r="F672" s="839"/>
      <c r="G672" s="839"/>
      <c r="H672" s="839"/>
      <c r="I672" s="841"/>
      <c r="J672" s="841"/>
      <c r="K672" s="841"/>
      <c r="L672" s="841"/>
      <c r="M672" s="841"/>
      <c r="N672" s="841"/>
      <c r="O672" s="841"/>
      <c r="P672" s="841"/>
      <c r="Q672" s="841"/>
      <c r="R672" s="841"/>
      <c r="S672" s="841"/>
      <c r="T672" s="841"/>
      <c r="U672" s="841"/>
      <c r="V672" s="841"/>
      <c r="W672" s="841"/>
      <c r="X672" s="841"/>
      <c r="Y672" s="841"/>
      <c r="Z672" s="841"/>
    </row>
    <row r="673">
      <c r="A673" s="841"/>
      <c r="B673" s="839"/>
      <c r="C673" s="839"/>
      <c r="D673" s="839"/>
      <c r="E673" s="839"/>
      <c r="F673" s="839"/>
      <c r="G673" s="839"/>
      <c r="H673" s="839"/>
      <c r="I673" s="841"/>
      <c r="J673" s="841"/>
      <c r="K673" s="841"/>
      <c r="L673" s="841"/>
      <c r="M673" s="841"/>
      <c r="N673" s="841"/>
      <c r="O673" s="841"/>
      <c r="P673" s="841"/>
      <c r="Q673" s="841"/>
      <c r="R673" s="841"/>
      <c r="S673" s="841"/>
      <c r="T673" s="841"/>
      <c r="U673" s="841"/>
      <c r="V673" s="841"/>
      <c r="W673" s="841"/>
      <c r="X673" s="841"/>
      <c r="Y673" s="841"/>
      <c r="Z673" s="841"/>
    </row>
    <row r="674">
      <c r="A674" s="841"/>
      <c r="B674" s="839"/>
      <c r="C674" s="839"/>
      <c r="D674" s="839"/>
      <c r="E674" s="839"/>
      <c r="F674" s="839"/>
      <c r="G674" s="839"/>
      <c r="H674" s="839"/>
      <c r="I674" s="841"/>
      <c r="J674" s="841"/>
      <c r="K674" s="841"/>
      <c r="L674" s="841"/>
      <c r="M674" s="841"/>
      <c r="N674" s="841"/>
      <c r="O674" s="841"/>
      <c r="P674" s="841"/>
      <c r="Q674" s="841"/>
      <c r="R674" s="841"/>
      <c r="S674" s="841"/>
      <c r="T674" s="841"/>
      <c r="U674" s="841"/>
      <c r="V674" s="841"/>
      <c r="W674" s="841"/>
      <c r="X674" s="841"/>
      <c r="Y674" s="841"/>
      <c r="Z674" s="841"/>
    </row>
    <row r="675">
      <c r="A675" s="841"/>
      <c r="B675" s="839"/>
      <c r="C675" s="839"/>
      <c r="D675" s="839"/>
      <c r="E675" s="839"/>
      <c r="F675" s="839"/>
      <c r="G675" s="839"/>
      <c r="H675" s="839"/>
      <c r="I675" s="841"/>
      <c r="J675" s="841"/>
      <c r="K675" s="841"/>
      <c r="L675" s="841"/>
      <c r="M675" s="841"/>
      <c r="N675" s="841"/>
      <c r="O675" s="841"/>
      <c r="P675" s="841"/>
      <c r="Q675" s="841"/>
      <c r="R675" s="841"/>
      <c r="S675" s="841"/>
      <c r="T675" s="841"/>
      <c r="U675" s="841"/>
      <c r="V675" s="841"/>
      <c r="W675" s="841"/>
      <c r="X675" s="841"/>
      <c r="Y675" s="841"/>
      <c r="Z675" s="841"/>
    </row>
    <row r="676">
      <c r="A676" s="841"/>
      <c r="B676" s="839"/>
      <c r="C676" s="839"/>
      <c r="D676" s="839"/>
      <c r="E676" s="839"/>
      <c r="F676" s="839"/>
      <c r="G676" s="839"/>
      <c r="H676" s="839"/>
      <c r="I676" s="841"/>
      <c r="J676" s="841"/>
      <c r="K676" s="841"/>
      <c r="L676" s="841"/>
      <c r="M676" s="841"/>
      <c r="N676" s="841"/>
      <c r="O676" s="841"/>
      <c r="P676" s="841"/>
      <c r="Q676" s="841"/>
      <c r="R676" s="841"/>
      <c r="S676" s="841"/>
      <c r="T676" s="841"/>
      <c r="U676" s="841"/>
      <c r="V676" s="841"/>
      <c r="W676" s="841"/>
      <c r="X676" s="841"/>
      <c r="Y676" s="841"/>
      <c r="Z676" s="841"/>
    </row>
    <row r="677">
      <c r="A677" s="841"/>
      <c r="B677" s="839"/>
      <c r="C677" s="839"/>
      <c r="D677" s="839"/>
      <c r="E677" s="839"/>
      <c r="F677" s="839"/>
      <c r="G677" s="839"/>
      <c r="H677" s="839"/>
      <c r="I677" s="841"/>
      <c r="J677" s="841"/>
      <c r="K677" s="841"/>
      <c r="L677" s="841"/>
      <c r="M677" s="841"/>
      <c r="N677" s="841"/>
      <c r="O677" s="841"/>
      <c r="P677" s="841"/>
      <c r="Q677" s="841"/>
      <c r="R677" s="841"/>
      <c r="S677" s="841"/>
      <c r="T677" s="841"/>
      <c r="U677" s="841"/>
      <c r="V677" s="841"/>
      <c r="W677" s="841"/>
      <c r="X677" s="841"/>
      <c r="Y677" s="841"/>
      <c r="Z677" s="841"/>
    </row>
    <row r="678">
      <c r="A678" s="841"/>
      <c r="B678" s="839"/>
      <c r="C678" s="839"/>
      <c r="D678" s="839"/>
      <c r="E678" s="839"/>
      <c r="F678" s="839"/>
      <c r="G678" s="839"/>
      <c r="H678" s="839"/>
      <c r="I678" s="841"/>
      <c r="J678" s="841"/>
      <c r="K678" s="841"/>
      <c r="L678" s="841"/>
      <c r="M678" s="841"/>
      <c r="N678" s="841"/>
      <c r="O678" s="841"/>
      <c r="P678" s="841"/>
      <c r="Q678" s="841"/>
      <c r="R678" s="841"/>
      <c r="S678" s="841"/>
      <c r="T678" s="841"/>
      <c r="U678" s="841"/>
      <c r="V678" s="841"/>
      <c r="W678" s="841"/>
      <c r="X678" s="841"/>
      <c r="Y678" s="841"/>
      <c r="Z678" s="841"/>
    </row>
    <row r="679">
      <c r="A679" s="841"/>
      <c r="B679" s="839"/>
      <c r="C679" s="839"/>
      <c r="D679" s="839"/>
      <c r="E679" s="839"/>
      <c r="F679" s="839"/>
      <c r="G679" s="839"/>
      <c r="H679" s="839"/>
      <c r="I679" s="841"/>
      <c r="J679" s="841"/>
      <c r="K679" s="841"/>
      <c r="L679" s="841"/>
      <c r="M679" s="841"/>
      <c r="N679" s="841"/>
      <c r="O679" s="841"/>
      <c r="P679" s="841"/>
      <c r="Q679" s="841"/>
      <c r="R679" s="841"/>
      <c r="S679" s="841"/>
      <c r="T679" s="841"/>
      <c r="U679" s="841"/>
      <c r="V679" s="841"/>
      <c r="W679" s="841"/>
      <c r="X679" s="841"/>
      <c r="Y679" s="841"/>
      <c r="Z679" s="841"/>
    </row>
    <row r="680">
      <c r="A680" s="841"/>
      <c r="B680" s="839"/>
      <c r="C680" s="839"/>
      <c r="D680" s="839"/>
      <c r="E680" s="839"/>
      <c r="F680" s="839"/>
      <c r="G680" s="839"/>
      <c r="H680" s="839"/>
      <c r="I680" s="841"/>
      <c r="J680" s="841"/>
      <c r="K680" s="841"/>
      <c r="L680" s="841"/>
      <c r="M680" s="841"/>
      <c r="N680" s="841"/>
      <c r="O680" s="841"/>
      <c r="P680" s="841"/>
      <c r="Q680" s="841"/>
      <c r="R680" s="841"/>
      <c r="S680" s="841"/>
      <c r="T680" s="841"/>
      <c r="U680" s="841"/>
      <c r="V680" s="841"/>
      <c r="W680" s="841"/>
      <c r="X680" s="841"/>
      <c r="Y680" s="841"/>
      <c r="Z680" s="841"/>
    </row>
    <row r="681">
      <c r="A681" s="841"/>
      <c r="B681" s="839"/>
      <c r="C681" s="839"/>
      <c r="D681" s="839"/>
      <c r="E681" s="839"/>
      <c r="F681" s="839"/>
      <c r="G681" s="839"/>
      <c r="H681" s="839"/>
      <c r="I681" s="841"/>
      <c r="J681" s="841"/>
      <c r="K681" s="841"/>
      <c r="L681" s="841"/>
      <c r="M681" s="841"/>
      <c r="N681" s="841"/>
      <c r="O681" s="841"/>
      <c r="P681" s="841"/>
      <c r="Q681" s="841"/>
      <c r="R681" s="841"/>
      <c r="S681" s="841"/>
      <c r="T681" s="841"/>
      <c r="U681" s="841"/>
      <c r="V681" s="841"/>
      <c r="W681" s="841"/>
      <c r="X681" s="841"/>
      <c r="Y681" s="841"/>
      <c r="Z681" s="841"/>
    </row>
    <row r="682">
      <c r="A682" s="841"/>
      <c r="B682" s="839"/>
      <c r="C682" s="839"/>
      <c r="D682" s="839"/>
      <c r="E682" s="839"/>
      <c r="F682" s="839"/>
      <c r="G682" s="839"/>
      <c r="H682" s="839"/>
      <c r="I682" s="841"/>
      <c r="J682" s="841"/>
      <c r="K682" s="841"/>
      <c r="L682" s="841"/>
      <c r="M682" s="841"/>
      <c r="N682" s="841"/>
      <c r="O682" s="841"/>
      <c r="P682" s="841"/>
      <c r="Q682" s="841"/>
      <c r="R682" s="841"/>
      <c r="S682" s="841"/>
      <c r="T682" s="841"/>
      <c r="U682" s="841"/>
      <c r="V682" s="841"/>
      <c r="W682" s="841"/>
      <c r="X682" s="841"/>
      <c r="Y682" s="841"/>
      <c r="Z682" s="841"/>
    </row>
    <row r="683">
      <c r="A683" s="841"/>
      <c r="B683" s="839"/>
      <c r="C683" s="839"/>
      <c r="D683" s="839"/>
      <c r="E683" s="839"/>
      <c r="F683" s="839"/>
      <c r="G683" s="839"/>
      <c r="H683" s="839"/>
      <c r="I683" s="841"/>
      <c r="J683" s="841"/>
      <c r="K683" s="841"/>
      <c r="L683" s="841"/>
      <c r="M683" s="841"/>
      <c r="N683" s="841"/>
      <c r="O683" s="841"/>
      <c r="P683" s="841"/>
      <c r="Q683" s="841"/>
      <c r="R683" s="841"/>
      <c r="S683" s="841"/>
      <c r="T683" s="841"/>
      <c r="U683" s="841"/>
      <c r="V683" s="841"/>
      <c r="W683" s="841"/>
      <c r="X683" s="841"/>
      <c r="Y683" s="841"/>
      <c r="Z683" s="841"/>
    </row>
    <row r="684">
      <c r="A684" s="841"/>
      <c r="B684" s="839"/>
      <c r="C684" s="839"/>
      <c r="D684" s="839"/>
      <c r="E684" s="839"/>
      <c r="F684" s="839"/>
      <c r="G684" s="839"/>
      <c r="H684" s="839"/>
      <c r="I684" s="841"/>
      <c r="J684" s="841"/>
      <c r="K684" s="841"/>
      <c r="L684" s="841"/>
      <c r="M684" s="841"/>
      <c r="N684" s="841"/>
      <c r="O684" s="841"/>
      <c r="P684" s="841"/>
      <c r="Q684" s="841"/>
      <c r="R684" s="841"/>
      <c r="S684" s="841"/>
      <c r="T684" s="841"/>
      <c r="U684" s="841"/>
      <c r="V684" s="841"/>
      <c r="W684" s="841"/>
      <c r="X684" s="841"/>
      <c r="Y684" s="841"/>
      <c r="Z684" s="841"/>
    </row>
    <row r="685">
      <c r="A685" s="841"/>
      <c r="B685" s="839"/>
      <c r="C685" s="839"/>
      <c r="D685" s="839"/>
      <c r="E685" s="839"/>
      <c r="F685" s="839"/>
      <c r="G685" s="839"/>
      <c r="H685" s="839"/>
      <c r="I685" s="841"/>
      <c r="J685" s="841"/>
      <c r="K685" s="841"/>
      <c r="L685" s="841"/>
      <c r="M685" s="841"/>
      <c r="N685" s="841"/>
      <c r="O685" s="841"/>
      <c r="P685" s="841"/>
      <c r="Q685" s="841"/>
      <c r="R685" s="841"/>
      <c r="S685" s="841"/>
      <c r="T685" s="841"/>
      <c r="U685" s="841"/>
      <c r="V685" s="841"/>
      <c r="W685" s="841"/>
      <c r="X685" s="841"/>
      <c r="Y685" s="841"/>
      <c r="Z685" s="841"/>
    </row>
    <row r="686">
      <c r="A686" s="841"/>
      <c r="B686" s="839"/>
      <c r="C686" s="839"/>
      <c r="D686" s="839"/>
      <c r="E686" s="839"/>
      <c r="F686" s="839"/>
      <c r="G686" s="839"/>
      <c r="H686" s="839"/>
      <c r="I686" s="841"/>
      <c r="J686" s="841"/>
      <c r="K686" s="841"/>
      <c r="L686" s="841"/>
      <c r="M686" s="841"/>
      <c r="N686" s="841"/>
      <c r="O686" s="841"/>
      <c r="P686" s="841"/>
      <c r="Q686" s="841"/>
      <c r="R686" s="841"/>
      <c r="S686" s="841"/>
      <c r="T686" s="841"/>
      <c r="U686" s="841"/>
      <c r="V686" s="841"/>
      <c r="W686" s="841"/>
      <c r="X686" s="841"/>
      <c r="Y686" s="841"/>
      <c r="Z686" s="841"/>
    </row>
    <row r="687">
      <c r="A687" s="841"/>
      <c r="B687" s="839"/>
      <c r="C687" s="839"/>
      <c r="D687" s="839"/>
      <c r="E687" s="839"/>
      <c r="F687" s="839"/>
      <c r="G687" s="839"/>
      <c r="H687" s="839"/>
      <c r="I687" s="841"/>
      <c r="J687" s="841"/>
      <c r="K687" s="841"/>
      <c r="L687" s="841"/>
      <c r="M687" s="841"/>
      <c r="N687" s="841"/>
      <c r="O687" s="841"/>
      <c r="P687" s="841"/>
      <c r="Q687" s="841"/>
      <c r="R687" s="841"/>
      <c r="S687" s="841"/>
      <c r="T687" s="841"/>
      <c r="U687" s="841"/>
      <c r="V687" s="841"/>
      <c r="W687" s="841"/>
      <c r="X687" s="841"/>
      <c r="Y687" s="841"/>
      <c r="Z687" s="841"/>
    </row>
    <row r="688">
      <c r="A688" s="841"/>
      <c r="B688" s="839"/>
      <c r="C688" s="839"/>
      <c r="D688" s="839"/>
      <c r="E688" s="839"/>
      <c r="F688" s="839"/>
      <c r="G688" s="839"/>
      <c r="H688" s="839"/>
      <c r="I688" s="841"/>
      <c r="J688" s="841"/>
      <c r="K688" s="841"/>
      <c r="L688" s="841"/>
      <c r="M688" s="841"/>
      <c r="N688" s="841"/>
      <c r="O688" s="841"/>
      <c r="P688" s="841"/>
      <c r="Q688" s="841"/>
      <c r="R688" s="841"/>
      <c r="S688" s="841"/>
      <c r="T688" s="841"/>
      <c r="U688" s="841"/>
      <c r="V688" s="841"/>
      <c r="W688" s="841"/>
      <c r="X688" s="841"/>
      <c r="Y688" s="841"/>
      <c r="Z688" s="841"/>
    </row>
    <row r="689">
      <c r="A689" s="841"/>
      <c r="B689" s="839"/>
      <c r="C689" s="839"/>
      <c r="D689" s="839"/>
      <c r="E689" s="839"/>
      <c r="F689" s="839"/>
      <c r="G689" s="839"/>
      <c r="H689" s="839"/>
      <c r="I689" s="841"/>
      <c r="J689" s="841"/>
      <c r="K689" s="841"/>
      <c r="L689" s="841"/>
      <c r="M689" s="841"/>
      <c r="N689" s="841"/>
      <c r="O689" s="841"/>
      <c r="P689" s="841"/>
      <c r="Q689" s="841"/>
      <c r="R689" s="841"/>
      <c r="S689" s="841"/>
      <c r="T689" s="841"/>
      <c r="U689" s="841"/>
      <c r="V689" s="841"/>
      <c r="W689" s="841"/>
      <c r="X689" s="841"/>
      <c r="Y689" s="841"/>
      <c r="Z689" s="841"/>
    </row>
    <row r="690">
      <c r="A690" s="841"/>
      <c r="B690" s="839"/>
      <c r="C690" s="839"/>
      <c r="D690" s="839"/>
      <c r="E690" s="839"/>
      <c r="F690" s="839"/>
      <c r="G690" s="839"/>
      <c r="H690" s="839"/>
      <c r="I690" s="841"/>
      <c r="J690" s="841"/>
      <c r="K690" s="841"/>
      <c r="L690" s="841"/>
      <c r="M690" s="841"/>
      <c r="N690" s="841"/>
      <c r="O690" s="841"/>
      <c r="P690" s="841"/>
      <c r="Q690" s="841"/>
      <c r="R690" s="841"/>
      <c r="S690" s="841"/>
      <c r="T690" s="841"/>
      <c r="U690" s="841"/>
      <c r="V690" s="841"/>
      <c r="W690" s="841"/>
      <c r="X690" s="841"/>
      <c r="Y690" s="841"/>
      <c r="Z690" s="841"/>
    </row>
    <row r="691">
      <c r="A691" s="841"/>
      <c r="B691" s="839"/>
      <c r="C691" s="839"/>
      <c r="D691" s="839"/>
      <c r="E691" s="839"/>
      <c r="F691" s="839"/>
      <c r="G691" s="839"/>
      <c r="H691" s="839"/>
      <c r="I691" s="841"/>
      <c r="J691" s="841"/>
      <c r="K691" s="841"/>
      <c r="L691" s="841"/>
      <c r="M691" s="841"/>
      <c r="N691" s="841"/>
      <c r="O691" s="841"/>
      <c r="P691" s="841"/>
      <c r="Q691" s="841"/>
      <c r="R691" s="841"/>
      <c r="S691" s="841"/>
      <c r="T691" s="841"/>
      <c r="U691" s="841"/>
      <c r="V691" s="841"/>
      <c r="W691" s="841"/>
      <c r="X691" s="841"/>
      <c r="Y691" s="841"/>
      <c r="Z691" s="841"/>
    </row>
    <row r="692">
      <c r="A692" s="841"/>
      <c r="B692" s="839"/>
      <c r="C692" s="839"/>
      <c r="D692" s="839"/>
      <c r="E692" s="839"/>
      <c r="F692" s="839"/>
      <c r="G692" s="839"/>
      <c r="H692" s="839"/>
      <c r="I692" s="841"/>
      <c r="J692" s="841"/>
      <c r="K692" s="841"/>
      <c r="L692" s="841"/>
      <c r="M692" s="841"/>
      <c r="N692" s="841"/>
      <c r="O692" s="841"/>
      <c r="P692" s="841"/>
      <c r="Q692" s="841"/>
      <c r="R692" s="841"/>
      <c r="S692" s="841"/>
      <c r="T692" s="841"/>
      <c r="U692" s="841"/>
      <c r="V692" s="841"/>
      <c r="W692" s="841"/>
      <c r="X692" s="841"/>
      <c r="Y692" s="841"/>
      <c r="Z692" s="841"/>
    </row>
    <row r="693">
      <c r="A693" s="841"/>
      <c r="B693" s="839"/>
      <c r="C693" s="839"/>
      <c r="D693" s="839"/>
      <c r="E693" s="839"/>
      <c r="F693" s="839"/>
      <c r="G693" s="839"/>
      <c r="H693" s="839"/>
      <c r="I693" s="841"/>
      <c r="J693" s="841"/>
      <c r="K693" s="841"/>
      <c r="L693" s="841"/>
      <c r="M693" s="841"/>
      <c r="N693" s="841"/>
      <c r="O693" s="841"/>
      <c r="P693" s="841"/>
      <c r="Q693" s="841"/>
      <c r="R693" s="841"/>
      <c r="S693" s="841"/>
      <c r="T693" s="841"/>
      <c r="U693" s="841"/>
      <c r="V693" s="841"/>
      <c r="W693" s="841"/>
      <c r="X693" s="841"/>
      <c r="Y693" s="841"/>
      <c r="Z693" s="841"/>
    </row>
    <row r="694">
      <c r="A694" s="841"/>
      <c r="B694" s="839"/>
      <c r="C694" s="839"/>
      <c r="D694" s="839"/>
      <c r="E694" s="839"/>
      <c r="F694" s="839"/>
      <c r="G694" s="839"/>
      <c r="H694" s="839"/>
      <c r="I694" s="841"/>
      <c r="J694" s="841"/>
      <c r="K694" s="841"/>
      <c r="L694" s="841"/>
      <c r="M694" s="841"/>
      <c r="N694" s="841"/>
      <c r="O694" s="841"/>
      <c r="P694" s="841"/>
      <c r="Q694" s="841"/>
      <c r="R694" s="841"/>
      <c r="S694" s="841"/>
      <c r="T694" s="841"/>
      <c r="U694" s="841"/>
      <c r="V694" s="841"/>
      <c r="W694" s="841"/>
      <c r="X694" s="841"/>
      <c r="Y694" s="841"/>
      <c r="Z694" s="841"/>
    </row>
    <row r="695">
      <c r="A695" s="841"/>
      <c r="B695" s="839"/>
      <c r="C695" s="839"/>
      <c r="D695" s="839"/>
      <c r="E695" s="839"/>
      <c r="F695" s="839"/>
      <c r="G695" s="839"/>
      <c r="H695" s="839"/>
      <c r="I695" s="841"/>
      <c r="J695" s="841"/>
      <c r="K695" s="841"/>
      <c r="L695" s="841"/>
      <c r="M695" s="841"/>
      <c r="N695" s="841"/>
      <c r="O695" s="841"/>
      <c r="P695" s="841"/>
      <c r="Q695" s="841"/>
      <c r="R695" s="841"/>
      <c r="S695" s="841"/>
      <c r="T695" s="841"/>
      <c r="U695" s="841"/>
      <c r="V695" s="841"/>
      <c r="W695" s="841"/>
      <c r="X695" s="841"/>
      <c r="Y695" s="841"/>
      <c r="Z695" s="841"/>
    </row>
    <row r="696">
      <c r="A696" s="841"/>
      <c r="B696" s="839"/>
      <c r="C696" s="839"/>
      <c r="D696" s="839"/>
      <c r="E696" s="839"/>
      <c r="F696" s="839"/>
      <c r="G696" s="839"/>
      <c r="H696" s="839"/>
      <c r="I696" s="841"/>
      <c r="J696" s="841"/>
      <c r="K696" s="841"/>
      <c r="L696" s="841"/>
      <c r="M696" s="841"/>
      <c r="N696" s="841"/>
      <c r="O696" s="841"/>
      <c r="P696" s="841"/>
      <c r="Q696" s="841"/>
      <c r="R696" s="841"/>
      <c r="S696" s="841"/>
      <c r="T696" s="841"/>
      <c r="U696" s="841"/>
      <c r="V696" s="841"/>
      <c r="W696" s="841"/>
      <c r="X696" s="841"/>
      <c r="Y696" s="841"/>
      <c r="Z696" s="841"/>
    </row>
    <row r="697">
      <c r="A697" s="841"/>
      <c r="B697" s="839"/>
      <c r="C697" s="839"/>
      <c r="D697" s="839"/>
      <c r="E697" s="839"/>
      <c r="F697" s="839"/>
      <c r="G697" s="839"/>
      <c r="H697" s="839"/>
      <c r="I697" s="841"/>
      <c r="J697" s="841"/>
      <c r="K697" s="841"/>
      <c r="L697" s="841"/>
      <c r="M697" s="841"/>
      <c r="N697" s="841"/>
      <c r="O697" s="841"/>
      <c r="P697" s="841"/>
      <c r="Q697" s="841"/>
      <c r="R697" s="841"/>
      <c r="S697" s="841"/>
      <c r="T697" s="841"/>
      <c r="U697" s="841"/>
      <c r="V697" s="841"/>
      <c r="W697" s="841"/>
      <c r="X697" s="841"/>
      <c r="Y697" s="841"/>
      <c r="Z697" s="841"/>
    </row>
    <row r="698">
      <c r="A698" s="841"/>
      <c r="B698" s="839"/>
      <c r="C698" s="839"/>
      <c r="D698" s="839"/>
      <c r="E698" s="839"/>
      <c r="F698" s="839"/>
      <c r="G698" s="839"/>
      <c r="H698" s="839"/>
      <c r="I698" s="841"/>
      <c r="J698" s="841"/>
      <c r="K698" s="841"/>
      <c r="L698" s="841"/>
      <c r="M698" s="841"/>
      <c r="N698" s="841"/>
      <c r="O698" s="841"/>
      <c r="P698" s="841"/>
      <c r="Q698" s="841"/>
      <c r="R698" s="841"/>
      <c r="S698" s="841"/>
      <c r="T698" s="841"/>
      <c r="U698" s="841"/>
      <c r="V698" s="841"/>
      <c r="W698" s="841"/>
      <c r="X698" s="841"/>
      <c r="Y698" s="841"/>
      <c r="Z698" s="841"/>
    </row>
    <row r="699">
      <c r="A699" s="841"/>
      <c r="B699" s="839"/>
      <c r="C699" s="839"/>
      <c r="D699" s="839"/>
      <c r="E699" s="839"/>
      <c r="F699" s="839"/>
      <c r="G699" s="839"/>
      <c r="H699" s="839"/>
      <c r="I699" s="841"/>
      <c r="J699" s="841"/>
      <c r="K699" s="841"/>
      <c r="L699" s="841"/>
      <c r="M699" s="841"/>
      <c r="N699" s="841"/>
      <c r="O699" s="841"/>
      <c r="P699" s="841"/>
      <c r="Q699" s="841"/>
      <c r="R699" s="841"/>
      <c r="S699" s="841"/>
      <c r="T699" s="841"/>
      <c r="U699" s="841"/>
      <c r="V699" s="841"/>
      <c r="W699" s="841"/>
      <c r="X699" s="841"/>
      <c r="Y699" s="841"/>
      <c r="Z699" s="841"/>
    </row>
    <row r="700">
      <c r="A700" s="841"/>
      <c r="B700" s="839"/>
      <c r="C700" s="839"/>
      <c r="D700" s="839"/>
      <c r="E700" s="839"/>
      <c r="F700" s="839"/>
      <c r="G700" s="839"/>
      <c r="H700" s="839"/>
      <c r="I700" s="841"/>
      <c r="J700" s="841"/>
      <c r="K700" s="841"/>
      <c r="L700" s="841"/>
      <c r="M700" s="841"/>
      <c r="N700" s="841"/>
      <c r="O700" s="841"/>
      <c r="P700" s="841"/>
      <c r="Q700" s="841"/>
      <c r="R700" s="841"/>
      <c r="S700" s="841"/>
      <c r="T700" s="841"/>
      <c r="U700" s="841"/>
      <c r="V700" s="841"/>
      <c r="W700" s="841"/>
      <c r="X700" s="841"/>
      <c r="Y700" s="841"/>
      <c r="Z700" s="841"/>
    </row>
    <row r="701">
      <c r="A701" s="841"/>
      <c r="B701" s="839"/>
      <c r="C701" s="839"/>
      <c r="D701" s="839"/>
      <c r="E701" s="839"/>
      <c r="F701" s="839"/>
      <c r="G701" s="839"/>
      <c r="H701" s="839"/>
      <c r="I701" s="841"/>
      <c r="J701" s="841"/>
      <c r="K701" s="841"/>
      <c r="L701" s="841"/>
      <c r="M701" s="841"/>
      <c r="N701" s="841"/>
      <c r="O701" s="841"/>
      <c r="P701" s="841"/>
      <c r="Q701" s="841"/>
      <c r="R701" s="841"/>
      <c r="S701" s="841"/>
      <c r="T701" s="841"/>
      <c r="U701" s="841"/>
      <c r="V701" s="841"/>
      <c r="W701" s="841"/>
      <c r="X701" s="841"/>
      <c r="Y701" s="841"/>
      <c r="Z701" s="841"/>
    </row>
    <row r="702">
      <c r="A702" s="841"/>
      <c r="B702" s="839"/>
      <c r="C702" s="839"/>
      <c r="D702" s="839"/>
      <c r="E702" s="839"/>
      <c r="F702" s="839"/>
      <c r="G702" s="839"/>
      <c r="H702" s="839"/>
      <c r="I702" s="841"/>
      <c r="J702" s="841"/>
      <c r="K702" s="841"/>
      <c r="L702" s="841"/>
      <c r="M702" s="841"/>
      <c r="N702" s="841"/>
      <c r="O702" s="841"/>
      <c r="P702" s="841"/>
      <c r="Q702" s="841"/>
      <c r="R702" s="841"/>
      <c r="S702" s="841"/>
      <c r="T702" s="841"/>
      <c r="U702" s="841"/>
      <c r="V702" s="841"/>
      <c r="W702" s="841"/>
      <c r="X702" s="841"/>
      <c r="Y702" s="841"/>
      <c r="Z702" s="841"/>
    </row>
    <row r="703">
      <c r="A703" s="841"/>
      <c r="B703" s="839"/>
      <c r="C703" s="839"/>
      <c r="D703" s="839"/>
      <c r="E703" s="839"/>
      <c r="F703" s="839"/>
      <c r="G703" s="839"/>
      <c r="H703" s="839"/>
      <c r="I703" s="841"/>
      <c r="J703" s="841"/>
      <c r="K703" s="841"/>
      <c r="L703" s="841"/>
      <c r="M703" s="841"/>
      <c r="N703" s="841"/>
      <c r="O703" s="841"/>
      <c r="P703" s="841"/>
      <c r="Q703" s="841"/>
      <c r="R703" s="841"/>
      <c r="S703" s="841"/>
      <c r="T703" s="841"/>
      <c r="U703" s="841"/>
      <c r="V703" s="841"/>
      <c r="W703" s="841"/>
      <c r="X703" s="841"/>
      <c r="Y703" s="841"/>
      <c r="Z703" s="841"/>
    </row>
    <row r="704">
      <c r="A704" s="841"/>
      <c r="B704" s="839"/>
      <c r="C704" s="839"/>
      <c r="D704" s="839"/>
      <c r="E704" s="839"/>
      <c r="F704" s="839"/>
      <c r="G704" s="839"/>
      <c r="H704" s="839"/>
      <c r="I704" s="841"/>
      <c r="J704" s="841"/>
      <c r="K704" s="841"/>
      <c r="L704" s="841"/>
      <c r="M704" s="841"/>
      <c r="N704" s="841"/>
      <c r="O704" s="841"/>
      <c r="P704" s="841"/>
      <c r="Q704" s="841"/>
      <c r="R704" s="841"/>
      <c r="S704" s="841"/>
      <c r="T704" s="841"/>
      <c r="U704" s="841"/>
      <c r="V704" s="841"/>
      <c r="W704" s="841"/>
      <c r="X704" s="841"/>
      <c r="Y704" s="841"/>
      <c r="Z704" s="841"/>
    </row>
    <row r="705">
      <c r="A705" s="841"/>
      <c r="B705" s="839"/>
      <c r="C705" s="839"/>
      <c r="D705" s="839"/>
      <c r="E705" s="839"/>
      <c r="F705" s="839"/>
      <c r="G705" s="839"/>
      <c r="H705" s="839"/>
      <c r="I705" s="841"/>
      <c r="J705" s="841"/>
      <c r="K705" s="841"/>
      <c r="L705" s="841"/>
      <c r="M705" s="841"/>
      <c r="N705" s="841"/>
      <c r="O705" s="841"/>
      <c r="P705" s="841"/>
      <c r="Q705" s="841"/>
      <c r="R705" s="841"/>
      <c r="S705" s="841"/>
      <c r="T705" s="841"/>
      <c r="U705" s="841"/>
      <c r="V705" s="841"/>
      <c r="W705" s="841"/>
      <c r="X705" s="841"/>
      <c r="Y705" s="841"/>
      <c r="Z705" s="841"/>
    </row>
    <row r="706">
      <c r="A706" s="841"/>
      <c r="B706" s="839"/>
      <c r="C706" s="839"/>
      <c r="D706" s="839"/>
      <c r="E706" s="839"/>
      <c r="F706" s="839"/>
      <c r="G706" s="839"/>
      <c r="H706" s="839"/>
      <c r="I706" s="841"/>
      <c r="J706" s="841"/>
      <c r="K706" s="841"/>
      <c r="L706" s="841"/>
      <c r="M706" s="841"/>
      <c r="N706" s="841"/>
      <c r="O706" s="841"/>
      <c r="P706" s="841"/>
      <c r="Q706" s="841"/>
      <c r="R706" s="841"/>
      <c r="S706" s="841"/>
      <c r="T706" s="841"/>
      <c r="U706" s="841"/>
      <c r="V706" s="841"/>
      <c r="W706" s="841"/>
      <c r="X706" s="841"/>
      <c r="Y706" s="841"/>
      <c r="Z706" s="841"/>
    </row>
    <row r="707">
      <c r="A707" s="841"/>
      <c r="B707" s="839"/>
      <c r="C707" s="839"/>
      <c r="D707" s="839"/>
      <c r="E707" s="839"/>
      <c r="F707" s="839"/>
      <c r="G707" s="839"/>
      <c r="H707" s="839"/>
      <c r="I707" s="841"/>
      <c r="J707" s="841"/>
      <c r="K707" s="841"/>
      <c r="L707" s="841"/>
      <c r="M707" s="841"/>
      <c r="N707" s="841"/>
      <c r="O707" s="841"/>
      <c r="P707" s="841"/>
      <c r="Q707" s="841"/>
      <c r="R707" s="841"/>
      <c r="S707" s="841"/>
      <c r="T707" s="841"/>
      <c r="U707" s="841"/>
      <c r="V707" s="841"/>
      <c r="W707" s="841"/>
      <c r="X707" s="841"/>
      <c r="Y707" s="841"/>
      <c r="Z707" s="841"/>
    </row>
    <row r="708">
      <c r="A708" s="841"/>
      <c r="B708" s="839"/>
      <c r="C708" s="839"/>
      <c r="D708" s="839"/>
      <c r="E708" s="839"/>
      <c r="F708" s="839"/>
      <c r="G708" s="839"/>
      <c r="H708" s="839"/>
      <c r="I708" s="841"/>
      <c r="J708" s="841"/>
      <c r="K708" s="841"/>
      <c r="L708" s="841"/>
      <c r="M708" s="841"/>
      <c r="N708" s="841"/>
      <c r="O708" s="841"/>
      <c r="P708" s="841"/>
      <c r="Q708" s="841"/>
      <c r="R708" s="841"/>
      <c r="S708" s="841"/>
      <c r="T708" s="841"/>
      <c r="U708" s="841"/>
      <c r="V708" s="841"/>
      <c r="W708" s="841"/>
      <c r="X708" s="841"/>
      <c r="Y708" s="841"/>
      <c r="Z708" s="841"/>
    </row>
    <row r="709">
      <c r="A709" s="841"/>
      <c r="B709" s="839"/>
      <c r="C709" s="839"/>
      <c r="D709" s="839"/>
      <c r="E709" s="839"/>
      <c r="F709" s="839"/>
      <c r="G709" s="839"/>
      <c r="H709" s="839"/>
      <c r="I709" s="841"/>
      <c r="J709" s="841"/>
      <c r="K709" s="841"/>
      <c r="L709" s="841"/>
      <c r="M709" s="841"/>
      <c r="N709" s="841"/>
      <c r="O709" s="841"/>
      <c r="P709" s="841"/>
      <c r="Q709" s="841"/>
      <c r="R709" s="841"/>
      <c r="S709" s="841"/>
      <c r="T709" s="841"/>
      <c r="U709" s="841"/>
      <c r="V709" s="841"/>
      <c r="W709" s="841"/>
      <c r="X709" s="841"/>
      <c r="Y709" s="841"/>
      <c r="Z709" s="841"/>
    </row>
    <row r="710">
      <c r="A710" s="841"/>
      <c r="B710" s="839"/>
      <c r="C710" s="839"/>
      <c r="D710" s="839"/>
      <c r="E710" s="839"/>
      <c r="F710" s="839"/>
      <c r="G710" s="839"/>
      <c r="H710" s="839"/>
      <c r="I710" s="841"/>
      <c r="J710" s="841"/>
      <c r="K710" s="841"/>
      <c r="L710" s="841"/>
      <c r="M710" s="841"/>
      <c r="N710" s="841"/>
      <c r="O710" s="841"/>
      <c r="P710" s="841"/>
      <c r="Q710" s="841"/>
      <c r="R710" s="841"/>
      <c r="S710" s="841"/>
      <c r="T710" s="841"/>
      <c r="U710" s="841"/>
      <c r="V710" s="841"/>
      <c r="W710" s="841"/>
      <c r="X710" s="841"/>
      <c r="Y710" s="841"/>
      <c r="Z710" s="841"/>
    </row>
    <row r="711">
      <c r="A711" s="841"/>
      <c r="B711" s="839"/>
      <c r="C711" s="839"/>
      <c r="D711" s="839"/>
      <c r="E711" s="839"/>
      <c r="F711" s="839"/>
      <c r="G711" s="839"/>
      <c r="H711" s="839"/>
      <c r="I711" s="841"/>
      <c r="J711" s="841"/>
      <c r="K711" s="841"/>
      <c r="L711" s="841"/>
      <c r="M711" s="841"/>
      <c r="N711" s="841"/>
      <c r="O711" s="841"/>
      <c r="P711" s="841"/>
      <c r="Q711" s="841"/>
      <c r="R711" s="841"/>
      <c r="S711" s="841"/>
      <c r="T711" s="841"/>
      <c r="U711" s="841"/>
      <c r="V711" s="841"/>
      <c r="W711" s="841"/>
      <c r="X711" s="841"/>
      <c r="Y711" s="841"/>
      <c r="Z711" s="841"/>
    </row>
    <row r="712">
      <c r="A712" s="841"/>
      <c r="B712" s="839"/>
      <c r="C712" s="839"/>
      <c r="D712" s="839"/>
      <c r="E712" s="839"/>
      <c r="F712" s="839"/>
      <c r="G712" s="839"/>
      <c r="H712" s="839"/>
      <c r="I712" s="841"/>
      <c r="J712" s="841"/>
      <c r="K712" s="841"/>
      <c r="L712" s="841"/>
      <c r="M712" s="841"/>
      <c r="N712" s="841"/>
      <c r="O712" s="841"/>
      <c r="P712" s="841"/>
      <c r="Q712" s="841"/>
      <c r="R712" s="841"/>
      <c r="S712" s="841"/>
      <c r="T712" s="841"/>
      <c r="U712" s="841"/>
      <c r="V712" s="841"/>
      <c r="W712" s="841"/>
      <c r="X712" s="841"/>
      <c r="Y712" s="841"/>
      <c r="Z712" s="841"/>
    </row>
    <row r="713">
      <c r="A713" s="841"/>
      <c r="B713" s="839"/>
      <c r="C713" s="839"/>
      <c r="D713" s="839"/>
      <c r="E713" s="839"/>
      <c r="F713" s="839"/>
      <c r="G713" s="839"/>
      <c r="H713" s="839"/>
      <c r="I713" s="841"/>
      <c r="J713" s="841"/>
      <c r="K713" s="841"/>
      <c r="L713" s="841"/>
      <c r="M713" s="841"/>
      <c r="N713" s="841"/>
      <c r="O713" s="841"/>
      <c r="P713" s="841"/>
      <c r="Q713" s="841"/>
      <c r="R713" s="841"/>
      <c r="S713" s="841"/>
      <c r="T713" s="841"/>
      <c r="U713" s="841"/>
      <c r="V713" s="841"/>
      <c r="W713" s="841"/>
      <c r="X713" s="841"/>
      <c r="Y713" s="841"/>
      <c r="Z713" s="841"/>
    </row>
    <row r="714">
      <c r="A714" s="841"/>
      <c r="B714" s="839"/>
      <c r="C714" s="839"/>
      <c r="D714" s="839"/>
      <c r="E714" s="839"/>
      <c r="F714" s="839"/>
      <c r="G714" s="839"/>
      <c r="H714" s="839"/>
      <c r="I714" s="841"/>
      <c r="J714" s="841"/>
      <c r="K714" s="841"/>
      <c r="L714" s="841"/>
      <c r="M714" s="841"/>
      <c r="N714" s="841"/>
      <c r="O714" s="841"/>
      <c r="P714" s="841"/>
      <c r="Q714" s="841"/>
      <c r="R714" s="841"/>
      <c r="S714" s="841"/>
      <c r="T714" s="841"/>
      <c r="U714" s="841"/>
      <c r="V714" s="841"/>
      <c r="W714" s="841"/>
      <c r="X714" s="841"/>
      <c r="Y714" s="841"/>
      <c r="Z714" s="841"/>
    </row>
    <row r="715">
      <c r="A715" s="841"/>
      <c r="B715" s="839"/>
      <c r="C715" s="839"/>
      <c r="D715" s="839"/>
      <c r="E715" s="839"/>
      <c r="F715" s="839"/>
      <c r="G715" s="839"/>
      <c r="H715" s="839"/>
      <c r="I715" s="841"/>
      <c r="J715" s="841"/>
      <c r="K715" s="841"/>
      <c r="L715" s="841"/>
      <c r="M715" s="841"/>
      <c r="N715" s="841"/>
      <c r="O715" s="841"/>
      <c r="P715" s="841"/>
      <c r="Q715" s="841"/>
      <c r="R715" s="841"/>
      <c r="S715" s="841"/>
      <c r="T715" s="841"/>
      <c r="U715" s="841"/>
      <c r="V715" s="841"/>
      <c r="W715" s="841"/>
      <c r="X715" s="841"/>
      <c r="Y715" s="841"/>
      <c r="Z715" s="841"/>
    </row>
    <row r="716">
      <c r="A716" s="841"/>
      <c r="B716" s="839"/>
      <c r="C716" s="839"/>
      <c r="D716" s="839"/>
      <c r="E716" s="839"/>
      <c r="F716" s="839"/>
      <c r="G716" s="839"/>
      <c r="H716" s="839"/>
      <c r="I716" s="841"/>
      <c r="J716" s="841"/>
      <c r="K716" s="841"/>
      <c r="L716" s="841"/>
      <c r="M716" s="841"/>
      <c r="N716" s="841"/>
      <c r="O716" s="841"/>
      <c r="P716" s="841"/>
      <c r="Q716" s="841"/>
      <c r="R716" s="841"/>
      <c r="S716" s="841"/>
      <c r="T716" s="841"/>
      <c r="U716" s="841"/>
      <c r="V716" s="841"/>
      <c r="W716" s="841"/>
      <c r="X716" s="841"/>
      <c r="Y716" s="841"/>
      <c r="Z716" s="841"/>
    </row>
    <row r="717">
      <c r="A717" s="841"/>
      <c r="B717" s="839"/>
      <c r="C717" s="839"/>
      <c r="D717" s="839"/>
      <c r="E717" s="839"/>
      <c r="F717" s="839"/>
      <c r="G717" s="839"/>
      <c r="H717" s="839"/>
      <c r="I717" s="841"/>
      <c r="J717" s="841"/>
      <c r="K717" s="841"/>
      <c r="L717" s="841"/>
      <c r="M717" s="841"/>
      <c r="N717" s="841"/>
      <c r="O717" s="841"/>
      <c r="P717" s="841"/>
      <c r="Q717" s="841"/>
      <c r="R717" s="841"/>
      <c r="S717" s="841"/>
      <c r="T717" s="841"/>
      <c r="U717" s="841"/>
      <c r="V717" s="841"/>
      <c r="W717" s="841"/>
      <c r="X717" s="841"/>
      <c r="Y717" s="841"/>
      <c r="Z717" s="841"/>
    </row>
    <row r="718">
      <c r="A718" s="841"/>
      <c r="B718" s="839"/>
      <c r="C718" s="839"/>
      <c r="D718" s="839"/>
      <c r="E718" s="839"/>
      <c r="F718" s="839"/>
      <c r="G718" s="839"/>
      <c r="H718" s="839"/>
      <c r="I718" s="841"/>
      <c r="J718" s="841"/>
      <c r="K718" s="841"/>
      <c r="L718" s="841"/>
      <c r="M718" s="841"/>
      <c r="N718" s="841"/>
      <c r="O718" s="841"/>
      <c r="P718" s="841"/>
      <c r="Q718" s="841"/>
      <c r="R718" s="841"/>
      <c r="S718" s="841"/>
      <c r="T718" s="841"/>
      <c r="U718" s="841"/>
      <c r="V718" s="841"/>
      <c r="W718" s="841"/>
      <c r="X718" s="841"/>
      <c r="Y718" s="841"/>
      <c r="Z718" s="841"/>
    </row>
    <row r="719">
      <c r="A719" s="841"/>
      <c r="B719" s="839"/>
      <c r="C719" s="839"/>
      <c r="D719" s="839"/>
      <c r="E719" s="839"/>
      <c r="F719" s="839"/>
      <c r="G719" s="839"/>
      <c r="H719" s="839"/>
      <c r="I719" s="841"/>
      <c r="J719" s="841"/>
      <c r="K719" s="841"/>
      <c r="L719" s="841"/>
      <c r="M719" s="841"/>
      <c r="N719" s="841"/>
      <c r="O719" s="841"/>
      <c r="P719" s="841"/>
      <c r="Q719" s="841"/>
      <c r="R719" s="841"/>
      <c r="S719" s="841"/>
      <c r="T719" s="841"/>
      <c r="U719" s="841"/>
      <c r="V719" s="841"/>
      <c r="W719" s="841"/>
      <c r="X719" s="841"/>
      <c r="Y719" s="841"/>
      <c r="Z719" s="841"/>
    </row>
    <row r="720">
      <c r="A720" s="841"/>
      <c r="B720" s="839"/>
      <c r="C720" s="839"/>
      <c r="D720" s="839"/>
      <c r="E720" s="839"/>
      <c r="F720" s="839"/>
      <c r="G720" s="839"/>
      <c r="H720" s="839"/>
      <c r="I720" s="841"/>
      <c r="J720" s="841"/>
      <c r="K720" s="841"/>
      <c r="L720" s="841"/>
      <c r="M720" s="841"/>
      <c r="N720" s="841"/>
      <c r="O720" s="841"/>
      <c r="P720" s="841"/>
      <c r="Q720" s="841"/>
      <c r="R720" s="841"/>
      <c r="S720" s="841"/>
      <c r="T720" s="841"/>
      <c r="U720" s="841"/>
      <c r="V720" s="841"/>
      <c r="W720" s="841"/>
      <c r="X720" s="841"/>
      <c r="Y720" s="841"/>
      <c r="Z720" s="841"/>
    </row>
    <row r="721">
      <c r="A721" s="841"/>
      <c r="B721" s="839"/>
      <c r="C721" s="839"/>
      <c r="D721" s="839"/>
      <c r="E721" s="839"/>
      <c r="F721" s="839"/>
      <c r="G721" s="839"/>
      <c r="H721" s="839"/>
      <c r="I721" s="841"/>
      <c r="J721" s="841"/>
      <c r="K721" s="841"/>
      <c r="L721" s="841"/>
      <c r="M721" s="841"/>
      <c r="N721" s="841"/>
      <c r="O721" s="841"/>
      <c r="P721" s="841"/>
      <c r="Q721" s="841"/>
      <c r="R721" s="841"/>
      <c r="S721" s="841"/>
      <c r="T721" s="841"/>
      <c r="U721" s="841"/>
      <c r="V721" s="841"/>
      <c r="W721" s="841"/>
      <c r="X721" s="841"/>
      <c r="Y721" s="841"/>
      <c r="Z721" s="841"/>
    </row>
    <row r="722">
      <c r="A722" s="841"/>
      <c r="B722" s="839"/>
      <c r="C722" s="839"/>
      <c r="D722" s="839"/>
      <c r="E722" s="839"/>
      <c r="F722" s="839"/>
      <c r="G722" s="839"/>
      <c r="H722" s="839"/>
      <c r="I722" s="841"/>
      <c r="J722" s="841"/>
      <c r="K722" s="841"/>
      <c r="L722" s="841"/>
      <c r="M722" s="841"/>
      <c r="N722" s="841"/>
      <c r="O722" s="841"/>
      <c r="P722" s="841"/>
      <c r="Q722" s="841"/>
      <c r="R722" s="841"/>
      <c r="S722" s="841"/>
      <c r="T722" s="841"/>
      <c r="U722" s="841"/>
      <c r="V722" s="841"/>
      <c r="W722" s="841"/>
      <c r="X722" s="841"/>
      <c r="Y722" s="841"/>
      <c r="Z722" s="841"/>
    </row>
    <row r="723">
      <c r="A723" s="841"/>
      <c r="B723" s="839"/>
      <c r="C723" s="839"/>
      <c r="D723" s="839"/>
      <c r="E723" s="839"/>
      <c r="F723" s="839"/>
      <c r="G723" s="839"/>
      <c r="H723" s="839"/>
      <c r="I723" s="841"/>
      <c r="J723" s="841"/>
      <c r="K723" s="841"/>
      <c r="L723" s="841"/>
      <c r="M723" s="841"/>
      <c r="N723" s="841"/>
      <c r="O723" s="841"/>
      <c r="P723" s="841"/>
      <c r="Q723" s="841"/>
      <c r="R723" s="841"/>
      <c r="S723" s="841"/>
      <c r="T723" s="841"/>
      <c r="U723" s="841"/>
      <c r="V723" s="841"/>
      <c r="W723" s="841"/>
      <c r="X723" s="841"/>
      <c r="Y723" s="841"/>
      <c r="Z723" s="841"/>
    </row>
    <row r="724">
      <c r="A724" s="841"/>
      <c r="B724" s="839"/>
      <c r="C724" s="839"/>
      <c r="D724" s="839"/>
      <c r="E724" s="839"/>
      <c r="F724" s="839"/>
      <c r="G724" s="839"/>
      <c r="H724" s="839"/>
      <c r="I724" s="841"/>
      <c r="J724" s="841"/>
      <c r="K724" s="841"/>
      <c r="L724" s="841"/>
      <c r="M724" s="841"/>
      <c r="N724" s="841"/>
      <c r="O724" s="841"/>
      <c r="P724" s="841"/>
      <c r="Q724" s="841"/>
      <c r="R724" s="841"/>
      <c r="S724" s="841"/>
      <c r="T724" s="841"/>
      <c r="U724" s="841"/>
      <c r="V724" s="841"/>
      <c r="W724" s="841"/>
      <c r="X724" s="841"/>
      <c r="Y724" s="841"/>
      <c r="Z724" s="841"/>
    </row>
    <row r="725">
      <c r="A725" s="841"/>
      <c r="B725" s="839"/>
      <c r="C725" s="839"/>
      <c r="D725" s="839"/>
      <c r="E725" s="839"/>
      <c r="F725" s="839"/>
      <c r="G725" s="839"/>
      <c r="H725" s="839"/>
      <c r="I725" s="841"/>
      <c r="J725" s="841"/>
      <c r="K725" s="841"/>
      <c r="L725" s="841"/>
      <c r="M725" s="841"/>
      <c r="N725" s="841"/>
      <c r="O725" s="841"/>
      <c r="P725" s="841"/>
      <c r="Q725" s="841"/>
      <c r="R725" s="841"/>
      <c r="S725" s="841"/>
      <c r="T725" s="841"/>
      <c r="U725" s="841"/>
      <c r="V725" s="841"/>
      <c r="W725" s="841"/>
      <c r="X725" s="841"/>
      <c r="Y725" s="841"/>
      <c r="Z725" s="841"/>
    </row>
    <row r="726">
      <c r="A726" s="841"/>
      <c r="B726" s="839"/>
      <c r="C726" s="839"/>
      <c r="D726" s="839"/>
      <c r="E726" s="839"/>
      <c r="F726" s="839"/>
      <c r="G726" s="839"/>
      <c r="H726" s="839"/>
      <c r="I726" s="841"/>
      <c r="J726" s="841"/>
      <c r="K726" s="841"/>
      <c r="L726" s="841"/>
      <c r="M726" s="841"/>
      <c r="N726" s="841"/>
      <c r="O726" s="841"/>
      <c r="P726" s="841"/>
      <c r="Q726" s="841"/>
      <c r="R726" s="841"/>
      <c r="S726" s="841"/>
      <c r="T726" s="841"/>
      <c r="U726" s="841"/>
      <c r="V726" s="841"/>
      <c r="W726" s="841"/>
      <c r="X726" s="841"/>
      <c r="Y726" s="841"/>
      <c r="Z726" s="841"/>
    </row>
    <row r="727">
      <c r="A727" s="841"/>
      <c r="B727" s="839"/>
      <c r="C727" s="839"/>
      <c r="D727" s="839"/>
      <c r="E727" s="839"/>
      <c r="F727" s="839"/>
      <c r="G727" s="839"/>
      <c r="H727" s="839"/>
      <c r="I727" s="841"/>
      <c r="J727" s="841"/>
      <c r="K727" s="841"/>
      <c r="L727" s="841"/>
      <c r="M727" s="841"/>
      <c r="N727" s="841"/>
      <c r="O727" s="841"/>
      <c r="P727" s="841"/>
      <c r="Q727" s="841"/>
      <c r="R727" s="841"/>
      <c r="S727" s="841"/>
      <c r="T727" s="841"/>
      <c r="U727" s="841"/>
      <c r="V727" s="841"/>
      <c r="W727" s="841"/>
      <c r="X727" s="841"/>
      <c r="Y727" s="841"/>
      <c r="Z727" s="841"/>
    </row>
    <row r="728">
      <c r="A728" s="841"/>
      <c r="B728" s="839"/>
      <c r="C728" s="839"/>
      <c r="D728" s="839"/>
      <c r="E728" s="839"/>
      <c r="F728" s="839"/>
      <c r="G728" s="839"/>
      <c r="H728" s="839"/>
      <c r="I728" s="841"/>
      <c r="J728" s="841"/>
      <c r="K728" s="841"/>
      <c r="L728" s="841"/>
      <c r="M728" s="841"/>
      <c r="N728" s="841"/>
      <c r="O728" s="841"/>
      <c r="P728" s="841"/>
      <c r="Q728" s="841"/>
      <c r="R728" s="841"/>
      <c r="S728" s="841"/>
      <c r="T728" s="841"/>
      <c r="U728" s="841"/>
      <c r="V728" s="841"/>
      <c r="W728" s="841"/>
      <c r="X728" s="841"/>
      <c r="Y728" s="841"/>
      <c r="Z728" s="841"/>
    </row>
    <row r="729">
      <c r="A729" s="841"/>
      <c r="B729" s="839"/>
      <c r="C729" s="839"/>
      <c r="D729" s="839"/>
      <c r="E729" s="839"/>
      <c r="F729" s="839"/>
      <c r="G729" s="839"/>
      <c r="H729" s="839"/>
      <c r="I729" s="841"/>
      <c r="J729" s="841"/>
      <c r="K729" s="841"/>
      <c r="L729" s="841"/>
      <c r="M729" s="841"/>
      <c r="N729" s="841"/>
      <c r="O729" s="841"/>
      <c r="P729" s="841"/>
      <c r="Q729" s="841"/>
      <c r="R729" s="841"/>
      <c r="S729" s="841"/>
      <c r="T729" s="841"/>
      <c r="U729" s="841"/>
      <c r="V729" s="841"/>
      <c r="W729" s="841"/>
      <c r="X729" s="841"/>
      <c r="Y729" s="841"/>
      <c r="Z729" s="841"/>
    </row>
    <row r="730">
      <c r="A730" s="841"/>
      <c r="B730" s="839"/>
      <c r="C730" s="839"/>
      <c r="D730" s="839"/>
      <c r="E730" s="839"/>
      <c r="F730" s="839"/>
      <c r="G730" s="839"/>
      <c r="H730" s="839"/>
      <c r="I730" s="841"/>
      <c r="J730" s="841"/>
      <c r="K730" s="841"/>
      <c r="L730" s="841"/>
      <c r="M730" s="841"/>
      <c r="N730" s="841"/>
      <c r="O730" s="841"/>
      <c r="P730" s="841"/>
      <c r="Q730" s="841"/>
      <c r="R730" s="841"/>
      <c r="S730" s="841"/>
      <c r="T730" s="841"/>
      <c r="U730" s="841"/>
      <c r="V730" s="841"/>
      <c r="W730" s="841"/>
      <c r="X730" s="841"/>
      <c r="Y730" s="841"/>
      <c r="Z730" s="841"/>
    </row>
    <row r="731">
      <c r="A731" s="841"/>
      <c r="B731" s="839"/>
      <c r="C731" s="839"/>
      <c r="D731" s="839"/>
      <c r="E731" s="839"/>
      <c r="F731" s="839"/>
      <c r="G731" s="839"/>
      <c r="H731" s="839"/>
      <c r="I731" s="841"/>
      <c r="J731" s="841"/>
      <c r="K731" s="841"/>
      <c r="L731" s="841"/>
      <c r="M731" s="841"/>
      <c r="N731" s="841"/>
      <c r="O731" s="841"/>
      <c r="P731" s="841"/>
      <c r="Q731" s="841"/>
      <c r="R731" s="841"/>
      <c r="S731" s="841"/>
      <c r="T731" s="841"/>
      <c r="U731" s="841"/>
      <c r="V731" s="841"/>
      <c r="W731" s="841"/>
      <c r="X731" s="841"/>
      <c r="Y731" s="841"/>
      <c r="Z731" s="841"/>
    </row>
    <row r="732">
      <c r="A732" s="841"/>
      <c r="B732" s="839"/>
      <c r="C732" s="839"/>
      <c r="D732" s="839"/>
      <c r="E732" s="839"/>
      <c r="F732" s="839"/>
      <c r="G732" s="839"/>
      <c r="H732" s="839"/>
      <c r="I732" s="841"/>
      <c r="J732" s="841"/>
      <c r="K732" s="841"/>
      <c r="L732" s="841"/>
      <c r="M732" s="841"/>
      <c r="N732" s="841"/>
      <c r="O732" s="841"/>
      <c r="P732" s="841"/>
      <c r="Q732" s="841"/>
      <c r="R732" s="841"/>
      <c r="S732" s="841"/>
      <c r="T732" s="841"/>
      <c r="U732" s="841"/>
      <c r="V732" s="841"/>
      <c r="W732" s="841"/>
      <c r="X732" s="841"/>
      <c r="Y732" s="841"/>
      <c r="Z732" s="841"/>
    </row>
    <row r="733">
      <c r="A733" s="841"/>
      <c r="B733" s="839"/>
      <c r="C733" s="839"/>
      <c r="D733" s="839"/>
      <c r="E733" s="839"/>
      <c r="F733" s="839"/>
      <c r="G733" s="839"/>
      <c r="H733" s="839"/>
      <c r="I733" s="841"/>
      <c r="J733" s="841"/>
      <c r="K733" s="841"/>
      <c r="L733" s="841"/>
      <c r="M733" s="841"/>
      <c r="N733" s="841"/>
      <c r="O733" s="841"/>
      <c r="P733" s="841"/>
      <c r="Q733" s="841"/>
      <c r="R733" s="841"/>
      <c r="S733" s="841"/>
      <c r="T733" s="841"/>
      <c r="U733" s="841"/>
      <c r="V733" s="841"/>
      <c r="W733" s="841"/>
      <c r="X733" s="841"/>
      <c r="Y733" s="841"/>
      <c r="Z733" s="841"/>
    </row>
    <row r="734">
      <c r="A734" s="841"/>
      <c r="B734" s="839"/>
      <c r="C734" s="839"/>
      <c r="D734" s="839"/>
      <c r="E734" s="839"/>
      <c r="F734" s="839"/>
      <c r="G734" s="839"/>
      <c r="H734" s="839"/>
      <c r="I734" s="841"/>
      <c r="J734" s="841"/>
      <c r="K734" s="841"/>
      <c r="L734" s="841"/>
      <c r="M734" s="841"/>
      <c r="N734" s="841"/>
      <c r="O734" s="841"/>
      <c r="P734" s="841"/>
      <c r="Q734" s="841"/>
      <c r="R734" s="841"/>
      <c r="S734" s="841"/>
      <c r="T734" s="841"/>
      <c r="U734" s="841"/>
      <c r="V734" s="841"/>
      <c r="W734" s="841"/>
      <c r="X734" s="841"/>
      <c r="Y734" s="841"/>
      <c r="Z734" s="841"/>
    </row>
    <row r="735">
      <c r="A735" s="841"/>
      <c r="B735" s="839"/>
      <c r="C735" s="839"/>
      <c r="D735" s="839"/>
      <c r="E735" s="839"/>
      <c r="F735" s="839"/>
      <c r="G735" s="839"/>
      <c r="H735" s="839"/>
      <c r="I735" s="841"/>
      <c r="J735" s="841"/>
      <c r="K735" s="841"/>
      <c r="L735" s="841"/>
      <c r="M735" s="841"/>
      <c r="N735" s="841"/>
      <c r="O735" s="841"/>
      <c r="P735" s="841"/>
      <c r="Q735" s="841"/>
      <c r="R735" s="841"/>
      <c r="S735" s="841"/>
      <c r="T735" s="841"/>
      <c r="U735" s="841"/>
      <c r="V735" s="841"/>
      <c r="W735" s="841"/>
      <c r="X735" s="841"/>
      <c r="Y735" s="841"/>
      <c r="Z735" s="841"/>
    </row>
    <row r="736">
      <c r="A736" s="841"/>
      <c r="B736" s="839"/>
      <c r="C736" s="839"/>
      <c r="D736" s="839"/>
      <c r="E736" s="839"/>
      <c r="F736" s="839"/>
      <c r="G736" s="839"/>
      <c r="H736" s="839"/>
      <c r="I736" s="841"/>
      <c r="J736" s="841"/>
      <c r="K736" s="841"/>
      <c r="L736" s="841"/>
      <c r="M736" s="841"/>
      <c r="N736" s="841"/>
      <c r="O736" s="841"/>
      <c r="P736" s="841"/>
      <c r="Q736" s="841"/>
      <c r="R736" s="841"/>
      <c r="S736" s="841"/>
      <c r="T736" s="841"/>
      <c r="U736" s="841"/>
      <c r="V736" s="841"/>
      <c r="W736" s="841"/>
      <c r="X736" s="841"/>
      <c r="Y736" s="841"/>
      <c r="Z736" s="841"/>
    </row>
    <row r="737">
      <c r="A737" s="841"/>
      <c r="B737" s="839"/>
      <c r="C737" s="839"/>
      <c r="D737" s="839"/>
      <c r="E737" s="839"/>
      <c r="F737" s="839"/>
      <c r="G737" s="839"/>
      <c r="H737" s="839"/>
      <c r="I737" s="841"/>
      <c r="J737" s="841"/>
      <c r="K737" s="841"/>
      <c r="L737" s="841"/>
      <c r="M737" s="841"/>
      <c r="N737" s="841"/>
      <c r="O737" s="841"/>
      <c r="P737" s="841"/>
      <c r="Q737" s="841"/>
      <c r="R737" s="841"/>
      <c r="S737" s="841"/>
      <c r="T737" s="841"/>
      <c r="U737" s="841"/>
      <c r="V737" s="841"/>
      <c r="W737" s="841"/>
      <c r="X737" s="841"/>
      <c r="Y737" s="841"/>
      <c r="Z737" s="841"/>
    </row>
    <row r="738">
      <c r="A738" s="841"/>
      <c r="B738" s="839"/>
      <c r="C738" s="839"/>
      <c r="D738" s="839"/>
      <c r="E738" s="839"/>
      <c r="F738" s="839"/>
      <c r="G738" s="839"/>
      <c r="H738" s="839"/>
      <c r="I738" s="841"/>
      <c r="J738" s="841"/>
      <c r="K738" s="841"/>
      <c r="L738" s="841"/>
      <c r="M738" s="841"/>
      <c r="N738" s="841"/>
      <c r="O738" s="841"/>
      <c r="P738" s="841"/>
      <c r="Q738" s="841"/>
      <c r="R738" s="841"/>
      <c r="S738" s="841"/>
      <c r="T738" s="841"/>
      <c r="U738" s="841"/>
      <c r="V738" s="841"/>
      <c r="W738" s="841"/>
      <c r="X738" s="841"/>
      <c r="Y738" s="841"/>
      <c r="Z738" s="841"/>
    </row>
    <row r="739">
      <c r="A739" s="841"/>
      <c r="B739" s="839"/>
      <c r="C739" s="839"/>
      <c r="D739" s="839"/>
      <c r="E739" s="839"/>
      <c r="F739" s="839"/>
      <c r="G739" s="839"/>
      <c r="H739" s="839"/>
      <c r="I739" s="841"/>
      <c r="J739" s="841"/>
      <c r="K739" s="841"/>
      <c r="L739" s="841"/>
      <c r="M739" s="841"/>
      <c r="N739" s="841"/>
      <c r="O739" s="841"/>
      <c r="P739" s="841"/>
      <c r="Q739" s="841"/>
      <c r="R739" s="841"/>
      <c r="S739" s="841"/>
      <c r="T739" s="841"/>
      <c r="U739" s="841"/>
      <c r="V739" s="841"/>
      <c r="W739" s="841"/>
      <c r="X739" s="841"/>
      <c r="Y739" s="841"/>
      <c r="Z739" s="841"/>
    </row>
    <row r="740">
      <c r="A740" s="841"/>
      <c r="B740" s="839"/>
      <c r="C740" s="839"/>
      <c r="D740" s="839"/>
      <c r="E740" s="839"/>
      <c r="F740" s="839"/>
      <c r="G740" s="839"/>
      <c r="H740" s="839"/>
      <c r="I740" s="841"/>
      <c r="J740" s="841"/>
      <c r="K740" s="841"/>
      <c r="L740" s="841"/>
      <c r="M740" s="841"/>
      <c r="N740" s="841"/>
      <c r="O740" s="841"/>
      <c r="P740" s="841"/>
      <c r="Q740" s="841"/>
      <c r="R740" s="841"/>
      <c r="S740" s="841"/>
      <c r="T740" s="841"/>
      <c r="U740" s="841"/>
      <c r="V740" s="841"/>
      <c r="W740" s="841"/>
      <c r="X740" s="841"/>
      <c r="Y740" s="841"/>
      <c r="Z740" s="841"/>
    </row>
    <row r="741">
      <c r="A741" s="841"/>
      <c r="B741" s="839"/>
      <c r="C741" s="839"/>
      <c r="D741" s="839"/>
      <c r="E741" s="839"/>
      <c r="F741" s="839"/>
      <c r="G741" s="839"/>
      <c r="H741" s="839"/>
      <c r="I741" s="841"/>
      <c r="J741" s="841"/>
      <c r="K741" s="841"/>
      <c r="L741" s="841"/>
      <c r="M741" s="841"/>
      <c r="N741" s="841"/>
      <c r="O741" s="841"/>
      <c r="P741" s="841"/>
      <c r="Q741" s="841"/>
      <c r="R741" s="841"/>
      <c r="S741" s="841"/>
      <c r="T741" s="841"/>
      <c r="U741" s="841"/>
      <c r="V741" s="841"/>
      <c r="W741" s="841"/>
      <c r="X741" s="841"/>
      <c r="Y741" s="841"/>
      <c r="Z741" s="841"/>
    </row>
    <row r="742">
      <c r="A742" s="841"/>
      <c r="B742" s="839"/>
      <c r="C742" s="839"/>
      <c r="D742" s="839"/>
      <c r="E742" s="839"/>
      <c r="F742" s="839"/>
      <c r="G742" s="839"/>
      <c r="H742" s="839"/>
      <c r="I742" s="841"/>
      <c r="J742" s="841"/>
      <c r="K742" s="841"/>
      <c r="L742" s="841"/>
      <c r="M742" s="841"/>
      <c r="N742" s="841"/>
      <c r="O742" s="841"/>
      <c r="P742" s="841"/>
      <c r="Q742" s="841"/>
      <c r="R742" s="841"/>
      <c r="S742" s="841"/>
      <c r="T742" s="841"/>
      <c r="U742" s="841"/>
      <c r="V742" s="841"/>
      <c r="W742" s="841"/>
      <c r="X742" s="841"/>
      <c r="Y742" s="841"/>
      <c r="Z742" s="841"/>
    </row>
    <row r="743">
      <c r="A743" s="841"/>
      <c r="B743" s="839"/>
      <c r="C743" s="839"/>
      <c r="D743" s="839"/>
      <c r="E743" s="839"/>
      <c r="F743" s="839"/>
      <c r="G743" s="839"/>
      <c r="H743" s="839"/>
      <c r="I743" s="841"/>
      <c r="J743" s="841"/>
      <c r="K743" s="841"/>
      <c r="L743" s="841"/>
      <c r="M743" s="841"/>
      <c r="N743" s="841"/>
      <c r="O743" s="841"/>
      <c r="P743" s="841"/>
      <c r="Q743" s="841"/>
      <c r="R743" s="841"/>
      <c r="S743" s="841"/>
      <c r="T743" s="841"/>
      <c r="U743" s="841"/>
      <c r="V743" s="841"/>
      <c r="W743" s="841"/>
      <c r="X743" s="841"/>
      <c r="Y743" s="841"/>
      <c r="Z743" s="841"/>
    </row>
    <row r="744">
      <c r="A744" s="841"/>
      <c r="B744" s="839"/>
      <c r="C744" s="839"/>
      <c r="D744" s="839"/>
      <c r="E744" s="839"/>
      <c r="F744" s="839"/>
      <c r="G744" s="839"/>
      <c r="H744" s="839"/>
      <c r="I744" s="841"/>
      <c r="J744" s="841"/>
      <c r="K744" s="841"/>
      <c r="L744" s="841"/>
      <c r="M744" s="841"/>
      <c r="N744" s="841"/>
      <c r="O744" s="841"/>
      <c r="P744" s="841"/>
      <c r="Q744" s="841"/>
      <c r="R744" s="841"/>
      <c r="S744" s="841"/>
      <c r="T744" s="841"/>
      <c r="U744" s="841"/>
      <c r="V744" s="841"/>
      <c r="W744" s="841"/>
      <c r="X744" s="841"/>
      <c r="Y744" s="841"/>
      <c r="Z744" s="841"/>
    </row>
    <row r="745">
      <c r="A745" s="841"/>
      <c r="B745" s="839"/>
      <c r="C745" s="839"/>
      <c r="D745" s="839"/>
      <c r="E745" s="839"/>
      <c r="F745" s="839"/>
      <c r="G745" s="839"/>
      <c r="H745" s="839"/>
      <c r="I745" s="841"/>
      <c r="J745" s="841"/>
      <c r="K745" s="841"/>
      <c r="L745" s="841"/>
      <c r="M745" s="841"/>
      <c r="N745" s="841"/>
      <c r="O745" s="841"/>
      <c r="P745" s="841"/>
      <c r="Q745" s="841"/>
      <c r="R745" s="841"/>
      <c r="S745" s="841"/>
      <c r="T745" s="841"/>
      <c r="U745" s="841"/>
      <c r="V745" s="841"/>
      <c r="W745" s="841"/>
      <c r="X745" s="841"/>
      <c r="Y745" s="841"/>
      <c r="Z745" s="841"/>
    </row>
    <row r="746">
      <c r="A746" s="841"/>
      <c r="B746" s="839"/>
      <c r="C746" s="839"/>
      <c r="D746" s="839"/>
      <c r="E746" s="839"/>
      <c r="F746" s="839"/>
      <c r="G746" s="839"/>
      <c r="H746" s="839"/>
      <c r="I746" s="841"/>
      <c r="J746" s="841"/>
      <c r="K746" s="841"/>
      <c r="L746" s="841"/>
      <c r="M746" s="841"/>
      <c r="N746" s="841"/>
      <c r="O746" s="841"/>
      <c r="P746" s="841"/>
      <c r="Q746" s="841"/>
      <c r="R746" s="841"/>
      <c r="S746" s="841"/>
      <c r="T746" s="841"/>
      <c r="U746" s="841"/>
      <c r="V746" s="841"/>
      <c r="W746" s="841"/>
      <c r="X746" s="841"/>
      <c r="Y746" s="841"/>
      <c r="Z746" s="841"/>
    </row>
    <row r="747">
      <c r="A747" s="841"/>
      <c r="B747" s="839"/>
      <c r="C747" s="839"/>
      <c r="D747" s="839"/>
      <c r="E747" s="839"/>
      <c r="F747" s="839"/>
      <c r="G747" s="839"/>
      <c r="H747" s="839"/>
      <c r="I747" s="841"/>
      <c r="J747" s="841"/>
      <c r="K747" s="841"/>
      <c r="L747" s="841"/>
      <c r="M747" s="841"/>
      <c r="N747" s="841"/>
      <c r="O747" s="841"/>
      <c r="P747" s="841"/>
      <c r="Q747" s="841"/>
      <c r="R747" s="841"/>
      <c r="S747" s="841"/>
      <c r="T747" s="841"/>
      <c r="U747" s="841"/>
      <c r="V747" s="841"/>
      <c r="W747" s="841"/>
      <c r="X747" s="841"/>
      <c r="Y747" s="841"/>
      <c r="Z747" s="841"/>
    </row>
    <row r="748">
      <c r="A748" s="841"/>
      <c r="B748" s="839"/>
      <c r="C748" s="839"/>
      <c r="D748" s="839"/>
      <c r="E748" s="839"/>
      <c r="F748" s="839"/>
      <c r="G748" s="839"/>
      <c r="H748" s="839"/>
      <c r="I748" s="841"/>
      <c r="J748" s="841"/>
      <c r="K748" s="841"/>
      <c r="L748" s="841"/>
      <c r="M748" s="841"/>
      <c r="N748" s="841"/>
      <c r="O748" s="841"/>
      <c r="P748" s="841"/>
      <c r="Q748" s="841"/>
      <c r="R748" s="841"/>
      <c r="S748" s="841"/>
      <c r="T748" s="841"/>
      <c r="U748" s="841"/>
      <c r="V748" s="841"/>
      <c r="W748" s="841"/>
      <c r="X748" s="841"/>
      <c r="Y748" s="841"/>
      <c r="Z748" s="841"/>
    </row>
    <row r="749">
      <c r="A749" s="841"/>
      <c r="B749" s="839"/>
      <c r="C749" s="839"/>
      <c r="D749" s="839"/>
      <c r="E749" s="839"/>
      <c r="F749" s="839"/>
      <c r="G749" s="839"/>
      <c r="H749" s="839"/>
      <c r="I749" s="841"/>
      <c r="J749" s="841"/>
      <c r="K749" s="841"/>
      <c r="L749" s="841"/>
      <c r="M749" s="841"/>
      <c r="N749" s="841"/>
      <c r="O749" s="841"/>
      <c r="P749" s="841"/>
      <c r="Q749" s="841"/>
      <c r="R749" s="841"/>
      <c r="S749" s="841"/>
      <c r="T749" s="841"/>
      <c r="U749" s="841"/>
      <c r="V749" s="841"/>
      <c r="W749" s="841"/>
      <c r="X749" s="841"/>
      <c r="Y749" s="841"/>
      <c r="Z749" s="841"/>
    </row>
    <row r="750">
      <c r="A750" s="841"/>
      <c r="B750" s="839"/>
      <c r="C750" s="839"/>
      <c r="D750" s="839"/>
      <c r="E750" s="839"/>
      <c r="F750" s="839"/>
      <c r="G750" s="839"/>
      <c r="H750" s="839"/>
      <c r="I750" s="841"/>
      <c r="J750" s="841"/>
      <c r="K750" s="841"/>
      <c r="L750" s="841"/>
      <c r="M750" s="841"/>
      <c r="N750" s="841"/>
      <c r="O750" s="841"/>
      <c r="P750" s="841"/>
      <c r="Q750" s="841"/>
      <c r="R750" s="841"/>
      <c r="S750" s="841"/>
      <c r="T750" s="841"/>
      <c r="U750" s="841"/>
      <c r="V750" s="841"/>
      <c r="W750" s="841"/>
      <c r="X750" s="841"/>
      <c r="Y750" s="841"/>
      <c r="Z750" s="841"/>
    </row>
    <row r="751">
      <c r="A751" s="841"/>
      <c r="B751" s="839"/>
      <c r="C751" s="839"/>
      <c r="D751" s="839"/>
      <c r="E751" s="839"/>
      <c r="F751" s="839"/>
      <c r="G751" s="839"/>
      <c r="H751" s="839"/>
      <c r="I751" s="841"/>
      <c r="J751" s="841"/>
      <c r="K751" s="841"/>
      <c r="L751" s="841"/>
      <c r="M751" s="841"/>
      <c r="N751" s="841"/>
      <c r="O751" s="841"/>
      <c r="P751" s="841"/>
      <c r="Q751" s="841"/>
      <c r="R751" s="841"/>
      <c r="S751" s="841"/>
      <c r="T751" s="841"/>
      <c r="U751" s="841"/>
      <c r="V751" s="841"/>
      <c r="W751" s="841"/>
      <c r="X751" s="841"/>
      <c r="Y751" s="841"/>
      <c r="Z751" s="841"/>
    </row>
    <row r="752">
      <c r="A752" s="841"/>
      <c r="B752" s="839"/>
      <c r="C752" s="839"/>
      <c r="D752" s="839"/>
      <c r="E752" s="839"/>
      <c r="F752" s="839"/>
      <c r="G752" s="839"/>
      <c r="H752" s="839"/>
      <c r="I752" s="841"/>
      <c r="J752" s="841"/>
      <c r="K752" s="841"/>
      <c r="L752" s="841"/>
      <c r="M752" s="841"/>
      <c r="N752" s="841"/>
      <c r="O752" s="841"/>
      <c r="P752" s="841"/>
      <c r="Q752" s="841"/>
      <c r="R752" s="841"/>
      <c r="S752" s="841"/>
      <c r="T752" s="841"/>
      <c r="U752" s="841"/>
      <c r="V752" s="841"/>
      <c r="W752" s="841"/>
      <c r="X752" s="841"/>
      <c r="Y752" s="841"/>
      <c r="Z752" s="841"/>
    </row>
    <row r="753">
      <c r="A753" s="841"/>
      <c r="B753" s="839"/>
      <c r="C753" s="839"/>
      <c r="D753" s="839"/>
      <c r="E753" s="839"/>
      <c r="F753" s="839"/>
      <c r="G753" s="839"/>
      <c r="H753" s="839"/>
      <c r="I753" s="841"/>
      <c r="J753" s="841"/>
      <c r="K753" s="841"/>
      <c r="L753" s="841"/>
      <c r="M753" s="841"/>
      <c r="N753" s="841"/>
      <c r="O753" s="841"/>
      <c r="P753" s="841"/>
      <c r="Q753" s="841"/>
      <c r="R753" s="841"/>
      <c r="S753" s="841"/>
      <c r="T753" s="841"/>
      <c r="U753" s="841"/>
      <c r="V753" s="841"/>
      <c r="W753" s="841"/>
      <c r="X753" s="841"/>
      <c r="Y753" s="841"/>
      <c r="Z753" s="841"/>
    </row>
    <row r="754">
      <c r="A754" s="841"/>
      <c r="B754" s="839"/>
      <c r="C754" s="839"/>
      <c r="D754" s="839"/>
      <c r="E754" s="839"/>
      <c r="F754" s="839"/>
      <c r="G754" s="839"/>
      <c r="H754" s="839"/>
      <c r="I754" s="841"/>
      <c r="J754" s="841"/>
      <c r="K754" s="841"/>
      <c r="L754" s="841"/>
      <c r="M754" s="841"/>
      <c r="N754" s="841"/>
      <c r="O754" s="841"/>
      <c r="P754" s="841"/>
      <c r="Q754" s="841"/>
      <c r="R754" s="841"/>
      <c r="S754" s="841"/>
      <c r="T754" s="841"/>
      <c r="U754" s="841"/>
      <c r="V754" s="841"/>
      <c r="W754" s="841"/>
      <c r="X754" s="841"/>
      <c r="Y754" s="841"/>
      <c r="Z754" s="841"/>
    </row>
    <row r="755">
      <c r="A755" s="841"/>
      <c r="B755" s="839"/>
      <c r="C755" s="839"/>
      <c r="D755" s="839"/>
      <c r="E755" s="839"/>
      <c r="F755" s="839"/>
      <c r="G755" s="839"/>
      <c r="H755" s="839"/>
      <c r="I755" s="841"/>
      <c r="J755" s="841"/>
      <c r="K755" s="841"/>
      <c r="L755" s="841"/>
      <c r="M755" s="841"/>
      <c r="N755" s="841"/>
      <c r="O755" s="841"/>
      <c r="P755" s="841"/>
      <c r="Q755" s="841"/>
      <c r="R755" s="841"/>
      <c r="S755" s="841"/>
      <c r="T755" s="841"/>
      <c r="U755" s="841"/>
      <c r="V755" s="841"/>
      <c r="W755" s="841"/>
      <c r="X755" s="841"/>
      <c r="Y755" s="841"/>
      <c r="Z755" s="841"/>
    </row>
    <row r="756">
      <c r="A756" s="841"/>
      <c r="B756" s="839"/>
      <c r="C756" s="839"/>
      <c r="D756" s="839"/>
      <c r="E756" s="839"/>
      <c r="F756" s="839"/>
      <c r="G756" s="839"/>
      <c r="H756" s="839"/>
      <c r="I756" s="841"/>
      <c r="J756" s="841"/>
      <c r="K756" s="841"/>
      <c r="L756" s="841"/>
      <c r="M756" s="841"/>
      <c r="N756" s="841"/>
      <c r="O756" s="841"/>
      <c r="P756" s="841"/>
      <c r="Q756" s="841"/>
      <c r="R756" s="841"/>
      <c r="S756" s="841"/>
      <c r="T756" s="841"/>
      <c r="U756" s="841"/>
      <c r="V756" s="841"/>
      <c r="W756" s="841"/>
      <c r="X756" s="841"/>
      <c r="Y756" s="841"/>
      <c r="Z756" s="841"/>
    </row>
    <row r="757">
      <c r="A757" s="841"/>
      <c r="B757" s="839"/>
      <c r="C757" s="839"/>
      <c r="D757" s="839"/>
      <c r="E757" s="839"/>
      <c r="F757" s="839"/>
      <c r="G757" s="839"/>
      <c r="H757" s="839"/>
      <c r="I757" s="841"/>
      <c r="J757" s="841"/>
      <c r="K757" s="841"/>
      <c r="L757" s="841"/>
      <c r="M757" s="841"/>
      <c r="N757" s="841"/>
      <c r="O757" s="841"/>
      <c r="P757" s="841"/>
      <c r="Q757" s="841"/>
      <c r="R757" s="841"/>
      <c r="S757" s="841"/>
      <c r="T757" s="841"/>
      <c r="U757" s="841"/>
      <c r="V757" s="841"/>
      <c r="W757" s="841"/>
      <c r="X757" s="841"/>
      <c r="Y757" s="841"/>
      <c r="Z757" s="841"/>
    </row>
    <row r="758">
      <c r="A758" s="841"/>
      <c r="B758" s="839"/>
      <c r="C758" s="839"/>
      <c r="D758" s="839"/>
      <c r="E758" s="839"/>
      <c r="F758" s="839"/>
      <c r="G758" s="839"/>
      <c r="H758" s="839"/>
      <c r="I758" s="841"/>
      <c r="J758" s="841"/>
      <c r="K758" s="841"/>
      <c r="L758" s="841"/>
      <c r="M758" s="841"/>
      <c r="N758" s="841"/>
      <c r="O758" s="841"/>
      <c r="P758" s="841"/>
      <c r="Q758" s="841"/>
      <c r="R758" s="841"/>
      <c r="S758" s="841"/>
      <c r="T758" s="841"/>
      <c r="U758" s="841"/>
      <c r="V758" s="841"/>
      <c r="W758" s="841"/>
      <c r="X758" s="841"/>
      <c r="Y758" s="841"/>
      <c r="Z758" s="841"/>
    </row>
    <row r="759">
      <c r="A759" s="841"/>
      <c r="B759" s="839"/>
      <c r="C759" s="839"/>
      <c r="D759" s="839"/>
      <c r="E759" s="839"/>
      <c r="F759" s="839"/>
      <c r="G759" s="839"/>
      <c r="H759" s="839"/>
      <c r="I759" s="841"/>
      <c r="J759" s="841"/>
      <c r="K759" s="841"/>
      <c r="L759" s="841"/>
      <c r="M759" s="841"/>
      <c r="N759" s="841"/>
      <c r="O759" s="841"/>
      <c r="P759" s="841"/>
      <c r="Q759" s="841"/>
      <c r="R759" s="841"/>
      <c r="S759" s="841"/>
      <c r="T759" s="841"/>
      <c r="U759" s="841"/>
      <c r="V759" s="841"/>
      <c r="W759" s="841"/>
      <c r="X759" s="841"/>
      <c r="Y759" s="841"/>
      <c r="Z759" s="841"/>
    </row>
    <row r="760">
      <c r="A760" s="841"/>
      <c r="B760" s="839"/>
      <c r="C760" s="839"/>
      <c r="D760" s="839"/>
      <c r="E760" s="839"/>
      <c r="F760" s="839"/>
      <c r="G760" s="839"/>
      <c r="H760" s="839"/>
      <c r="I760" s="841"/>
      <c r="J760" s="841"/>
      <c r="K760" s="841"/>
      <c r="L760" s="841"/>
      <c r="M760" s="841"/>
      <c r="N760" s="841"/>
      <c r="O760" s="841"/>
      <c r="P760" s="841"/>
      <c r="Q760" s="841"/>
      <c r="R760" s="841"/>
      <c r="S760" s="841"/>
      <c r="T760" s="841"/>
      <c r="U760" s="841"/>
      <c r="V760" s="841"/>
      <c r="W760" s="841"/>
      <c r="X760" s="841"/>
      <c r="Y760" s="841"/>
      <c r="Z760" s="841"/>
    </row>
    <row r="761">
      <c r="A761" s="841"/>
      <c r="B761" s="839"/>
      <c r="C761" s="839"/>
      <c r="D761" s="839"/>
      <c r="E761" s="839"/>
      <c r="F761" s="839"/>
      <c r="G761" s="839"/>
      <c r="H761" s="839"/>
      <c r="I761" s="841"/>
      <c r="J761" s="841"/>
      <c r="K761" s="841"/>
      <c r="L761" s="841"/>
      <c r="M761" s="841"/>
      <c r="N761" s="841"/>
      <c r="O761" s="841"/>
      <c r="P761" s="841"/>
      <c r="Q761" s="841"/>
      <c r="R761" s="841"/>
      <c r="S761" s="841"/>
      <c r="T761" s="841"/>
      <c r="U761" s="841"/>
      <c r="V761" s="841"/>
      <c r="W761" s="841"/>
      <c r="X761" s="841"/>
      <c r="Y761" s="841"/>
      <c r="Z761" s="841"/>
    </row>
    <row r="762">
      <c r="A762" s="841"/>
      <c r="B762" s="839"/>
      <c r="C762" s="839"/>
      <c r="D762" s="839"/>
      <c r="E762" s="839"/>
      <c r="F762" s="839"/>
      <c r="G762" s="839"/>
      <c r="H762" s="839"/>
      <c r="I762" s="841"/>
      <c r="J762" s="841"/>
      <c r="K762" s="841"/>
      <c r="L762" s="841"/>
      <c r="M762" s="841"/>
      <c r="N762" s="841"/>
      <c r="O762" s="841"/>
      <c r="P762" s="841"/>
      <c r="Q762" s="841"/>
      <c r="R762" s="841"/>
      <c r="S762" s="841"/>
      <c r="T762" s="841"/>
      <c r="U762" s="841"/>
      <c r="V762" s="841"/>
      <c r="W762" s="841"/>
      <c r="X762" s="841"/>
      <c r="Y762" s="841"/>
      <c r="Z762" s="841"/>
    </row>
    <row r="763">
      <c r="A763" s="841"/>
      <c r="B763" s="839"/>
      <c r="C763" s="839"/>
      <c r="D763" s="839"/>
      <c r="E763" s="839"/>
      <c r="F763" s="839"/>
      <c r="G763" s="839"/>
      <c r="H763" s="839"/>
      <c r="I763" s="841"/>
      <c r="J763" s="841"/>
      <c r="K763" s="841"/>
      <c r="L763" s="841"/>
      <c r="M763" s="841"/>
      <c r="N763" s="841"/>
      <c r="O763" s="841"/>
      <c r="P763" s="841"/>
      <c r="Q763" s="841"/>
      <c r="R763" s="841"/>
      <c r="S763" s="841"/>
      <c r="T763" s="841"/>
      <c r="U763" s="841"/>
      <c r="V763" s="841"/>
      <c r="W763" s="841"/>
      <c r="X763" s="841"/>
      <c r="Y763" s="841"/>
      <c r="Z763" s="841"/>
    </row>
    <row r="764">
      <c r="A764" s="841"/>
      <c r="B764" s="839"/>
      <c r="C764" s="839"/>
      <c r="D764" s="839"/>
      <c r="E764" s="839"/>
      <c r="F764" s="839"/>
      <c r="G764" s="839"/>
      <c r="H764" s="839"/>
      <c r="I764" s="841"/>
      <c r="J764" s="841"/>
      <c r="K764" s="841"/>
      <c r="L764" s="841"/>
      <c r="M764" s="841"/>
      <c r="N764" s="841"/>
      <c r="O764" s="841"/>
      <c r="P764" s="841"/>
      <c r="Q764" s="841"/>
      <c r="R764" s="841"/>
      <c r="S764" s="841"/>
      <c r="T764" s="841"/>
      <c r="U764" s="841"/>
      <c r="V764" s="841"/>
      <c r="W764" s="841"/>
      <c r="X764" s="841"/>
      <c r="Y764" s="841"/>
      <c r="Z764" s="841"/>
    </row>
    <row r="765">
      <c r="A765" s="841"/>
      <c r="B765" s="839"/>
      <c r="C765" s="839"/>
      <c r="D765" s="839"/>
      <c r="E765" s="839"/>
      <c r="F765" s="839"/>
      <c r="G765" s="839"/>
      <c r="H765" s="839"/>
      <c r="I765" s="841"/>
      <c r="J765" s="841"/>
      <c r="K765" s="841"/>
      <c r="L765" s="841"/>
      <c r="M765" s="841"/>
      <c r="N765" s="841"/>
      <c r="O765" s="841"/>
      <c r="P765" s="841"/>
      <c r="Q765" s="841"/>
      <c r="R765" s="841"/>
      <c r="S765" s="841"/>
      <c r="T765" s="841"/>
      <c r="U765" s="841"/>
      <c r="V765" s="841"/>
      <c r="W765" s="841"/>
      <c r="X765" s="841"/>
      <c r="Y765" s="841"/>
      <c r="Z765" s="841"/>
    </row>
    <row r="766">
      <c r="A766" s="841"/>
      <c r="B766" s="839"/>
      <c r="C766" s="839"/>
      <c r="D766" s="839"/>
      <c r="E766" s="839"/>
      <c r="F766" s="839"/>
      <c r="G766" s="839"/>
      <c r="H766" s="839"/>
      <c r="I766" s="841"/>
      <c r="J766" s="841"/>
      <c r="K766" s="841"/>
      <c r="L766" s="841"/>
      <c r="M766" s="841"/>
      <c r="N766" s="841"/>
      <c r="O766" s="841"/>
      <c r="P766" s="841"/>
      <c r="Q766" s="841"/>
      <c r="R766" s="841"/>
      <c r="S766" s="841"/>
      <c r="T766" s="841"/>
      <c r="U766" s="841"/>
      <c r="V766" s="841"/>
      <c r="W766" s="841"/>
      <c r="X766" s="841"/>
      <c r="Y766" s="841"/>
      <c r="Z766" s="841"/>
    </row>
    <row r="767">
      <c r="A767" s="841"/>
      <c r="B767" s="839"/>
      <c r="C767" s="839"/>
      <c r="D767" s="839"/>
      <c r="E767" s="839"/>
      <c r="F767" s="839"/>
      <c r="G767" s="839"/>
      <c r="H767" s="839"/>
      <c r="I767" s="841"/>
      <c r="J767" s="841"/>
      <c r="K767" s="841"/>
      <c r="L767" s="841"/>
      <c r="M767" s="841"/>
      <c r="N767" s="841"/>
      <c r="O767" s="841"/>
      <c r="P767" s="841"/>
      <c r="Q767" s="841"/>
      <c r="R767" s="841"/>
      <c r="S767" s="841"/>
      <c r="T767" s="841"/>
      <c r="U767" s="841"/>
      <c r="V767" s="841"/>
      <c r="W767" s="841"/>
      <c r="X767" s="841"/>
      <c r="Y767" s="841"/>
      <c r="Z767" s="841"/>
    </row>
    <row r="768">
      <c r="A768" s="841"/>
      <c r="B768" s="839"/>
      <c r="C768" s="839"/>
      <c r="D768" s="839"/>
      <c r="E768" s="839"/>
      <c r="F768" s="839"/>
      <c r="G768" s="839"/>
      <c r="H768" s="839"/>
      <c r="I768" s="841"/>
      <c r="J768" s="841"/>
      <c r="K768" s="841"/>
      <c r="L768" s="841"/>
      <c r="M768" s="841"/>
      <c r="N768" s="841"/>
      <c r="O768" s="841"/>
      <c r="P768" s="841"/>
      <c r="Q768" s="841"/>
      <c r="R768" s="841"/>
      <c r="S768" s="841"/>
      <c r="T768" s="841"/>
      <c r="U768" s="841"/>
      <c r="V768" s="841"/>
      <c r="W768" s="841"/>
      <c r="X768" s="841"/>
      <c r="Y768" s="841"/>
      <c r="Z768" s="841"/>
    </row>
    <row r="769">
      <c r="A769" s="841"/>
      <c r="B769" s="839"/>
      <c r="C769" s="839"/>
      <c r="D769" s="839"/>
      <c r="E769" s="839"/>
      <c r="F769" s="839"/>
      <c r="G769" s="839"/>
      <c r="H769" s="839"/>
      <c r="I769" s="841"/>
      <c r="J769" s="841"/>
      <c r="K769" s="841"/>
      <c r="L769" s="841"/>
      <c r="M769" s="841"/>
      <c r="N769" s="841"/>
      <c r="O769" s="841"/>
      <c r="P769" s="841"/>
      <c r="Q769" s="841"/>
      <c r="R769" s="841"/>
      <c r="S769" s="841"/>
      <c r="T769" s="841"/>
      <c r="U769" s="841"/>
      <c r="V769" s="841"/>
      <c r="W769" s="841"/>
      <c r="X769" s="841"/>
      <c r="Y769" s="841"/>
      <c r="Z769" s="841"/>
    </row>
    <row r="770">
      <c r="A770" s="841"/>
      <c r="B770" s="839"/>
      <c r="C770" s="839"/>
      <c r="D770" s="839"/>
      <c r="E770" s="839"/>
      <c r="F770" s="839"/>
      <c r="G770" s="839"/>
      <c r="H770" s="839"/>
      <c r="I770" s="841"/>
      <c r="J770" s="841"/>
      <c r="K770" s="841"/>
      <c r="L770" s="841"/>
      <c r="M770" s="841"/>
      <c r="N770" s="841"/>
      <c r="O770" s="841"/>
      <c r="P770" s="841"/>
      <c r="Q770" s="841"/>
      <c r="R770" s="841"/>
      <c r="S770" s="841"/>
      <c r="T770" s="841"/>
      <c r="U770" s="841"/>
      <c r="V770" s="841"/>
      <c r="W770" s="841"/>
      <c r="X770" s="841"/>
      <c r="Y770" s="841"/>
      <c r="Z770" s="841"/>
    </row>
    <row r="771">
      <c r="A771" s="841"/>
      <c r="B771" s="839"/>
      <c r="C771" s="839"/>
      <c r="D771" s="839"/>
      <c r="E771" s="839"/>
      <c r="F771" s="839"/>
      <c r="G771" s="839"/>
      <c r="H771" s="839"/>
      <c r="I771" s="841"/>
      <c r="J771" s="841"/>
      <c r="K771" s="841"/>
      <c r="L771" s="841"/>
      <c r="M771" s="841"/>
      <c r="N771" s="841"/>
      <c r="O771" s="841"/>
      <c r="P771" s="841"/>
      <c r="Q771" s="841"/>
      <c r="R771" s="841"/>
      <c r="S771" s="841"/>
      <c r="T771" s="841"/>
      <c r="U771" s="841"/>
      <c r="V771" s="841"/>
      <c r="W771" s="841"/>
      <c r="X771" s="841"/>
      <c r="Y771" s="841"/>
      <c r="Z771" s="841"/>
    </row>
    <row r="772">
      <c r="A772" s="841"/>
      <c r="B772" s="839"/>
      <c r="C772" s="839"/>
      <c r="D772" s="839"/>
      <c r="E772" s="839"/>
      <c r="F772" s="839"/>
      <c r="G772" s="839"/>
      <c r="H772" s="839"/>
      <c r="I772" s="841"/>
      <c r="J772" s="841"/>
      <c r="K772" s="841"/>
      <c r="L772" s="841"/>
      <c r="M772" s="841"/>
      <c r="N772" s="841"/>
      <c r="O772" s="841"/>
      <c r="P772" s="841"/>
      <c r="Q772" s="841"/>
      <c r="R772" s="841"/>
      <c r="S772" s="841"/>
      <c r="T772" s="841"/>
      <c r="U772" s="841"/>
      <c r="V772" s="841"/>
      <c r="W772" s="841"/>
      <c r="X772" s="841"/>
      <c r="Y772" s="841"/>
      <c r="Z772" s="841"/>
    </row>
    <row r="773">
      <c r="A773" s="841"/>
      <c r="B773" s="839"/>
      <c r="C773" s="839"/>
      <c r="D773" s="839"/>
      <c r="E773" s="839"/>
      <c r="F773" s="839"/>
      <c r="G773" s="839"/>
      <c r="H773" s="839"/>
      <c r="I773" s="841"/>
      <c r="J773" s="841"/>
      <c r="K773" s="841"/>
      <c r="L773" s="841"/>
      <c r="M773" s="841"/>
      <c r="N773" s="841"/>
      <c r="O773" s="841"/>
      <c r="P773" s="841"/>
      <c r="Q773" s="841"/>
      <c r="R773" s="841"/>
      <c r="S773" s="841"/>
      <c r="T773" s="841"/>
      <c r="U773" s="841"/>
      <c r="V773" s="841"/>
      <c r="W773" s="841"/>
      <c r="X773" s="841"/>
      <c r="Y773" s="841"/>
      <c r="Z773" s="841"/>
    </row>
    <row r="774">
      <c r="A774" s="841"/>
      <c r="B774" s="839"/>
      <c r="C774" s="839"/>
      <c r="D774" s="839"/>
      <c r="E774" s="839"/>
      <c r="F774" s="839"/>
      <c r="G774" s="839"/>
      <c r="H774" s="839"/>
      <c r="I774" s="841"/>
      <c r="J774" s="841"/>
      <c r="K774" s="841"/>
      <c r="L774" s="841"/>
      <c r="M774" s="841"/>
      <c r="N774" s="841"/>
      <c r="O774" s="841"/>
      <c r="P774" s="841"/>
      <c r="Q774" s="841"/>
      <c r="R774" s="841"/>
      <c r="S774" s="841"/>
      <c r="T774" s="841"/>
      <c r="U774" s="841"/>
      <c r="V774" s="841"/>
      <c r="W774" s="841"/>
      <c r="X774" s="841"/>
      <c r="Y774" s="841"/>
      <c r="Z774" s="841"/>
    </row>
    <row r="775">
      <c r="A775" s="841"/>
      <c r="B775" s="839"/>
      <c r="C775" s="839"/>
      <c r="D775" s="839"/>
      <c r="E775" s="839"/>
      <c r="F775" s="839"/>
      <c r="G775" s="839"/>
      <c r="H775" s="839"/>
      <c r="I775" s="841"/>
      <c r="J775" s="841"/>
      <c r="K775" s="841"/>
      <c r="L775" s="841"/>
      <c r="M775" s="841"/>
      <c r="N775" s="841"/>
      <c r="O775" s="841"/>
      <c r="P775" s="841"/>
      <c r="Q775" s="841"/>
      <c r="R775" s="841"/>
      <c r="S775" s="841"/>
      <c r="T775" s="841"/>
      <c r="U775" s="841"/>
      <c r="V775" s="841"/>
      <c r="W775" s="841"/>
      <c r="X775" s="841"/>
      <c r="Y775" s="841"/>
      <c r="Z775" s="841"/>
    </row>
    <row r="776">
      <c r="A776" s="841"/>
      <c r="B776" s="839"/>
      <c r="C776" s="839"/>
      <c r="D776" s="839"/>
      <c r="E776" s="839"/>
      <c r="F776" s="839"/>
      <c r="G776" s="839"/>
      <c r="H776" s="839"/>
      <c r="I776" s="841"/>
      <c r="J776" s="841"/>
      <c r="K776" s="841"/>
      <c r="L776" s="841"/>
      <c r="M776" s="841"/>
      <c r="N776" s="841"/>
      <c r="O776" s="841"/>
      <c r="P776" s="841"/>
      <c r="Q776" s="841"/>
      <c r="R776" s="841"/>
      <c r="S776" s="841"/>
      <c r="T776" s="841"/>
      <c r="U776" s="841"/>
      <c r="V776" s="841"/>
      <c r="W776" s="841"/>
      <c r="X776" s="841"/>
      <c r="Y776" s="841"/>
      <c r="Z776" s="841"/>
    </row>
    <row r="777">
      <c r="A777" s="841"/>
      <c r="B777" s="839"/>
      <c r="C777" s="839"/>
      <c r="D777" s="839"/>
      <c r="E777" s="839"/>
      <c r="F777" s="839"/>
      <c r="G777" s="839"/>
      <c r="H777" s="839"/>
      <c r="I777" s="841"/>
      <c r="J777" s="841"/>
      <c r="K777" s="841"/>
      <c r="L777" s="841"/>
      <c r="M777" s="841"/>
      <c r="N777" s="841"/>
      <c r="O777" s="841"/>
      <c r="P777" s="841"/>
      <c r="Q777" s="841"/>
      <c r="R777" s="841"/>
      <c r="S777" s="841"/>
      <c r="T777" s="841"/>
      <c r="U777" s="841"/>
      <c r="V777" s="841"/>
      <c r="W777" s="841"/>
      <c r="X777" s="841"/>
      <c r="Y777" s="841"/>
      <c r="Z777" s="841"/>
    </row>
    <row r="778">
      <c r="A778" s="841"/>
      <c r="B778" s="839"/>
      <c r="C778" s="839"/>
      <c r="D778" s="839"/>
      <c r="E778" s="839"/>
      <c r="F778" s="839"/>
      <c r="G778" s="839"/>
      <c r="H778" s="839"/>
      <c r="I778" s="841"/>
      <c r="J778" s="841"/>
      <c r="K778" s="841"/>
      <c r="L778" s="841"/>
      <c r="M778" s="841"/>
      <c r="N778" s="841"/>
      <c r="O778" s="841"/>
      <c r="P778" s="841"/>
      <c r="Q778" s="841"/>
      <c r="R778" s="841"/>
      <c r="S778" s="841"/>
      <c r="T778" s="841"/>
      <c r="U778" s="841"/>
      <c r="V778" s="841"/>
      <c r="W778" s="841"/>
      <c r="X778" s="841"/>
      <c r="Y778" s="841"/>
      <c r="Z778" s="841"/>
    </row>
    <row r="779">
      <c r="A779" s="841"/>
      <c r="B779" s="839"/>
      <c r="C779" s="839"/>
      <c r="D779" s="839"/>
      <c r="E779" s="839"/>
      <c r="F779" s="839"/>
      <c r="G779" s="839"/>
      <c r="H779" s="839"/>
      <c r="I779" s="841"/>
      <c r="J779" s="841"/>
      <c r="K779" s="841"/>
      <c r="L779" s="841"/>
      <c r="M779" s="841"/>
      <c r="N779" s="841"/>
      <c r="O779" s="841"/>
      <c r="P779" s="841"/>
      <c r="Q779" s="841"/>
      <c r="R779" s="841"/>
      <c r="S779" s="841"/>
      <c r="T779" s="841"/>
      <c r="U779" s="841"/>
      <c r="V779" s="841"/>
      <c r="W779" s="841"/>
      <c r="X779" s="841"/>
      <c r="Y779" s="841"/>
      <c r="Z779" s="841"/>
    </row>
    <row r="780">
      <c r="A780" s="841"/>
      <c r="B780" s="839"/>
      <c r="C780" s="839"/>
      <c r="D780" s="839"/>
      <c r="E780" s="839"/>
      <c r="F780" s="839"/>
      <c r="G780" s="839"/>
      <c r="H780" s="839"/>
      <c r="I780" s="841"/>
      <c r="J780" s="841"/>
      <c r="K780" s="841"/>
      <c r="L780" s="841"/>
      <c r="M780" s="841"/>
      <c r="N780" s="841"/>
      <c r="O780" s="841"/>
      <c r="P780" s="841"/>
      <c r="Q780" s="841"/>
      <c r="R780" s="841"/>
      <c r="S780" s="841"/>
      <c r="T780" s="841"/>
      <c r="U780" s="841"/>
      <c r="V780" s="841"/>
      <c r="W780" s="841"/>
      <c r="X780" s="841"/>
      <c r="Y780" s="841"/>
      <c r="Z780" s="841"/>
    </row>
    <row r="781">
      <c r="A781" s="841"/>
      <c r="B781" s="839"/>
      <c r="C781" s="839"/>
      <c r="D781" s="839"/>
      <c r="E781" s="839"/>
      <c r="F781" s="839"/>
      <c r="G781" s="839"/>
      <c r="H781" s="839"/>
      <c r="I781" s="841"/>
      <c r="J781" s="841"/>
      <c r="K781" s="841"/>
      <c r="L781" s="841"/>
      <c r="M781" s="841"/>
      <c r="N781" s="841"/>
      <c r="O781" s="841"/>
      <c r="P781" s="841"/>
      <c r="Q781" s="841"/>
      <c r="R781" s="841"/>
      <c r="S781" s="841"/>
      <c r="T781" s="841"/>
      <c r="U781" s="841"/>
      <c r="V781" s="841"/>
      <c r="W781" s="841"/>
      <c r="X781" s="841"/>
      <c r="Y781" s="841"/>
      <c r="Z781" s="841"/>
    </row>
    <row r="782">
      <c r="A782" s="841"/>
      <c r="B782" s="839"/>
      <c r="C782" s="839"/>
      <c r="D782" s="839"/>
      <c r="E782" s="839"/>
      <c r="F782" s="839"/>
      <c r="G782" s="839"/>
      <c r="H782" s="839"/>
      <c r="I782" s="841"/>
      <c r="J782" s="841"/>
      <c r="K782" s="841"/>
      <c r="L782" s="841"/>
      <c r="M782" s="841"/>
      <c r="N782" s="841"/>
      <c r="O782" s="841"/>
      <c r="P782" s="841"/>
      <c r="Q782" s="841"/>
      <c r="R782" s="841"/>
      <c r="S782" s="841"/>
      <c r="T782" s="841"/>
      <c r="U782" s="841"/>
      <c r="V782" s="841"/>
      <c r="W782" s="841"/>
      <c r="X782" s="841"/>
      <c r="Y782" s="841"/>
      <c r="Z782" s="841"/>
    </row>
    <row r="783">
      <c r="A783" s="841"/>
      <c r="B783" s="839"/>
      <c r="C783" s="839"/>
      <c r="D783" s="839"/>
      <c r="E783" s="839"/>
      <c r="F783" s="839"/>
      <c r="G783" s="839"/>
      <c r="H783" s="839"/>
      <c r="I783" s="841"/>
      <c r="J783" s="841"/>
      <c r="K783" s="841"/>
      <c r="L783" s="841"/>
      <c r="M783" s="841"/>
      <c r="N783" s="841"/>
      <c r="O783" s="841"/>
      <c r="P783" s="841"/>
      <c r="Q783" s="841"/>
      <c r="R783" s="841"/>
      <c r="S783" s="841"/>
      <c r="T783" s="841"/>
      <c r="U783" s="841"/>
      <c r="V783" s="841"/>
      <c r="W783" s="841"/>
      <c r="X783" s="841"/>
      <c r="Y783" s="841"/>
      <c r="Z783" s="841"/>
    </row>
    <row r="784">
      <c r="A784" s="841"/>
      <c r="B784" s="839"/>
      <c r="C784" s="839"/>
      <c r="D784" s="839"/>
      <c r="E784" s="839"/>
      <c r="F784" s="839"/>
      <c r="G784" s="839"/>
      <c r="H784" s="839"/>
      <c r="I784" s="841"/>
      <c r="J784" s="841"/>
      <c r="K784" s="841"/>
      <c r="L784" s="841"/>
      <c r="M784" s="841"/>
      <c r="N784" s="841"/>
      <c r="O784" s="841"/>
      <c r="P784" s="841"/>
      <c r="Q784" s="841"/>
      <c r="R784" s="841"/>
      <c r="S784" s="841"/>
      <c r="T784" s="841"/>
      <c r="U784" s="841"/>
      <c r="V784" s="841"/>
      <c r="W784" s="841"/>
      <c r="X784" s="841"/>
      <c r="Y784" s="841"/>
      <c r="Z784" s="841"/>
    </row>
    <row r="785">
      <c r="A785" s="841"/>
      <c r="B785" s="839"/>
      <c r="C785" s="839"/>
      <c r="D785" s="839"/>
      <c r="E785" s="839"/>
      <c r="F785" s="839"/>
      <c r="G785" s="839"/>
      <c r="H785" s="839"/>
      <c r="I785" s="841"/>
      <c r="J785" s="841"/>
      <c r="K785" s="841"/>
      <c r="L785" s="841"/>
      <c r="M785" s="841"/>
      <c r="N785" s="841"/>
      <c r="O785" s="841"/>
      <c r="P785" s="841"/>
      <c r="Q785" s="841"/>
      <c r="R785" s="841"/>
      <c r="S785" s="841"/>
      <c r="T785" s="841"/>
      <c r="U785" s="841"/>
      <c r="V785" s="841"/>
      <c r="W785" s="841"/>
      <c r="X785" s="841"/>
      <c r="Y785" s="841"/>
      <c r="Z785" s="841"/>
    </row>
    <row r="786">
      <c r="A786" s="841"/>
      <c r="B786" s="839"/>
      <c r="C786" s="839"/>
      <c r="D786" s="839"/>
      <c r="E786" s="839"/>
      <c r="F786" s="839"/>
      <c r="G786" s="839"/>
      <c r="H786" s="839"/>
      <c r="I786" s="841"/>
      <c r="J786" s="841"/>
      <c r="K786" s="841"/>
      <c r="L786" s="841"/>
      <c r="M786" s="841"/>
      <c r="N786" s="841"/>
      <c r="O786" s="841"/>
      <c r="P786" s="841"/>
      <c r="Q786" s="841"/>
      <c r="R786" s="841"/>
      <c r="S786" s="841"/>
      <c r="T786" s="841"/>
      <c r="U786" s="841"/>
      <c r="V786" s="841"/>
      <c r="W786" s="841"/>
      <c r="X786" s="841"/>
      <c r="Y786" s="841"/>
      <c r="Z786" s="841"/>
    </row>
    <row r="787">
      <c r="A787" s="841"/>
      <c r="B787" s="839"/>
      <c r="C787" s="839"/>
      <c r="D787" s="839"/>
      <c r="E787" s="839"/>
      <c r="F787" s="839"/>
      <c r="G787" s="839"/>
      <c r="H787" s="839"/>
      <c r="I787" s="841"/>
      <c r="J787" s="841"/>
      <c r="K787" s="841"/>
      <c r="L787" s="841"/>
      <c r="M787" s="841"/>
      <c r="N787" s="841"/>
      <c r="O787" s="841"/>
      <c r="P787" s="841"/>
      <c r="Q787" s="841"/>
      <c r="R787" s="841"/>
      <c r="S787" s="841"/>
      <c r="T787" s="841"/>
      <c r="U787" s="841"/>
      <c r="V787" s="841"/>
      <c r="W787" s="841"/>
      <c r="X787" s="841"/>
      <c r="Y787" s="841"/>
      <c r="Z787" s="841"/>
    </row>
    <row r="788">
      <c r="A788" s="841"/>
      <c r="B788" s="839"/>
      <c r="C788" s="839"/>
      <c r="D788" s="839"/>
      <c r="E788" s="839"/>
      <c r="F788" s="839"/>
      <c r="G788" s="839"/>
      <c r="H788" s="839"/>
      <c r="I788" s="841"/>
      <c r="J788" s="841"/>
      <c r="K788" s="841"/>
      <c r="L788" s="841"/>
      <c r="M788" s="841"/>
      <c r="N788" s="841"/>
      <c r="O788" s="841"/>
      <c r="P788" s="841"/>
      <c r="Q788" s="841"/>
      <c r="R788" s="841"/>
      <c r="S788" s="841"/>
      <c r="T788" s="841"/>
      <c r="U788" s="841"/>
      <c r="V788" s="841"/>
      <c r="W788" s="841"/>
      <c r="X788" s="841"/>
      <c r="Y788" s="841"/>
      <c r="Z788" s="841"/>
    </row>
    <row r="789">
      <c r="A789" s="841"/>
      <c r="B789" s="839"/>
      <c r="C789" s="839"/>
      <c r="D789" s="839"/>
      <c r="E789" s="839"/>
      <c r="F789" s="839"/>
      <c r="G789" s="839"/>
      <c r="H789" s="839"/>
      <c r="I789" s="841"/>
      <c r="J789" s="841"/>
      <c r="K789" s="841"/>
      <c r="L789" s="841"/>
      <c r="M789" s="841"/>
      <c r="N789" s="841"/>
      <c r="O789" s="841"/>
      <c r="P789" s="841"/>
      <c r="Q789" s="841"/>
      <c r="R789" s="841"/>
      <c r="S789" s="841"/>
      <c r="T789" s="841"/>
      <c r="U789" s="841"/>
      <c r="V789" s="841"/>
      <c r="W789" s="841"/>
      <c r="X789" s="841"/>
      <c r="Y789" s="841"/>
      <c r="Z789" s="841"/>
    </row>
    <row r="790">
      <c r="A790" s="841"/>
      <c r="B790" s="839"/>
      <c r="C790" s="839"/>
      <c r="D790" s="839"/>
      <c r="E790" s="839"/>
      <c r="F790" s="839"/>
      <c r="G790" s="839"/>
      <c r="H790" s="839"/>
      <c r="I790" s="841"/>
      <c r="J790" s="841"/>
      <c r="K790" s="841"/>
      <c r="L790" s="841"/>
      <c r="M790" s="841"/>
      <c r="N790" s="841"/>
      <c r="O790" s="841"/>
      <c r="P790" s="841"/>
      <c r="Q790" s="841"/>
      <c r="R790" s="841"/>
      <c r="S790" s="841"/>
      <c r="T790" s="841"/>
      <c r="U790" s="841"/>
      <c r="V790" s="841"/>
      <c r="W790" s="841"/>
      <c r="X790" s="841"/>
      <c r="Y790" s="841"/>
      <c r="Z790" s="841"/>
    </row>
    <row r="791">
      <c r="A791" s="841"/>
      <c r="B791" s="839"/>
      <c r="C791" s="839"/>
      <c r="D791" s="839"/>
      <c r="E791" s="839"/>
      <c r="F791" s="839"/>
      <c r="G791" s="839"/>
      <c r="H791" s="839"/>
      <c r="I791" s="841"/>
      <c r="J791" s="841"/>
      <c r="K791" s="841"/>
      <c r="L791" s="841"/>
      <c r="M791" s="841"/>
      <c r="N791" s="841"/>
      <c r="O791" s="841"/>
      <c r="P791" s="841"/>
      <c r="Q791" s="841"/>
      <c r="R791" s="841"/>
      <c r="S791" s="841"/>
      <c r="T791" s="841"/>
      <c r="U791" s="841"/>
      <c r="V791" s="841"/>
      <c r="W791" s="841"/>
      <c r="X791" s="841"/>
      <c r="Y791" s="841"/>
      <c r="Z791" s="841"/>
    </row>
    <row r="792">
      <c r="A792" s="841"/>
      <c r="B792" s="839"/>
      <c r="C792" s="839"/>
      <c r="D792" s="839"/>
      <c r="E792" s="839"/>
      <c r="F792" s="839"/>
      <c r="G792" s="839"/>
      <c r="H792" s="839"/>
      <c r="I792" s="841"/>
      <c r="J792" s="841"/>
      <c r="K792" s="841"/>
      <c r="L792" s="841"/>
      <c r="M792" s="841"/>
      <c r="N792" s="841"/>
      <c r="O792" s="841"/>
      <c r="P792" s="841"/>
      <c r="Q792" s="841"/>
      <c r="R792" s="841"/>
      <c r="S792" s="841"/>
      <c r="T792" s="841"/>
      <c r="U792" s="841"/>
      <c r="V792" s="841"/>
      <c r="W792" s="841"/>
      <c r="X792" s="841"/>
      <c r="Y792" s="841"/>
      <c r="Z792" s="841"/>
    </row>
    <row r="793">
      <c r="A793" s="841"/>
      <c r="B793" s="839"/>
      <c r="C793" s="839"/>
      <c r="D793" s="839"/>
      <c r="E793" s="839"/>
      <c r="F793" s="839"/>
      <c r="G793" s="839"/>
      <c r="H793" s="839"/>
      <c r="I793" s="841"/>
      <c r="J793" s="841"/>
      <c r="K793" s="841"/>
      <c r="L793" s="841"/>
      <c r="M793" s="841"/>
      <c r="N793" s="841"/>
      <c r="O793" s="841"/>
      <c r="P793" s="841"/>
      <c r="Q793" s="841"/>
      <c r="R793" s="841"/>
      <c r="S793" s="841"/>
      <c r="T793" s="841"/>
      <c r="U793" s="841"/>
      <c r="V793" s="841"/>
      <c r="W793" s="841"/>
      <c r="X793" s="841"/>
      <c r="Y793" s="841"/>
      <c r="Z793" s="841"/>
    </row>
    <row r="794">
      <c r="A794" s="841"/>
      <c r="B794" s="839"/>
      <c r="C794" s="839"/>
      <c r="D794" s="839"/>
      <c r="E794" s="839"/>
      <c r="F794" s="839"/>
      <c r="G794" s="839"/>
      <c r="H794" s="839"/>
      <c r="I794" s="841"/>
      <c r="J794" s="841"/>
      <c r="K794" s="841"/>
      <c r="L794" s="841"/>
      <c r="M794" s="841"/>
      <c r="N794" s="841"/>
      <c r="O794" s="841"/>
      <c r="P794" s="841"/>
      <c r="Q794" s="841"/>
      <c r="R794" s="841"/>
      <c r="S794" s="841"/>
      <c r="T794" s="841"/>
      <c r="U794" s="841"/>
      <c r="V794" s="841"/>
      <c r="W794" s="841"/>
      <c r="X794" s="841"/>
      <c r="Y794" s="841"/>
      <c r="Z794" s="841"/>
    </row>
    <row r="795">
      <c r="A795" s="841"/>
      <c r="B795" s="839"/>
      <c r="C795" s="839"/>
      <c r="D795" s="839"/>
      <c r="E795" s="839"/>
      <c r="F795" s="839"/>
      <c r="G795" s="839"/>
      <c r="H795" s="839"/>
      <c r="I795" s="841"/>
      <c r="J795" s="841"/>
      <c r="K795" s="841"/>
      <c r="L795" s="841"/>
      <c r="M795" s="841"/>
      <c r="N795" s="841"/>
      <c r="O795" s="841"/>
      <c r="P795" s="841"/>
      <c r="Q795" s="841"/>
      <c r="R795" s="841"/>
      <c r="S795" s="841"/>
      <c r="T795" s="841"/>
      <c r="U795" s="841"/>
      <c r="V795" s="841"/>
      <c r="W795" s="841"/>
      <c r="X795" s="841"/>
      <c r="Y795" s="841"/>
      <c r="Z795" s="841"/>
    </row>
    <row r="796">
      <c r="A796" s="841"/>
      <c r="B796" s="839"/>
      <c r="C796" s="839"/>
      <c r="D796" s="839"/>
      <c r="E796" s="839"/>
      <c r="F796" s="839"/>
      <c r="G796" s="839"/>
      <c r="H796" s="839"/>
      <c r="I796" s="841"/>
      <c r="J796" s="841"/>
      <c r="K796" s="841"/>
      <c r="L796" s="841"/>
      <c r="M796" s="841"/>
      <c r="N796" s="841"/>
      <c r="O796" s="841"/>
      <c r="P796" s="841"/>
      <c r="Q796" s="841"/>
      <c r="R796" s="841"/>
      <c r="S796" s="841"/>
      <c r="T796" s="841"/>
      <c r="U796" s="841"/>
      <c r="V796" s="841"/>
      <c r="W796" s="841"/>
      <c r="X796" s="841"/>
      <c r="Y796" s="841"/>
      <c r="Z796" s="841"/>
    </row>
    <row r="797">
      <c r="A797" s="841"/>
      <c r="B797" s="839"/>
      <c r="C797" s="839"/>
      <c r="D797" s="839"/>
      <c r="E797" s="839"/>
      <c r="F797" s="839"/>
      <c r="G797" s="839"/>
      <c r="H797" s="839"/>
      <c r="I797" s="841"/>
      <c r="J797" s="841"/>
      <c r="K797" s="841"/>
      <c r="L797" s="841"/>
      <c r="M797" s="841"/>
      <c r="N797" s="841"/>
      <c r="O797" s="841"/>
      <c r="P797" s="841"/>
      <c r="Q797" s="841"/>
      <c r="R797" s="841"/>
      <c r="S797" s="841"/>
      <c r="T797" s="841"/>
      <c r="U797" s="841"/>
      <c r="V797" s="841"/>
      <c r="W797" s="841"/>
      <c r="X797" s="841"/>
      <c r="Y797" s="841"/>
      <c r="Z797" s="841"/>
    </row>
    <row r="798">
      <c r="A798" s="841"/>
      <c r="B798" s="839"/>
      <c r="C798" s="839"/>
      <c r="D798" s="839"/>
      <c r="E798" s="839"/>
      <c r="F798" s="839"/>
      <c r="G798" s="839"/>
      <c r="H798" s="839"/>
      <c r="I798" s="841"/>
      <c r="J798" s="841"/>
      <c r="K798" s="841"/>
      <c r="L798" s="841"/>
      <c r="M798" s="841"/>
      <c r="N798" s="841"/>
      <c r="O798" s="841"/>
      <c r="P798" s="841"/>
      <c r="Q798" s="841"/>
      <c r="R798" s="841"/>
      <c r="S798" s="841"/>
      <c r="T798" s="841"/>
      <c r="U798" s="841"/>
      <c r="V798" s="841"/>
      <c r="W798" s="841"/>
      <c r="X798" s="841"/>
      <c r="Y798" s="841"/>
      <c r="Z798" s="841"/>
    </row>
    <row r="799">
      <c r="A799" s="841"/>
      <c r="B799" s="839"/>
      <c r="C799" s="839"/>
      <c r="D799" s="839"/>
      <c r="E799" s="839"/>
      <c r="F799" s="839"/>
      <c r="G799" s="839"/>
      <c r="H799" s="839"/>
      <c r="I799" s="841"/>
      <c r="J799" s="841"/>
      <c r="K799" s="841"/>
      <c r="L799" s="841"/>
      <c r="M799" s="841"/>
      <c r="N799" s="841"/>
      <c r="O799" s="841"/>
      <c r="P799" s="841"/>
      <c r="Q799" s="841"/>
      <c r="R799" s="841"/>
      <c r="S799" s="841"/>
      <c r="T799" s="841"/>
      <c r="U799" s="841"/>
      <c r="V799" s="841"/>
      <c r="W799" s="841"/>
      <c r="X799" s="841"/>
      <c r="Y799" s="841"/>
      <c r="Z799" s="841"/>
    </row>
    <row r="800">
      <c r="A800" s="841"/>
      <c r="B800" s="839"/>
      <c r="C800" s="839"/>
      <c r="D800" s="839"/>
      <c r="E800" s="839"/>
      <c r="F800" s="839"/>
      <c r="G800" s="839"/>
      <c r="H800" s="839"/>
      <c r="I800" s="841"/>
      <c r="J800" s="841"/>
      <c r="K800" s="841"/>
      <c r="L800" s="841"/>
      <c r="M800" s="841"/>
      <c r="N800" s="841"/>
      <c r="O800" s="841"/>
      <c r="P800" s="841"/>
      <c r="Q800" s="841"/>
      <c r="R800" s="841"/>
      <c r="S800" s="841"/>
      <c r="T800" s="841"/>
      <c r="U800" s="841"/>
      <c r="V800" s="841"/>
      <c r="W800" s="841"/>
      <c r="X800" s="841"/>
      <c r="Y800" s="841"/>
      <c r="Z800" s="841"/>
    </row>
    <row r="801">
      <c r="A801" s="841"/>
      <c r="B801" s="839"/>
      <c r="C801" s="839"/>
      <c r="D801" s="839"/>
      <c r="E801" s="839"/>
      <c r="F801" s="839"/>
      <c r="G801" s="839"/>
      <c r="H801" s="839"/>
      <c r="I801" s="841"/>
      <c r="J801" s="841"/>
      <c r="K801" s="841"/>
      <c r="L801" s="841"/>
      <c r="M801" s="841"/>
      <c r="N801" s="841"/>
      <c r="O801" s="841"/>
      <c r="P801" s="841"/>
      <c r="Q801" s="841"/>
      <c r="R801" s="841"/>
      <c r="S801" s="841"/>
      <c r="T801" s="841"/>
      <c r="U801" s="841"/>
      <c r="V801" s="841"/>
      <c r="W801" s="841"/>
      <c r="X801" s="841"/>
      <c r="Y801" s="841"/>
      <c r="Z801" s="841"/>
    </row>
    <row r="802">
      <c r="A802" s="841"/>
      <c r="B802" s="839"/>
      <c r="C802" s="839"/>
      <c r="D802" s="839"/>
      <c r="E802" s="839"/>
      <c r="F802" s="839"/>
      <c r="G802" s="839"/>
      <c r="H802" s="839"/>
      <c r="I802" s="841"/>
      <c r="J802" s="841"/>
      <c r="K802" s="841"/>
      <c r="L802" s="841"/>
      <c r="M802" s="841"/>
      <c r="N802" s="841"/>
      <c r="O802" s="841"/>
      <c r="P802" s="841"/>
      <c r="Q802" s="841"/>
      <c r="R802" s="841"/>
      <c r="S802" s="841"/>
      <c r="T802" s="841"/>
      <c r="U802" s="841"/>
      <c r="V802" s="841"/>
      <c r="W802" s="841"/>
      <c r="X802" s="841"/>
      <c r="Y802" s="841"/>
      <c r="Z802" s="841"/>
    </row>
    <row r="803">
      <c r="A803" s="841"/>
      <c r="B803" s="839"/>
      <c r="C803" s="839"/>
      <c r="D803" s="839"/>
      <c r="E803" s="839"/>
      <c r="F803" s="839"/>
      <c r="G803" s="839"/>
      <c r="H803" s="839"/>
      <c r="I803" s="841"/>
      <c r="J803" s="841"/>
      <c r="K803" s="841"/>
      <c r="L803" s="841"/>
      <c r="M803" s="841"/>
      <c r="N803" s="841"/>
      <c r="O803" s="841"/>
      <c r="P803" s="841"/>
      <c r="Q803" s="841"/>
      <c r="R803" s="841"/>
      <c r="S803" s="841"/>
      <c r="T803" s="841"/>
      <c r="U803" s="841"/>
      <c r="V803" s="841"/>
      <c r="W803" s="841"/>
      <c r="X803" s="841"/>
      <c r="Y803" s="841"/>
      <c r="Z803" s="841"/>
    </row>
    <row r="804">
      <c r="A804" s="841"/>
      <c r="B804" s="839"/>
      <c r="C804" s="839"/>
      <c r="D804" s="839"/>
      <c r="E804" s="839"/>
      <c r="F804" s="839"/>
      <c r="G804" s="839"/>
      <c r="H804" s="839"/>
      <c r="I804" s="841"/>
      <c r="J804" s="841"/>
      <c r="K804" s="841"/>
      <c r="L804" s="841"/>
      <c r="M804" s="841"/>
      <c r="N804" s="841"/>
      <c r="O804" s="841"/>
      <c r="P804" s="841"/>
      <c r="Q804" s="841"/>
      <c r="R804" s="841"/>
      <c r="S804" s="841"/>
      <c r="T804" s="841"/>
      <c r="U804" s="841"/>
      <c r="V804" s="841"/>
      <c r="W804" s="841"/>
      <c r="X804" s="841"/>
      <c r="Y804" s="841"/>
      <c r="Z804" s="841"/>
    </row>
    <row r="805">
      <c r="A805" s="841"/>
      <c r="B805" s="839"/>
      <c r="C805" s="839"/>
      <c r="D805" s="839"/>
      <c r="E805" s="839"/>
      <c r="F805" s="839"/>
      <c r="G805" s="839"/>
      <c r="H805" s="839"/>
      <c r="I805" s="841"/>
      <c r="J805" s="841"/>
      <c r="K805" s="841"/>
      <c r="L805" s="841"/>
      <c r="M805" s="841"/>
      <c r="N805" s="841"/>
      <c r="O805" s="841"/>
      <c r="P805" s="841"/>
      <c r="Q805" s="841"/>
      <c r="R805" s="841"/>
      <c r="S805" s="841"/>
      <c r="T805" s="841"/>
      <c r="U805" s="841"/>
      <c r="V805" s="841"/>
      <c r="W805" s="841"/>
      <c r="X805" s="841"/>
      <c r="Y805" s="841"/>
      <c r="Z805" s="841"/>
    </row>
    <row r="806">
      <c r="A806" s="841"/>
      <c r="B806" s="839"/>
      <c r="C806" s="839"/>
      <c r="D806" s="839"/>
      <c r="E806" s="839"/>
      <c r="F806" s="839"/>
      <c r="G806" s="839"/>
      <c r="H806" s="839"/>
      <c r="I806" s="841"/>
      <c r="J806" s="841"/>
      <c r="K806" s="841"/>
      <c r="L806" s="841"/>
      <c r="M806" s="841"/>
      <c r="N806" s="841"/>
      <c r="O806" s="841"/>
      <c r="P806" s="841"/>
      <c r="Q806" s="841"/>
      <c r="R806" s="841"/>
      <c r="S806" s="841"/>
      <c r="T806" s="841"/>
      <c r="U806" s="841"/>
      <c r="V806" s="841"/>
      <c r="W806" s="841"/>
      <c r="X806" s="841"/>
      <c r="Y806" s="841"/>
      <c r="Z806" s="841"/>
    </row>
    <row r="807">
      <c r="A807" s="841"/>
      <c r="B807" s="839"/>
      <c r="C807" s="839"/>
      <c r="D807" s="839"/>
      <c r="E807" s="839"/>
      <c r="F807" s="839"/>
      <c r="G807" s="839"/>
      <c r="H807" s="839"/>
      <c r="I807" s="841"/>
      <c r="J807" s="841"/>
      <c r="K807" s="841"/>
      <c r="L807" s="841"/>
      <c r="M807" s="841"/>
      <c r="N807" s="841"/>
      <c r="O807" s="841"/>
      <c r="P807" s="841"/>
      <c r="Q807" s="841"/>
      <c r="R807" s="841"/>
      <c r="S807" s="841"/>
      <c r="T807" s="841"/>
      <c r="U807" s="841"/>
      <c r="V807" s="841"/>
      <c r="W807" s="841"/>
      <c r="X807" s="841"/>
      <c r="Y807" s="841"/>
      <c r="Z807" s="841"/>
    </row>
    <row r="808">
      <c r="A808" s="841"/>
      <c r="B808" s="839"/>
      <c r="C808" s="839"/>
      <c r="D808" s="839"/>
      <c r="E808" s="839"/>
      <c r="F808" s="839"/>
      <c r="G808" s="839"/>
      <c r="H808" s="839"/>
      <c r="I808" s="841"/>
      <c r="J808" s="841"/>
      <c r="K808" s="841"/>
      <c r="L808" s="841"/>
      <c r="M808" s="841"/>
      <c r="N808" s="841"/>
      <c r="O808" s="841"/>
      <c r="P808" s="841"/>
      <c r="Q808" s="841"/>
      <c r="R808" s="841"/>
      <c r="S808" s="841"/>
      <c r="T808" s="841"/>
      <c r="U808" s="841"/>
      <c r="V808" s="841"/>
      <c r="W808" s="841"/>
      <c r="X808" s="841"/>
      <c r="Y808" s="841"/>
      <c r="Z808" s="841"/>
    </row>
    <row r="809">
      <c r="A809" s="841"/>
      <c r="B809" s="839"/>
      <c r="C809" s="839"/>
      <c r="D809" s="839"/>
      <c r="E809" s="839"/>
      <c r="F809" s="839"/>
      <c r="G809" s="839"/>
      <c r="H809" s="839"/>
      <c r="I809" s="841"/>
      <c r="J809" s="841"/>
      <c r="K809" s="841"/>
      <c r="L809" s="841"/>
      <c r="M809" s="841"/>
      <c r="N809" s="841"/>
      <c r="O809" s="841"/>
      <c r="P809" s="841"/>
      <c r="Q809" s="841"/>
      <c r="R809" s="841"/>
      <c r="S809" s="841"/>
      <c r="T809" s="841"/>
      <c r="U809" s="841"/>
      <c r="V809" s="841"/>
      <c r="W809" s="841"/>
      <c r="X809" s="841"/>
      <c r="Y809" s="841"/>
      <c r="Z809" s="841"/>
    </row>
    <row r="810">
      <c r="A810" s="841"/>
      <c r="B810" s="839"/>
      <c r="C810" s="839"/>
      <c r="D810" s="839"/>
      <c r="E810" s="839"/>
      <c r="F810" s="839"/>
      <c r="G810" s="839"/>
      <c r="H810" s="839"/>
      <c r="I810" s="841"/>
      <c r="J810" s="841"/>
      <c r="K810" s="841"/>
      <c r="L810" s="841"/>
      <c r="M810" s="841"/>
      <c r="N810" s="841"/>
      <c r="O810" s="841"/>
      <c r="P810" s="841"/>
      <c r="Q810" s="841"/>
      <c r="R810" s="841"/>
      <c r="S810" s="841"/>
      <c r="T810" s="841"/>
      <c r="U810" s="841"/>
      <c r="V810" s="841"/>
      <c r="W810" s="841"/>
      <c r="X810" s="841"/>
      <c r="Y810" s="841"/>
      <c r="Z810" s="841"/>
    </row>
    <row r="811">
      <c r="A811" s="841"/>
      <c r="B811" s="839"/>
      <c r="C811" s="839"/>
      <c r="D811" s="839"/>
      <c r="E811" s="839"/>
      <c r="F811" s="839"/>
      <c r="G811" s="839"/>
      <c r="H811" s="839"/>
      <c r="I811" s="841"/>
      <c r="J811" s="841"/>
      <c r="K811" s="841"/>
      <c r="L811" s="841"/>
      <c r="M811" s="841"/>
      <c r="N811" s="841"/>
      <c r="O811" s="841"/>
      <c r="P811" s="841"/>
      <c r="Q811" s="841"/>
      <c r="R811" s="841"/>
      <c r="S811" s="841"/>
      <c r="T811" s="841"/>
      <c r="U811" s="841"/>
      <c r="V811" s="841"/>
      <c r="W811" s="841"/>
      <c r="X811" s="841"/>
      <c r="Y811" s="841"/>
      <c r="Z811" s="841"/>
    </row>
    <row r="812">
      <c r="A812" s="841"/>
      <c r="B812" s="839"/>
      <c r="C812" s="839"/>
      <c r="D812" s="839"/>
      <c r="E812" s="839"/>
      <c r="F812" s="839"/>
      <c r="G812" s="839"/>
      <c r="H812" s="839"/>
      <c r="I812" s="841"/>
      <c r="J812" s="841"/>
      <c r="K812" s="841"/>
      <c r="L812" s="841"/>
      <c r="M812" s="841"/>
      <c r="N812" s="841"/>
      <c r="O812" s="841"/>
      <c r="P812" s="841"/>
      <c r="Q812" s="841"/>
      <c r="R812" s="841"/>
      <c r="S812" s="841"/>
      <c r="T812" s="841"/>
      <c r="U812" s="841"/>
      <c r="V812" s="841"/>
      <c r="W812" s="841"/>
      <c r="X812" s="841"/>
      <c r="Y812" s="841"/>
      <c r="Z812" s="841"/>
    </row>
    <row r="813">
      <c r="A813" s="841"/>
      <c r="B813" s="839"/>
      <c r="C813" s="839"/>
      <c r="D813" s="839"/>
      <c r="E813" s="839"/>
      <c r="F813" s="839"/>
      <c r="G813" s="839"/>
      <c r="H813" s="839"/>
      <c r="I813" s="841"/>
      <c r="J813" s="841"/>
      <c r="K813" s="841"/>
      <c r="L813" s="841"/>
      <c r="M813" s="841"/>
      <c r="N813" s="841"/>
      <c r="O813" s="841"/>
      <c r="P813" s="841"/>
      <c r="Q813" s="841"/>
      <c r="R813" s="841"/>
      <c r="S813" s="841"/>
      <c r="T813" s="841"/>
      <c r="U813" s="841"/>
      <c r="V813" s="841"/>
      <c r="W813" s="841"/>
      <c r="X813" s="841"/>
      <c r="Y813" s="841"/>
      <c r="Z813" s="841"/>
    </row>
    <row r="814">
      <c r="A814" s="841"/>
      <c r="B814" s="839"/>
      <c r="C814" s="839"/>
      <c r="D814" s="839"/>
      <c r="E814" s="839"/>
      <c r="F814" s="839"/>
      <c r="G814" s="839"/>
      <c r="H814" s="839"/>
      <c r="I814" s="841"/>
      <c r="J814" s="841"/>
      <c r="K814" s="841"/>
      <c r="L814" s="841"/>
      <c r="M814" s="841"/>
      <c r="N814" s="841"/>
      <c r="O814" s="841"/>
      <c r="P814" s="841"/>
      <c r="Q814" s="841"/>
      <c r="R814" s="841"/>
      <c r="S814" s="841"/>
      <c r="T814" s="841"/>
      <c r="U814" s="841"/>
      <c r="V814" s="841"/>
      <c r="W814" s="841"/>
      <c r="X814" s="841"/>
      <c r="Y814" s="841"/>
      <c r="Z814" s="841"/>
    </row>
    <row r="815">
      <c r="A815" s="841"/>
      <c r="B815" s="839"/>
      <c r="C815" s="839"/>
      <c r="D815" s="839"/>
      <c r="E815" s="839"/>
      <c r="F815" s="839"/>
      <c r="G815" s="839"/>
      <c r="H815" s="839"/>
      <c r="I815" s="841"/>
      <c r="J815" s="841"/>
      <c r="K815" s="841"/>
      <c r="L815" s="841"/>
      <c r="M815" s="841"/>
      <c r="N815" s="841"/>
      <c r="O815" s="841"/>
      <c r="P815" s="841"/>
      <c r="Q815" s="841"/>
      <c r="R815" s="841"/>
      <c r="S815" s="841"/>
      <c r="T815" s="841"/>
      <c r="U815" s="841"/>
      <c r="V815" s="841"/>
      <c r="W815" s="841"/>
      <c r="X815" s="841"/>
      <c r="Y815" s="841"/>
      <c r="Z815" s="841"/>
    </row>
    <row r="816">
      <c r="A816" s="841"/>
      <c r="B816" s="839"/>
      <c r="C816" s="839"/>
      <c r="D816" s="839"/>
      <c r="E816" s="839"/>
      <c r="F816" s="839"/>
      <c r="G816" s="839"/>
      <c r="H816" s="839"/>
      <c r="I816" s="841"/>
      <c r="J816" s="841"/>
      <c r="K816" s="841"/>
      <c r="L816" s="841"/>
      <c r="M816" s="841"/>
      <c r="N816" s="841"/>
      <c r="O816" s="841"/>
      <c r="P816" s="841"/>
      <c r="Q816" s="841"/>
      <c r="R816" s="841"/>
      <c r="S816" s="841"/>
      <c r="T816" s="841"/>
      <c r="U816" s="841"/>
      <c r="V816" s="841"/>
      <c r="W816" s="841"/>
      <c r="X816" s="841"/>
      <c r="Y816" s="841"/>
      <c r="Z816" s="841"/>
    </row>
    <row r="817">
      <c r="A817" s="841"/>
      <c r="B817" s="839"/>
      <c r="C817" s="839"/>
      <c r="D817" s="839"/>
      <c r="E817" s="839"/>
      <c r="F817" s="839"/>
      <c r="G817" s="839"/>
      <c r="H817" s="839"/>
      <c r="I817" s="841"/>
      <c r="J817" s="841"/>
      <c r="K817" s="841"/>
      <c r="L817" s="841"/>
      <c r="M817" s="841"/>
      <c r="N817" s="841"/>
      <c r="O817" s="841"/>
      <c r="P817" s="841"/>
      <c r="Q817" s="841"/>
      <c r="R817" s="841"/>
      <c r="S817" s="841"/>
      <c r="T817" s="841"/>
      <c r="U817" s="841"/>
      <c r="V817" s="841"/>
      <c r="W817" s="841"/>
      <c r="X817" s="841"/>
      <c r="Y817" s="841"/>
      <c r="Z817" s="841"/>
    </row>
    <row r="818">
      <c r="A818" s="841"/>
      <c r="B818" s="839"/>
      <c r="C818" s="839"/>
      <c r="D818" s="839"/>
      <c r="E818" s="839"/>
      <c r="F818" s="839"/>
      <c r="G818" s="839"/>
      <c r="H818" s="839"/>
      <c r="I818" s="841"/>
      <c r="J818" s="841"/>
      <c r="K818" s="841"/>
      <c r="L818" s="841"/>
      <c r="M818" s="841"/>
      <c r="N818" s="841"/>
      <c r="O818" s="841"/>
      <c r="P818" s="841"/>
      <c r="Q818" s="841"/>
      <c r="R818" s="841"/>
      <c r="S818" s="841"/>
      <c r="T818" s="841"/>
      <c r="U818" s="841"/>
      <c r="V818" s="841"/>
      <c r="W818" s="841"/>
      <c r="X818" s="841"/>
      <c r="Y818" s="841"/>
      <c r="Z818" s="841"/>
    </row>
    <row r="819">
      <c r="A819" s="841"/>
      <c r="B819" s="839"/>
      <c r="C819" s="839"/>
      <c r="D819" s="839"/>
      <c r="E819" s="839"/>
      <c r="F819" s="839"/>
      <c r="G819" s="839"/>
      <c r="H819" s="839"/>
      <c r="I819" s="841"/>
      <c r="J819" s="841"/>
      <c r="K819" s="841"/>
      <c r="L819" s="841"/>
      <c r="M819" s="841"/>
      <c r="N819" s="841"/>
      <c r="O819" s="841"/>
      <c r="P819" s="841"/>
      <c r="Q819" s="841"/>
      <c r="R819" s="841"/>
      <c r="S819" s="841"/>
      <c r="T819" s="841"/>
      <c r="U819" s="841"/>
      <c r="V819" s="841"/>
      <c r="W819" s="841"/>
      <c r="X819" s="841"/>
      <c r="Y819" s="841"/>
      <c r="Z819" s="841"/>
    </row>
    <row r="820">
      <c r="A820" s="841"/>
      <c r="B820" s="839"/>
      <c r="C820" s="839"/>
      <c r="D820" s="839"/>
      <c r="E820" s="839"/>
      <c r="F820" s="839"/>
      <c r="G820" s="839"/>
      <c r="H820" s="839"/>
      <c r="I820" s="841"/>
      <c r="J820" s="841"/>
      <c r="K820" s="841"/>
      <c r="L820" s="841"/>
      <c r="M820" s="841"/>
      <c r="N820" s="841"/>
      <c r="O820" s="841"/>
      <c r="P820" s="841"/>
      <c r="Q820" s="841"/>
      <c r="R820" s="841"/>
      <c r="S820" s="841"/>
      <c r="T820" s="841"/>
      <c r="U820" s="841"/>
      <c r="V820" s="841"/>
      <c r="W820" s="841"/>
      <c r="X820" s="841"/>
      <c r="Y820" s="841"/>
      <c r="Z820" s="841"/>
    </row>
    <row r="821">
      <c r="A821" s="841"/>
      <c r="B821" s="839"/>
      <c r="C821" s="839"/>
      <c r="D821" s="839"/>
      <c r="E821" s="839"/>
      <c r="F821" s="839"/>
      <c r="G821" s="839"/>
      <c r="H821" s="839"/>
      <c r="I821" s="841"/>
      <c r="J821" s="841"/>
      <c r="K821" s="841"/>
      <c r="L821" s="841"/>
      <c r="M821" s="841"/>
      <c r="N821" s="841"/>
      <c r="O821" s="841"/>
      <c r="P821" s="841"/>
      <c r="Q821" s="841"/>
      <c r="R821" s="841"/>
      <c r="S821" s="841"/>
      <c r="T821" s="841"/>
      <c r="U821" s="841"/>
      <c r="V821" s="841"/>
      <c r="W821" s="841"/>
      <c r="X821" s="841"/>
      <c r="Y821" s="841"/>
      <c r="Z821" s="841"/>
    </row>
    <row r="822">
      <c r="A822" s="841"/>
      <c r="B822" s="839"/>
      <c r="C822" s="839"/>
      <c r="D822" s="839"/>
      <c r="E822" s="839"/>
      <c r="F822" s="839"/>
      <c r="G822" s="839"/>
      <c r="H822" s="839"/>
      <c r="I822" s="841"/>
      <c r="J822" s="841"/>
      <c r="K822" s="841"/>
      <c r="L822" s="841"/>
      <c r="M822" s="841"/>
      <c r="N822" s="841"/>
      <c r="O822" s="841"/>
      <c r="P822" s="841"/>
      <c r="Q822" s="841"/>
      <c r="R822" s="841"/>
      <c r="S822" s="841"/>
      <c r="T822" s="841"/>
      <c r="U822" s="841"/>
      <c r="V822" s="841"/>
      <c r="W822" s="841"/>
      <c r="X822" s="841"/>
      <c r="Y822" s="841"/>
      <c r="Z822" s="841"/>
    </row>
    <row r="823">
      <c r="A823" s="841"/>
      <c r="B823" s="839"/>
      <c r="C823" s="839"/>
      <c r="D823" s="839"/>
      <c r="E823" s="839"/>
      <c r="F823" s="839"/>
      <c r="G823" s="839"/>
      <c r="H823" s="839"/>
      <c r="I823" s="841"/>
      <c r="J823" s="841"/>
      <c r="K823" s="841"/>
      <c r="L823" s="841"/>
      <c r="M823" s="841"/>
      <c r="N823" s="841"/>
      <c r="O823" s="841"/>
      <c r="P823" s="841"/>
      <c r="Q823" s="841"/>
      <c r="R823" s="841"/>
      <c r="S823" s="841"/>
      <c r="T823" s="841"/>
      <c r="U823" s="841"/>
      <c r="V823" s="841"/>
      <c r="W823" s="841"/>
      <c r="X823" s="841"/>
      <c r="Y823" s="841"/>
      <c r="Z823" s="841"/>
    </row>
    <row r="824">
      <c r="A824" s="841"/>
      <c r="B824" s="839"/>
      <c r="C824" s="839"/>
      <c r="D824" s="839"/>
      <c r="E824" s="839"/>
      <c r="F824" s="839"/>
      <c r="G824" s="839"/>
      <c r="H824" s="839"/>
      <c r="I824" s="841"/>
      <c r="J824" s="841"/>
      <c r="K824" s="841"/>
      <c r="L824" s="841"/>
      <c r="M824" s="841"/>
      <c r="N824" s="841"/>
      <c r="O824" s="841"/>
      <c r="P824" s="841"/>
      <c r="Q824" s="841"/>
      <c r="R824" s="841"/>
      <c r="S824" s="841"/>
      <c r="T824" s="841"/>
      <c r="U824" s="841"/>
      <c r="V824" s="841"/>
      <c r="W824" s="841"/>
      <c r="X824" s="841"/>
      <c r="Y824" s="841"/>
      <c r="Z824" s="841"/>
    </row>
    <row r="825">
      <c r="A825" s="841"/>
      <c r="B825" s="839"/>
      <c r="C825" s="839"/>
      <c r="D825" s="839"/>
      <c r="E825" s="839"/>
      <c r="F825" s="839"/>
      <c r="G825" s="839"/>
      <c r="H825" s="839"/>
      <c r="I825" s="841"/>
      <c r="J825" s="841"/>
      <c r="K825" s="841"/>
      <c r="L825" s="841"/>
      <c r="M825" s="841"/>
      <c r="N825" s="841"/>
      <c r="O825" s="841"/>
      <c r="P825" s="841"/>
      <c r="Q825" s="841"/>
      <c r="R825" s="841"/>
      <c r="S825" s="841"/>
      <c r="T825" s="841"/>
      <c r="U825" s="841"/>
      <c r="V825" s="841"/>
      <c r="W825" s="841"/>
      <c r="X825" s="841"/>
      <c r="Y825" s="841"/>
      <c r="Z825" s="841"/>
    </row>
    <row r="826">
      <c r="A826" s="841"/>
      <c r="B826" s="839"/>
      <c r="C826" s="839"/>
      <c r="D826" s="839"/>
      <c r="E826" s="839"/>
      <c r="F826" s="839"/>
      <c r="G826" s="839"/>
      <c r="H826" s="839"/>
      <c r="I826" s="841"/>
      <c r="J826" s="841"/>
      <c r="K826" s="841"/>
      <c r="L826" s="841"/>
      <c r="M826" s="841"/>
      <c r="N826" s="841"/>
      <c r="O826" s="841"/>
      <c r="P826" s="841"/>
      <c r="Q826" s="841"/>
      <c r="R826" s="841"/>
      <c r="S826" s="841"/>
      <c r="T826" s="841"/>
      <c r="U826" s="841"/>
      <c r="V826" s="841"/>
      <c r="W826" s="841"/>
      <c r="X826" s="841"/>
      <c r="Y826" s="841"/>
      <c r="Z826" s="841"/>
    </row>
    <row r="827">
      <c r="A827" s="841"/>
      <c r="B827" s="839"/>
      <c r="C827" s="839"/>
      <c r="D827" s="839"/>
      <c r="E827" s="839"/>
      <c r="F827" s="839"/>
      <c r="G827" s="839"/>
      <c r="H827" s="839"/>
      <c r="I827" s="841"/>
      <c r="J827" s="841"/>
      <c r="K827" s="841"/>
      <c r="L827" s="841"/>
      <c r="M827" s="841"/>
      <c r="N827" s="841"/>
      <c r="O827" s="841"/>
      <c r="P827" s="841"/>
      <c r="Q827" s="841"/>
      <c r="R827" s="841"/>
      <c r="S827" s="841"/>
      <c r="T827" s="841"/>
      <c r="U827" s="841"/>
      <c r="V827" s="841"/>
      <c r="W827" s="841"/>
      <c r="X827" s="841"/>
      <c r="Y827" s="841"/>
      <c r="Z827" s="841"/>
    </row>
    <row r="828">
      <c r="A828" s="841"/>
      <c r="B828" s="839"/>
      <c r="C828" s="839"/>
      <c r="D828" s="839"/>
      <c r="E828" s="839"/>
      <c r="F828" s="839"/>
      <c r="G828" s="839"/>
      <c r="H828" s="839"/>
      <c r="I828" s="841"/>
      <c r="J828" s="841"/>
      <c r="K828" s="841"/>
      <c r="L828" s="841"/>
      <c r="M828" s="841"/>
      <c r="N828" s="841"/>
      <c r="O828" s="841"/>
      <c r="P828" s="841"/>
      <c r="Q828" s="841"/>
      <c r="R828" s="841"/>
      <c r="S828" s="841"/>
      <c r="T828" s="841"/>
      <c r="U828" s="841"/>
      <c r="V828" s="841"/>
      <c r="W828" s="841"/>
      <c r="X828" s="841"/>
      <c r="Y828" s="841"/>
      <c r="Z828" s="841"/>
    </row>
    <row r="829">
      <c r="A829" s="841"/>
      <c r="B829" s="839"/>
      <c r="C829" s="839"/>
      <c r="D829" s="839"/>
      <c r="E829" s="839"/>
      <c r="F829" s="839"/>
      <c r="G829" s="839"/>
      <c r="H829" s="839"/>
      <c r="I829" s="841"/>
      <c r="J829" s="841"/>
      <c r="K829" s="841"/>
      <c r="L829" s="841"/>
      <c r="M829" s="841"/>
      <c r="N829" s="841"/>
      <c r="O829" s="841"/>
      <c r="P829" s="841"/>
      <c r="Q829" s="841"/>
      <c r="R829" s="841"/>
      <c r="S829" s="841"/>
      <c r="T829" s="841"/>
      <c r="U829" s="841"/>
      <c r="V829" s="841"/>
      <c r="W829" s="841"/>
      <c r="X829" s="841"/>
      <c r="Y829" s="841"/>
      <c r="Z829" s="841"/>
    </row>
    <row r="830">
      <c r="A830" s="841"/>
      <c r="B830" s="839"/>
      <c r="C830" s="839"/>
      <c r="D830" s="839"/>
      <c r="E830" s="839"/>
      <c r="F830" s="839"/>
      <c r="G830" s="839"/>
      <c r="H830" s="839"/>
      <c r="I830" s="841"/>
      <c r="J830" s="841"/>
      <c r="K830" s="841"/>
      <c r="L830" s="841"/>
      <c r="M830" s="841"/>
      <c r="N830" s="841"/>
      <c r="O830" s="841"/>
      <c r="P830" s="841"/>
      <c r="Q830" s="841"/>
      <c r="R830" s="841"/>
      <c r="S830" s="841"/>
      <c r="T830" s="841"/>
      <c r="U830" s="841"/>
      <c r="V830" s="841"/>
      <c r="W830" s="841"/>
      <c r="X830" s="841"/>
      <c r="Y830" s="841"/>
      <c r="Z830" s="841"/>
    </row>
    <row r="831">
      <c r="A831" s="841"/>
      <c r="B831" s="839"/>
      <c r="C831" s="839"/>
      <c r="D831" s="839"/>
      <c r="E831" s="839"/>
      <c r="F831" s="839"/>
      <c r="G831" s="839"/>
      <c r="H831" s="839"/>
      <c r="I831" s="841"/>
      <c r="J831" s="841"/>
      <c r="K831" s="841"/>
      <c r="L831" s="841"/>
      <c r="M831" s="841"/>
      <c r="N831" s="841"/>
      <c r="O831" s="841"/>
      <c r="P831" s="841"/>
      <c r="Q831" s="841"/>
      <c r="R831" s="841"/>
      <c r="S831" s="841"/>
      <c r="T831" s="841"/>
      <c r="U831" s="841"/>
      <c r="V831" s="841"/>
      <c r="W831" s="841"/>
      <c r="X831" s="841"/>
      <c r="Y831" s="841"/>
      <c r="Z831" s="841"/>
    </row>
    <row r="832">
      <c r="A832" s="841"/>
      <c r="B832" s="839"/>
      <c r="C832" s="839"/>
      <c r="D832" s="839"/>
      <c r="E832" s="839"/>
      <c r="F832" s="839"/>
      <c r="G832" s="839"/>
      <c r="H832" s="839"/>
      <c r="I832" s="841"/>
      <c r="J832" s="841"/>
      <c r="K832" s="841"/>
      <c r="L832" s="841"/>
      <c r="M832" s="841"/>
      <c r="N832" s="841"/>
      <c r="O832" s="841"/>
      <c r="P832" s="841"/>
      <c r="Q832" s="841"/>
      <c r="R832" s="841"/>
      <c r="S832" s="841"/>
      <c r="T832" s="841"/>
      <c r="U832" s="841"/>
      <c r="V832" s="841"/>
      <c r="W832" s="841"/>
      <c r="X832" s="841"/>
      <c r="Y832" s="841"/>
      <c r="Z832" s="841"/>
    </row>
    <row r="833">
      <c r="A833" s="841"/>
      <c r="B833" s="839"/>
      <c r="C833" s="839"/>
      <c r="D833" s="839"/>
      <c r="E833" s="839"/>
      <c r="F833" s="839"/>
      <c r="G833" s="839"/>
      <c r="H833" s="839"/>
      <c r="I833" s="841"/>
      <c r="J833" s="841"/>
      <c r="K833" s="841"/>
      <c r="L833" s="841"/>
      <c r="M833" s="841"/>
      <c r="N833" s="841"/>
      <c r="O833" s="841"/>
      <c r="P833" s="841"/>
      <c r="Q833" s="841"/>
      <c r="R833" s="841"/>
      <c r="S833" s="841"/>
      <c r="T833" s="841"/>
      <c r="U833" s="841"/>
      <c r="V833" s="841"/>
      <c r="W833" s="841"/>
      <c r="X833" s="841"/>
      <c r="Y833" s="841"/>
      <c r="Z833" s="841"/>
    </row>
    <row r="834">
      <c r="A834" s="841"/>
      <c r="B834" s="839"/>
      <c r="C834" s="839"/>
      <c r="D834" s="839"/>
      <c r="E834" s="839"/>
      <c r="F834" s="839"/>
      <c r="G834" s="839"/>
      <c r="H834" s="839"/>
      <c r="I834" s="841"/>
      <c r="J834" s="841"/>
      <c r="K834" s="841"/>
      <c r="L834" s="841"/>
      <c r="M834" s="841"/>
      <c r="N834" s="841"/>
      <c r="O834" s="841"/>
      <c r="P834" s="841"/>
      <c r="Q834" s="841"/>
      <c r="R834" s="841"/>
      <c r="S834" s="841"/>
      <c r="T834" s="841"/>
      <c r="U834" s="841"/>
      <c r="V834" s="841"/>
      <c r="W834" s="841"/>
      <c r="X834" s="841"/>
      <c r="Y834" s="841"/>
      <c r="Z834" s="841"/>
    </row>
    <row r="835">
      <c r="A835" s="841"/>
      <c r="B835" s="839"/>
      <c r="C835" s="839"/>
      <c r="D835" s="839"/>
      <c r="E835" s="839"/>
      <c r="F835" s="839"/>
      <c r="G835" s="839"/>
      <c r="H835" s="839"/>
      <c r="I835" s="841"/>
      <c r="J835" s="841"/>
      <c r="K835" s="841"/>
      <c r="L835" s="841"/>
      <c r="M835" s="841"/>
      <c r="N835" s="841"/>
      <c r="O835" s="841"/>
      <c r="P835" s="841"/>
      <c r="Q835" s="841"/>
      <c r="R835" s="841"/>
      <c r="S835" s="841"/>
      <c r="T835" s="841"/>
      <c r="U835" s="841"/>
      <c r="V835" s="841"/>
      <c r="W835" s="841"/>
      <c r="X835" s="841"/>
      <c r="Y835" s="841"/>
      <c r="Z835" s="841"/>
    </row>
    <row r="836">
      <c r="A836" s="841"/>
      <c r="B836" s="839"/>
      <c r="C836" s="839"/>
      <c r="D836" s="839"/>
      <c r="E836" s="839"/>
      <c r="F836" s="839"/>
      <c r="G836" s="839"/>
      <c r="H836" s="839"/>
      <c r="I836" s="841"/>
      <c r="J836" s="841"/>
      <c r="K836" s="841"/>
      <c r="L836" s="841"/>
      <c r="M836" s="841"/>
      <c r="N836" s="841"/>
      <c r="O836" s="841"/>
      <c r="P836" s="841"/>
      <c r="Q836" s="841"/>
      <c r="R836" s="841"/>
      <c r="S836" s="841"/>
      <c r="T836" s="841"/>
      <c r="U836" s="841"/>
      <c r="V836" s="841"/>
      <c r="W836" s="841"/>
      <c r="X836" s="841"/>
      <c r="Y836" s="841"/>
      <c r="Z836" s="841"/>
    </row>
    <row r="837">
      <c r="A837" s="841"/>
      <c r="B837" s="839"/>
      <c r="C837" s="839"/>
      <c r="D837" s="839"/>
      <c r="E837" s="839"/>
      <c r="F837" s="839"/>
      <c r="G837" s="839"/>
      <c r="H837" s="839"/>
      <c r="I837" s="841"/>
      <c r="J837" s="841"/>
      <c r="K837" s="841"/>
      <c r="L837" s="841"/>
      <c r="M837" s="841"/>
      <c r="N837" s="841"/>
      <c r="O837" s="841"/>
      <c r="P837" s="841"/>
      <c r="Q837" s="841"/>
      <c r="R837" s="841"/>
      <c r="S837" s="841"/>
      <c r="T837" s="841"/>
      <c r="U837" s="841"/>
      <c r="V837" s="841"/>
      <c r="W837" s="841"/>
      <c r="X837" s="841"/>
      <c r="Y837" s="841"/>
      <c r="Z837" s="841"/>
    </row>
    <row r="838">
      <c r="A838" s="841"/>
      <c r="B838" s="839"/>
      <c r="C838" s="839"/>
      <c r="D838" s="839"/>
      <c r="E838" s="839"/>
      <c r="F838" s="839"/>
      <c r="G838" s="839"/>
      <c r="H838" s="839"/>
      <c r="I838" s="841"/>
      <c r="J838" s="841"/>
      <c r="K838" s="841"/>
      <c r="L838" s="841"/>
      <c r="M838" s="841"/>
      <c r="N838" s="841"/>
      <c r="O838" s="841"/>
      <c r="P838" s="841"/>
      <c r="Q838" s="841"/>
      <c r="R838" s="841"/>
      <c r="S838" s="841"/>
      <c r="T838" s="841"/>
      <c r="U838" s="841"/>
      <c r="V838" s="841"/>
      <c r="W838" s="841"/>
      <c r="X838" s="841"/>
      <c r="Y838" s="841"/>
      <c r="Z838" s="841"/>
    </row>
    <row r="839">
      <c r="A839" s="841"/>
      <c r="B839" s="839"/>
      <c r="C839" s="839"/>
      <c r="D839" s="839"/>
      <c r="E839" s="839"/>
      <c r="F839" s="839"/>
      <c r="G839" s="839"/>
      <c r="H839" s="839"/>
      <c r="I839" s="841"/>
      <c r="J839" s="841"/>
      <c r="K839" s="841"/>
      <c r="L839" s="841"/>
      <c r="M839" s="841"/>
      <c r="N839" s="841"/>
      <c r="O839" s="841"/>
      <c r="P839" s="841"/>
      <c r="Q839" s="841"/>
      <c r="R839" s="841"/>
      <c r="S839" s="841"/>
      <c r="T839" s="841"/>
      <c r="U839" s="841"/>
      <c r="V839" s="841"/>
      <c r="W839" s="841"/>
      <c r="X839" s="841"/>
      <c r="Y839" s="841"/>
      <c r="Z839" s="841"/>
    </row>
    <row r="840">
      <c r="A840" s="841"/>
      <c r="B840" s="839"/>
      <c r="C840" s="839"/>
      <c r="D840" s="839"/>
      <c r="E840" s="839"/>
      <c r="F840" s="839"/>
      <c r="G840" s="839"/>
      <c r="H840" s="839"/>
      <c r="I840" s="841"/>
      <c r="J840" s="841"/>
      <c r="K840" s="841"/>
      <c r="L840" s="841"/>
      <c r="M840" s="841"/>
      <c r="N840" s="841"/>
      <c r="O840" s="841"/>
      <c r="P840" s="841"/>
      <c r="Q840" s="841"/>
      <c r="R840" s="841"/>
      <c r="S840" s="841"/>
      <c r="T840" s="841"/>
      <c r="U840" s="841"/>
      <c r="V840" s="841"/>
      <c r="W840" s="841"/>
      <c r="X840" s="841"/>
      <c r="Y840" s="841"/>
      <c r="Z840" s="841"/>
    </row>
    <row r="841">
      <c r="A841" s="841"/>
      <c r="B841" s="839"/>
      <c r="C841" s="839"/>
      <c r="D841" s="839"/>
      <c r="E841" s="839"/>
      <c r="F841" s="839"/>
      <c r="G841" s="839"/>
      <c r="H841" s="839"/>
      <c r="I841" s="841"/>
      <c r="J841" s="841"/>
      <c r="K841" s="841"/>
      <c r="L841" s="841"/>
      <c r="M841" s="841"/>
      <c r="N841" s="841"/>
      <c r="O841" s="841"/>
      <c r="P841" s="841"/>
      <c r="Q841" s="841"/>
      <c r="R841" s="841"/>
      <c r="S841" s="841"/>
      <c r="T841" s="841"/>
      <c r="U841" s="841"/>
      <c r="V841" s="841"/>
      <c r="W841" s="841"/>
      <c r="X841" s="841"/>
      <c r="Y841" s="841"/>
      <c r="Z841" s="841"/>
    </row>
    <row r="842">
      <c r="A842" s="841"/>
      <c r="B842" s="839"/>
      <c r="C842" s="839"/>
      <c r="D842" s="839"/>
      <c r="E842" s="839"/>
      <c r="F842" s="839"/>
      <c r="G842" s="839"/>
      <c r="H842" s="839"/>
      <c r="I842" s="841"/>
      <c r="J842" s="841"/>
      <c r="K842" s="841"/>
      <c r="L842" s="841"/>
      <c r="M842" s="841"/>
      <c r="N842" s="841"/>
      <c r="O842" s="841"/>
      <c r="P842" s="841"/>
      <c r="Q842" s="841"/>
      <c r="R842" s="841"/>
      <c r="S842" s="841"/>
      <c r="T842" s="841"/>
      <c r="U842" s="841"/>
      <c r="V842" s="841"/>
      <c r="W842" s="841"/>
      <c r="X842" s="841"/>
      <c r="Y842" s="841"/>
      <c r="Z842" s="841"/>
    </row>
    <row r="843">
      <c r="A843" s="841"/>
      <c r="B843" s="839"/>
      <c r="C843" s="839"/>
      <c r="D843" s="839"/>
      <c r="E843" s="839"/>
      <c r="F843" s="839"/>
      <c r="G843" s="839"/>
      <c r="H843" s="839"/>
      <c r="I843" s="841"/>
      <c r="J843" s="841"/>
      <c r="K843" s="841"/>
      <c r="L843" s="841"/>
      <c r="M843" s="841"/>
      <c r="N843" s="841"/>
      <c r="O843" s="841"/>
      <c r="P843" s="841"/>
      <c r="Q843" s="841"/>
      <c r="R843" s="841"/>
      <c r="S843" s="841"/>
      <c r="T843" s="841"/>
      <c r="U843" s="841"/>
      <c r="V843" s="841"/>
      <c r="W843" s="841"/>
      <c r="X843" s="841"/>
      <c r="Y843" s="841"/>
      <c r="Z843" s="841"/>
    </row>
    <row r="844">
      <c r="A844" s="841"/>
      <c r="B844" s="839"/>
      <c r="C844" s="839"/>
      <c r="D844" s="839"/>
      <c r="E844" s="839"/>
      <c r="F844" s="839"/>
      <c r="G844" s="839"/>
      <c r="H844" s="839"/>
      <c r="I844" s="841"/>
      <c r="J844" s="841"/>
      <c r="K844" s="841"/>
      <c r="L844" s="841"/>
      <c r="M844" s="841"/>
      <c r="N844" s="841"/>
      <c r="O844" s="841"/>
      <c r="P844" s="841"/>
      <c r="Q844" s="841"/>
      <c r="R844" s="841"/>
      <c r="S844" s="841"/>
      <c r="T844" s="841"/>
      <c r="U844" s="841"/>
      <c r="V844" s="841"/>
      <c r="W844" s="841"/>
      <c r="X844" s="841"/>
      <c r="Y844" s="841"/>
      <c r="Z844" s="841"/>
    </row>
    <row r="845">
      <c r="A845" s="841"/>
      <c r="B845" s="839"/>
      <c r="C845" s="839"/>
      <c r="D845" s="839"/>
      <c r="E845" s="839"/>
      <c r="F845" s="839"/>
      <c r="G845" s="839"/>
      <c r="H845" s="839"/>
      <c r="I845" s="841"/>
      <c r="J845" s="841"/>
      <c r="K845" s="841"/>
      <c r="L845" s="841"/>
      <c r="M845" s="841"/>
      <c r="N845" s="841"/>
      <c r="O845" s="841"/>
      <c r="P845" s="841"/>
      <c r="Q845" s="841"/>
      <c r="R845" s="841"/>
      <c r="S845" s="841"/>
      <c r="T845" s="841"/>
      <c r="U845" s="841"/>
      <c r="V845" s="841"/>
      <c r="W845" s="841"/>
      <c r="X845" s="841"/>
      <c r="Y845" s="841"/>
      <c r="Z845" s="841"/>
    </row>
    <row r="846">
      <c r="A846" s="841"/>
      <c r="B846" s="839"/>
      <c r="C846" s="839"/>
      <c r="D846" s="839"/>
      <c r="E846" s="839"/>
      <c r="F846" s="839"/>
      <c r="G846" s="839"/>
      <c r="H846" s="839"/>
      <c r="I846" s="841"/>
      <c r="J846" s="841"/>
      <c r="K846" s="841"/>
      <c r="L846" s="841"/>
      <c r="M846" s="841"/>
      <c r="N846" s="841"/>
      <c r="O846" s="841"/>
      <c r="P846" s="841"/>
      <c r="Q846" s="841"/>
      <c r="R846" s="841"/>
      <c r="S846" s="841"/>
      <c r="T846" s="841"/>
      <c r="U846" s="841"/>
      <c r="V846" s="841"/>
      <c r="W846" s="841"/>
      <c r="X846" s="841"/>
      <c r="Y846" s="841"/>
      <c r="Z846" s="841"/>
    </row>
    <row r="847">
      <c r="A847" s="841"/>
      <c r="B847" s="839"/>
      <c r="C847" s="839"/>
      <c r="D847" s="839"/>
      <c r="E847" s="839"/>
      <c r="F847" s="839"/>
      <c r="G847" s="839"/>
      <c r="H847" s="839"/>
      <c r="I847" s="841"/>
      <c r="J847" s="841"/>
      <c r="K847" s="841"/>
      <c r="L847" s="841"/>
      <c r="M847" s="841"/>
      <c r="N847" s="841"/>
      <c r="O847" s="841"/>
      <c r="P847" s="841"/>
      <c r="Q847" s="841"/>
      <c r="R847" s="841"/>
      <c r="S847" s="841"/>
      <c r="T847" s="841"/>
      <c r="U847" s="841"/>
      <c r="V847" s="841"/>
      <c r="W847" s="841"/>
      <c r="X847" s="841"/>
      <c r="Y847" s="841"/>
      <c r="Z847" s="841"/>
    </row>
    <row r="848">
      <c r="A848" s="841"/>
      <c r="B848" s="839"/>
      <c r="C848" s="839"/>
      <c r="D848" s="839"/>
      <c r="E848" s="839"/>
      <c r="F848" s="839"/>
      <c r="G848" s="839"/>
      <c r="H848" s="839"/>
      <c r="I848" s="841"/>
      <c r="J848" s="841"/>
      <c r="K848" s="841"/>
      <c r="L848" s="841"/>
      <c r="M848" s="841"/>
      <c r="N848" s="841"/>
      <c r="O848" s="841"/>
      <c r="P848" s="841"/>
      <c r="Q848" s="841"/>
      <c r="R848" s="841"/>
      <c r="S848" s="841"/>
      <c r="T848" s="841"/>
      <c r="U848" s="841"/>
      <c r="V848" s="841"/>
      <c r="W848" s="841"/>
      <c r="X848" s="841"/>
      <c r="Y848" s="841"/>
      <c r="Z848" s="841"/>
    </row>
    <row r="849">
      <c r="A849" s="841"/>
      <c r="B849" s="839"/>
      <c r="C849" s="839"/>
      <c r="D849" s="839"/>
      <c r="E849" s="839"/>
      <c r="F849" s="839"/>
      <c r="G849" s="839"/>
      <c r="H849" s="839"/>
      <c r="I849" s="841"/>
      <c r="J849" s="841"/>
      <c r="K849" s="841"/>
      <c r="L849" s="841"/>
      <c r="M849" s="841"/>
      <c r="N849" s="841"/>
      <c r="O849" s="841"/>
      <c r="P849" s="841"/>
      <c r="Q849" s="841"/>
      <c r="R849" s="841"/>
      <c r="S849" s="841"/>
      <c r="T849" s="841"/>
      <c r="U849" s="841"/>
      <c r="V849" s="841"/>
      <c r="W849" s="841"/>
      <c r="X849" s="841"/>
      <c r="Y849" s="841"/>
      <c r="Z849" s="841"/>
    </row>
    <row r="850">
      <c r="A850" s="841"/>
      <c r="B850" s="839"/>
      <c r="C850" s="839"/>
      <c r="D850" s="839"/>
      <c r="E850" s="839"/>
      <c r="F850" s="839"/>
      <c r="G850" s="839"/>
      <c r="H850" s="839"/>
      <c r="I850" s="841"/>
      <c r="J850" s="841"/>
      <c r="K850" s="841"/>
      <c r="L850" s="841"/>
      <c r="M850" s="841"/>
      <c r="N850" s="841"/>
      <c r="O850" s="841"/>
      <c r="P850" s="841"/>
      <c r="Q850" s="841"/>
      <c r="R850" s="841"/>
      <c r="S850" s="841"/>
      <c r="T850" s="841"/>
      <c r="U850" s="841"/>
      <c r="V850" s="841"/>
      <c r="W850" s="841"/>
      <c r="X850" s="841"/>
      <c r="Y850" s="841"/>
      <c r="Z850" s="841"/>
    </row>
    <row r="851">
      <c r="A851" s="841"/>
      <c r="B851" s="839"/>
      <c r="C851" s="839"/>
      <c r="D851" s="839"/>
      <c r="E851" s="839"/>
      <c r="F851" s="839"/>
      <c r="G851" s="839"/>
      <c r="H851" s="839"/>
      <c r="I851" s="841"/>
      <c r="J851" s="841"/>
      <c r="K851" s="841"/>
      <c r="L851" s="841"/>
      <c r="M851" s="841"/>
      <c r="N851" s="841"/>
      <c r="O851" s="841"/>
      <c r="P851" s="841"/>
      <c r="Q851" s="841"/>
      <c r="R851" s="841"/>
      <c r="S851" s="841"/>
      <c r="T851" s="841"/>
      <c r="U851" s="841"/>
      <c r="V851" s="841"/>
      <c r="W851" s="841"/>
      <c r="X851" s="841"/>
      <c r="Y851" s="841"/>
      <c r="Z851" s="841"/>
    </row>
    <row r="852">
      <c r="A852" s="841"/>
      <c r="B852" s="839"/>
      <c r="C852" s="839"/>
      <c r="D852" s="839"/>
      <c r="E852" s="839"/>
      <c r="F852" s="839"/>
      <c r="G852" s="839"/>
      <c r="H852" s="839"/>
      <c r="I852" s="841"/>
      <c r="J852" s="841"/>
      <c r="K852" s="841"/>
      <c r="L852" s="841"/>
      <c r="M852" s="841"/>
      <c r="N852" s="841"/>
      <c r="O852" s="841"/>
      <c r="P852" s="841"/>
      <c r="Q852" s="841"/>
      <c r="R852" s="841"/>
      <c r="S852" s="841"/>
      <c r="T852" s="841"/>
      <c r="U852" s="841"/>
      <c r="V852" s="841"/>
      <c r="W852" s="841"/>
      <c r="X852" s="841"/>
      <c r="Y852" s="841"/>
      <c r="Z852" s="841"/>
    </row>
    <row r="853">
      <c r="A853" s="841"/>
      <c r="B853" s="839"/>
      <c r="C853" s="839"/>
      <c r="D853" s="839"/>
      <c r="E853" s="839"/>
      <c r="F853" s="839"/>
      <c r="G853" s="839"/>
      <c r="H853" s="839"/>
      <c r="I853" s="841"/>
      <c r="J853" s="841"/>
      <c r="K853" s="841"/>
      <c r="L853" s="841"/>
      <c r="M853" s="841"/>
      <c r="N853" s="841"/>
      <c r="O853" s="841"/>
      <c r="P853" s="841"/>
      <c r="Q853" s="841"/>
      <c r="R853" s="841"/>
      <c r="S853" s="841"/>
      <c r="T853" s="841"/>
      <c r="U853" s="841"/>
      <c r="V853" s="841"/>
      <c r="W853" s="841"/>
      <c r="X853" s="841"/>
      <c r="Y853" s="841"/>
      <c r="Z853" s="841"/>
    </row>
    <row r="854">
      <c r="A854" s="841"/>
      <c r="B854" s="839"/>
      <c r="C854" s="839"/>
      <c r="D854" s="839"/>
      <c r="E854" s="839"/>
      <c r="F854" s="839"/>
      <c r="G854" s="839"/>
      <c r="H854" s="839"/>
      <c r="I854" s="841"/>
      <c r="J854" s="841"/>
      <c r="K854" s="841"/>
      <c r="L854" s="841"/>
      <c r="M854" s="841"/>
      <c r="N854" s="841"/>
      <c r="O854" s="841"/>
      <c r="P854" s="841"/>
      <c r="Q854" s="841"/>
      <c r="R854" s="841"/>
      <c r="S854" s="841"/>
      <c r="T854" s="841"/>
      <c r="U854" s="841"/>
      <c r="V854" s="841"/>
      <c r="W854" s="841"/>
      <c r="X854" s="841"/>
      <c r="Y854" s="841"/>
      <c r="Z854" s="841"/>
    </row>
    <row r="855">
      <c r="A855" s="841"/>
      <c r="B855" s="839"/>
      <c r="C855" s="839"/>
      <c r="D855" s="839"/>
      <c r="E855" s="839"/>
      <c r="F855" s="839"/>
      <c r="G855" s="839"/>
      <c r="H855" s="839"/>
      <c r="I855" s="841"/>
      <c r="J855" s="841"/>
      <c r="K855" s="841"/>
      <c r="L855" s="841"/>
      <c r="M855" s="841"/>
      <c r="N855" s="841"/>
      <c r="O855" s="841"/>
      <c r="P855" s="841"/>
      <c r="Q855" s="841"/>
      <c r="R855" s="841"/>
      <c r="S855" s="841"/>
      <c r="T855" s="841"/>
      <c r="U855" s="841"/>
      <c r="V855" s="841"/>
      <c r="W855" s="841"/>
      <c r="X855" s="841"/>
      <c r="Y855" s="841"/>
      <c r="Z855" s="841"/>
    </row>
    <row r="856">
      <c r="A856" s="841"/>
      <c r="B856" s="839"/>
      <c r="C856" s="839"/>
      <c r="D856" s="839"/>
      <c r="E856" s="839"/>
      <c r="F856" s="839"/>
      <c r="G856" s="839"/>
      <c r="H856" s="839"/>
      <c r="I856" s="841"/>
      <c r="J856" s="841"/>
      <c r="K856" s="841"/>
      <c r="L856" s="841"/>
      <c r="M856" s="841"/>
      <c r="N856" s="841"/>
      <c r="O856" s="841"/>
      <c r="P856" s="841"/>
      <c r="Q856" s="841"/>
      <c r="R856" s="841"/>
      <c r="S856" s="841"/>
      <c r="T856" s="841"/>
      <c r="U856" s="841"/>
      <c r="V856" s="841"/>
      <c r="W856" s="841"/>
      <c r="X856" s="841"/>
      <c r="Y856" s="841"/>
      <c r="Z856" s="841"/>
    </row>
    <row r="857">
      <c r="A857" s="841"/>
      <c r="B857" s="839"/>
      <c r="C857" s="839"/>
      <c r="D857" s="839"/>
      <c r="E857" s="839"/>
      <c r="F857" s="839"/>
      <c r="G857" s="839"/>
      <c r="H857" s="839"/>
      <c r="I857" s="841"/>
      <c r="J857" s="841"/>
      <c r="K857" s="841"/>
      <c r="L857" s="841"/>
      <c r="M857" s="841"/>
      <c r="N857" s="841"/>
      <c r="O857" s="841"/>
      <c r="P857" s="841"/>
      <c r="Q857" s="841"/>
      <c r="R857" s="841"/>
      <c r="S857" s="841"/>
      <c r="T857" s="841"/>
      <c r="U857" s="841"/>
      <c r="V857" s="841"/>
      <c r="W857" s="841"/>
      <c r="X857" s="841"/>
      <c r="Y857" s="841"/>
      <c r="Z857" s="841"/>
    </row>
    <row r="858">
      <c r="A858" s="841"/>
      <c r="B858" s="839"/>
      <c r="C858" s="839"/>
      <c r="D858" s="839"/>
      <c r="E858" s="839"/>
      <c r="F858" s="839"/>
      <c r="G858" s="839"/>
      <c r="H858" s="839"/>
      <c r="I858" s="841"/>
      <c r="J858" s="841"/>
      <c r="K858" s="841"/>
      <c r="L858" s="841"/>
      <c r="M858" s="841"/>
      <c r="N858" s="841"/>
      <c r="O858" s="841"/>
      <c r="P858" s="841"/>
      <c r="Q858" s="841"/>
      <c r="R858" s="841"/>
      <c r="S858" s="841"/>
      <c r="T858" s="841"/>
      <c r="U858" s="841"/>
      <c r="V858" s="841"/>
      <c r="W858" s="841"/>
      <c r="X858" s="841"/>
      <c r="Y858" s="841"/>
      <c r="Z858" s="841"/>
    </row>
    <row r="859">
      <c r="A859" s="841"/>
      <c r="B859" s="839"/>
      <c r="C859" s="839"/>
      <c r="D859" s="839"/>
      <c r="E859" s="839"/>
      <c r="F859" s="839"/>
      <c r="G859" s="839"/>
      <c r="H859" s="839"/>
      <c r="I859" s="841"/>
      <c r="J859" s="841"/>
      <c r="K859" s="841"/>
      <c r="L859" s="841"/>
      <c r="M859" s="841"/>
      <c r="N859" s="841"/>
      <c r="O859" s="841"/>
      <c r="P859" s="841"/>
      <c r="Q859" s="841"/>
      <c r="R859" s="841"/>
      <c r="S859" s="841"/>
      <c r="T859" s="841"/>
      <c r="U859" s="841"/>
      <c r="V859" s="841"/>
      <c r="W859" s="841"/>
      <c r="X859" s="841"/>
      <c r="Y859" s="841"/>
      <c r="Z859" s="841"/>
    </row>
    <row r="860">
      <c r="A860" s="841"/>
      <c r="B860" s="839"/>
      <c r="C860" s="839"/>
      <c r="D860" s="839"/>
      <c r="E860" s="839"/>
      <c r="F860" s="839"/>
      <c r="G860" s="839"/>
      <c r="H860" s="839"/>
      <c r="I860" s="841"/>
      <c r="J860" s="841"/>
      <c r="K860" s="841"/>
      <c r="L860" s="841"/>
      <c r="M860" s="841"/>
      <c r="N860" s="841"/>
      <c r="O860" s="841"/>
      <c r="P860" s="841"/>
      <c r="Q860" s="841"/>
      <c r="R860" s="841"/>
      <c r="S860" s="841"/>
      <c r="T860" s="841"/>
      <c r="U860" s="841"/>
      <c r="V860" s="841"/>
      <c r="W860" s="841"/>
      <c r="X860" s="841"/>
      <c r="Y860" s="841"/>
      <c r="Z860" s="841"/>
    </row>
    <row r="861">
      <c r="A861" s="841"/>
      <c r="B861" s="839"/>
      <c r="C861" s="839"/>
      <c r="D861" s="839"/>
      <c r="E861" s="839"/>
      <c r="F861" s="839"/>
      <c r="G861" s="839"/>
      <c r="H861" s="839"/>
      <c r="I861" s="841"/>
      <c r="J861" s="841"/>
      <c r="K861" s="841"/>
      <c r="L861" s="841"/>
      <c r="M861" s="841"/>
      <c r="N861" s="841"/>
      <c r="O861" s="841"/>
      <c r="P861" s="841"/>
      <c r="Q861" s="841"/>
      <c r="R861" s="841"/>
      <c r="S861" s="841"/>
      <c r="T861" s="841"/>
      <c r="U861" s="841"/>
      <c r="V861" s="841"/>
      <c r="W861" s="841"/>
      <c r="X861" s="841"/>
      <c r="Y861" s="841"/>
      <c r="Z861" s="841"/>
    </row>
    <row r="862">
      <c r="A862" s="841"/>
      <c r="B862" s="839"/>
      <c r="C862" s="839"/>
      <c r="D862" s="839"/>
      <c r="E862" s="839"/>
      <c r="F862" s="839"/>
      <c r="G862" s="839"/>
      <c r="H862" s="839"/>
      <c r="I862" s="841"/>
      <c r="J862" s="841"/>
      <c r="K862" s="841"/>
      <c r="L862" s="841"/>
      <c r="M862" s="841"/>
      <c r="N862" s="841"/>
      <c r="O862" s="841"/>
      <c r="P862" s="841"/>
      <c r="Q862" s="841"/>
      <c r="R862" s="841"/>
      <c r="S862" s="841"/>
      <c r="T862" s="841"/>
      <c r="U862" s="841"/>
      <c r="V862" s="841"/>
      <c r="W862" s="841"/>
      <c r="X862" s="841"/>
      <c r="Y862" s="841"/>
      <c r="Z862" s="841"/>
    </row>
    <row r="863">
      <c r="A863" s="841"/>
      <c r="B863" s="839"/>
      <c r="C863" s="839"/>
      <c r="D863" s="839"/>
      <c r="E863" s="839"/>
      <c r="F863" s="839"/>
      <c r="G863" s="839"/>
      <c r="H863" s="839"/>
      <c r="I863" s="841"/>
      <c r="J863" s="841"/>
      <c r="K863" s="841"/>
      <c r="L863" s="841"/>
      <c r="M863" s="841"/>
      <c r="N863" s="841"/>
      <c r="O863" s="841"/>
      <c r="P863" s="841"/>
      <c r="Q863" s="841"/>
      <c r="R863" s="841"/>
      <c r="S863" s="841"/>
      <c r="T863" s="841"/>
      <c r="U863" s="841"/>
      <c r="V863" s="841"/>
      <c r="W863" s="841"/>
      <c r="X863" s="841"/>
      <c r="Y863" s="841"/>
      <c r="Z863" s="841"/>
    </row>
    <row r="864">
      <c r="A864" s="841"/>
      <c r="B864" s="839"/>
      <c r="C864" s="839"/>
      <c r="D864" s="839"/>
      <c r="E864" s="839"/>
      <c r="F864" s="839"/>
      <c r="G864" s="839"/>
      <c r="H864" s="839"/>
      <c r="I864" s="841"/>
      <c r="J864" s="841"/>
      <c r="K864" s="841"/>
      <c r="L864" s="841"/>
      <c r="M864" s="841"/>
      <c r="N864" s="841"/>
      <c r="O864" s="841"/>
      <c r="P864" s="841"/>
      <c r="Q864" s="841"/>
      <c r="R864" s="841"/>
      <c r="S864" s="841"/>
      <c r="T864" s="841"/>
      <c r="U864" s="841"/>
      <c r="V864" s="841"/>
      <c r="W864" s="841"/>
      <c r="X864" s="841"/>
      <c r="Y864" s="841"/>
      <c r="Z864" s="841"/>
    </row>
    <row r="865">
      <c r="A865" s="841"/>
      <c r="B865" s="839"/>
      <c r="C865" s="839"/>
      <c r="D865" s="839"/>
      <c r="E865" s="839"/>
      <c r="F865" s="839"/>
      <c r="G865" s="839"/>
      <c r="H865" s="839"/>
      <c r="I865" s="841"/>
      <c r="J865" s="841"/>
      <c r="K865" s="841"/>
      <c r="L865" s="841"/>
      <c r="M865" s="841"/>
      <c r="N865" s="841"/>
      <c r="O865" s="841"/>
      <c r="P865" s="841"/>
      <c r="Q865" s="841"/>
      <c r="R865" s="841"/>
      <c r="S865" s="841"/>
      <c r="T865" s="841"/>
      <c r="U865" s="841"/>
      <c r="V865" s="841"/>
      <c r="W865" s="841"/>
      <c r="X865" s="841"/>
      <c r="Y865" s="841"/>
      <c r="Z865" s="841"/>
    </row>
    <row r="866">
      <c r="A866" s="841"/>
      <c r="B866" s="839"/>
      <c r="C866" s="839"/>
      <c r="D866" s="839"/>
      <c r="E866" s="839"/>
      <c r="F866" s="839"/>
      <c r="G866" s="839"/>
      <c r="H866" s="839"/>
      <c r="I866" s="841"/>
      <c r="J866" s="841"/>
      <c r="K866" s="841"/>
      <c r="L866" s="841"/>
      <c r="M866" s="841"/>
      <c r="N866" s="841"/>
      <c r="O866" s="841"/>
      <c r="P866" s="841"/>
      <c r="Q866" s="841"/>
      <c r="R866" s="841"/>
      <c r="S866" s="841"/>
      <c r="T866" s="841"/>
      <c r="U866" s="841"/>
      <c r="V866" s="841"/>
      <c r="W866" s="841"/>
      <c r="X866" s="841"/>
      <c r="Y866" s="841"/>
      <c r="Z866" s="841"/>
    </row>
    <row r="867">
      <c r="A867" s="841"/>
      <c r="B867" s="839"/>
      <c r="C867" s="839"/>
      <c r="D867" s="839"/>
      <c r="E867" s="839"/>
      <c r="F867" s="839"/>
      <c r="G867" s="839"/>
      <c r="H867" s="839"/>
      <c r="I867" s="841"/>
      <c r="J867" s="841"/>
      <c r="K867" s="841"/>
      <c r="L867" s="841"/>
      <c r="M867" s="841"/>
      <c r="N867" s="841"/>
      <c r="O867" s="841"/>
      <c r="P867" s="841"/>
      <c r="Q867" s="841"/>
      <c r="R867" s="841"/>
      <c r="S867" s="841"/>
      <c r="T867" s="841"/>
      <c r="U867" s="841"/>
      <c r="V867" s="841"/>
      <c r="W867" s="841"/>
      <c r="X867" s="841"/>
      <c r="Y867" s="841"/>
      <c r="Z867" s="841"/>
    </row>
    <row r="868">
      <c r="A868" s="841"/>
      <c r="B868" s="839"/>
      <c r="C868" s="839"/>
      <c r="D868" s="839"/>
      <c r="E868" s="839"/>
      <c r="F868" s="839"/>
      <c r="G868" s="839"/>
      <c r="H868" s="839"/>
      <c r="I868" s="841"/>
      <c r="J868" s="841"/>
      <c r="K868" s="841"/>
      <c r="L868" s="841"/>
      <c r="M868" s="841"/>
      <c r="N868" s="841"/>
      <c r="O868" s="841"/>
      <c r="P868" s="841"/>
      <c r="Q868" s="841"/>
      <c r="R868" s="841"/>
      <c r="S868" s="841"/>
      <c r="T868" s="841"/>
      <c r="U868" s="841"/>
      <c r="V868" s="841"/>
      <c r="W868" s="841"/>
      <c r="X868" s="841"/>
      <c r="Y868" s="841"/>
      <c r="Z868" s="841"/>
    </row>
    <row r="869">
      <c r="A869" s="841"/>
      <c r="B869" s="839"/>
      <c r="C869" s="839"/>
      <c r="D869" s="839"/>
      <c r="E869" s="839"/>
      <c r="F869" s="839"/>
      <c r="G869" s="839"/>
      <c r="H869" s="839"/>
      <c r="I869" s="841"/>
      <c r="J869" s="841"/>
      <c r="K869" s="841"/>
      <c r="L869" s="841"/>
      <c r="M869" s="841"/>
      <c r="N869" s="841"/>
      <c r="O869" s="841"/>
      <c r="P869" s="841"/>
      <c r="Q869" s="841"/>
      <c r="R869" s="841"/>
      <c r="S869" s="841"/>
      <c r="T869" s="841"/>
      <c r="U869" s="841"/>
      <c r="V869" s="841"/>
      <c r="W869" s="841"/>
      <c r="X869" s="841"/>
      <c r="Y869" s="841"/>
      <c r="Z869" s="841"/>
    </row>
    <row r="870">
      <c r="A870" s="841"/>
      <c r="B870" s="839"/>
      <c r="C870" s="839"/>
      <c r="D870" s="839"/>
      <c r="E870" s="839"/>
      <c r="F870" s="839"/>
      <c r="G870" s="839"/>
      <c r="H870" s="839"/>
      <c r="I870" s="841"/>
      <c r="J870" s="841"/>
      <c r="K870" s="841"/>
      <c r="L870" s="841"/>
      <c r="M870" s="841"/>
      <c r="N870" s="841"/>
      <c r="O870" s="841"/>
      <c r="P870" s="841"/>
      <c r="Q870" s="841"/>
      <c r="R870" s="841"/>
      <c r="S870" s="841"/>
      <c r="T870" s="841"/>
      <c r="U870" s="841"/>
      <c r="V870" s="841"/>
      <c r="W870" s="841"/>
      <c r="X870" s="841"/>
      <c r="Y870" s="841"/>
      <c r="Z870" s="841"/>
    </row>
    <row r="871">
      <c r="A871" s="841"/>
      <c r="B871" s="839"/>
      <c r="C871" s="839"/>
      <c r="D871" s="839"/>
      <c r="E871" s="839"/>
      <c r="F871" s="839"/>
      <c r="G871" s="839"/>
      <c r="H871" s="839"/>
      <c r="I871" s="841"/>
      <c r="J871" s="841"/>
      <c r="K871" s="841"/>
      <c r="L871" s="841"/>
      <c r="M871" s="841"/>
      <c r="N871" s="841"/>
      <c r="O871" s="841"/>
      <c r="P871" s="841"/>
      <c r="Q871" s="841"/>
      <c r="R871" s="841"/>
      <c r="S871" s="841"/>
      <c r="T871" s="841"/>
      <c r="U871" s="841"/>
      <c r="V871" s="841"/>
      <c r="W871" s="841"/>
      <c r="X871" s="841"/>
      <c r="Y871" s="841"/>
      <c r="Z871" s="841"/>
    </row>
    <row r="872">
      <c r="A872" s="841"/>
      <c r="B872" s="839"/>
      <c r="C872" s="839"/>
      <c r="D872" s="839"/>
      <c r="E872" s="839"/>
      <c r="F872" s="839"/>
      <c r="G872" s="839"/>
      <c r="H872" s="839"/>
      <c r="I872" s="841"/>
      <c r="J872" s="841"/>
      <c r="K872" s="841"/>
      <c r="L872" s="841"/>
      <c r="M872" s="841"/>
      <c r="N872" s="841"/>
      <c r="O872" s="841"/>
      <c r="P872" s="841"/>
      <c r="Q872" s="841"/>
      <c r="R872" s="841"/>
      <c r="S872" s="841"/>
      <c r="T872" s="841"/>
      <c r="U872" s="841"/>
      <c r="V872" s="841"/>
      <c r="W872" s="841"/>
      <c r="X872" s="841"/>
      <c r="Y872" s="841"/>
      <c r="Z872" s="841"/>
    </row>
    <row r="873">
      <c r="A873" s="841"/>
      <c r="B873" s="839"/>
      <c r="C873" s="839"/>
      <c r="D873" s="839"/>
      <c r="E873" s="839"/>
      <c r="F873" s="839"/>
      <c r="G873" s="839"/>
      <c r="H873" s="839"/>
      <c r="I873" s="841"/>
      <c r="J873" s="841"/>
      <c r="K873" s="841"/>
      <c r="L873" s="841"/>
      <c r="M873" s="841"/>
      <c r="N873" s="841"/>
      <c r="O873" s="841"/>
      <c r="P873" s="841"/>
      <c r="Q873" s="841"/>
      <c r="R873" s="841"/>
      <c r="S873" s="841"/>
      <c r="T873" s="841"/>
      <c r="U873" s="841"/>
      <c r="V873" s="841"/>
      <c r="W873" s="841"/>
      <c r="X873" s="841"/>
      <c r="Y873" s="841"/>
      <c r="Z873" s="841"/>
    </row>
    <row r="874">
      <c r="A874" s="841"/>
      <c r="B874" s="839"/>
      <c r="C874" s="839"/>
      <c r="D874" s="839"/>
      <c r="E874" s="839"/>
      <c r="F874" s="839"/>
      <c r="G874" s="839"/>
      <c r="H874" s="839"/>
      <c r="I874" s="841"/>
      <c r="J874" s="841"/>
      <c r="K874" s="841"/>
      <c r="L874" s="841"/>
      <c r="M874" s="841"/>
      <c r="N874" s="841"/>
      <c r="O874" s="841"/>
      <c r="P874" s="841"/>
      <c r="Q874" s="841"/>
      <c r="R874" s="841"/>
      <c r="S874" s="841"/>
      <c r="T874" s="841"/>
      <c r="U874" s="841"/>
      <c r="V874" s="841"/>
      <c r="W874" s="841"/>
      <c r="X874" s="841"/>
      <c r="Y874" s="841"/>
      <c r="Z874" s="841"/>
    </row>
    <row r="875">
      <c r="A875" s="841"/>
      <c r="B875" s="839"/>
      <c r="C875" s="839"/>
      <c r="D875" s="839"/>
      <c r="E875" s="839"/>
      <c r="F875" s="839"/>
      <c r="G875" s="839"/>
      <c r="H875" s="839"/>
      <c r="I875" s="841"/>
      <c r="J875" s="841"/>
      <c r="K875" s="841"/>
      <c r="L875" s="841"/>
      <c r="M875" s="841"/>
      <c r="N875" s="841"/>
      <c r="O875" s="841"/>
      <c r="P875" s="841"/>
      <c r="Q875" s="841"/>
      <c r="R875" s="841"/>
      <c r="S875" s="841"/>
      <c r="T875" s="841"/>
      <c r="U875" s="841"/>
      <c r="V875" s="841"/>
      <c r="W875" s="841"/>
      <c r="X875" s="841"/>
      <c r="Y875" s="841"/>
      <c r="Z875" s="841"/>
    </row>
    <row r="876">
      <c r="A876" s="841"/>
      <c r="B876" s="839"/>
      <c r="C876" s="839"/>
      <c r="D876" s="839"/>
      <c r="E876" s="839"/>
      <c r="F876" s="839"/>
      <c r="G876" s="839"/>
      <c r="H876" s="839"/>
      <c r="I876" s="841"/>
      <c r="J876" s="841"/>
      <c r="K876" s="841"/>
      <c r="L876" s="841"/>
      <c r="M876" s="841"/>
      <c r="N876" s="841"/>
      <c r="O876" s="841"/>
      <c r="P876" s="841"/>
      <c r="Q876" s="841"/>
      <c r="R876" s="841"/>
      <c r="S876" s="841"/>
      <c r="T876" s="841"/>
      <c r="U876" s="841"/>
      <c r="V876" s="841"/>
      <c r="W876" s="841"/>
      <c r="X876" s="841"/>
      <c r="Y876" s="841"/>
      <c r="Z876" s="841"/>
    </row>
    <row r="877">
      <c r="A877" s="841"/>
      <c r="B877" s="839"/>
      <c r="C877" s="839"/>
      <c r="D877" s="839"/>
      <c r="E877" s="839"/>
      <c r="F877" s="839"/>
      <c r="G877" s="839"/>
      <c r="H877" s="839"/>
      <c r="I877" s="841"/>
      <c r="J877" s="841"/>
      <c r="K877" s="841"/>
      <c r="L877" s="841"/>
      <c r="M877" s="841"/>
      <c r="N877" s="841"/>
      <c r="O877" s="841"/>
      <c r="P877" s="841"/>
      <c r="Q877" s="841"/>
      <c r="R877" s="841"/>
      <c r="S877" s="841"/>
      <c r="T877" s="841"/>
      <c r="U877" s="841"/>
      <c r="V877" s="841"/>
      <c r="W877" s="841"/>
      <c r="X877" s="841"/>
      <c r="Y877" s="841"/>
      <c r="Z877" s="841"/>
    </row>
    <row r="878">
      <c r="A878" s="841"/>
      <c r="B878" s="839"/>
      <c r="C878" s="839"/>
      <c r="D878" s="839"/>
      <c r="E878" s="839"/>
      <c r="F878" s="839"/>
      <c r="G878" s="839"/>
      <c r="H878" s="839"/>
      <c r="I878" s="841"/>
      <c r="J878" s="841"/>
      <c r="K878" s="841"/>
      <c r="L878" s="841"/>
      <c r="M878" s="841"/>
      <c r="N878" s="841"/>
      <c r="O878" s="841"/>
      <c r="P878" s="841"/>
      <c r="Q878" s="841"/>
      <c r="R878" s="841"/>
      <c r="S878" s="841"/>
      <c r="T878" s="841"/>
      <c r="U878" s="841"/>
      <c r="V878" s="841"/>
      <c r="W878" s="841"/>
      <c r="X878" s="841"/>
      <c r="Y878" s="841"/>
      <c r="Z878" s="841"/>
    </row>
    <row r="879">
      <c r="A879" s="841"/>
      <c r="B879" s="839"/>
      <c r="C879" s="839"/>
      <c r="D879" s="839"/>
      <c r="E879" s="839"/>
      <c r="F879" s="839"/>
      <c r="G879" s="839"/>
      <c r="H879" s="839"/>
      <c r="I879" s="841"/>
      <c r="J879" s="841"/>
      <c r="K879" s="841"/>
      <c r="L879" s="841"/>
      <c r="M879" s="841"/>
      <c r="N879" s="841"/>
      <c r="O879" s="841"/>
      <c r="P879" s="841"/>
      <c r="Q879" s="841"/>
      <c r="R879" s="841"/>
      <c r="S879" s="841"/>
      <c r="T879" s="841"/>
      <c r="U879" s="841"/>
      <c r="V879" s="841"/>
      <c r="W879" s="841"/>
      <c r="X879" s="841"/>
      <c r="Y879" s="841"/>
      <c r="Z879" s="841"/>
    </row>
    <row r="880">
      <c r="A880" s="841"/>
      <c r="B880" s="839"/>
      <c r="C880" s="839"/>
      <c r="D880" s="839"/>
      <c r="E880" s="839"/>
      <c r="F880" s="839"/>
      <c r="G880" s="839"/>
      <c r="H880" s="839"/>
      <c r="I880" s="841"/>
      <c r="J880" s="841"/>
      <c r="K880" s="841"/>
      <c r="L880" s="841"/>
      <c r="M880" s="841"/>
      <c r="N880" s="841"/>
      <c r="O880" s="841"/>
      <c r="P880" s="841"/>
      <c r="Q880" s="841"/>
      <c r="R880" s="841"/>
      <c r="S880" s="841"/>
      <c r="T880" s="841"/>
      <c r="U880" s="841"/>
      <c r="V880" s="841"/>
      <c r="W880" s="841"/>
      <c r="X880" s="841"/>
      <c r="Y880" s="841"/>
      <c r="Z880" s="841"/>
    </row>
    <row r="881">
      <c r="A881" s="841"/>
      <c r="B881" s="839"/>
      <c r="C881" s="839"/>
      <c r="D881" s="839"/>
      <c r="E881" s="839"/>
      <c r="F881" s="839"/>
      <c r="G881" s="839"/>
      <c r="H881" s="839"/>
      <c r="I881" s="841"/>
      <c r="J881" s="841"/>
      <c r="K881" s="841"/>
      <c r="L881" s="841"/>
      <c r="M881" s="841"/>
      <c r="N881" s="841"/>
      <c r="O881" s="841"/>
      <c r="P881" s="841"/>
      <c r="Q881" s="841"/>
      <c r="R881" s="841"/>
      <c r="S881" s="841"/>
      <c r="T881" s="841"/>
      <c r="U881" s="841"/>
      <c r="V881" s="841"/>
      <c r="W881" s="841"/>
      <c r="X881" s="841"/>
      <c r="Y881" s="841"/>
      <c r="Z881" s="841"/>
    </row>
    <row r="882">
      <c r="A882" s="841"/>
      <c r="B882" s="839"/>
      <c r="C882" s="839"/>
      <c r="D882" s="839"/>
      <c r="E882" s="839"/>
      <c r="F882" s="839"/>
      <c r="G882" s="839"/>
      <c r="H882" s="839"/>
      <c r="I882" s="841"/>
      <c r="J882" s="841"/>
      <c r="K882" s="841"/>
      <c r="L882" s="841"/>
      <c r="M882" s="841"/>
      <c r="N882" s="841"/>
      <c r="O882" s="841"/>
      <c r="P882" s="841"/>
      <c r="Q882" s="841"/>
      <c r="R882" s="841"/>
      <c r="S882" s="841"/>
      <c r="T882" s="841"/>
      <c r="U882" s="841"/>
      <c r="V882" s="841"/>
      <c r="W882" s="841"/>
      <c r="X882" s="841"/>
      <c r="Y882" s="841"/>
      <c r="Z882" s="841"/>
    </row>
    <row r="883">
      <c r="A883" s="841"/>
      <c r="B883" s="839"/>
      <c r="C883" s="839"/>
      <c r="D883" s="839"/>
      <c r="E883" s="839"/>
      <c r="F883" s="839"/>
      <c r="G883" s="839"/>
      <c r="H883" s="839"/>
      <c r="I883" s="841"/>
      <c r="J883" s="841"/>
      <c r="K883" s="841"/>
      <c r="L883" s="841"/>
      <c r="M883" s="841"/>
      <c r="N883" s="841"/>
      <c r="O883" s="841"/>
      <c r="P883" s="841"/>
      <c r="Q883" s="841"/>
      <c r="R883" s="841"/>
      <c r="S883" s="841"/>
      <c r="T883" s="841"/>
      <c r="U883" s="841"/>
      <c r="V883" s="841"/>
      <c r="W883" s="841"/>
      <c r="X883" s="841"/>
      <c r="Y883" s="841"/>
      <c r="Z883" s="841"/>
    </row>
    <row r="884">
      <c r="A884" s="841"/>
      <c r="B884" s="839"/>
      <c r="C884" s="839"/>
      <c r="D884" s="839"/>
      <c r="E884" s="839"/>
      <c r="F884" s="839"/>
      <c r="G884" s="839"/>
      <c r="H884" s="839"/>
      <c r="I884" s="841"/>
      <c r="J884" s="841"/>
      <c r="K884" s="841"/>
      <c r="L884" s="841"/>
      <c r="M884" s="841"/>
      <c r="N884" s="841"/>
      <c r="O884" s="841"/>
      <c r="P884" s="841"/>
      <c r="Q884" s="841"/>
      <c r="R884" s="841"/>
      <c r="S884" s="841"/>
      <c r="T884" s="841"/>
      <c r="U884" s="841"/>
      <c r="V884" s="841"/>
      <c r="W884" s="841"/>
      <c r="X884" s="841"/>
      <c r="Y884" s="841"/>
      <c r="Z884" s="841"/>
    </row>
    <row r="885">
      <c r="A885" s="841"/>
      <c r="B885" s="839"/>
      <c r="C885" s="839"/>
      <c r="D885" s="839"/>
      <c r="E885" s="839"/>
      <c r="F885" s="839"/>
      <c r="G885" s="839"/>
      <c r="H885" s="839"/>
      <c r="I885" s="841"/>
      <c r="J885" s="841"/>
      <c r="K885" s="841"/>
      <c r="L885" s="841"/>
      <c r="M885" s="841"/>
      <c r="N885" s="841"/>
      <c r="O885" s="841"/>
      <c r="P885" s="841"/>
      <c r="Q885" s="841"/>
      <c r="R885" s="841"/>
      <c r="S885" s="841"/>
      <c r="T885" s="841"/>
      <c r="U885" s="841"/>
      <c r="V885" s="841"/>
      <c r="W885" s="841"/>
      <c r="X885" s="841"/>
      <c r="Y885" s="841"/>
      <c r="Z885" s="841"/>
    </row>
    <row r="886">
      <c r="A886" s="841"/>
      <c r="B886" s="839"/>
      <c r="C886" s="839"/>
      <c r="D886" s="839"/>
      <c r="E886" s="839"/>
      <c r="F886" s="839"/>
      <c r="G886" s="839"/>
      <c r="H886" s="839"/>
      <c r="I886" s="841"/>
      <c r="J886" s="841"/>
      <c r="K886" s="841"/>
      <c r="L886" s="841"/>
      <c r="M886" s="841"/>
      <c r="N886" s="841"/>
      <c r="O886" s="841"/>
      <c r="P886" s="841"/>
      <c r="Q886" s="841"/>
      <c r="R886" s="841"/>
      <c r="S886" s="841"/>
      <c r="T886" s="841"/>
      <c r="U886" s="841"/>
      <c r="V886" s="841"/>
      <c r="W886" s="841"/>
      <c r="X886" s="841"/>
      <c r="Y886" s="841"/>
      <c r="Z886" s="841"/>
    </row>
    <row r="887">
      <c r="A887" s="841"/>
      <c r="B887" s="839"/>
      <c r="C887" s="839"/>
      <c r="D887" s="839"/>
      <c r="E887" s="839"/>
      <c r="F887" s="839"/>
      <c r="G887" s="839"/>
      <c r="H887" s="839"/>
      <c r="I887" s="841"/>
      <c r="J887" s="841"/>
      <c r="K887" s="841"/>
      <c r="L887" s="841"/>
      <c r="M887" s="841"/>
      <c r="N887" s="841"/>
      <c r="O887" s="841"/>
      <c r="P887" s="841"/>
      <c r="Q887" s="841"/>
      <c r="R887" s="841"/>
      <c r="S887" s="841"/>
      <c r="T887" s="841"/>
      <c r="U887" s="841"/>
      <c r="V887" s="841"/>
      <c r="W887" s="841"/>
      <c r="X887" s="841"/>
      <c r="Y887" s="841"/>
      <c r="Z887" s="841"/>
    </row>
    <row r="888">
      <c r="A888" s="841"/>
      <c r="B888" s="839"/>
      <c r="C888" s="839"/>
      <c r="D888" s="839"/>
      <c r="E888" s="839"/>
      <c r="F888" s="839"/>
      <c r="G888" s="839"/>
      <c r="H888" s="839"/>
      <c r="I888" s="841"/>
      <c r="J888" s="841"/>
      <c r="K888" s="841"/>
      <c r="L888" s="841"/>
      <c r="M888" s="841"/>
      <c r="N888" s="841"/>
      <c r="O888" s="841"/>
      <c r="P888" s="841"/>
      <c r="Q888" s="841"/>
      <c r="R888" s="841"/>
      <c r="S888" s="841"/>
      <c r="T888" s="841"/>
      <c r="U888" s="841"/>
      <c r="V888" s="841"/>
      <c r="W888" s="841"/>
      <c r="X888" s="841"/>
      <c r="Y888" s="841"/>
      <c r="Z888" s="841"/>
    </row>
    <row r="889">
      <c r="A889" s="841"/>
      <c r="B889" s="839"/>
      <c r="C889" s="839"/>
      <c r="D889" s="839"/>
      <c r="E889" s="839"/>
      <c r="F889" s="839"/>
      <c r="G889" s="839"/>
      <c r="H889" s="839"/>
      <c r="I889" s="841"/>
      <c r="J889" s="841"/>
      <c r="K889" s="841"/>
      <c r="L889" s="841"/>
      <c r="M889" s="841"/>
      <c r="N889" s="841"/>
      <c r="O889" s="841"/>
      <c r="P889" s="841"/>
      <c r="Q889" s="841"/>
      <c r="R889" s="841"/>
      <c r="S889" s="841"/>
      <c r="T889" s="841"/>
      <c r="U889" s="841"/>
      <c r="V889" s="841"/>
      <c r="W889" s="841"/>
      <c r="X889" s="841"/>
      <c r="Y889" s="841"/>
      <c r="Z889" s="841"/>
    </row>
    <row r="890">
      <c r="A890" s="841"/>
      <c r="B890" s="839"/>
      <c r="C890" s="839"/>
      <c r="D890" s="839"/>
      <c r="E890" s="839"/>
      <c r="F890" s="839"/>
      <c r="G890" s="839"/>
      <c r="H890" s="839"/>
      <c r="I890" s="841"/>
      <c r="J890" s="841"/>
      <c r="K890" s="841"/>
      <c r="L890" s="841"/>
      <c r="M890" s="841"/>
      <c r="N890" s="841"/>
      <c r="O890" s="841"/>
      <c r="P890" s="841"/>
      <c r="Q890" s="841"/>
      <c r="R890" s="841"/>
      <c r="S890" s="841"/>
      <c r="T890" s="841"/>
      <c r="U890" s="841"/>
      <c r="V890" s="841"/>
      <c r="W890" s="841"/>
      <c r="X890" s="841"/>
      <c r="Y890" s="841"/>
      <c r="Z890" s="841"/>
    </row>
    <row r="891">
      <c r="A891" s="841"/>
      <c r="B891" s="839"/>
      <c r="C891" s="839"/>
      <c r="D891" s="839"/>
      <c r="E891" s="839"/>
      <c r="F891" s="839"/>
      <c r="G891" s="839"/>
      <c r="H891" s="839"/>
      <c r="I891" s="841"/>
      <c r="J891" s="841"/>
      <c r="K891" s="841"/>
      <c r="L891" s="841"/>
      <c r="M891" s="841"/>
      <c r="N891" s="841"/>
      <c r="O891" s="841"/>
      <c r="P891" s="841"/>
      <c r="Q891" s="841"/>
      <c r="R891" s="841"/>
      <c r="S891" s="841"/>
      <c r="T891" s="841"/>
      <c r="U891" s="841"/>
      <c r="V891" s="841"/>
      <c r="W891" s="841"/>
      <c r="X891" s="841"/>
      <c r="Y891" s="841"/>
      <c r="Z891" s="841"/>
    </row>
    <row r="892">
      <c r="A892" s="841"/>
      <c r="B892" s="839"/>
      <c r="C892" s="839"/>
      <c r="D892" s="839"/>
      <c r="E892" s="839"/>
      <c r="F892" s="839"/>
      <c r="G892" s="839"/>
      <c r="H892" s="839"/>
      <c r="I892" s="841"/>
      <c r="J892" s="841"/>
      <c r="K892" s="841"/>
      <c r="L892" s="841"/>
      <c r="M892" s="841"/>
      <c r="N892" s="841"/>
      <c r="O892" s="841"/>
      <c r="P892" s="841"/>
      <c r="Q892" s="841"/>
      <c r="R892" s="841"/>
      <c r="S892" s="841"/>
      <c r="T892" s="841"/>
      <c r="U892" s="841"/>
      <c r="V892" s="841"/>
      <c r="W892" s="841"/>
      <c r="X892" s="841"/>
      <c r="Y892" s="841"/>
      <c r="Z892" s="841"/>
    </row>
    <row r="893">
      <c r="A893" s="841"/>
      <c r="B893" s="839"/>
      <c r="C893" s="839"/>
      <c r="D893" s="839"/>
      <c r="E893" s="839"/>
      <c r="F893" s="839"/>
      <c r="G893" s="839"/>
      <c r="H893" s="839"/>
      <c r="I893" s="841"/>
      <c r="J893" s="841"/>
      <c r="K893" s="841"/>
      <c r="L893" s="841"/>
      <c r="M893" s="841"/>
      <c r="N893" s="841"/>
      <c r="O893" s="841"/>
      <c r="P893" s="841"/>
      <c r="Q893" s="841"/>
      <c r="R893" s="841"/>
      <c r="S893" s="841"/>
      <c r="T893" s="841"/>
      <c r="U893" s="841"/>
      <c r="V893" s="841"/>
      <c r="W893" s="841"/>
      <c r="X893" s="841"/>
      <c r="Y893" s="841"/>
      <c r="Z893" s="841"/>
    </row>
    <row r="894">
      <c r="A894" s="841"/>
      <c r="B894" s="839"/>
      <c r="C894" s="839"/>
      <c r="D894" s="839"/>
      <c r="E894" s="839"/>
      <c r="F894" s="839"/>
      <c r="G894" s="839"/>
      <c r="H894" s="839"/>
      <c r="I894" s="841"/>
      <c r="J894" s="841"/>
      <c r="K894" s="841"/>
      <c r="L894" s="841"/>
      <c r="M894" s="841"/>
      <c r="N894" s="841"/>
      <c r="O894" s="841"/>
      <c r="P894" s="841"/>
      <c r="Q894" s="841"/>
      <c r="R894" s="841"/>
      <c r="S894" s="841"/>
      <c r="T894" s="841"/>
      <c r="U894" s="841"/>
      <c r="V894" s="841"/>
      <c r="W894" s="841"/>
      <c r="X894" s="841"/>
      <c r="Y894" s="841"/>
      <c r="Z894" s="841"/>
    </row>
    <row r="895">
      <c r="A895" s="841"/>
      <c r="B895" s="839"/>
      <c r="C895" s="839"/>
      <c r="D895" s="839"/>
      <c r="E895" s="839"/>
      <c r="F895" s="839"/>
      <c r="G895" s="839"/>
      <c r="H895" s="839"/>
      <c r="I895" s="841"/>
      <c r="J895" s="841"/>
      <c r="K895" s="841"/>
      <c r="L895" s="841"/>
      <c r="M895" s="841"/>
      <c r="N895" s="841"/>
      <c r="O895" s="841"/>
      <c r="P895" s="841"/>
      <c r="Q895" s="841"/>
      <c r="R895" s="841"/>
      <c r="S895" s="841"/>
      <c r="T895" s="841"/>
      <c r="U895" s="841"/>
      <c r="V895" s="841"/>
      <c r="W895" s="841"/>
      <c r="X895" s="841"/>
      <c r="Y895" s="841"/>
      <c r="Z895" s="841"/>
    </row>
    <row r="896">
      <c r="A896" s="841"/>
      <c r="B896" s="839"/>
      <c r="C896" s="839"/>
      <c r="D896" s="839"/>
      <c r="E896" s="839"/>
      <c r="F896" s="839"/>
      <c r="G896" s="839"/>
      <c r="H896" s="839"/>
      <c r="I896" s="841"/>
      <c r="J896" s="841"/>
      <c r="K896" s="841"/>
      <c r="L896" s="841"/>
      <c r="M896" s="841"/>
      <c r="N896" s="841"/>
      <c r="O896" s="841"/>
      <c r="P896" s="841"/>
      <c r="Q896" s="841"/>
      <c r="R896" s="841"/>
      <c r="S896" s="841"/>
      <c r="T896" s="841"/>
      <c r="U896" s="841"/>
      <c r="V896" s="841"/>
      <c r="W896" s="841"/>
      <c r="X896" s="841"/>
      <c r="Y896" s="841"/>
      <c r="Z896" s="841"/>
    </row>
    <row r="897">
      <c r="A897" s="841"/>
      <c r="B897" s="839"/>
      <c r="C897" s="839"/>
      <c r="D897" s="839"/>
      <c r="E897" s="839"/>
      <c r="F897" s="839"/>
      <c r="G897" s="839"/>
      <c r="H897" s="839"/>
      <c r="I897" s="841"/>
      <c r="J897" s="841"/>
      <c r="K897" s="841"/>
      <c r="L897" s="841"/>
      <c r="M897" s="841"/>
      <c r="N897" s="841"/>
      <c r="O897" s="841"/>
      <c r="P897" s="841"/>
      <c r="Q897" s="841"/>
      <c r="R897" s="841"/>
      <c r="S897" s="841"/>
      <c r="T897" s="841"/>
      <c r="U897" s="841"/>
      <c r="V897" s="841"/>
      <c r="W897" s="841"/>
      <c r="X897" s="841"/>
      <c r="Y897" s="841"/>
      <c r="Z897" s="841"/>
    </row>
    <row r="898">
      <c r="A898" s="841"/>
      <c r="B898" s="839"/>
      <c r="C898" s="839"/>
      <c r="D898" s="839"/>
      <c r="E898" s="839"/>
      <c r="F898" s="839"/>
      <c r="G898" s="839"/>
      <c r="H898" s="839"/>
      <c r="I898" s="841"/>
      <c r="J898" s="841"/>
      <c r="K898" s="841"/>
      <c r="L898" s="841"/>
      <c r="M898" s="841"/>
      <c r="N898" s="841"/>
      <c r="O898" s="841"/>
      <c r="P898" s="841"/>
      <c r="Q898" s="841"/>
      <c r="R898" s="841"/>
      <c r="S898" s="841"/>
      <c r="T898" s="841"/>
      <c r="U898" s="841"/>
      <c r="V898" s="841"/>
      <c r="W898" s="841"/>
      <c r="X898" s="841"/>
      <c r="Y898" s="841"/>
      <c r="Z898" s="841"/>
    </row>
    <row r="899">
      <c r="A899" s="841"/>
      <c r="B899" s="839"/>
      <c r="C899" s="839"/>
      <c r="D899" s="839"/>
      <c r="E899" s="839"/>
      <c r="F899" s="839"/>
      <c r="G899" s="839"/>
      <c r="H899" s="839"/>
      <c r="I899" s="841"/>
      <c r="J899" s="841"/>
      <c r="K899" s="841"/>
      <c r="L899" s="841"/>
      <c r="M899" s="841"/>
      <c r="N899" s="841"/>
      <c r="O899" s="841"/>
      <c r="P899" s="841"/>
      <c r="Q899" s="841"/>
      <c r="R899" s="841"/>
      <c r="S899" s="841"/>
      <c r="T899" s="841"/>
      <c r="U899" s="841"/>
      <c r="V899" s="841"/>
      <c r="W899" s="841"/>
      <c r="X899" s="841"/>
      <c r="Y899" s="841"/>
      <c r="Z899" s="841"/>
    </row>
    <row r="900">
      <c r="A900" s="841"/>
      <c r="B900" s="839"/>
      <c r="C900" s="839"/>
      <c r="D900" s="839"/>
      <c r="E900" s="839"/>
      <c r="F900" s="839"/>
      <c r="G900" s="839"/>
      <c r="H900" s="839"/>
      <c r="I900" s="841"/>
      <c r="J900" s="841"/>
      <c r="K900" s="841"/>
      <c r="L900" s="841"/>
      <c r="M900" s="841"/>
      <c r="N900" s="841"/>
      <c r="O900" s="841"/>
      <c r="P900" s="841"/>
      <c r="Q900" s="841"/>
      <c r="R900" s="841"/>
      <c r="S900" s="841"/>
      <c r="T900" s="841"/>
      <c r="U900" s="841"/>
      <c r="V900" s="841"/>
      <c r="W900" s="841"/>
      <c r="X900" s="841"/>
      <c r="Y900" s="841"/>
      <c r="Z900" s="841"/>
    </row>
    <row r="901">
      <c r="A901" s="841"/>
      <c r="B901" s="839"/>
      <c r="C901" s="839"/>
      <c r="D901" s="839"/>
      <c r="E901" s="839"/>
      <c r="F901" s="839"/>
      <c r="G901" s="839"/>
      <c r="H901" s="839"/>
      <c r="I901" s="841"/>
      <c r="J901" s="841"/>
      <c r="K901" s="841"/>
      <c r="L901" s="841"/>
      <c r="M901" s="841"/>
      <c r="N901" s="841"/>
      <c r="O901" s="841"/>
      <c r="P901" s="841"/>
      <c r="Q901" s="841"/>
      <c r="R901" s="841"/>
      <c r="S901" s="841"/>
      <c r="T901" s="841"/>
      <c r="U901" s="841"/>
      <c r="V901" s="841"/>
      <c r="W901" s="841"/>
      <c r="X901" s="841"/>
      <c r="Y901" s="841"/>
      <c r="Z901" s="841"/>
    </row>
    <row r="902">
      <c r="A902" s="841"/>
      <c r="B902" s="839"/>
      <c r="C902" s="839"/>
      <c r="D902" s="839"/>
      <c r="E902" s="839"/>
      <c r="F902" s="839"/>
      <c r="G902" s="839"/>
      <c r="H902" s="839"/>
      <c r="I902" s="841"/>
      <c r="J902" s="841"/>
      <c r="K902" s="841"/>
      <c r="L902" s="841"/>
      <c r="M902" s="841"/>
      <c r="N902" s="841"/>
      <c r="O902" s="841"/>
      <c r="P902" s="841"/>
      <c r="Q902" s="841"/>
      <c r="R902" s="841"/>
      <c r="S902" s="841"/>
      <c r="T902" s="841"/>
      <c r="U902" s="841"/>
      <c r="V902" s="841"/>
      <c r="W902" s="841"/>
      <c r="X902" s="841"/>
      <c r="Y902" s="841"/>
      <c r="Z902" s="841"/>
    </row>
    <row r="903">
      <c r="A903" s="841"/>
      <c r="B903" s="839"/>
      <c r="C903" s="839"/>
      <c r="D903" s="839"/>
      <c r="E903" s="839"/>
      <c r="F903" s="839"/>
      <c r="G903" s="839"/>
      <c r="H903" s="839"/>
      <c r="I903" s="841"/>
      <c r="J903" s="841"/>
      <c r="K903" s="841"/>
      <c r="L903" s="841"/>
      <c r="M903" s="841"/>
      <c r="N903" s="841"/>
      <c r="O903" s="841"/>
      <c r="P903" s="841"/>
      <c r="Q903" s="841"/>
      <c r="R903" s="841"/>
      <c r="S903" s="841"/>
      <c r="T903" s="841"/>
      <c r="U903" s="841"/>
      <c r="V903" s="841"/>
      <c r="W903" s="841"/>
      <c r="X903" s="841"/>
      <c r="Y903" s="841"/>
      <c r="Z903" s="841"/>
    </row>
    <row r="904">
      <c r="A904" s="841"/>
      <c r="B904" s="839"/>
      <c r="C904" s="839"/>
      <c r="D904" s="839"/>
      <c r="E904" s="839"/>
      <c r="F904" s="839"/>
      <c r="G904" s="839"/>
      <c r="H904" s="839"/>
      <c r="I904" s="841"/>
      <c r="J904" s="841"/>
      <c r="K904" s="841"/>
      <c r="L904" s="841"/>
      <c r="M904" s="841"/>
      <c r="N904" s="841"/>
      <c r="O904" s="841"/>
      <c r="P904" s="841"/>
      <c r="Q904" s="841"/>
      <c r="R904" s="841"/>
      <c r="S904" s="841"/>
      <c r="T904" s="841"/>
      <c r="U904" s="841"/>
      <c r="V904" s="841"/>
      <c r="W904" s="841"/>
      <c r="X904" s="841"/>
      <c r="Y904" s="841"/>
      <c r="Z904" s="841"/>
    </row>
    <row r="905">
      <c r="A905" s="841"/>
      <c r="B905" s="839"/>
      <c r="C905" s="839"/>
      <c r="D905" s="839"/>
      <c r="E905" s="839"/>
      <c r="F905" s="839"/>
      <c r="G905" s="839"/>
      <c r="H905" s="839"/>
      <c r="I905" s="841"/>
      <c r="J905" s="841"/>
      <c r="K905" s="841"/>
      <c r="L905" s="841"/>
      <c r="M905" s="841"/>
      <c r="N905" s="841"/>
      <c r="O905" s="841"/>
      <c r="P905" s="841"/>
      <c r="Q905" s="841"/>
      <c r="R905" s="841"/>
      <c r="S905" s="841"/>
      <c r="T905" s="841"/>
      <c r="U905" s="841"/>
      <c r="V905" s="841"/>
      <c r="W905" s="841"/>
      <c r="X905" s="841"/>
      <c r="Y905" s="841"/>
      <c r="Z905" s="841"/>
    </row>
    <row r="906">
      <c r="A906" s="841"/>
      <c r="B906" s="839"/>
      <c r="C906" s="839"/>
      <c r="D906" s="839"/>
      <c r="E906" s="839"/>
      <c r="F906" s="839"/>
      <c r="G906" s="839"/>
      <c r="H906" s="839"/>
      <c r="I906" s="841"/>
      <c r="J906" s="841"/>
      <c r="K906" s="841"/>
      <c r="L906" s="841"/>
      <c r="M906" s="841"/>
      <c r="N906" s="841"/>
      <c r="O906" s="841"/>
      <c r="P906" s="841"/>
      <c r="Q906" s="841"/>
      <c r="R906" s="841"/>
      <c r="S906" s="841"/>
      <c r="T906" s="841"/>
      <c r="U906" s="841"/>
      <c r="V906" s="841"/>
      <c r="W906" s="841"/>
      <c r="X906" s="841"/>
      <c r="Y906" s="841"/>
      <c r="Z906" s="841"/>
    </row>
    <row r="907">
      <c r="A907" s="841"/>
      <c r="B907" s="839"/>
      <c r="C907" s="839"/>
      <c r="D907" s="839"/>
      <c r="E907" s="839"/>
      <c r="F907" s="839"/>
      <c r="G907" s="839"/>
      <c r="H907" s="839"/>
      <c r="I907" s="841"/>
      <c r="J907" s="841"/>
      <c r="K907" s="841"/>
      <c r="L907" s="841"/>
      <c r="M907" s="841"/>
      <c r="N907" s="841"/>
      <c r="O907" s="841"/>
      <c r="P907" s="841"/>
      <c r="Q907" s="841"/>
      <c r="R907" s="841"/>
      <c r="S907" s="841"/>
      <c r="T907" s="841"/>
      <c r="U907" s="841"/>
      <c r="V907" s="841"/>
      <c r="W907" s="841"/>
      <c r="X907" s="841"/>
      <c r="Y907" s="841"/>
      <c r="Z907" s="841"/>
    </row>
    <row r="908">
      <c r="A908" s="841"/>
      <c r="B908" s="839"/>
      <c r="C908" s="839"/>
      <c r="D908" s="839"/>
      <c r="E908" s="839"/>
      <c r="F908" s="839"/>
      <c r="G908" s="839"/>
      <c r="H908" s="839"/>
      <c r="I908" s="841"/>
      <c r="J908" s="841"/>
      <c r="K908" s="841"/>
      <c r="L908" s="841"/>
      <c r="M908" s="841"/>
      <c r="N908" s="841"/>
      <c r="O908" s="841"/>
      <c r="P908" s="841"/>
      <c r="Q908" s="841"/>
      <c r="R908" s="841"/>
      <c r="S908" s="841"/>
      <c r="T908" s="841"/>
      <c r="U908" s="841"/>
      <c r="V908" s="841"/>
      <c r="W908" s="841"/>
      <c r="X908" s="841"/>
      <c r="Y908" s="841"/>
      <c r="Z908" s="841"/>
    </row>
    <row r="909">
      <c r="A909" s="841"/>
      <c r="B909" s="839"/>
      <c r="C909" s="839"/>
      <c r="D909" s="839"/>
      <c r="E909" s="839"/>
      <c r="F909" s="839"/>
      <c r="G909" s="839"/>
      <c r="H909" s="839"/>
      <c r="I909" s="841"/>
      <c r="J909" s="841"/>
      <c r="K909" s="841"/>
      <c r="L909" s="841"/>
      <c r="M909" s="841"/>
      <c r="N909" s="841"/>
      <c r="O909" s="841"/>
      <c r="P909" s="841"/>
      <c r="Q909" s="841"/>
      <c r="R909" s="841"/>
      <c r="S909" s="841"/>
      <c r="T909" s="841"/>
      <c r="U909" s="841"/>
      <c r="V909" s="841"/>
      <c r="W909" s="841"/>
      <c r="X909" s="841"/>
      <c r="Y909" s="841"/>
      <c r="Z909" s="841"/>
    </row>
    <row r="910">
      <c r="A910" s="841"/>
      <c r="B910" s="839"/>
      <c r="C910" s="839"/>
      <c r="D910" s="839"/>
      <c r="E910" s="839"/>
      <c r="F910" s="839"/>
      <c r="G910" s="839"/>
      <c r="H910" s="839"/>
      <c r="I910" s="841"/>
      <c r="J910" s="841"/>
      <c r="K910" s="841"/>
      <c r="L910" s="841"/>
      <c r="M910" s="841"/>
      <c r="N910" s="841"/>
      <c r="O910" s="841"/>
      <c r="P910" s="841"/>
      <c r="Q910" s="841"/>
      <c r="R910" s="841"/>
      <c r="S910" s="841"/>
      <c r="T910" s="841"/>
      <c r="U910" s="841"/>
      <c r="V910" s="841"/>
      <c r="W910" s="841"/>
      <c r="X910" s="841"/>
      <c r="Y910" s="841"/>
      <c r="Z910" s="841"/>
    </row>
    <row r="911">
      <c r="A911" s="841"/>
      <c r="B911" s="839"/>
      <c r="C911" s="839"/>
      <c r="D911" s="839"/>
      <c r="E911" s="839"/>
      <c r="F911" s="839"/>
      <c r="G911" s="839"/>
      <c r="H911" s="839"/>
      <c r="I911" s="841"/>
      <c r="J911" s="841"/>
      <c r="K911" s="841"/>
      <c r="L911" s="841"/>
      <c r="M911" s="841"/>
      <c r="N911" s="841"/>
      <c r="O911" s="841"/>
      <c r="P911" s="841"/>
      <c r="Q911" s="841"/>
      <c r="R911" s="841"/>
      <c r="S911" s="841"/>
      <c r="T911" s="841"/>
      <c r="U911" s="841"/>
      <c r="V911" s="841"/>
      <c r="W911" s="841"/>
      <c r="X911" s="841"/>
      <c r="Y911" s="841"/>
      <c r="Z911" s="841"/>
    </row>
    <row r="912">
      <c r="A912" s="841"/>
      <c r="B912" s="839"/>
      <c r="C912" s="839"/>
      <c r="D912" s="839"/>
      <c r="E912" s="839"/>
      <c r="F912" s="839"/>
      <c r="G912" s="839"/>
      <c r="H912" s="839"/>
      <c r="I912" s="841"/>
      <c r="J912" s="841"/>
      <c r="K912" s="841"/>
      <c r="L912" s="841"/>
      <c r="M912" s="841"/>
      <c r="N912" s="841"/>
      <c r="O912" s="841"/>
      <c r="P912" s="841"/>
      <c r="Q912" s="841"/>
      <c r="R912" s="841"/>
      <c r="S912" s="841"/>
      <c r="T912" s="841"/>
      <c r="U912" s="841"/>
      <c r="V912" s="841"/>
      <c r="W912" s="841"/>
      <c r="X912" s="841"/>
      <c r="Y912" s="841"/>
      <c r="Z912" s="841"/>
    </row>
    <row r="913">
      <c r="A913" s="841"/>
      <c r="B913" s="839"/>
      <c r="C913" s="839"/>
      <c r="D913" s="839"/>
      <c r="E913" s="839"/>
      <c r="F913" s="839"/>
      <c r="G913" s="839"/>
      <c r="H913" s="839"/>
      <c r="I913" s="841"/>
      <c r="J913" s="841"/>
      <c r="K913" s="841"/>
      <c r="L913" s="841"/>
      <c r="M913" s="841"/>
      <c r="N913" s="841"/>
      <c r="O913" s="841"/>
      <c r="P913" s="841"/>
      <c r="Q913" s="841"/>
      <c r="R913" s="841"/>
      <c r="S913" s="841"/>
      <c r="T913" s="841"/>
      <c r="U913" s="841"/>
      <c r="V913" s="841"/>
      <c r="W913" s="841"/>
      <c r="X913" s="841"/>
      <c r="Y913" s="841"/>
      <c r="Z913" s="841"/>
    </row>
    <row r="914">
      <c r="A914" s="841"/>
      <c r="B914" s="839"/>
      <c r="C914" s="839"/>
      <c r="D914" s="839"/>
      <c r="E914" s="839"/>
      <c r="F914" s="839"/>
      <c r="G914" s="839"/>
      <c r="H914" s="839"/>
      <c r="I914" s="841"/>
      <c r="J914" s="841"/>
      <c r="K914" s="841"/>
      <c r="L914" s="841"/>
      <c r="M914" s="841"/>
      <c r="N914" s="841"/>
      <c r="O914" s="841"/>
      <c r="P914" s="841"/>
      <c r="Q914" s="841"/>
      <c r="R914" s="841"/>
      <c r="S914" s="841"/>
      <c r="T914" s="841"/>
      <c r="U914" s="841"/>
      <c r="V914" s="841"/>
      <c r="W914" s="841"/>
      <c r="X914" s="841"/>
      <c r="Y914" s="841"/>
      <c r="Z914" s="841"/>
    </row>
    <row r="915">
      <c r="A915" s="841"/>
      <c r="B915" s="839"/>
      <c r="C915" s="839"/>
      <c r="D915" s="839"/>
      <c r="E915" s="839"/>
      <c r="F915" s="839"/>
      <c r="G915" s="839"/>
      <c r="H915" s="839"/>
      <c r="I915" s="841"/>
      <c r="J915" s="841"/>
      <c r="K915" s="841"/>
      <c r="L915" s="841"/>
      <c r="M915" s="841"/>
      <c r="N915" s="841"/>
      <c r="O915" s="841"/>
      <c r="P915" s="841"/>
      <c r="Q915" s="841"/>
      <c r="R915" s="841"/>
      <c r="S915" s="841"/>
      <c r="T915" s="841"/>
      <c r="U915" s="841"/>
      <c r="V915" s="841"/>
      <c r="W915" s="841"/>
      <c r="X915" s="841"/>
      <c r="Y915" s="841"/>
      <c r="Z915" s="841"/>
    </row>
    <row r="916">
      <c r="A916" s="841"/>
      <c r="B916" s="839"/>
      <c r="C916" s="839"/>
      <c r="D916" s="839"/>
      <c r="E916" s="839"/>
      <c r="F916" s="839"/>
      <c r="G916" s="839"/>
      <c r="H916" s="839"/>
      <c r="I916" s="841"/>
      <c r="J916" s="841"/>
      <c r="K916" s="841"/>
      <c r="L916" s="841"/>
      <c r="M916" s="841"/>
      <c r="N916" s="841"/>
      <c r="O916" s="841"/>
      <c r="P916" s="841"/>
      <c r="Q916" s="841"/>
      <c r="R916" s="841"/>
      <c r="S916" s="841"/>
      <c r="T916" s="841"/>
      <c r="U916" s="841"/>
      <c r="V916" s="841"/>
      <c r="W916" s="841"/>
      <c r="X916" s="841"/>
      <c r="Y916" s="841"/>
      <c r="Z916" s="841"/>
    </row>
    <row r="917">
      <c r="A917" s="841"/>
      <c r="B917" s="839"/>
      <c r="C917" s="839"/>
      <c r="D917" s="839"/>
      <c r="E917" s="839"/>
      <c r="F917" s="839"/>
      <c r="G917" s="839"/>
      <c r="H917" s="839"/>
      <c r="I917" s="841"/>
      <c r="J917" s="841"/>
      <c r="K917" s="841"/>
      <c r="L917" s="841"/>
      <c r="M917" s="841"/>
      <c r="N917" s="841"/>
      <c r="O917" s="841"/>
      <c r="P917" s="841"/>
      <c r="Q917" s="841"/>
      <c r="R917" s="841"/>
      <c r="S917" s="841"/>
      <c r="T917" s="841"/>
      <c r="U917" s="841"/>
      <c r="V917" s="841"/>
      <c r="W917" s="841"/>
      <c r="X917" s="841"/>
      <c r="Y917" s="841"/>
      <c r="Z917" s="841"/>
    </row>
    <row r="918">
      <c r="A918" s="841"/>
      <c r="B918" s="839"/>
      <c r="C918" s="839"/>
      <c r="D918" s="839"/>
      <c r="E918" s="839"/>
      <c r="F918" s="839"/>
      <c r="G918" s="839"/>
      <c r="H918" s="839"/>
      <c r="I918" s="841"/>
      <c r="J918" s="841"/>
      <c r="K918" s="841"/>
      <c r="L918" s="841"/>
      <c r="M918" s="841"/>
      <c r="N918" s="841"/>
      <c r="O918" s="841"/>
      <c r="P918" s="841"/>
      <c r="Q918" s="841"/>
      <c r="R918" s="841"/>
      <c r="S918" s="841"/>
      <c r="T918" s="841"/>
      <c r="U918" s="841"/>
      <c r="V918" s="841"/>
      <c r="W918" s="841"/>
      <c r="X918" s="841"/>
      <c r="Y918" s="841"/>
      <c r="Z918" s="841"/>
    </row>
    <row r="919">
      <c r="A919" s="841"/>
      <c r="B919" s="839"/>
      <c r="C919" s="839"/>
      <c r="D919" s="839"/>
      <c r="E919" s="839"/>
      <c r="F919" s="839"/>
      <c r="G919" s="839"/>
      <c r="H919" s="839"/>
      <c r="I919" s="841"/>
      <c r="J919" s="841"/>
      <c r="K919" s="841"/>
      <c r="L919" s="841"/>
      <c r="M919" s="841"/>
      <c r="N919" s="841"/>
      <c r="O919" s="841"/>
      <c r="P919" s="841"/>
      <c r="Q919" s="841"/>
      <c r="R919" s="841"/>
      <c r="S919" s="841"/>
      <c r="T919" s="841"/>
      <c r="U919" s="841"/>
      <c r="V919" s="841"/>
      <c r="W919" s="841"/>
      <c r="X919" s="841"/>
      <c r="Y919" s="841"/>
      <c r="Z919" s="841"/>
    </row>
    <row r="920">
      <c r="A920" s="841"/>
      <c r="B920" s="839"/>
      <c r="C920" s="839"/>
      <c r="D920" s="839"/>
      <c r="E920" s="839"/>
      <c r="F920" s="839"/>
      <c r="G920" s="839"/>
      <c r="H920" s="839"/>
      <c r="I920" s="841"/>
      <c r="J920" s="841"/>
      <c r="K920" s="841"/>
      <c r="L920" s="841"/>
      <c r="M920" s="841"/>
      <c r="N920" s="841"/>
      <c r="O920" s="841"/>
      <c r="P920" s="841"/>
      <c r="Q920" s="841"/>
      <c r="R920" s="841"/>
      <c r="S920" s="841"/>
      <c r="T920" s="841"/>
      <c r="U920" s="841"/>
      <c r="V920" s="841"/>
      <c r="W920" s="841"/>
      <c r="X920" s="841"/>
      <c r="Y920" s="841"/>
      <c r="Z920" s="841"/>
    </row>
    <row r="921">
      <c r="A921" s="841"/>
      <c r="B921" s="839"/>
      <c r="C921" s="839"/>
      <c r="D921" s="839"/>
      <c r="E921" s="839"/>
      <c r="F921" s="839"/>
      <c r="G921" s="839"/>
      <c r="H921" s="839"/>
      <c r="I921" s="841"/>
      <c r="J921" s="841"/>
      <c r="K921" s="841"/>
      <c r="L921" s="841"/>
      <c r="M921" s="841"/>
      <c r="N921" s="841"/>
      <c r="O921" s="841"/>
      <c r="P921" s="841"/>
      <c r="Q921" s="841"/>
      <c r="R921" s="841"/>
      <c r="S921" s="841"/>
      <c r="T921" s="841"/>
      <c r="U921" s="841"/>
      <c r="V921" s="841"/>
      <c r="W921" s="841"/>
      <c r="X921" s="841"/>
      <c r="Y921" s="841"/>
      <c r="Z921" s="841"/>
    </row>
    <row r="922">
      <c r="A922" s="841"/>
      <c r="B922" s="839"/>
      <c r="C922" s="839"/>
      <c r="D922" s="839"/>
      <c r="E922" s="839"/>
      <c r="F922" s="839"/>
      <c r="G922" s="839"/>
      <c r="H922" s="839"/>
      <c r="I922" s="841"/>
      <c r="J922" s="841"/>
      <c r="K922" s="841"/>
      <c r="L922" s="841"/>
      <c r="M922" s="841"/>
      <c r="N922" s="841"/>
      <c r="O922" s="841"/>
      <c r="P922" s="841"/>
      <c r="Q922" s="841"/>
      <c r="R922" s="841"/>
      <c r="S922" s="841"/>
      <c r="T922" s="841"/>
      <c r="U922" s="841"/>
      <c r="V922" s="841"/>
      <c r="W922" s="841"/>
      <c r="X922" s="841"/>
      <c r="Y922" s="841"/>
      <c r="Z922" s="841"/>
    </row>
    <row r="923">
      <c r="A923" s="841"/>
      <c r="B923" s="839"/>
      <c r="C923" s="839"/>
      <c r="D923" s="839"/>
      <c r="E923" s="839"/>
      <c r="F923" s="839"/>
      <c r="G923" s="839"/>
      <c r="H923" s="839"/>
      <c r="I923" s="841"/>
      <c r="J923" s="841"/>
      <c r="K923" s="841"/>
      <c r="L923" s="841"/>
      <c r="M923" s="841"/>
      <c r="N923" s="841"/>
      <c r="O923" s="841"/>
      <c r="P923" s="841"/>
      <c r="Q923" s="841"/>
      <c r="R923" s="841"/>
      <c r="S923" s="841"/>
      <c r="T923" s="841"/>
      <c r="U923" s="841"/>
      <c r="V923" s="841"/>
      <c r="W923" s="841"/>
      <c r="X923" s="841"/>
      <c r="Y923" s="841"/>
      <c r="Z923" s="841"/>
    </row>
    <row r="924">
      <c r="A924" s="841"/>
      <c r="B924" s="839"/>
      <c r="C924" s="839"/>
      <c r="D924" s="839"/>
      <c r="E924" s="839"/>
      <c r="F924" s="839"/>
      <c r="G924" s="839"/>
      <c r="H924" s="839"/>
      <c r="I924" s="841"/>
      <c r="J924" s="841"/>
      <c r="K924" s="841"/>
      <c r="L924" s="841"/>
      <c r="M924" s="841"/>
      <c r="N924" s="841"/>
      <c r="O924" s="841"/>
      <c r="P924" s="841"/>
      <c r="Q924" s="841"/>
      <c r="R924" s="841"/>
      <c r="S924" s="841"/>
      <c r="T924" s="841"/>
      <c r="U924" s="841"/>
      <c r="V924" s="841"/>
      <c r="W924" s="841"/>
      <c r="X924" s="841"/>
      <c r="Y924" s="841"/>
      <c r="Z924" s="841"/>
    </row>
    <row r="925">
      <c r="A925" s="841"/>
      <c r="B925" s="839"/>
      <c r="C925" s="839"/>
      <c r="D925" s="839"/>
      <c r="E925" s="839"/>
      <c r="F925" s="839"/>
      <c r="G925" s="839"/>
      <c r="H925" s="839"/>
      <c r="I925" s="841"/>
      <c r="J925" s="841"/>
      <c r="K925" s="841"/>
      <c r="L925" s="841"/>
      <c r="M925" s="841"/>
      <c r="N925" s="841"/>
      <c r="O925" s="841"/>
      <c r="P925" s="841"/>
      <c r="Q925" s="841"/>
      <c r="R925" s="841"/>
      <c r="S925" s="841"/>
      <c r="T925" s="841"/>
      <c r="U925" s="841"/>
      <c r="V925" s="841"/>
      <c r="W925" s="841"/>
      <c r="X925" s="841"/>
      <c r="Y925" s="841"/>
      <c r="Z925" s="841"/>
    </row>
    <row r="926">
      <c r="A926" s="841"/>
      <c r="B926" s="839"/>
      <c r="C926" s="839"/>
      <c r="D926" s="839"/>
      <c r="E926" s="839"/>
      <c r="F926" s="839"/>
      <c r="G926" s="839"/>
      <c r="H926" s="839"/>
      <c r="I926" s="841"/>
      <c r="J926" s="841"/>
      <c r="K926" s="841"/>
      <c r="L926" s="841"/>
      <c r="M926" s="841"/>
      <c r="N926" s="841"/>
      <c r="O926" s="841"/>
      <c r="P926" s="841"/>
      <c r="Q926" s="841"/>
      <c r="R926" s="841"/>
      <c r="S926" s="841"/>
      <c r="T926" s="841"/>
      <c r="U926" s="841"/>
      <c r="V926" s="841"/>
      <c r="W926" s="841"/>
      <c r="X926" s="841"/>
      <c r="Y926" s="841"/>
      <c r="Z926" s="841"/>
    </row>
    <row r="927">
      <c r="A927" s="841"/>
      <c r="B927" s="839"/>
      <c r="C927" s="839"/>
      <c r="D927" s="839"/>
      <c r="E927" s="839"/>
      <c r="F927" s="839"/>
      <c r="G927" s="839"/>
      <c r="H927" s="839"/>
      <c r="I927" s="841"/>
      <c r="J927" s="841"/>
      <c r="K927" s="841"/>
      <c r="L927" s="841"/>
      <c r="M927" s="841"/>
      <c r="N927" s="841"/>
      <c r="O927" s="841"/>
      <c r="P927" s="841"/>
      <c r="Q927" s="841"/>
      <c r="R927" s="841"/>
      <c r="S927" s="841"/>
      <c r="T927" s="841"/>
      <c r="U927" s="841"/>
      <c r="V927" s="841"/>
      <c r="W927" s="841"/>
      <c r="X927" s="841"/>
      <c r="Y927" s="841"/>
      <c r="Z927" s="841"/>
    </row>
    <row r="928">
      <c r="A928" s="841"/>
      <c r="B928" s="839"/>
      <c r="C928" s="839"/>
      <c r="D928" s="839"/>
      <c r="E928" s="839"/>
      <c r="F928" s="839"/>
      <c r="G928" s="839"/>
      <c r="H928" s="839"/>
      <c r="I928" s="841"/>
      <c r="J928" s="841"/>
      <c r="K928" s="841"/>
      <c r="L928" s="841"/>
      <c r="M928" s="841"/>
      <c r="N928" s="841"/>
      <c r="O928" s="841"/>
      <c r="P928" s="841"/>
      <c r="Q928" s="841"/>
      <c r="R928" s="841"/>
      <c r="S928" s="841"/>
      <c r="T928" s="841"/>
      <c r="U928" s="841"/>
      <c r="V928" s="841"/>
      <c r="W928" s="841"/>
      <c r="X928" s="841"/>
      <c r="Y928" s="841"/>
      <c r="Z928" s="841"/>
    </row>
    <row r="929">
      <c r="A929" s="841"/>
      <c r="B929" s="839"/>
      <c r="C929" s="839"/>
      <c r="D929" s="839"/>
      <c r="E929" s="839"/>
      <c r="F929" s="839"/>
      <c r="G929" s="839"/>
      <c r="H929" s="839"/>
      <c r="I929" s="841"/>
      <c r="J929" s="841"/>
      <c r="K929" s="841"/>
      <c r="L929" s="841"/>
      <c r="M929" s="841"/>
      <c r="N929" s="841"/>
      <c r="O929" s="841"/>
      <c r="P929" s="841"/>
      <c r="Q929" s="841"/>
      <c r="R929" s="841"/>
      <c r="S929" s="841"/>
      <c r="T929" s="841"/>
      <c r="U929" s="841"/>
      <c r="V929" s="841"/>
      <c r="W929" s="841"/>
      <c r="X929" s="841"/>
      <c r="Y929" s="841"/>
      <c r="Z929" s="841"/>
    </row>
    <row r="930">
      <c r="A930" s="841"/>
      <c r="B930" s="839"/>
      <c r="C930" s="839"/>
      <c r="D930" s="839"/>
      <c r="E930" s="839"/>
      <c r="F930" s="839"/>
      <c r="G930" s="839"/>
      <c r="H930" s="839"/>
      <c r="I930" s="841"/>
      <c r="J930" s="841"/>
      <c r="K930" s="841"/>
      <c r="L930" s="841"/>
      <c r="M930" s="841"/>
      <c r="N930" s="841"/>
      <c r="O930" s="841"/>
      <c r="P930" s="841"/>
      <c r="Q930" s="841"/>
      <c r="R930" s="841"/>
      <c r="S930" s="841"/>
      <c r="T930" s="841"/>
      <c r="U930" s="841"/>
      <c r="V930" s="841"/>
      <c r="W930" s="841"/>
      <c r="X930" s="841"/>
      <c r="Y930" s="841"/>
      <c r="Z930" s="841"/>
    </row>
    <row r="931">
      <c r="A931" s="841"/>
      <c r="B931" s="839"/>
      <c r="C931" s="839"/>
      <c r="D931" s="839"/>
      <c r="E931" s="839"/>
      <c r="F931" s="839"/>
      <c r="G931" s="839"/>
      <c r="H931" s="839"/>
      <c r="I931" s="841"/>
      <c r="J931" s="841"/>
      <c r="K931" s="841"/>
      <c r="L931" s="841"/>
      <c r="M931" s="841"/>
      <c r="N931" s="841"/>
      <c r="O931" s="841"/>
      <c r="P931" s="841"/>
      <c r="Q931" s="841"/>
      <c r="R931" s="841"/>
      <c r="S931" s="841"/>
      <c r="T931" s="841"/>
      <c r="U931" s="841"/>
      <c r="V931" s="841"/>
      <c r="W931" s="841"/>
      <c r="X931" s="841"/>
      <c r="Y931" s="841"/>
      <c r="Z931" s="841"/>
    </row>
    <row r="932">
      <c r="A932" s="841"/>
      <c r="B932" s="839"/>
      <c r="C932" s="839"/>
      <c r="D932" s="839"/>
      <c r="E932" s="839"/>
      <c r="F932" s="839"/>
      <c r="G932" s="839"/>
      <c r="H932" s="839"/>
      <c r="I932" s="841"/>
      <c r="J932" s="841"/>
      <c r="K932" s="841"/>
      <c r="L932" s="841"/>
      <c r="M932" s="841"/>
      <c r="N932" s="841"/>
      <c r="O932" s="841"/>
      <c r="P932" s="841"/>
      <c r="Q932" s="841"/>
      <c r="R932" s="841"/>
      <c r="S932" s="841"/>
      <c r="T932" s="841"/>
      <c r="U932" s="841"/>
      <c r="V932" s="841"/>
      <c r="W932" s="841"/>
      <c r="X932" s="841"/>
      <c r="Y932" s="841"/>
      <c r="Z932" s="841"/>
    </row>
    <row r="933">
      <c r="A933" s="841"/>
      <c r="B933" s="839"/>
      <c r="C933" s="839"/>
      <c r="D933" s="839"/>
      <c r="E933" s="839"/>
      <c r="F933" s="839"/>
      <c r="G933" s="839"/>
      <c r="H933" s="839"/>
      <c r="I933" s="841"/>
      <c r="J933" s="841"/>
      <c r="K933" s="841"/>
      <c r="L933" s="841"/>
      <c r="M933" s="841"/>
      <c r="N933" s="841"/>
      <c r="O933" s="841"/>
      <c r="P933" s="841"/>
      <c r="Q933" s="841"/>
      <c r="R933" s="841"/>
      <c r="S933" s="841"/>
      <c r="T933" s="841"/>
      <c r="U933" s="841"/>
      <c r="V933" s="841"/>
      <c r="W933" s="841"/>
      <c r="X933" s="841"/>
      <c r="Y933" s="841"/>
      <c r="Z933" s="841"/>
    </row>
    <row r="934">
      <c r="A934" s="841"/>
      <c r="B934" s="839"/>
      <c r="C934" s="839"/>
      <c r="D934" s="839"/>
      <c r="E934" s="839"/>
      <c r="F934" s="839"/>
      <c r="G934" s="839"/>
      <c r="H934" s="839"/>
      <c r="I934" s="841"/>
      <c r="J934" s="841"/>
      <c r="K934" s="841"/>
      <c r="L934" s="841"/>
      <c r="M934" s="841"/>
      <c r="N934" s="841"/>
      <c r="O934" s="841"/>
      <c r="P934" s="841"/>
      <c r="Q934" s="841"/>
      <c r="R934" s="841"/>
      <c r="S934" s="841"/>
      <c r="T934" s="841"/>
      <c r="U934" s="841"/>
      <c r="V934" s="841"/>
      <c r="W934" s="841"/>
      <c r="X934" s="841"/>
      <c r="Y934" s="841"/>
      <c r="Z934" s="841"/>
    </row>
    <row r="935">
      <c r="A935" s="841"/>
      <c r="B935" s="839"/>
      <c r="C935" s="839"/>
      <c r="D935" s="839"/>
      <c r="E935" s="839"/>
      <c r="F935" s="839"/>
      <c r="G935" s="839"/>
      <c r="H935" s="839"/>
      <c r="I935" s="841"/>
      <c r="J935" s="841"/>
      <c r="K935" s="841"/>
      <c r="L935" s="841"/>
      <c r="M935" s="841"/>
      <c r="N935" s="841"/>
      <c r="O935" s="841"/>
      <c r="P935" s="841"/>
      <c r="Q935" s="841"/>
      <c r="R935" s="841"/>
      <c r="S935" s="841"/>
      <c r="T935" s="841"/>
      <c r="U935" s="841"/>
      <c r="V935" s="841"/>
      <c r="W935" s="841"/>
      <c r="X935" s="841"/>
      <c r="Y935" s="841"/>
      <c r="Z935" s="841"/>
    </row>
    <row r="936">
      <c r="A936" s="841"/>
      <c r="B936" s="839"/>
      <c r="C936" s="839"/>
      <c r="D936" s="839"/>
      <c r="E936" s="839"/>
      <c r="F936" s="839"/>
      <c r="G936" s="839"/>
      <c r="H936" s="839"/>
      <c r="I936" s="841"/>
      <c r="J936" s="841"/>
      <c r="K936" s="841"/>
      <c r="L936" s="841"/>
      <c r="M936" s="841"/>
      <c r="N936" s="841"/>
      <c r="O936" s="841"/>
      <c r="P936" s="841"/>
      <c r="Q936" s="841"/>
      <c r="R936" s="841"/>
      <c r="S936" s="841"/>
      <c r="T936" s="841"/>
      <c r="U936" s="841"/>
      <c r="V936" s="841"/>
      <c r="W936" s="841"/>
      <c r="X936" s="841"/>
      <c r="Y936" s="841"/>
      <c r="Z936" s="841"/>
    </row>
    <row r="937">
      <c r="A937" s="841"/>
      <c r="B937" s="839"/>
      <c r="C937" s="839"/>
      <c r="D937" s="839"/>
      <c r="E937" s="839"/>
      <c r="F937" s="839"/>
      <c r="G937" s="839"/>
      <c r="H937" s="839"/>
      <c r="I937" s="841"/>
      <c r="J937" s="841"/>
      <c r="K937" s="841"/>
      <c r="L937" s="841"/>
      <c r="M937" s="841"/>
      <c r="N937" s="841"/>
      <c r="O937" s="841"/>
      <c r="P937" s="841"/>
      <c r="Q937" s="841"/>
      <c r="R937" s="841"/>
      <c r="S937" s="841"/>
      <c r="T937" s="841"/>
      <c r="U937" s="841"/>
      <c r="V937" s="841"/>
      <c r="W937" s="841"/>
      <c r="X937" s="841"/>
      <c r="Y937" s="841"/>
      <c r="Z937" s="841"/>
    </row>
    <row r="938">
      <c r="A938" s="841"/>
      <c r="B938" s="839"/>
      <c r="C938" s="839"/>
      <c r="D938" s="839"/>
      <c r="E938" s="839"/>
      <c r="F938" s="839"/>
      <c r="G938" s="839"/>
      <c r="H938" s="839"/>
      <c r="I938" s="841"/>
      <c r="J938" s="841"/>
      <c r="K938" s="841"/>
      <c r="L938" s="841"/>
      <c r="M938" s="841"/>
      <c r="N938" s="841"/>
      <c r="O938" s="841"/>
      <c r="P938" s="841"/>
      <c r="Q938" s="841"/>
      <c r="R938" s="841"/>
      <c r="S938" s="841"/>
      <c r="T938" s="841"/>
      <c r="U938" s="841"/>
      <c r="V938" s="841"/>
      <c r="W938" s="841"/>
      <c r="X938" s="841"/>
      <c r="Y938" s="841"/>
      <c r="Z938" s="841"/>
    </row>
    <row r="939">
      <c r="A939" s="841"/>
      <c r="B939" s="839"/>
      <c r="C939" s="839"/>
      <c r="D939" s="839"/>
      <c r="E939" s="839"/>
      <c r="F939" s="839"/>
      <c r="G939" s="839"/>
      <c r="H939" s="839"/>
      <c r="I939" s="841"/>
      <c r="J939" s="841"/>
      <c r="K939" s="841"/>
      <c r="L939" s="841"/>
      <c r="M939" s="841"/>
      <c r="N939" s="841"/>
      <c r="O939" s="841"/>
      <c r="P939" s="841"/>
      <c r="Q939" s="841"/>
      <c r="R939" s="841"/>
      <c r="S939" s="841"/>
      <c r="T939" s="841"/>
      <c r="U939" s="841"/>
      <c r="V939" s="841"/>
      <c r="W939" s="841"/>
      <c r="X939" s="841"/>
      <c r="Y939" s="841"/>
      <c r="Z939" s="841"/>
    </row>
    <row r="940">
      <c r="A940" s="841"/>
      <c r="B940" s="839"/>
      <c r="C940" s="839"/>
      <c r="D940" s="839"/>
      <c r="E940" s="839"/>
      <c r="F940" s="839"/>
      <c r="G940" s="839"/>
      <c r="H940" s="839"/>
      <c r="I940" s="841"/>
      <c r="J940" s="841"/>
      <c r="K940" s="841"/>
      <c r="L940" s="841"/>
      <c r="M940" s="841"/>
      <c r="N940" s="841"/>
      <c r="O940" s="841"/>
      <c r="P940" s="841"/>
      <c r="Q940" s="841"/>
      <c r="R940" s="841"/>
      <c r="S940" s="841"/>
      <c r="T940" s="841"/>
      <c r="U940" s="841"/>
      <c r="V940" s="841"/>
      <c r="W940" s="841"/>
      <c r="X940" s="841"/>
      <c r="Y940" s="841"/>
      <c r="Z940" s="841"/>
    </row>
    <row r="941">
      <c r="A941" s="841"/>
      <c r="B941" s="839"/>
      <c r="C941" s="839"/>
      <c r="D941" s="839"/>
      <c r="E941" s="839"/>
      <c r="F941" s="839"/>
      <c r="G941" s="839"/>
      <c r="H941" s="839"/>
      <c r="I941" s="841"/>
      <c r="J941" s="841"/>
      <c r="K941" s="841"/>
      <c r="L941" s="841"/>
      <c r="M941" s="841"/>
      <c r="N941" s="841"/>
      <c r="O941" s="841"/>
      <c r="P941" s="841"/>
      <c r="Q941" s="841"/>
      <c r="R941" s="841"/>
      <c r="S941" s="841"/>
      <c r="T941" s="841"/>
      <c r="U941" s="841"/>
      <c r="V941" s="841"/>
      <c r="W941" s="841"/>
      <c r="X941" s="841"/>
      <c r="Y941" s="841"/>
      <c r="Z941" s="841"/>
    </row>
    <row r="942">
      <c r="A942" s="841"/>
      <c r="B942" s="839"/>
      <c r="C942" s="839"/>
      <c r="D942" s="839"/>
      <c r="E942" s="839"/>
      <c r="F942" s="839"/>
      <c r="G942" s="839"/>
      <c r="H942" s="839"/>
      <c r="I942" s="841"/>
      <c r="J942" s="841"/>
      <c r="K942" s="841"/>
      <c r="L942" s="841"/>
      <c r="M942" s="841"/>
      <c r="N942" s="841"/>
      <c r="O942" s="841"/>
      <c r="P942" s="841"/>
      <c r="Q942" s="841"/>
      <c r="R942" s="841"/>
      <c r="S942" s="841"/>
      <c r="T942" s="841"/>
      <c r="U942" s="841"/>
      <c r="V942" s="841"/>
      <c r="W942" s="841"/>
      <c r="X942" s="841"/>
      <c r="Y942" s="841"/>
      <c r="Z942" s="841"/>
    </row>
    <row r="943">
      <c r="A943" s="841"/>
      <c r="B943" s="839"/>
      <c r="C943" s="839"/>
      <c r="D943" s="839"/>
      <c r="E943" s="839"/>
      <c r="F943" s="839"/>
      <c r="G943" s="839"/>
      <c r="H943" s="839"/>
      <c r="I943" s="841"/>
      <c r="J943" s="841"/>
      <c r="K943" s="841"/>
      <c r="L943" s="841"/>
      <c r="M943" s="841"/>
      <c r="N943" s="841"/>
      <c r="O943" s="841"/>
      <c r="P943" s="841"/>
      <c r="Q943" s="841"/>
      <c r="R943" s="841"/>
      <c r="S943" s="841"/>
      <c r="T943" s="841"/>
      <c r="U943" s="841"/>
      <c r="V943" s="841"/>
      <c r="W943" s="841"/>
      <c r="X943" s="841"/>
      <c r="Y943" s="841"/>
      <c r="Z943" s="841"/>
    </row>
    <row r="944">
      <c r="A944" s="841"/>
      <c r="B944" s="839"/>
      <c r="C944" s="839"/>
      <c r="D944" s="839"/>
      <c r="E944" s="839"/>
      <c r="F944" s="839"/>
      <c r="G944" s="839"/>
      <c r="H944" s="839"/>
      <c r="I944" s="841"/>
      <c r="J944" s="841"/>
      <c r="K944" s="841"/>
      <c r="L944" s="841"/>
      <c r="M944" s="841"/>
      <c r="N944" s="841"/>
      <c r="O944" s="841"/>
      <c r="P944" s="841"/>
      <c r="Q944" s="841"/>
      <c r="R944" s="841"/>
      <c r="S944" s="841"/>
      <c r="T944" s="841"/>
      <c r="U944" s="841"/>
      <c r="V944" s="841"/>
      <c r="W944" s="841"/>
      <c r="X944" s="841"/>
      <c r="Y944" s="841"/>
      <c r="Z944" s="841"/>
    </row>
    <row r="945">
      <c r="A945" s="841"/>
      <c r="B945" s="839"/>
      <c r="C945" s="839"/>
      <c r="D945" s="839"/>
      <c r="E945" s="839"/>
      <c r="F945" s="839"/>
      <c r="G945" s="839"/>
      <c r="H945" s="839"/>
      <c r="I945" s="841"/>
      <c r="J945" s="841"/>
      <c r="K945" s="841"/>
      <c r="L945" s="841"/>
      <c r="M945" s="841"/>
      <c r="N945" s="841"/>
      <c r="O945" s="841"/>
      <c r="P945" s="841"/>
      <c r="Q945" s="841"/>
      <c r="R945" s="841"/>
      <c r="S945" s="841"/>
      <c r="T945" s="841"/>
      <c r="U945" s="841"/>
      <c r="V945" s="841"/>
      <c r="W945" s="841"/>
      <c r="X945" s="841"/>
      <c r="Y945" s="841"/>
      <c r="Z945" s="841"/>
    </row>
    <row r="946">
      <c r="A946" s="841"/>
      <c r="B946" s="839"/>
      <c r="C946" s="839"/>
      <c r="D946" s="839"/>
      <c r="E946" s="839"/>
      <c r="F946" s="839"/>
      <c r="G946" s="839"/>
      <c r="H946" s="839"/>
      <c r="I946" s="841"/>
      <c r="J946" s="841"/>
      <c r="K946" s="841"/>
      <c r="L946" s="841"/>
      <c r="M946" s="841"/>
      <c r="N946" s="841"/>
      <c r="O946" s="841"/>
      <c r="P946" s="841"/>
      <c r="Q946" s="841"/>
      <c r="R946" s="841"/>
      <c r="S946" s="841"/>
      <c r="T946" s="841"/>
      <c r="U946" s="841"/>
      <c r="V946" s="841"/>
      <c r="W946" s="841"/>
      <c r="X946" s="841"/>
      <c r="Y946" s="841"/>
      <c r="Z946" s="841"/>
    </row>
    <row r="947">
      <c r="A947" s="841"/>
      <c r="B947" s="839"/>
      <c r="C947" s="839"/>
      <c r="D947" s="839"/>
      <c r="E947" s="839"/>
      <c r="F947" s="839"/>
      <c r="G947" s="839"/>
      <c r="H947" s="839"/>
      <c r="I947" s="841"/>
      <c r="J947" s="841"/>
      <c r="K947" s="841"/>
      <c r="L947" s="841"/>
      <c r="M947" s="841"/>
      <c r="N947" s="841"/>
      <c r="O947" s="841"/>
      <c r="P947" s="841"/>
      <c r="Q947" s="841"/>
      <c r="R947" s="841"/>
      <c r="S947" s="841"/>
      <c r="T947" s="841"/>
      <c r="U947" s="841"/>
      <c r="V947" s="841"/>
      <c r="W947" s="841"/>
      <c r="X947" s="841"/>
      <c r="Y947" s="841"/>
      <c r="Z947" s="841"/>
    </row>
    <row r="948">
      <c r="A948" s="841"/>
      <c r="B948" s="839"/>
      <c r="C948" s="839"/>
      <c r="D948" s="839"/>
      <c r="E948" s="839"/>
      <c r="F948" s="839"/>
      <c r="G948" s="839"/>
      <c r="H948" s="839"/>
      <c r="I948" s="841"/>
      <c r="J948" s="841"/>
      <c r="K948" s="841"/>
      <c r="L948" s="841"/>
      <c r="M948" s="841"/>
      <c r="N948" s="841"/>
      <c r="O948" s="841"/>
      <c r="P948" s="841"/>
      <c r="Q948" s="841"/>
      <c r="R948" s="841"/>
      <c r="S948" s="841"/>
      <c r="T948" s="841"/>
      <c r="U948" s="841"/>
      <c r="V948" s="841"/>
      <c r="W948" s="841"/>
      <c r="X948" s="841"/>
      <c r="Y948" s="841"/>
      <c r="Z948" s="841"/>
    </row>
    <row r="949">
      <c r="A949" s="841"/>
      <c r="B949" s="839"/>
      <c r="C949" s="839"/>
      <c r="D949" s="839"/>
      <c r="E949" s="839"/>
      <c r="F949" s="839"/>
      <c r="G949" s="839"/>
      <c r="H949" s="839"/>
      <c r="I949" s="841"/>
      <c r="J949" s="841"/>
      <c r="K949" s="841"/>
      <c r="L949" s="841"/>
      <c r="M949" s="841"/>
      <c r="N949" s="841"/>
      <c r="O949" s="841"/>
      <c r="P949" s="841"/>
      <c r="Q949" s="841"/>
      <c r="R949" s="841"/>
      <c r="S949" s="841"/>
      <c r="T949" s="841"/>
      <c r="U949" s="841"/>
      <c r="V949" s="841"/>
      <c r="W949" s="841"/>
      <c r="X949" s="841"/>
      <c r="Y949" s="841"/>
      <c r="Z949" s="841"/>
    </row>
    <row r="950">
      <c r="A950" s="841"/>
      <c r="B950" s="839"/>
      <c r="C950" s="839"/>
      <c r="D950" s="839"/>
      <c r="E950" s="839"/>
      <c r="F950" s="839"/>
      <c r="G950" s="839"/>
      <c r="H950" s="839"/>
      <c r="I950" s="841"/>
      <c r="J950" s="841"/>
      <c r="K950" s="841"/>
      <c r="L950" s="841"/>
      <c r="M950" s="841"/>
      <c r="N950" s="841"/>
      <c r="O950" s="841"/>
      <c r="P950" s="841"/>
      <c r="Q950" s="841"/>
      <c r="R950" s="841"/>
      <c r="S950" s="841"/>
      <c r="T950" s="841"/>
      <c r="U950" s="841"/>
      <c r="V950" s="841"/>
      <c r="W950" s="841"/>
      <c r="X950" s="841"/>
      <c r="Y950" s="841"/>
      <c r="Z950" s="841"/>
    </row>
    <row r="951">
      <c r="A951" s="841"/>
      <c r="B951" s="839"/>
      <c r="C951" s="839"/>
      <c r="D951" s="839"/>
      <c r="E951" s="839"/>
      <c r="F951" s="839"/>
      <c r="G951" s="839"/>
      <c r="H951" s="839"/>
      <c r="I951" s="841"/>
      <c r="J951" s="841"/>
      <c r="K951" s="841"/>
      <c r="L951" s="841"/>
      <c r="M951" s="841"/>
      <c r="N951" s="841"/>
      <c r="O951" s="841"/>
      <c r="P951" s="841"/>
      <c r="Q951" s="841"/>
      <c r="R951" s="841"/>
      <c r="S951" s="841"/>
      <c r="T951" s="841"/>
      <c r="U951" s="841"/>
      <c r="V951" s="841"/>
      <c r="W951" s="841"/>
      <c r="X951" s="841"/>
      <c r="Y951" s="841"/>
      <c r="Z951" s="841"/>
    </row>
    <row r="952">
      <c r="A952" s="841"/>
      <c r="B952" s="839"/>
      <c r="C952" s="839"/>
      <c r="D952" s="839"/>
      <c r="E952" s="839"/>
      <c r="F952" s="839"/>
      <c r="G952" s="839"/>
      <c r="H952" s="839"/>
      <c r="I952" s="841"/>
      <c r="J952" s="841"/>
      <c r="K952" s="841"/>
      <c r="L952" s="841"/>
      <c r="M952" s="841"/>
      <c r="N952" s="841"/>
      <c r="O952" s="841"/>
      <c r="P952" s="841"/>
      <c r="Q952" s="841"/>
      <c r="R952" s="841"/>
      <c r="S952" s="841"/>
      <c r="T952" s="841"/>
      <c r="U952" s="841"/>
      <c r="V952" s="841"/>
      <c r="W952" s="841"/>
      <c r="X952" s="841"/>
      <c r="Y952" s="841"/>
      <c r="Z952" s="841"/>
    </row>
    <row r="953">
      <c r="A953" s="841"/>
      <c r="B953" s="839"/>
      <c r="C953" s="839"/>
      <c r="D953" s="839"/>
      <c r="E953" s="839"/>
      <c r="F953" s="839"/>
      <c r="G953" s="839"/>
      <c r="H953" s="839"/>
      <c r="I953" s="841"/>
      <c r="J953" s="841"/>
      <c r="K953" s="841"/>
      <c r="L953" s="841"/>
      <c r="M953" s="841"/>
      <c r="N953" s="841"/>
      <c r="O953" s="841"/>
      <c r="P953" s="841"/>
      <c r="Q953" s="841"/>
      <c r="R953" s="841"/>
      <c r="S953" s="841"/>
      <c r="T953" s="841"/>
      <c r="U953" s="841"/>
      <c r="V953" s="841"/>
      <c r="W953" s="841"/>
      <c r="X953" s="841"/>
      <c r="Y953" s="841"/>
      <c r="Z953" s="841"/>
    </row>
    <row r="954">
      <c r="A954" s="841"/>
      <c r="B954" s="839"/>
      <c r="C954" s="839"/>
      <c r="D954" s="839"/>
      <c r="E954" s="839"/>
      <c r="F954" s="839"/>
      <c r="G954" s="839"/>
      <c r="H954" s="839"/>
      <c r="I954" s="841"/>
      <c r="J954" s="841"/>
      <c r="K954" s="841"/>
      <c r="L954" s="841"/>
      <c r="M954" s="841"/>
      <c r="N954" s="841"/>
      <c r="O954" s="841"/>
      <c r="P954" s="841"/>
      <c r="Q954" s="841"/>
      <c r="R954" s="841"/>
      <c r="S954" s="841"/>
      <c r="T954" s="841"/>
      <c r="U954" s="841"/>
      <c r="V954" s="841"/>
      <c r="W954" s="841"/>
      <c r="X954" s="841"/>
      <c r="Y954" s="841"/>
      <c r="Z954" s="841"/>
    </row>
    <row r="955">
      <c r="A955" s="841"/>
      <c r="B955" s="839"/>
      <c r="C955" s="839"/>
      <c r="D955" s="839"/>
      <c r="E955" s="839"/>
      <c r="F955" s="839"/>
      <c r="G955" s="839"/>
      <c r="H955" s="839"/>
      <c r="I955" s="841"/>
      <c r="J955" s="841"/>
      <c r="K955" s="841"/>
      <c r="L955" s="841"/>
      <c r="M955" s="841"/>
      <c r="N955" s="841"/>
      <c r="O955" s="841"/>
      <c r="P955" s="841"/>
      <c r="Q955" s="841"/>
      <c r="R955" s="841"/>
      <c r="S955" s="841"/>
      <c r="T955" s="841"/>
      <c r="U955" s="841"/>
      <c r="V955" s="841"/>
      <c r="W955" s="841"/>
      <c r="X955" s="841"/>
      <c r="Y955" s="841"/>
      <c r="Z955" s="841"/>
    </row>
    <row r="956">
      <c r="A956" s="841"/>
      <c r="B956" s="839"/>
      <c r="C956" s="839"/>
      <c r="D956" s="839"/>
      <c r="E956" s="839"/>
      <c r="F956" s="839"/>
      <c r="G956" s="839"/>
      <c r="H956" s="839"/>
      <c r="I956" s="841"/>
      <c r="J956" s="841"/>
      <c r="K956" s="841"/>
      <c r="L956" s="841"/>
      <c r="M956" s="841"/>
      <c r="N956" s="841"/>
      <c r="O956" s="841"/>
      <c r="P956" s="841"/>
      <c r="Q956" s="841"/>
      <c r="R956" s="841"/>
      <c r="S956" s="841"/>
      <c r="T956" s="841"/>
      <c r="U956" s="841"/>
      <c r="V956" s="841"/>
      <c r="W956" s="841"/>
      <c r="X956" s="841"/>
      <c r="Y956" s="841"/>
      <c r="Z956" s="841"/>
    </row>
    <row r="957">
      <c r="A957" s="841"/>
      <c r="B957" s="839"/>
      <c r="C957" s="839"/>
      <c r="D957" s="839"/>
      <c r="E957" s="839"/>
      <c r="F957" s="839"/>
      <c r="G957" s="839"/>
      <c r="H957" s="839"/>
      <c r="I957" s="841"/>
      <c r="J957" s="841"/>
      <c r="K957" s="841"/>
      <c r="L957" s="841"/>
      <c r="M957" s="841"/>
      <c r="N957" s="841"/>
      <c r="O957" s="841"/>
      <c r="P957" s="841"/>
      <c r="Q957" s="841"/>
      <c r="R957" s="841"/>
      <c r="S957" s="841"/>
      <c r="T957" s="841"/>
      <c r="U957" s="841"/>
      <c r="V957" s="841"/>
      <c r="W957" s="841"/>
      <c r="X957" s="841"/>
      <c r="Y957" s="841"/>
      <c r="Z957" s="841"/>
    </row>
    <row r="958">
      <c r="A958" s="841"/>
      <c r="B958" s="839"/>
      <c r="C958" s="839"/>
      <c r="D958" s="839"/>
      <c r="E958" s="839"/>
      <c r="F958" s="839"/>
      <c r="G958" s="839"/>
      <c r="H958" s="839"/>
      <c r="I958" s="841"/>
      <c r="J958" s="841"/>
      <c r="K958" s="841"/>
      <c r="L958" s="841"/>
      <c r="M958" s="841"/>
      <c r="N958" s="841"/>
      <c r="O958" s="841"/>
      <c r="P958" s="841"/>
      <c r="Q958" s="841"/>
      <c r="R958" s="841"/>
      <c r="S958" s="841"/>
      <c r="T958" s="841"/>
      <c r="U958" s="841"/>
      <c r="V958" s="841"/>
      <c r="W958" s="841"/>
      <c r="X958" s="841"/>
      <c r="Y958" s="841"/>
      <c r="Z958" s="841"/>
    </row>
    <row r="959">
      <c r="A959" s="841"/>
      <c r="B959" s="839"/>
      <c r="C959" s="839"/>
      <c r="D959" s="839"/>
      <c r="E959" s="839"/>
      <c r="F959" s="839"/>
      <c r="G959" s="839"/>
      <c r="H959" s="839"/>
      <c r="I959" s="841"/>
      <c r="J959" s="841"/>
      <c r="K959" s="841"/>
      <c r="L959" s="841"/>
      <c r="M959" s="841"/>
      <c r="N959" s="841"/>
      <c r="O959" s="841"/>
      <c r="P959" s="841"/>
      <c r="Q959" s="841"/>
      <c r="R959" s="841"/>
      <c r="S959" s="841"/>
      <c r="T959" s="841"/>
      <c r="U959" s="841"/>
      <c r="V959" s="841"/>
      <c r="W959" s="841"/>
      <c r="X959" s="841"/>
      <c r="Y959" s="841"/>
      <c r="Z959" s="841"/>
    </row>
    <row r="960">
      <c r="A960" s="841"/>
      <c r="B960" s="839"/>
      <c r="C960" s="839"/>
      <c r="D960" s="839"/>
      <c r="E960" s="839"/>
      <c r="F960" s="839"/>
      <c r="G960" s="839"/>
      <c r="H960" s="839"/>
      <c r="I960" s="841"/>
      <c r="J960" s="841"/>
      <c r="K960" s="841"/>
      <c r="L960" s="841"/>
      <c r="M960" s="841"/>
      <c r="N960" s="841"/>
      <c r="O960" s="841"/>
      <c r="P960" s="841"/>
      <c r="Q960" s="841"/>
      <c r="R960" s="841"/>
      <c r="S960" s="841"/>
      <c r="T960" s="841"/>
      <c r="U960" s="841"/>
      <c r="V960" s="841"/>
      <c r="W960" s="841"/>
      <c r="X960" s="841"/>
      <c r="Y960" s="841"/>
      <c r="Z960" s="841"/>
    </row>
    <row r="961">
      <c r="A961" s="841"/>
      <c r="B961" s="839"/>
      <c r="C961" s="839"/>
      <c r="D961" s="839"/>
      <c r="E961" s="839"/>
      <c r="F961" s="839"/>
      <c r="G961" s="839"/>
      <c r="H961" s="839"/>
      <c r="I961" s="841"/>
      <c r="J961" s="841"/>
      <c r="K961" s="841"/>
      <c r="L961" s="841"/>
      <c r="M961" s="841"/>
      <c r="N961" s="841"/>
      <c r="O961" s="841"/>
      <c r="P961" s="841"/>
      <c r="Q961" s="841"/>
      <c r="R961" s="841"/>
      <c r="S961" s="841"/>
      <c r="T961" s="841"/>
      <c r="U961" s="841"/>
      <c r="V961" s="841"/>
      <c r="W961" s="841"/>
      <c r="X961" s="841"/>
      <c r="Y961" s="841"/>
      <c r="Z961" s="841"/>
    </row>
    <row r="962">
      <c r="A962" s="841"/>
      <c r="B962" s="839"/>
      <c r="C962" s="839"/>
      <c r="D962" s="839"/>
      <c r="E962" s="839"/>
      <c r="F962" s="839"/>
      <c r="G962" s="839"/>
      <c r="H962" s="839"/>
      <c r="I962" s="841"/>
      <c r="J962" s="841"/>
      <c r="K962" s="841"/>
      <c r="L962" s="841"/>
      <c r="M962" s="841"/>
      <c r="N962" s="841"/>
      <c r="O962" s="841"/>
      <c r="P962" s="841"/>
      <c r="Q962" s="841"/>
      <c r="R962" s="841"/>
      <c r="S962" s="841"/>
      <c r="T962" s="841"/>
      <c r="U962" s="841"/>
      <c r="V962" s="841"/>
      <c r="W962" s="841"/>
      <c r="X962" s="841"/>
      <c r="Y962" s="841"/>
      <c r="Z962" s="841"/>
    </row>
    <row r="963">
      <c r="A963" s="841"/>
      <c r="B963" s="839"/>
      <c r="C963" s="839"/>
      <c r="D963" s="839"/>
      <c r="E963" s="839"/>
      <c r="F963" s="839"/>
      <c r="G963" s="839"/>
      <c r="H963" s="839"/>
      <c r="I963" s="841"/>
      <c r="J963" s="841"/>
      <c r="K963" s="841"/>
      <c r="L963" s="841"/>
      <c r="M963" s="841"/>
      <c r="N963" s="841"/>
      <c r="O963" s="841"/>
      <c r="P963" s="841"/>
      <c r="Q963" s="841"/>
      <c r="R963" s="841"/>
      <c r="S963" s="841"/>
      <c r="T963" s="841"/>
      <c r="U963" s="841"/>
      <c r="V963" s="841"/>
      <c r="W963" s="841"/>
      <c r="X963" s="841"/>
      <c r="Y963" s="841"/>
      <c r="Z963" s="841"/>
    </row>
    <row r="964">
      <c r="A964" s="841"/>
      <c r="B964" s="839"/>
      <c r="C964" s="839"/>
      <c r="D964" s="839"/>
      <c r="E964" s="839"/>
      <c r="F964" s="839"/>
      <c r="G964" s="839"/>
      <c r="H964" s="839"/>
      <c r="I964" s="841"/>
      <c r="J964" s="841"/>
      <c r="K964" s="841"/>
      <c r="L964" s="841"/>
      <c r="M964" s="841"/>
      <c r="N964" s="841"/>
      <c r="O964" s="841"/>
      <c r="P964" s="841"/>
      <c r="Q964" s="841"/>
      <c r="R964" s="841"/>
      <c r="S964" s="841"/>
      <c r="T964" s="841"/>
      <c r="U964" s="841"/>
      <c r="V964" s="841"/>
      <c r="W964" s="841"/>
      <c r="X964" s="841"/>
      <c r="Y964" s="841"/>
      <c r="Z964" s="841"/>
    </row>
    <row r="965">
      <c r="A965" s="841"/>
      <c r="B965" s="839"/>
      <c r="C965" s="839"/>
      <c r="D965" s="839"/>
      <c r="E965" s="839"/>
      <c r="F965" s="839"/>
      <c r="G965" s="839"/>
      <c r="H965" s="839"/>
      <c r="I965" s="841"/>
      <c r="J965" s="841"/>
      <c r="K965" s="841"/>
      <c r="L965" s="841"/>
      <c r="M965" s="841"/>
      <c r="N965" s="841"/>
      <c r="O965" s="841"/>
      <c r="P965" s="841"/>
      <c r="Q965" s="841"/>
      <c r="R965" s="841"/>
      <c r="S965" s="841"/>
      <c r="T965" s="841"/>
      <c r="U965" s="841"/>
      <c r="V965" s="841"/>
      <c r="W965" s="841"/>
      <c r="X965" s="841"/>
      <c r="Y965" s="841"/>
      <c r="Z965" s="841"/>
    </row>
    <row r="966">
      <c r="A966" s="841"/>
      <c r="B966" s="839"/>
      <c r="C966" s="839"/>
      <c r="D966" s="839"/>
      <c r="E966" s="839"/>
      <c r="F966" s="839"/>
      <c r="G966" s="839"/>
      <c r="H966" s="839"/>
      <c r="I966" s="841"/>
      <c r="J966" s="841"/>
      <c r="K966" s="841"/>
      <c r="L966" s="841"/>
      <c r="M966" s="841"/>
      <c r="N966" s="841"/>
      <c r="O966" s="841"/>
      <c r="P966" s="841"/>
      <c r="Q966" s="841"/>
      <c r="R966" s="841"/>
      <c r="S966" s="841"/>
      <c r="T966" s="841"/>
      <c r="U966" s="841"/>
      <c r="V966" s="841"/>
      <c r="W966" s="841"/>
      <c r="X966" s="841"/>
      <c r="Y966" s="841"/>
      <c r="Z966" s="841"/>
    </row>
    <row r="967">
      <c r="A967" s="841"/>
      <c r="B967" s="839"/>
      <c r="C967" s="839"/>
      <c r="D967" s="839"/>
      <c r="E967" s="839"/>
      <c r="F967" s="839"/>
      <c r="G967" s="839"/>
      <c r="H967" s="839"/>
      <c r="I967" s="841"/>
      <c r="J967" s="841"/>
      <c r="K967" s="841"/>
      <c r="L967" s="841"/>
      <c r="M967" s="841"/>
      <c r="N967" s="841"/>
      <c r="O967" s="841"/>
      <c r="P967" s="841"/>
      <c r="Q967" s="841"/>
      <c r="R967" s="841"/>
      <c r="S967" s="841"/>
      <c r="T967" s="841"/>
      <c r="U967" s="841"/>
      <c r="V967" s="841"/>
      <c r="W967" s="841"/>
      <c r="X967" s="841"/>
      <c r="Y967" s="841"/>
      <c r="Z967" s="841"/>
    </row>
    <row r="968">
      <c r="A968" s="841"/>
      <c r="B968" s="839"/>
      <c r="C968" s="839"/>
      <c r="D968" s="839"/>
      <c r="E968" s="839"/>
      <c r="F968" s="839"/>
      <c r="G968" s="839"/>
      <c r="H968" s="839"/>
      <c r="I968" s="841"/>
      <c r="J968" s="841"/>
      <c r="K968" s="841"/>
      <c r="L968" s="841"/>
      <c r="M968" s="841"/>
      <c r="N968" s="841"/>
      <c r="O968" s="841"/>
      <c r="P968" s="841"/>
      <c r="Q968" s="841"/>
      <c r="R968" s="841"/>
      <c r="S968" s="841"/>
      <c r="T968" s="841"/>
      <c r="U968" s="841"/>
      <c r="V968" s="841"/>
      <c r="W968" s="841"/>
      <c r="X968" s="841"/>
      <c r="Y968" s="841"/>
      <c r="Z968" s="841"/>
    </row>
    <row r="969">
      <c r="A969" s="841"/>
      <c r="B969" s="839"/>
      <c r="C969" s="839"/>
      <c r="D969" s="839"/>
      <c r="E969" s="839"/>
      <c r="F969" s="839"/>
      <c r="G969" s="839"/>
      <c r="H969" s="839"/>
      <c r="I969" s="841"/>
      <c r="J969" s="841"/>
      <c r="K969" s="841"/>
      <c r="L969" s="841"/>
      <c r="M969" s="841"/>
      <c r="N969" s="841"/>
      <c r="O969" s="841"/>
      <c r="P969" s="841"/>
      <c r="Q969" s="841"/>
      <c r="R969" s="841"/>
      <c r="S969" s="841"/>
      <c r="T969" s="841"/>
      <c r="U969" s="841"/>
      <c r="V969" s="841"/>
      <c r="W969" s="841"/>
      <c r="X969" s="841"/>
      <c r="Y969" s="841"/>
      <c r="Z969" s="841"/>
    </row>
    <row r="970">
      <c r="A970" s="841"/>
      <c r="B970" s="839"/>
      <c r="C970" s="839"/>
      <c r="D970" s="839"/>
      <c r="E970" s="839"/>
      <c r="F970" s="839"/>
      <c r="G970" s="839"/>
      <c r="H970" s="839"/>
      <c r="I970" s="841"/>
      <c r="J970" s="841"/>
      <c r="K970" s="841"/>
      <c r="L970" s="841"/>
      <c r="M970" s="841"/>
      <c r="N970" s="841"/>
      <c r="O970" s="841"/>
      <c r="P970" s="841"/>
      <c r="Q970" s="841"/>
      <c r="R970" s="841"/>
      <c r="S970" s="841"/>
      <c r="T970" s="841"/>
      <c r="U970" s="841"/>
      <c r="V970" s="841"/>
      <c r="W970" s="841"/>
      <c r="X970" s="841"/>
      <c r="Y970" s="841"/>
      <c r="Z970" s="841"/>
    </row>
    <row r="971">
      <c r="A971" s="841"/>
      <c r="B971" s="839"/>
      <c r="C971" s="839"/>
      <c r="D971" s="839"/>
      <c r="E971" s="839"/>
      <c r="F971" s="839"/>
      <c r="G971" s="839"/>
      <c r="H971" s="839"/>
      <c r="I971" s="841"/>
      <c r="J971" s="841"/>
      <c r="K971" s="841"/>
      <c r="L971" s="841"/>
      <c r="M971" s="841"/>
      <c r="N971" s="841"/>
      <c r="O971" s="841"/>
      <c r="P971" s="841"/>
      <c r="Q971" s="841"/>
      <c r="R971" s="841"/>
      <c r="S971" s="841"/>
      <c r="T971" s="841"/>
      <c r="U971" s="841"/>
      <c r="V971" s="841"/>
      <c r="W971" s="841"/>
      <c r="X971" s="841"/>
      <c r="Y971" s="841"/>
      <c r="Z971" s="841"/>
    </row>
    <row r="972">
      <c r="A972" s="841"/>
      <c r="B972" s="839"/>
      <c r="C972" s="839"/>
      <c r="D972" s="839"/>
      <c r="E972" s="839"/>
      <c r="F972" s="839"/>
      <c r="G972" s="839"/>
      <c r="H972" s="839"/>
      <c r="I972" s="841"/>
      <c r="J972" s="841"/>
      <c r="K972" s="841"/>
      <c r="L972" s="841"/>
      <c r="M972" s="841"/>
      <c r="N972" s="841"/>
      <c r="O972" s="841"/>
      <c r="P972" s="841"/>
      <c r="Q972" s="841"/>
      <c r="R972" s="841"/>
      <c r="S972" s="841"/>
      <c r="T972" s="841"/>
      <c r="U972" s="841"/>
      <c r="V972" s="841"/>
      <c r="W972" s="841"/>
      <c r="X972" s="841"/>
      <c r="Y972" s="841"/>
      <c r="Z972" s="841"/>
    </row>
    <row r="973">
      <c r="A973" s="841"/>
      <c r="B973" s="839"/>
      <c r="C973" s="839"/>
      <c r="D973" s="839"/>
      <c r="E973" s="839"/>
      <c r="F973" s="839"/>
      <c r="G973" s="839"/>
      <c r="H973" s="839"/>
      <c r="I973" s="841"/>
      <c r="J973" s="841"/>
      <c r="K973" s="841"/>
      <c r="L973" s="841"/>
      <c r="M973" s="841"/>
      <c r="N973" s="841"/>
      <c r="O973" s="841"/>
      <c r="P973" s="841"/>
      <c r="Q973" s="841"/>
      <c r="R973" s="841"/>
      <c r="S973" s="841"/>
      <c r="T973" s="841"/>
      <c r="U973" s="841"/>
      <c r="V973" s="841"/>
      <c r="W973" s="841"/>
      <c r="X973" s="841"/>
      <c r="Y973" s="841"/>
      <c r="Z973" s="841"/>
    </row>
    <row r="974">
      <c r="A974" s="841"/>
      <c r="B974" s="839"/>
      <c r="C974" s="839"/>
      <c r="D974" s="839"/>
      <c r="E974" s="839"/>
      <c r="F974" s="839"/>
      <c r="G974" s="839"/>
      <c r="H974" s="839"/>
      <c r="I974" s="841"/>
      <c r="J974" s="841"/>
      <c r="K974" s="841"/>
      <c r="L974" s="841"/>
      <c r="M974" s="841"/>
      <c r="N974" s="841"/>
      <c r="O974" s="841"/>
      <c r="P974" s="841"/>
      <c r="Q974" s="841"/>
      <c r="R974" s="841"/>
      <c r="S974" s="841"/>
      <c r="T974" s="841"/>
      <c r="U974" s="841"/>
      <c r="V974" s="841"/>
      <c r="W974" s="841"/>
      <c r="X974" s="841"/>
      <c r="Y974" s="841"/>
      <c r="Z974" s="841"/>
    </row>
    <row r="975">
      <c r="A975" s="841"/>
      <c r="B975" s="839"/>
      <c r="C975" s="839"/>
      <c r="D975" s="839"/>
      <c r="E975" s="839"/>
      <c r="F975" s="839"/>
      <c r="G975" s="839"/>
      <c r="H975" s="839"/>
      <c r="I975" s="841"/>
      <c r="J975" s="841"/>
      <c r="K975" s="841"/>
      <c r="L975" s="841"/>
      <c r="M975" s="841"/>
      <c r="N975" s="841"/>
      <c r="O975" s="841"/>
      <c r="P975" s="841"/>
      <c r="Q975" s="841"/>
      <c r="R975" s="841"/>
      <c r="S975" s="841"/>
      <c r="T975" s="841"/>
      <c r="U975" s="841"/>
      <c r="V975" s="841"/>
      <c r="W975" s="841"/>
      <c r="X975" s="841"/>
      <c r="Y975" s="841"/>
      <c r="Z975" s="841"/>
    </row>
    <row r="976">
      <c r="A976" s="841"/>
      <c r="B976" s="839"/>
      <c r="C976" s="839"/>
      <c r="D976" s="839"/>
      <c r="E976" s="839"/>
      <c r="F976" s="839"/>
      <c r="G976" s="839"/>
      <c r="H976" s="839"/>
      <c r="I976" s="841"/>
      <c r="J976" s="841"/>
      <c r="K976" s="841"/>
      <c r="L976" s="841"/>
      <c r="M976" s="841"/>
      <c r="N976" s="841"/>
      <c r="O976" s="841"/>
      <c r="P976" s="841"/>
      <c r="Q976" s="841"/>
      <c r="R976" s="841"/>
      <c r="S976" s="841"/>
      <c r="T976" s="841"/>
      <c r="U976" s="841"/>
      <c r="V976" s="841"/>
      <c r="W976" s="841"/>
      <c r="X976" s="841"/>
      <c r="Y976" s="841"/>
      <c r="Z976" s="841"/>
    </row>
    <row r="977">
      <c r="A977" s="841"/>
      <c r="B977" s="839"/>
      <c r="C977" s="839"/>
      <c r="D977" s="839"/>
      <c r="E977" s="839"/>
      <c r="F977" s="839"/>
      <c r="G977" s="839"/>
      <c r="H977" s="839"/>
      <c r="I977" s="841"/>
      <c r="J977" s="841"/>
      <c r="K977" s="841"/>
      <c r="L977" s="841"/>
      <c r="M977" s="841"/>
      <c r="N977" s="841"/>
      <c r="O977" s="841"/>
      <c r="P977" s="841"/>
      <c r="Q977" s="841"/>
      <c r="R977" s="841"/>
      <c r="S977" s="841"/>
      <c r="T977" s="841"/>
      <c r="U977" s="841"/>
      <c r="V977" s="841"/>
      <c r="W977" s="841"/>
      <c r="X977" s="841"/>
      <c r="Y977" s="841"/>
      <c r="Z977" s="841"/>
    </row>
    <row r="978">
      <c r="A978" s="841"/>
      <c r="B978" s="839"/>
      <c r="C978" s="839"/>
      <c r="D978" s="839"/>
      <c r="E978" s="839"/>
      <c r="F978" s="839"/>
      <c r="G978" s="839"/>
      <c r="H978" s="839"/>
      <c r="I978" s="841"/>
      <c r="J978" s="841"/>
      <c r="K978" s="841"/>
      <c r="L978" s="841"/>
      <c r="M978" s="841"/>
      <c r="N978" s="841"/>
      <c r="O978" s="841"/>
      <c r="P978" s="841"/>
      <c r="Q978" s="841"/>
      <c r="R978" s="841"/>
      <c r="S978" s="841"/>
      <c r="T978" s="841"/>
      <c r="U978" s="841"/>
      <c r="V978" s="841"/>
      <c r="W978" s="841"/>
      <c r="X978" s="841"/>
      <c r="Y978" s="841"/>
      <c r="Z978" s="841"/>
    </row>
    <row r="979">
      <c r="A979" s="841"/>
      <c r="B979" s="839"/>
      <c r="C979" s="839"/>
      <c r="D979" s="839"/>
      <c r="E979" s="839"/>
      <c r="F979" s="839"/>
      <c r="G979" s="839"/>
      <c r="H979" s="839"/>
      <c r="I979" s="841"/>
      <c r="J979" s="841"/>
      <c r="K979" s="841"/>
      <c r="L979" s="841"/>
      <c r="M979" s="841"/>
      <c r="N979" s="841"/>
      <c r="O979" s="841"/>
      <c r="P979" s="841"/>
      <c r="Q979" s="841"/>
      <c r="R979" s="841"/>
      <c r="S979" s="841"/>
      <c r="T979" s="841"/>
      <c r="U979" s="841"/>
      <c r="V979" s="841"/>
      <c r="W979" s="841"/>
      <c r="X979" s="841"/>
      <c r="Y979" s="841"/>
      <c r="Z979" s="841"/>
    </row>
    <row r="980">
      <c r="A980" s="841"/>
      <c r="B980" s="839"/>
      <c r="C980" s="839"/>
      <c r="D980" s="839"/>
      <c r="E980" s="839"/>
      <c r="F980" s="839"/>
      <c r="G980" s="839"/>
      <c r="H980" s="839"/>
      <c r="I980" s="841"/>
      <c r="J980" s="841"/>
      <c r="K980" s="841"/>
      <c r="L980" s="841"/>
      <c r="M980" s="841"/>
      <c r="N980" s="841"/>
      <c r="O980" s="841"/>
      <c r="P980" s="841"/>
      <c r="Q980" s="841"/>
      <c r="R980" s="841"/>
      <c r="S980" s="841"/>
      <c r="T980" s="841"/>
      <c r="U980" s="841"/>
      <c r="V980" s="841"/>
      <c r="W980" s="841"/>
      <c r="X980" s="841"/>
      <c r="Y980" s="841"/>
      <c r="Z980" s="841"/>
    </row>
    <row r="981">
      <c r="A981" s="841"/>
      <c r="B981" s="839"/>
      <c r="C981" s="839"/>
      <c r="D981" s="839"/>
      <c r="E981" s="839"/>
      <c r="F981" s="839"/>
      <c r="G981" s="839"/>
      <c r="H981" s="839"/>
      <c r="I981" s="841"/>
      <c r="J981" s="841"/>
      <c r="K981" s="841"/>
      <c r="L981" s="841"/>
      <c r="M981" s="841"/>
      <c r="N981" s="841"/>
      <c r="O981" s="841"/>
      <c r="P981" s="841"/>
      <c r="Q981" s="841"/>
      <c r="R981" s="841"/>
      <c r="S981" s="841"/>
      <c r="T981" s="841"/>
      <c r="U981" s="841"/>
      <c r="V981" s="841"/>
      <c r="W981" s="841"/>
      <c r="X981" s="841"/>
      <c r="Y981" s="841"/>
      <c r="Z981" s="841"/>
    </row>
    <row r="982">
      <c r="A982" s="841"/>
      <c r="B982" s="839"/>
      <c r="C982" s="839"/>
      <c r="D982" s="839"/>
      <c r="E982" s="839"/>
      <c r="F982" s="839"/>
      <c r="G982" s="839"/>
      <c r="H982" s="839"/>
      <c r="I982" s="841"/>
      <c r="J982" s="841"/>
      <c r="K982" s="841"/>
      <c r="L982" s="841"/>
      <c r="M982" s="841"/>
      <c r="N982" s="841"/>
      <c r="O982" s="841"/>
      <c r="P982" s="841"/>
      <c r="Q982" s="841"/>
      <c r="R982" s="841"/>
      <c r="S982" s="841"/>
      <c r="T982" s="841"/>
      <c r="U982" s="841"/>
      <c r="V982" s="841"/>
      <c r="W982" s="841"/>
      <c r="X982" s="841"/>
      <c r="Y982" s="841"/>
      <c r="Z982" s="841"/>
    </row>
    <row r="983">
      <c r="A983" s="841"/>
      <c r="B983" s="839"/>
      <c r="C983" s="839"/>
      <c r="D983" s="839"/>
      <c r="E983" s="839"/>
      <c r="F983" s="839"/>
      <c r="G983" s="839"/>
      <c r="H983" s="839"/>
      <c r="I983" s="841"/>
      <c r="J983" s="841"/>
      <c r="K983" s="841"/>
      <c r="L983" s="841"/>
      <c r="M983" s="841"/>
      <c r="N983" s="841"/>
      <c r="O983" s="841"/>
      <c r="P983" s="841"/>
      <c r="Q983" s="841"/>
      <c r="R983" s="841"/>
      <c r="S983" s="841"/>
      <c r="T983" s="841"/>
      <c r="U983" s="841"/>
      <c r="V983" s="841"/>
      <c r="W983" s="841"/>
      <c r="X983" s="841"/>
      <c r="Y983" s="841"/>
      <c r="Z983" s="841"/>
    </row>
    <row r="984">
      <c r="A984" s="841"/>
      <c r="B984" s="839"/>
      <c r="C984" s="839"/>
      <c r="D984" s="839"/>
      <c r="E984" s="839"/>
      <c r="F984" s="839"/>
      <c r="G984" s="839"/>
      <c r="H984" s="839"/>
      <c r="I984" s="841"/>
      <c r="J984" s="841"/>
      <c r="K984" s="841"/>
      <c r="L984" s="841"/>
      <c r="M984" s="841"/>
      <c r="N984" s="841"/>
      <c r="O984" s="841"/>
      <c r="P984" s="841"/>
      <c r="Q984" s="841"/>
      <c r="R984" s="841"/>
      <c r="S984" s="841"/>
      <c r="T984" s="841"/>
      <c r="U984" s="841"/>
      <c r="V984" s="841"/>
      <c r="W984" s="841"/>
      <c r="X984" s="841"/>
      <c r="Y984" s="841"/>
      <c r="Z984" s="841"/>
    </row>
    <row r="985">
      <c r="A985" s="841"/>
      <c r="B985" s="839"/>
      <c r="C985" s="839"/>
      <c r="D985" s="839"/>
      <c r="E985" s="839"/>
      <c r="F985" s="839"/>
      <c r="G985" s="839"/>
      <c r="H985" s="839"/>
      <c r="I985" s="841"/>
      <c r="J985" s="841"/>
      <c r="K985" s="841"/>
      <c r="L985" s="841"/>
      <c r="M985" s="841"/>
      <c r="N985" s="841"/>
      <c r="O985" s="841"/>
      <c r="P985" s="841"/>
      <c r="Q985" s="841"/>
      <c r="R985" s="841"/>
      <c r="S985" s="841"/>
      <c r="T985" s="841"/>
      <c r="U985" s="841"/>
      <c r="V985" s="841"/>
      <c r="W985" s="841"/>
      <c r="X985" s="841"/>
      <c r="Y985" s="841"/>
      <c r="Z985" s="841"/>
    </row>
    <row r="986">
      <c r="A986" s="841"/>
      <c r="B986" s="839"/>
      <c r="C986" s="839"/>
      <c r="D986" s="839"/>
      <c r="E986" s="839"/>
      <c r="F986" s="839"/>
      <c r="G986" s="839"/>
      <c r="H986" s="839"/>
      <c r="I986" s="841"/>
      <c r="J986" s="841"/>
      <c r="K986" s="841"/>
      <c r="L986" s="841"/>
      <c r="M986" s="841"/>
      <c r="N986" s="841"/>
      <c r="O986" s="841"/>
      <c r="P986" s="841"/>
      <c r="Q986" s="841"/>
      <c r="R986" s="841"/>
      <c r="S986" s="841"/>
      <c r="T986" s="841"/>
      <c r="U986" s="841"/>
      <c r="V986" s="841"/>
      <c r="W986" s="841"/>
      <c r="X986" s="841"/>
      <c r="Y986" s="841"/>
      <c r="Z986" s="841"/>
    </row>
    <row r="987">
      <c r="A987" s="841"/>
      <c r="B987" s="839"/>
      <c r="C987" s="839"/>
      <c r="D987" s="839"/>
      <c r="E987" s="839"/>
      <c r="F987" s="839"/>
      <c r="G987" s="839"/>
      <c r="H987" s="839"/>
      <c r="I987" s="841"/>
      <c r="J987" s="841"/>
      <c r="K987" s="841"/>
      <c r="L987" s="841"/>
      <c r="M987" s="841"/>
      <c r="N987" s="841"/>
      <c r="O987" s="841"/>
      <c r="P987" s="841"/>
      <c r="Q987" s="841"/>
      <c r="R987" s="841"/>
      <c r="S987" s="841"/>
      <c r="T987" s="841"/>
      <c r="U987" s="841"/>
      <c r="V987" s="841"/>
      <c r="W987" s="841"/>
      <c r="X987" s="841"/>
      <c r="Y987" s="841"/>
      <c r="Z987" s="841"/>
    </row>
    <row r="988">
      <c r="A988" s="841"/>
      <c r="B988" s="839"/>
      <c r="C988" s="839"/>
      <c r="D988" s="839"/>
      <c r="E988" s="839"/>
      <c r="F988" s="839"/>
      <c r="G988" s="839"/>
      <c r="H988" s="839"/>
      <c r="I988" s="841"/>
      <c r="J988" s="841"/>
      <c r="K988" s="841"/>
      <c r="L988" s="841"/>
      <c r="M988" s="841"/>
      <c r="N988" s="841"/>
      <c r="O988" s="841"/>
      <c r="P988" s="841"/>
      <c r="Q988" s="841"/>
      <c r="R988" s="841"/>
      <c r="S988" s="841"/>
      <c r="T988" s="841"/>
      <c r="U988" s="841"/>
      <c r="V988" s="841"/>
      <c r="W988" s="841"/>
      <c r="X988" s="841"/>
      <c r="Y988" s="841"/>
      <c r="Z988" s="841"/>
    </row>
    <row r="989">
      <c r="A989" s="841"/>
      <c r="B989" s="839"/>
      <c r="C989" s="839"/>
      <c r="D989" s="839"/>
      <c r="E989" s="839"/>
      <c r="F989" s="839"/>
      <c r="G989" s="839"/>
      <c r="H989" s="839"/>
      <c r="I989" s="841"/>
      <c r="J989" s="841"/>
      <c r="K989" s="841"/>
      <c r="L989" s="841"/>
      <c r="M989" s="841"/>
      <c r="N989" s="841"/>
      <c r="O989" s="841"/>
      <c r="P989" s="841"/>
      <c r="Q989" s="841"/>
      <c r="R989" s="841"/>
      <c r="S989" s="841"/>
      <c r="T989" s="841"/>
      <c r="U989" s="841"/>
      <c r="V989" s="841"/>
      <c r="W989" s="841"/>
      <c r="X989" s="841"/>
      <c r="Y989" s="841"/>
      <c r="Z989" s="841"/>
    </row>
    <row r="990">
      <c r="A990" s="841"/>
      <c r="B990" s="839"/>
      <c r="C990" s="839"/>
      <c r="D990" s="839"/>
      <c r="E990" s="839"/>
      <c r="F990" s="839"/>
      <c r="G990" s="839"/>
      <c r="H990" s="839"/>
      <c r="I990" s="841"/>
      <c r="J990" s="841"/>
      <c r="K990" s="841"/>
      <c r="L990" s="841"/>
      <c r="M990" s="841"/>
      <c r="N990" s="841"/>
      <c r="O990" s="841"/>
      <c r="P990" s="841"/>
      <c r="Q990" s="841"/>
      <c r="R990" s="841"/>
      <c r="S990" s="841"/>
      <c r="T990" s="841"/>
      <c r="U990" s="841"/>
      <c r="V990" s="841"/>
      <c r="W990" s="841"/>
      <c r="X990" s="841"/>
      <c r="Y990" s="841"/>
      <c r="Z990" s="841"/>
    </row>
    <row r="991">
      <c r="A991" s="841"/>
      <c r="B991" s="839"/>
      <c r="C991" s="839"/>
      <c r="D991" s="839"/>
      <c r="E991" s="839"/>
      <c r="F991" s="839"/>
      <c r="G991" s="839"/>
      <c r="H991" s="839"/>
      <c r="I991" s="841"/>
      <c r="J991" s="841"/>
      <c r="K991" s="841"/>
      <c r="L991" s="841"/>
      <c r="M991" s="841"/>
      <c r="N991" s="841"/>
      <c r="O991" s="841"/>
      <c r="P991" s="841"/>
      <c r="Q991" s="841"/>
      <c r="R991" s="841"/>
      <c r="S991" s="841"/>
      <c r="T991" s="841"/>
      <c r="U991" s="841"/>
      <c r="V991" s="841"/>
      <c r="W991" s="841"/>
      <c r="X991" s="841"/>
      <c r="Y991" s="841"/>
      <c r="Z991" s="841"/>
    </row>
    <row r="992">
      <c r="A992" s="841"/>
      <c r="B992" s="839"/>
      <c r="C992" s="839"/>
      <c r="D992" s="839"/>
      <c r="E992" s="839"/>
      <c r="F992" s="839"/>
      <c r="G992" s="839"/>
      <c r="H992" s="839"/>
      <c r="I992" s="841"/>
      <c r="J992" s="841"/>
      <c r="K992" s="841"/>
      <c r="L992" s="841"/>
      <c r="M992" s="841"/>
      <c r="N992" s="841"/>
      <c r="O992" s="841"/>
      <c r="P992" s="841"/>
      <c r="Q992" s="841"/>
      <c r="R992" s="841"/>
      <c r="S992" s="841"/>
      <c r="T992" s="841"/>
      <c r="U992" s="841"/>
      <c r="V992" s="841"/>
      <c r="W992" s="841"/>
      <c r="X992" s="841"/>
      <c r="Y992" s="841"/>
      <c r="Z992" s="841"/>
    </row>
    <row r="993">
      <c r="A993" s="841"/>
      <c r="B993" s="839"/>
      <c r="C993" s="839"/>
      <c r="D993" s="839"/>
      <c r="E993" s="839"/>
      <c r="F993" s="839"/>
      <c r="G993" s="839"/>
      <c r="H993" s="839"/>
      <c r="I993" s="841"/>
      <c r="J993" s="841"/>
      <c r="K993" s="841"/>
      <c r="L993" s="841"/>
      <c r="M993" s="841"/>
      <c r="N993" s="841"/>
      <c r="O993" s="841"/>
      <c r="P993" s="841"/>
      <c r="Q993" s="841"/>
      <c r="R993" s="841"/>
      <c r="S993" s="841"/>
      <c r="T993" s="841"/>
      <c r="U993" s="841"/>
      <c r="V993" s="841"/>
      <c r="W993" s="841"/>
      <c r="X993" s="841"/>
      <c r="Y993" s="841"/>
      <c r="Z993" s="841"/>
    </row>
    <row r="994">
      <c r="A994" s="841"/>
      <c r="B994" s="839"/>
      <c r="C994" s="839"/>
      <c r="D994" s="839"/>
      <c r="E994" s="839"/>
      <c r="F994" s="839"/>
      <c r="G994" s="839"/>
      <c r="H994" s="839"/>
      <c r="I994" s="841"/>
      <c r="J994" s="841"/>
      <c r="K994" s="841"/>
      <c r="L994" s="841"/>
      <c r="M994" s="841"/>
      <c r="N994" s="841"/>
      <c r="O994" s="841"/>
      <c r="P994" s="841"/>
      <c r="Q994" s="841"/>
      <c r="R994" s="841"/>
      <c r="S994" s="841"/>
      <c r="T994" s="841"/>
      <c r="U994" s="841"/>
      <c r="V994" s="841"/>
      <c r="W994" s="841"/>
      <c r="X994" s="841"/>
      <c r="Y994" s="841"/>
      <c r="Z994" s="841"/>
    </row>
    <row r="995">
      <c r="A995" s="841"/>
      <c r="B995" s="839"/>
      <c r="C995" s="839"/>
      <c r="D995" s="839"/>
      <c r="E995" s="839"/>
      <c r="F995" s="839"/>
      <c r="G995" s="839"/>
      <c r="H995" s="839"/>
      <c r="I995" s="841"/>
      <c r="J995" s="841"/>
      <c r="K995" s="841"/>
      <c r="L995" s="841"/>
      <c r="M995" s="841"/>
      <c r="N995" s="841"/>
      <c r="O995" s="841"/>
      <c r="P995" s="841"/>
      <c r="Q995" s="841"/>
      <c r="R995" s="841"/>
      <c r="S995" s="841"/>
      <c r="T995" s="841"/>
      <c r="U995" s="841"/>
      <c r="V995" s="841"/>
      <c r="W995" s="841"/>
      <c r="X995" s="841"/>
      <c r="Y995" s="841"/>
      <c r="Z995" s="841"/>
    </row>
    <row r="996">
      <c r="A996" s="841"/>
      <c r="B996" s="839"/>
      <c r="C996" s="839"/>
      <c r="D996" s="839"/>
      <c r="E996" s="839"/>
      <c r="F996" s="839"/>
      <c r="G996" s="839"/>
      <c r="H996" s="839"/>
      <c r="I996" s="841"/>
      <c r="J996" s="841"/>
      <c r="K996" s="841"/>
      <c r="L996" s="841"/>
      <c r="M996" s="841"/>
      <c r="N996" s="841"/>
      <c r="O996" s="841"/>
      <c r="P996" s="841"/>
      <c r="Q996" s="841"/>
      <c r="R996" s="841"/>
      <c r="S996" s="841"/>
      <c r="T996" s="841"/>
      <c r="U996" s="841"/>
      <c r="V996" s="841"/>
      <c r="W996" s="841"/>
      <c r="X996" s="841"/>
      <c r="Y996" s="841"/>
      <c r="Z996" s="841"/>
    </row>
    <row r="997">
      <c r="A997" s="841"/>
      <c r="B997" s="839"/>
      <c r="C997" s="839"/>
      <c r="D997" s="839"/>
      <c r="E997" s="839"/>
      <c r="F997" s="839"/>
      <c r="G997" s="839"/>
      <c r="H997" s="839"/>
      <c r="I997" s="841"/>
      <c r="J997" s="841"/>
      <c r="K997" s="841"/>
      <c r="L997" s="841"/>
      <c r="M997" s="841"/>
      <c r="N997" s="841"/>
      <c r="O997" s="841"/>
      <c r="P997" s="841"/>
      <c r="Q997" s="841"/>
      <c r="R997" s="841"/>
      <c r="S997" s="841"/>
      <c r="T997" s="841"/>
      <c r="U997" s="841"/>
      <c r="V997" s="841"/>
      <c r="W997" s="841"/>
      <c r="X997" s="841"/>
      <c r="Y997" s="841"/>
      <c r="Z997" s="841"/>
    </row>
    <row r="998">
      <c r="A998" s="841"/>
      <c r="B998" s="839"/>
      <c r="C998" s="839"/>
      <c r="D998" s="839"/>
      <c r="E998" s="839"/>
      <c r="F998" s="839"/>
      <c r="G998" s="839"/>
      <c r="H998" s="839"/>
      <c r="I998" s="841"/>
      <c r="J998" s="841"/>
      <c r="K998" s="841"/>
      <c r="L998" s="841"/>
      <c r="M998" s="841"/>
      <c r="N998" s="841"/>
      <c r="O998" s="841"/>
      <c r="P998" s="841"/>
      <c r="Q998" s="841"/>
      <c r="R998" s="841"/>
      <c r="S998" s="841"/>
      <c r="T998" s="841"/>
      <c r="U998" s="841"/>
      <c r="V998" s="841"/>
      <c r="W998" s="841"/>
      <c r="X998" s="841"/>
      <c r="Y998" s="841"/>
      <c r="Z998" s="841"/>
    </row>
    <row r="999">
      <c r="A999" s="841"/>
      <c r="B999" s="839"/>
      <c r="C999" s="839"/>
      <c r="D999" s="839"/>
      <c r="E999" s="839"/>
      <c r="F999" s="839"/>
      <c r="G999" s="839"/>
      <c r="H999" s="839"/>
      <c r="I999" s="841"/>
      <c r="J999" s="841"/>
      <c r="K999" s="841"/>
      <c r="L999" s="841"/>
      <c r="M999" s="841"/>
      <c r="N999" s="841"/>
      <c r="O999" s="841"/>
      <c r="P999" s="841"/>
      <c r="Q999" s="841"/>
      <c r="R999" s="841"/>
      <c r="S999" s="841"/>
      <c r="T999" s="841"/>
      <c r="U999" s="841"/>
      <c r="V999" s="841"/>
      <c r="W999" s="841"/>
      <c r="X999" s="841"/>
      <c r="Y999" s="841"/>
      <c r="Z999" s="841"/>
    </row>
    <row r="1000">
      <c r="A1000" s="841"/>
      <c r="B1000" s="839"/>
      <c r="C1000" s="839"/>
      <c r="D1000" s="839"/>
      <c r="E1000" s="839"/>
      <c r="F1000" s="839"/>
      <c r="G1000" s="839"/>
      <c r="H1000" s="839"/>
      <c r="I1000" s="841"/>
      <c r="J1000" s="841"/>
      <c r="K1000" s="841"/>
      <c r="L1000" s="841"/>
      <c r="M1000" s="841"/>
      <c r="N1000" s="841"/>
      <c r="O1000" s="841"/>
      <c r="P1000" s="841"/>
      <c r="Q1000" s="841"/>
      <c r="R1000" s="841"/>
      <c r="S1000" s="841"/>
      <c r="T1000" s="841"/>
      <c r="U1000" s="841"/>
      <c r="V1000" s="841"/>
      <c r="W1000" s="841"/>
      <c r="X1000" s="841"/>
      <c r="Y1000" s="841"/>
      <c r="Z1000" s="841"/>
    </row>
    <row r="1001">
      <c r="A1001" s="841"/>
      <c r="B1001" s="839"/>
      <c r="C1001" s="839"/>
      <c r="D1001" s="839"/>
      <c r="E1001" s="839"/>
      <c r="F1001" s="839"/>
      <c r="G1001" s="839"/>
      <c r="H1001" s="839"/>
      <c r="I1001" s="841"/>
      <c r="J1001" s="841"/>
      <c r="K1001" s="841"/>
      <c r="L1001" s="841"/>
      <c r="M1001" s="841"/>
      <c r="N1001" s="841"/>
      <c r="O1001" s="841"/>
      <c r="P1001" s="841"/>
      <c r="Q1001" s="841"/>
      <c r="R1001" s="841"/>
      <c r="S1001" s="841"/>
      <c r="T1001" s="841"/>
      <c r="U1001" s="841"/>
      <c r="V1001" s="841"/>
      <c r="W1001" s="841"/>
      <c r="X1001" s="841"/>
      <c r="Y1001" s="841"/>
      <c r="Z1001" s="841"/>
    </row>
    <row r="1002">
      <c r="A1002" s="841"/>
      <c r="B1002" s="839"/>
      <c r="C1002" s="839"/>
      <c r="D1002" s="839"/>
      <c r="E1002" s="839"/>
      <c r="F1002" s="839"/>
      <c r="G1002" s="839"/>
      <c r="H1002" s="839"/>
      <c r="I1002" s="841"/>
      <c r="J1002" s="841"/>
      <c r="K1002" s="841"/>
      <c r="L1002" s="841"/>
      <c r="M1002" s="841"/>
      <c r="N1002" s="841"/>
      <c r="O1002" s="841"/>
      <c r="P1002" s="841"/>
      <c r="Q1002" s="841"/>
      <c r="R1002" s="841"/>
      <c r="S1002" s="841"/>
      <c r="T1002" s="841"/>
      <c r="U1002" s="841"/>
      <c r="V1002" s="841"/>
      <c r="W1002" s="841"/>
      <c r="X1002" s="841"/>
      <c r="Y1002" s="841"/>
      <c r="Z1002" s="841"/>
    </row>
    <row r="1003">
      <c r="A1003" s="841"/>
      <c r="B1003" s="839"/>
      <c r="C1003" s="839"/>
      <c r="D1003" s="839"/>
      <c r="E1003" s="839"/>
      <c r="F1003" s="839"/>
      <c r="G1003" s="839"/>
      <c r="H1003" s="839"/>
      <c r="I1003" s="841"/>
      <c r="J1003" s="841"/>
      <c r="K1003" s="841"/>
      <c r="L1003" s="841"/>
      <c r="M1003" s="841"/>
      <c r="N1003" s="841"/>
      <c r="O1003" s="841"/>
      <c r="P1003" s="841"/>
      <c r="Q1003" s="841"/>
      <c r="R1003" s="841"/>
      <c r="S1003" s="841"/>
      <c r="T1003" s="841"/>
      <c r="U1003" s="841"/>
      <c r="V1003" s="841"/>
      <c r="W1003" s="841"/>
      <c r="X1003" s="841"/>
      <c r="Y1003" s="841"/>
      <c r="Z1003" s="841"/>
    </row>
    <row r="1004">
      <c r="A1004" s="841"/>
      <c r="B1004" s="839"/>
      <c r="C1004" s="839"/>
      <c r="D1004" s="839"/>
      <c r="E1004" s="839"/>
      <c r="F1004" s="839"/>
      <c r="G1004" s="839"/>
      <c r="H1004" s="839"/>
      <c r="I1004" s="841"/>
      <c r="J1004" s="841"/>
      <c r="K1004" s="841"/>
      <c r="L1004" s="841"/>
      <c r="M1004" s="841"/>
      <c r="N1004" s="841"/>
      <c r="O1004" s="841"/>
      <c r="P1004" s="841"/>
      <c r="Q1004" s="841"/>
      <c r="R1004" s="841"/>
      <c r="S1004" s="841"/>
      <c r="T1004" s="841"/>
      <c r="U1004" s="841"/>
      <c r="V1004" s="841"/>
      <c r="W1004" s="841"/>
      <c r="X1004" s="841"/>
      <c r="Y1004" s="841"/>
      <c r="Z1004" s="841"/>
    </row>
    <row r="1005">
      <c r="A1005" s="841"/>
      <c r="B1005" s="839"/>
      <c r="C1005" s="839"/>
      <c r="D1005" s="839"/>
      <c r="E1005" s="839"/>
      <c r="F1005" s="839"/>
      <c r="G1005" s="839"/>
      <c r="H1005" s="839"/>
      <c r="I1005" s="841"/>
      <c r="J1005" s="841"/>
      <c r="K1005" s="841"/>
      <c r="L1005" s="841"/>
      <c r="M1005" s="841"/>
      <c r="N1005" s="841"/>
      <c r="O1005" s="841"/>
      <c r="P1005" s="841"/>
      <c r="Q1005" s="841"/>
      <c r="R1005" s="841"/>
      <c r="S1005" s="841"/>
      <c r="T1005" s="841"/>
      <c r="U1005" s="841"/>
      <c r="V1005" s="841"/>
      <c r="W1005" s="841"/>
      <c r="X1005" s="841"/>
      <c r="Y1005" s="841"/>
      <c r="Z1005" s="841"/>
    </row>
    <row r="1006">
      <c r="A1006" s="841"/>
      <c r="B1006" s="839"/>
      <c r="C1006" s="839"/>
      <c r="D1006" s="839"/>
      <c r="E1006" s="839"/>
      <c r="F1006" s="839"/>
      <c r="G1006" s="839"/>
      <c r="H1006" s="839"/>
      <c r="I1006" s="841"/>
      <c r="J1006" s="841"/>
      <c r="K1006" s="841"/>
      <c r="L1006" s="841"/>
      <c r="M1006" s="841"/>
      <c r="N1006" s="841"/>
      <c r="O1006" s="841"/>
      <c r="P1006" s="841"/>
      <c r="Q1006" s="841"/>
      <c r="R1006" s="841"/>
      <c r="S1006" s="841"/>
      <c r="T1006" s="841"/>
      <c r="U1006" s="841"/>
      <c r="V1006" s="841"/>
      <c r="W1006" s="841"/>
      <c r="X1006" s="841"/>
      <c r="Y1006" s="841"/>
      <c r="Z1006" s="841"/>
    </row>
    <row r="1007">
      <c r="A1007" s="841"/>
      <c r="B1007" s="839"/>
      <c r="C1007" s="839"/>
      <c r="D1007" s="839"/>
      <c r="E1007" s="839"/>
      <c r="F1007" s="839"/>
      <c r="G1007" s="839"/>
      <c r="H1007" s="839"/>
      <c r="I1007" s="841"/>
      <c r="J1007" s="841"/>
      <c r="K1007" s="841"/>
      <c r="L1007" s="841"/>
      <c r="M1007" s="841"/>
      <c r="N1007" s="841"/>
      <c r="O1007" s="841"/>
      <c r="P1007" s="841"/>
      <c r="Q1007" s="841"/>
      <c r="R1007" s="841"/>
      <c r="S1007" s="841"/>
      <c r="T1007" s="841"/>
      <c r="U1007" s="841"/>
      <c r="V1007" s="841"/>
      <c r="W1007" s="841"/>
      <c r="X1007" s="841"/>
      <c r="Y1007" s="841"/>
      <c r="Z1007" s="841"/>
    </row>
    <row r="1008">
      <c r="A1008" s="841"/>
      <c r="B1008" s="839"/>
      <c r="C1008" s="839"/>
      <c r="D1008" s="839"/>
      <c r="E1008" s="839"/>
      <c r="F1008" s="839"/>
      <c r="G1008" s="839"/>
      <c r="H1008" s="839"/>
      <c r="I1008" s="841"/>
      <c r="J1008" s="841"/>
      <c r="K1008" s="841"/>
      <c r="L1008" s="841"/>
      <c r="M1008" s="841"/>
      <c r="N1008" s="841"/>
      <c r="O1008" s="841"/>
      <c r="P1008" s="841"/>
      <c r="Q1008" s="841"/>
      <c r="R1008" s="841"/>
      <c r="S1008" s="841"/>
      <c r="T1008" s="841"/>
      <c r="U1008" s="841"/>
      <c r="V1008" s="841"/>
      <c r="W1008" s="841"/>
      <c r="X1008" s="841"/>
      <c r="Y1008" s="841"/>
      <c r="Z1008" s="841"/>
    </row>
    <row r="1009">
      <c r="A1009" s="841"/>
      <c r="B1009" s="839"/>
      <c r="C1009" s="839"/>
      <c r="D1009" s="839"/>
      <c r="E1009" s="839"/>
      <c r="F1009" s="839"/>
      <c r="G1009" s="839"/>
      <c r="H1009" s="839"/>
      <c r="I1009" s="841"/>
      <c r="J1009" s="841"/>
      <c r="K1009" s="841"/>
      <c r="L1009" s="841"/>
      <c r="M1009" s="841"/>
      <c r="N1009" s="841"/>
      <c r="O1009" s="841"/>
      <c r="P1009" s="841"/>
      <c r="Q1009" s="841"/>
      <c r="R1009" s="841"/>
      <c r="S1009" s="841"/>
      <c r="T1009" s="841"/>
      <c r="U1009" s="841"/>
      <c r="V1009" s="841"/>
      <c r="W1009" s="841"/>
      <c r="X1009" s="841"/>
      <c r="Y1009" s="841"/>
      <c r="Z1009" s="841"/>
    </row>
    <row r="1010">
      <c r="A1010" s="841"/>
      <c r="B1010" s="839"/>
      <c r="C1010" s="839"/>
      <c r="D1010" s="839"/>
      <c r="E1010" s="839"/>
      <c r="F1010" s="839"/>
      <c r="G1010" s="839"/>
      <c r="H1010" s="839"/>
      <c r="I1010" s="841"/>
      <c r="J1010" s="841"/>
      <c r="K1010" s="841"/>
      <c r="L1010" s="841"/>
      <c r="M1010" s="841"/>
      <c r="N1010" s="841"/>
      <c r="O1010" s="841"/>
      <c r="P1010" s="841"/>
      <c r="Q1010" s="841"/>
      <c r="R1010" s="841"/>
      <c r="S1010" s="841"/>
      <c r="T1010" s="841"/>
      <c r="U1010" s="841"/>
      <c r="V1010" s="841"/>
      <c r="W1010" s="841"/>
      <c r="X1010" s="841"/>
      <c r="Y1010" s="841"/>
      <c r="Z1010" s="841"/>
    </row>
    <row r="1011">
      <c r="A1011" s="841"/>
      <c r="B1011" s="839"/>
      <c r="C1011" s="839"/>
      <c r="D1011" s="839"/>
      <c r="E1011" s="839"/>
      <c r="F1011" s="839"/>
      <c r="G1011" s="839"/>
      <c r="H1011" s="839"/>
      <c r="I1011" s="841"/>
      <c r="J1011" s="841"/>
      <c r="K1011" s="841"/>
      <c r="L1011" s="841"/>
      <c r="M1011" s="841"/>
      <c r="N1011" s="841"/>
      <c r="O1011" s="841"/>
      <c r="P1011" s="841"/>
      <c r="Q1011" s="841"/>
      <c r="R1011" s="841"/>
      <c r="S1011" s="841"/>
      <c r="T1011" s="841"/>
      <c r="U1011" s="841"/>
      <c r="V1011" s="841"/>
      <c r="W1011" s="841"/>
      <c r="X1011" s="841"/>
      <c r="Y1011" s="841"/>
      <c r="Z1011" s="841"/>
    </row>
    <row r="1012">
      <c r="A1012" s="841"/>
      <c r="B1012" s="839"/>
      <c r="C1012" s="839"/>
      <c r="D1012" s="839"/>
      <c r="E1012" s="839"/>
      <c r="F1012" s="839"/>
      <c r="G1012" s="839"/>
      <c r="H1012" s="839"/>
      <c r="I1012" s="841"/>
      <c r="J1012" s="841"/>
      <c r="K1012" s="841"/>
      <c r="L1012" s="841"/>
      <c r="M1012" s="841"/>
      <c r="N1012" s="841"/>
      <c r="O1012" s="841"/>
      <c r="P1012" s="841"/>
      <c r="Q1012" s="841"/>
      <c r="R1012" s="841"/>
      <c r="S1012" s="841"/>
      <c r="T1012" s="841"/>
      <c r="U1012" s="841"/>
      <c r="V1012" s="841"/>
      <c r="W1012" s="841"/>
      <c r="X1012" s="841"/>
      <c r="Y1012" s="841"/>
      <c r="Z1012" s="841"/>
    </row>
    <row r="1013">
      <c r="A1013" s="841"/>
      <c r="B1013" s="839"/>
      <c r="C1013" s="839"/>
      <c r="D1013" s="839"/>
      <c r="E1013" s="839"/>
      <c r="F1013" s="839"/>
      <c r="G1013" s="839"/>
      <c r="H1013" s="839"/>
      <c r="I1013" s="841"/>
      <c r="J1013" s="841"/>
      <c r="K1013" s="841"/>
      <c r="L1013" s="841"/>
      <c r="M1013" s="841"/>
      <c r="N1013" s="841"/>
      <c r="O1013" s="841"/>
      <c r="P1013" s="841"/>
      <c r="Q1013" s="841"/>
      <c r="R1013" s="841"/>
      <c r="S1013" s="841"/>
      <c r="T1013" s="841"/>
      <c r="U1013" s="841"/>
      <c r="V1013" s="841"/>
      <c r="W1013" s="841"/>
      <c r="X1013" s="841"/>
      <c r="Y1013" s="841"/>
      <c r="Z1013" s="841"/>
    </row>
    <row r="1014">
      <c r="A1014" s="841"/>
      <c r="B1014" s="839"/>
      <c r="C1014" s="839"/>
      <c r="D1014" s="839"/>
      <c r="E1014" s="839"/>
      <c r="F1014" s="839"/>
      <c r="G1014" s="839"/>
      <c r="H1014" s="839"/>
      <c r="I1014" s="841"/>
      <c r="J1014" s="841"/>
      <c r="K1014" s="841"/>
      <c r="L1014" s="841"/>
      <c r="M1014" s="841"/>
      <c r="N1014" s="841"/>
      <c r="O1014" s="841"/>
      <c r="P1014" s="841"/>
      <c r="Q1014" s="841"/>
      <c r="R1014" s="841"/>
      <c r="S1014" s="841"/>
      <c r="T1014" s="841"/>
      <c r="U1014" s="841"/>
      <c r="V1014" s="841"/>
      <c r="W1014" s="841"/>
      <c r="X1014" s="841"/>
      <c r="Y1014" s="841"/>
      <c r="Z1014" s="841"/>
    </row>
    <row r="1015">
      <c r="A1015" s="841"/>
      <c r="B1015" s="839"/>
      <c r="C1015" s="839"/>
      <c r="D1015" s="839"/>
      <c r="E1015" s="839"/>
      <c r="F1015" s="839"/>
      <c r="G1015" s="839"/>
      <c r="H1015" s="839"/>
      <c r="I1015" s="841"/>
      <c r="J1015" s="841"/>
      <c r="K1015" s="841"/>
      <c r="L1015" s="841"/>
      <c r="M1015" s="841"/>
      <c r="N1015" s="841"/>
      <c r="O1015" s="841"/>
      <c r="P1015" s="841"/>
      <c r="Q1015" s="841"/>
      <c r="R1015" s="841"/>
      <c r="S1015" s="841"/>
      <c r="T1015" s="841"/>
      <c r="U1015" s="841"/>
      <c r="V1015" s="841"/>
      <c r="W1015" s="841"/>
      <c r="X1015" s="841"/>
      <c r="Y1015" s="841"/>
      <c r="Z1015" s="841"/>
    </row>
    <row r="1016">
      <c r="A1016" s="841"/>
      <c r="B1016" s="839"/>
      <c r="C1016" s="839"/>
      <c r="D1016" s="839"/>
      <c r="E1016" s="839"/>
      <c r="F1016" s="839"/>
      <c r="G1016" s="839"/>
      <c r="H1016" s="839"/>
      <c r="I1016" s="841"/>
      <c r="J1016" s="841"/>
      <c r="K1016" s="841"/>
      <c r="L1016" s="841"/>
      <c r="M1016" s="841"/>
      <c r="N1016" s="841"/>
      <c r="O1016" s="841"/>
      <c r="P1016" s="841"/>
      <c r="Q1016" s="841"/>
      <c r="R1016" s="841"/>
      <c r="S1016" s="841"/>
      <c r="T1016" s="841"/>
      <c r="U1016" s="841"/>
      <c r="V1016" s="841"/>
      <c r="W1016" s="841"/>
      <c r="X1016" s="841"/>
      <c r="Y1016" s="841"/>
      <c r="Z1016" s="841"/>
    </row>
    <row r="1017">
      <c r="A1017" s="841"/>
      <c r="B1017" s="839"/>
      <c r="C1017" s="839"/>
      <c r="D1017" s="839"/>
      <c r="E1017" s="839"/>
      <c r="F1017" s="839"/>
      <c r="G1017" s="839"/>
      <c r="H1017" s="839"/>
      <c r="I1017" s="841"/>
      <c r="J1017" s="841"/>
      <c r="K1017" s="841"/>
      <c r="L1017" s="841"/>
      <c r="M1017" s="841"/>
      <c r="N1017" s="841"/>
      <c r="O1017" s="841"/>
      <c r="P1017" s="841"/>
      <c r="Q1017" s="841"/>
      <c r="R1017" s="841"/>
      <c r="S1017" s="841"/>
      <c r="T1017" s="841"/>
      <c r="U1017" s="841"/>
      <c r="V1017" s="841"/>
      <c r="W1017" s="841"/>
      <c r="X1017" s="841"/>
      <c r="Y1017" s="841"/>
      <c r="Z1017" s="841"/>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5" max="5" width="34.25"/>
    <col customWidth="1" min="6" max="6" width="43.5"/>
  </cols>
  <sheetData>
    <row r="1">
      <c r="A1" s="3"/>
      <c r="B1" s="3"/>
      <c r="C1" s="3"/>
      <c r="D1" s="3"/>
      <c r="E1" s="3"/>
      <c r="F1" s="3"/>
      <c r="G1" s="3"/>
      <c r="H1" s="3"/>
      <c r="I1" s="3"/>
      <c r="J1" s="3"/>
      <c r="K1" s="3"/>
      <c r="L1" s="3"/>
      <c r="M1" s="3"/>
      <c r="N1" s="3"/>
      <c r="O1" s="3"/>
      <c r="P1" s="3"/>
      <c r="Q1" s="3"/>
      <c r="R1" s="3"/>
      <c r="S1" s="3"/>
      <c r="T1" s="3"/>
      <c r="U1" s="3"/>
      <c r="V1" s="3"/>
      <c r="W1" s="3"/>
      <c r="X1" s="3"/>
      <c r="Y1" s="3"/>
      <c r="Z1" s="3"/>
    </row>
    <row r="2">
      <c r="A2" s="3"/>
      <c r="B2" s="3"/>
      <c r="C2" s="889" t="s">
        <v>472</v>
      </c>
      <c r="D2" s="889" t="s">
        <v>473</v>
      </c>
      <c r="E2" s="889" t="s">
        <v>474</v>
      </c>
      <c r="F2" s="889" t="s">
        <v>475</v>
      </c>
      <c r="G2" s="3"/>
      <c r="H2" s="3"/>
      <c r="I2" s="3"/>
      <c r="J2" s="3"/>
      <c r="K2" s="3"/>
      <c r="L2" s="3"/>
      <c r="M2" s="3"/>
      <c r="N2" s="3"/>
      <c r="O2" s="3"/>
      <c r="P2" s="3"/>
      <c r="Q2" s="3"/>
      <c r="R2" s="3"/>
      <c r="S2" s="3"/>
      <c r="T2" s="3"/>
      <c r="U2" s="3"/>
      <c r="V2" s="3"/>
      <c r="W2" s="3"/>
      <c r="X2" s="3"/>
      <c r="Y2" s="3"/>
      <c r="Z2" s="3"/>
    </row>
    <row r="3" ht="42.75" customHeight="1">
      <c r="A3" s="3"/>
      <c r="B3" s="3"/>
      <c r="C3" s="890"/>
      <c r="D3" s="891" t="s">
        <v>476</v>
      </c>
      <c r="E3" s="890"/>
      <c r="F3" s="890"/>
      <c r="G3" s="3"/>
      <c r="H3" s="3"/>
      <c r="I3" s="3"/>
      <c r="J3" s="3"/>
      <c r="K3" s="3"/>
      <c r="L3" s="3"/>
      <c r="M3" s="3"/>
      <c r="N3" s="3"/>
      <c r="O3" s="3"/>
      <c r="P3" s="3"/>
      <c r="Q3" s="3"/>
      <c r="R3" s="3"/>
      <c r="S3" s="3"/>
      <c r="T3" s="3"/>
      <c r="U3" s="3"/>
      <c r="V3" s="3"/>
      <c r="W3" s="3"/>
      <c r="X3" s="3"/>
      <c r="Y3" s="3"/>
      <c r="Z3" s="3"/>
    </row>
    <row r="4" ht="42.75" customHeight="1">
      <c r="A4" s="3"/>
      <c r="B4" s="3"/>
      <c r="C4" s="890"/>
      <c r="D4" s="891" t="s">
        <v>477</v>
      </c>
      <c r="E4" s="890"/>
      <c r="F4" s="890"/>
      <c r="G4" s="3"/>
      <c r="H4" s="3"/>
      <c r="I4" s="3"/>
      <c r="J4" s="3"/>
      <c r="K4" s="3"/>
      <c r="L4" s="3"/>
      <c r="M4" s="3"/>
      <c r="N4" s="3"/>
      <c r="O4" s="3"/>
      <c r="P4" s="3"/>
      <c r="Q4" s="3"/>
      <c r="R4" s="3"/>
      <c r="S4" s="3"/>
      <c r="T4" s="3"/>
      <c r="U4" s="3"/>
      <c r="V4" s="3"/>
      <c r="W4" s="3"/>
      <c r="X4" s="3"/>
      <c r="Y4" s="3"/>
      <c r="Z4" s="3"/>
    </row>
    <row r="5" ht="42.75" customHeight="1">
      <c r="A5" s="3"/>
      <c r="B5" s="3"/>
      <c r="C5" s="890"/>
      <c r="D5" s="891" t="s">
        <v>478</v>
      </c>
      <c r="E5" s="890"/>
      <c r="F5" s="890"/>
      <c r="G5" s="3"/>
      <c r="H5" s="3"/>
      <c r="I5" s="3"/>
      <c r="J5" s="3"/>
      <c r="K5" s="3"/>
      <c r="L5" s="3"/>
      <c r="M5" s="3"/>
      <c r="N5" s="3"/>
      <c r="O5" s="3"/>
      <c r="P5" s="3"/>
      <c r="Q5" s="3"/>
      <c r="R5" s="3"/>
      <c r="S5" s="3"/>
      <c r="T5" s="3"/>
      <c r="U5" s="3"/>
      <c r="V5" s="3"/>
      <c r="W5" s="3"/>
      <c r="X5" s="3"/>
      <c r="Y5" s="3"/>
      <c r="Z5" s="3"/>
    </row>
    <row r="6" ht="42.75" customHeight="1">
      <c r="A6" s="3"/>
      <c r="B6" s="3"/>
      <c r="C6" s="890"/>
      <c r="D6" s="890"/>
      <c r="E6" s="890"/>
      <c r="F6" s="890"/>
      <c r="G6" s="3"/>
      <c r="H6" s="3"/>
      <c r="I6" s="3"/>
      <c r="J6" s="3"/>
      <c r="K6" s="3"/>
      <c r="L6" s="3"/>
      <c r="M6" s="3"/>
      <c r="N6" s="3"/>
      <c r="O6" s="3"/>
      <c r="P6" s="3"/>
      <c r="Q6" s="3"/>
      <c r="R6" s="3"/>
      <c r="S6" s="3"/>
      <c r="T6" s="3"/>
      <c r="U6" s="3"/>
      <c r="V6" s="3"/>
      <c r="W6" s="3"/>
      <c r="X6" s="3"/>
      <c r="Y6" s="3"/>
      <c r="Z6" s="3"/>
    </row>
    <row r="7" ht="42.75" customHeight="1">
      <c r="A7" s="3"/>
      <c r="B7" s="3"/>
      <c r="C7" s="890"/>
      <c r="D7" s="890"/>
      <c r="E7" s="890"/>
      <c r="F7" s="890"/>
      <c r="G7" s="3"/>
      <c r="H7" s="3"/>
      <c r="I7" s="3"/>
      <c r="J7" s="3"/>
      <c r="K7" s="3"/>
      <c r="L7" s="3"/>
      <c r="M7" s="3"/>
      <c r="N7" s="3"/>
      <c r="O7" s="3"/>
      <c r="P7" s="3"/>
      <c r="Q7" s="3"/>
      <c r="R7" s="3"/>
      <c r="S7" s="3"/>
      <c r="T7" s="3"/>
      <c r="U7" s="3"/>
      <c r="V7" s="3"/>
      <c r="W7" s="3"/>
      <c r="X7" s="3"/>
      <c r="Y7" s="3"/>
      <c r="Z7" s="3"/>
    </row>
    <row r="8">
      <c r="A8" s="3"/>
      <c r="B8" s="3"/>
      <c r="C8" s="3"/>
      <c r="D8" s="3"/>
      <c r="E8" s="3"/>
      <c r="F8" s="3"/>
      <c r="G8" s="3"/>
      <c r="H8" s="3"/>
      <c r="I8" s="3"/>
      <c r="J8" s="3"/>
      <c r="K8" s="3"/>
      <c r="L8" s="3"/>
      <c r="M8" s="3"/>
      <c r="N8" s="3"/>
      <c r="O8" s="3"/>
      <c r="P8" s="3"/>
      <c r="Q8" s="3"/>
      <c r="R8" s="3"/>
      <c r="S8" s="3"/>
      <c r="T8" s="3"/>
      <c r="U8" s="3"/>
      <c r="V8" s="3"/>
      <c r="W8" s="3"/>
      <c r="X8" s="3"/>
      <c r="Y8" s="3"/>
      <c r="Z8" s="3"/>
    </row>
    <row r="9">
      <c r="A9" s="3"/>
      <c r="B9" s="3"/>
      <c r="C9" s="3"/>
      <c r="D9" s="3"/>
      <c r="E9" s="3"/>
      <c r="F9" s="3"/>
      <c r="G9" s="3"/>
      <c r="H9" s="3"/>
      <c r="I9" s="3"/>
      <c r="J9" s="3"/>
      <c r="K9" s="3"/>
      <c r="L9" s="3"/>
      <c r="M9" s="3"/>
      <c r="N9" s="3"/>
      <c r="O9" s="3"/>
      <c r="P9" s="3"/>
      <c r="Q9" s="3"/>
      <c r="R9" s="3"/>
      <c r="S9" s="3"/>
      <c r="T9" s="3"/>
      <c r="U9" s="3"/>
      <c r="V9" s="3"/>
      <c r="W9" s="3"/>
      <c r="X9" s="3"/>
      <c r="Y9" s="3"/>
      <c r="Z9" s="3"/>
    </row>
    <row r="10">
      <c r="A10" s="3"/>
      <c r="B10" s="3"/>
      <c r="C10" s="3"/>
      <c r="D10" s="3"/>
      <c r="E10" s="3"/>
      <c r="F10" s="3"/>
      <c r="G10" s="3"/>
      <c r="H10" s="3"/>
      <c r="I10" s="3"/>
      <c r="J10" s="3"/>
      <c r="K10" s="3"/>
      <c r="L10" s="3"/>
      <c r="M10" s="3"/>
      <c r="N10" s="3"/>
      <c r="O10" s="3"/>
      <c r="P10" s="3"/>
      <c r="Q10" s="3"/>
      <c r="R10" s="3"/>
      <c r="S10" s="3"/>
      <c r="T10" s="3"/>
      <c r="U10" s="3"/>
      <c r="V10" s="3"/>
      <c r="W10" s="3"/>
      <c r="X10" s="3"/>
      <c r="Y10" s="3"/>
      <c r="Z10" s="3"/>
    </row>
    <row r="11">
      <c r="A11" s="3"/>
      <c r="B11" s="3"/>
      <c r="C11" s="3"/>
      <c r="D11" s="3"/>
      <c r="E11" s="3"/>
      <c r="F11" s="3"/>
      <c r="G11" s="3"/>
      <c r="H11" s="3"/>
      <c r="I11" s="3"/>
      <c r="J11" s="3"/>
      <c r="K11" s="3"/>
      <c r="L11" s="3"/>
      <c r="M11" s="3"/>
      <c r="N11" s="3"/>
      <c r="O11" s="3"/>
      <c r="P11" s="3"/>
      <c r="Q11" s="3"/>
      <c r="R11" s="3"/>
      <c r="S11" s="3"/>
      <c r="T11" s="3"/>
      <c r="U11" s="3"/>
      <c r="V11" s="3"/>
      <c r="W11" s="3"/>
      <c r="X11" s="3"/>
      <c r="Y11" s="3"/>
      <c r="Z11" s="3"/>
    </row>
    <row r="12">
      <c r="A12" s="3"/>
      <c r="B12" s="3"/>
      <c r="C12" s="3"/>
      <c r="D12" s="3"/>
      <c r="E12" s="3"/>
      <c r="F12" s="3"/>
      <c r="G12" s="3"/>
      <c r="H12" s="3"/>
      <c r="I12" s="3"/>
      <c r="J12" s="3"/>
      <c r="K12" s="3"/>
      <c r="L12" s="3"/>
      <c r="M12" s="3"/>
      <c r="N12" s="3"/>
      <c r="O12" s="3"/>
      <c r="P12" s="3"/>
      <c r="Q12" s="3"/>
      <c r="R12" s="3"/>
      <c r="S12" s="3"/>
      <c r="T12" s="3"/>
      <c r="U12" s="3"/>
      <c r="V12" s="3"/>
      <c r="W12" s="3"/>
      <c r="X12" s="3"/>
      <c r="Y12" s="3"/>
      <c r="Z12" s="3"/>
    </row>
    <row r="13">
      <c r="A13" s="3"/>
      <c r="B13" s="3"/>
      <c r="C13" s="3"/>
      <c r="D13" s="3"/>
      <c r="E13" s="3"/>
      <c r="F13" s="3"/>
      <c r="G13" s="3"/>
      <c r="H13" s="3"/>
      <c r="I13" s="3"/>
      <c r="J13" s="3"/>
      <c r="K13" s="3"/>
      <c r="L13" s="3"/>
      <c r="M13" s="3"/>
      <c r="N13" s="3"/>
      <c r="O13" s="3"/>
      <c r="P13" s="3"/>
      <c r="Q13" s="3"/>
      <c r="R13" s="3"/>
      <c r="S13" s="3"/>
      <c r="T13" s="3"/>
      <c r="U13" s="3"/>
      <c r="V13" s="3"/>
      <c r="W13" s="3"/>
      <c r="X13" s="3"/>
      <c r="Y13" s="3"/>
      <c r="Z13" s="3"/>
    </row>
    <row r="14">
      <c r="A14" s="3"/>
      <c r="B14" s="3"/>
      <c r="C14" s="3"/>
      <c r="D14" s="3"/>
      <c r="E14" s="3"/>
      <c r="F14" s="3"/>
      <c r="G14" s="3"/>
      <c r="H14" s="3"/>
      <c r="I14" s="3"/>
      <c r="J14" s="3"/>
      <c r="K14" s="3"/>
      <c r="L14" s="3"/>
      <c r="M14" s="3"/>
      <c r="N14" s="3"/>
      <c r="O14" s="3"/>
      <c r="P14" s="3"/>
      <c r="Q14" s="3"/>
      <c r="R14" s="3"/>
      <c r="S14" s="3"/>
      <c r="T14" s="3"/>
      <c r="U14" s="3"/>
      <c r="V14" s="3"/>
      <c r="W14" s="3"/>
      <c r="X14" s="3"/>
      <c r="Y14" s="3"/>
      <c r="Z14" s="3"/>
    </row>
    <row r="15">
      <c r="A15" s="3"/>
      <c r="B15" s="3"/>
      <c r="C15" s="3"/>
      <c r="D15" s="3"/>
      <c r="E15" s="3"/>
      <c r="F15" s="3"/>
      <c r="G15" s="3"/>
      <c r="H15" s="3"/>
      <c r="I15" s="3"/>
      <c r="J15" s="3"/>
      <c r="K15" s="3"/>
      <c r="L15" s="3"/>
      <c r="M15" s="3"/>
      <c r="N15" s="3"/>
      <c r="O15" s="3"/>
      <c r="P15" s="3"/>
      <c r="Q15" s="3"/>
      <c r="R15" s="3"/>
      <c r="S15" s="3"/>
      <c r="T15" s="3"/>
      <c r="U15" s="3"/>
      <c r="V15" s="3"/>
      <c r="W15" s="3"/>
      <c r="X15" s="3"/>
      <c r="Y15" s="3"/>
      <c r="Z15" s="3"/>
    </row>
    <row r="16">
      <c r="A16" s="3"/>
      <c r="B16" s="3"/>
      <c r="C16" s="3"/>
      <c r="D16" s="3"/>
      <c r="E16" s="3"/>
      <c r="F16" s="3"/>
      <c r="G16" s="3"/>
      <c r="H16" s="3"/>
      <c r="I16" s="3"/>
      <c r="J16" s="3"/>
      <c r="K16" s="3"/>
      <c r="L16" s="3"/>
      <c r="M16" s="3"/>
      <c r="N16" s="3"/>
      <c r="O16" s="3"/>
      <c r="P16" s="3"/>
      <c r="Q16" s="3"/>
      <c r="R16" s="3"/>
      <c r="S16" s="3"/>
      <c r="T16" s="3"/>
      <c r="U16" s="3"/>
      <c r="V16" s="3"/>
      <c r="W16" s="3"/>
      <c r="X16" s="3"/>
      <c r="Y16" s="3"/>
      <c r="Z16" s="3"/>
    </row>
    <row r="17">
      <c r="A17" s="3"/>
      <c r="B17" s="3"/>
      <c r="C17" s="3"/>
      <c r="D17" s="3"/>
      <c r="E17" s="3"/>
      <c r="F17" s="3"/>
      <c r="G17" s="3"/>
      <c r="H17" s="3"/>
      <c r="I17" s="3"/>
      <c r="J17" s="3"/>
      <c r="K17" s="3"/>
      <c r="L17" s="3"/>
      <c r="M17" s="3"/>
      <c r="N17" s="3"/>
      <c r="O17" s="3"/>
      <c r="P17" s="3"/>
      <c r="Q17" s="3"/>
      <c r="R17" s="3"/>
      <c r="S17" s="3"/>
      <c r="T17" s="3"/>
      <c r="U17" s="3"/>
      <c r="V17" s="3"/>
      <c r="W17" s="3"/>
      <c r="X17" s="3"/>
      <c r="Y17" s="3"/>
      <c r="Z17" s="3"/>
    </row>
    <row r="18">
      <c r="A18" s="3"/>
      <c r="B18" s="3"/>
      <c r="C18" s="3"/>
      <c r="D18" s="3"/>
      <c r="E18" s="3"/>
      <c r="F18" s="3"/>
      <c r="G18" s="3"/>
      <c r="H18" s="3"/>
      <c r="I18" s="3"/>
      <c r="J18" s="3"/>
      <c r="K18" s="3"/>
      <c r="L18" s="3"/>
      <c r="M18" s="3"/>
      <c r="N18" s="3"/>
      <c r="O18" s="3"/>
      <c r="P18" s="3"/>
      <c r="Q18" s="3"/>
      <c r="R18" s="3"/>
      <c r="S18" s="3"/>
      <c r="T18" s="3"/>
      <c r="U18" s="3"/>
      <c r="V18" s="3"/>
      <c r="W18" s="3"/>
      <c r="X18" s="3"/>
      <c r="Y18" s="3"/>
      <c r="Z18" s="3"/>
    </row>
    <row r="19">
      <c r="A19" s="3"/>
      <c r="B19" s="3"/>
      <c r="C19" s="3"/>
      <c r="D19" s="3"/>
      <c r="E19" s="3"/>
      <c r="F19" s="3"/>
      <c r="G19" s="3"/>
      <c r="H19" s="3"/>
      <c r="I19" s="3"/>
      <c r="J19" s="3"/>
      <c r="K19" s="3"/>
      <c r="L19" s="3"/>
      <c r="M19" s="3"/>
      <c r="N19" s="3"/>
      <c r="O19" s="3"/>
      <c r="P19" s="3"/>
      <c r="Q19" s="3"/>
      <c r="R19" s="3"/>
      <c r="S19" s="3"/>
      <c r="T19" s="3"/>
      <c r="U19" s="3"/>
      <c r="V19" s="3"/>
      <c r="W19" s="3"/>
      <c r="X19" s="3"/>
      <c r="Y19" s="3"/>
      <c r="Z19" s="3"/>
    </row>
    <row r="20">
      <c r="A20" s="3"/>
      <c r="B20" s="3"/>
      <c r="C20" s="3"/>
      <c r="D20" s="3"/>
      <c r="E20" s="3"/>
      <c r="F20" s="3"/>
      <c r="G20" s="3"/>
      <c r="H20" s="3"/>
      <c r="I20" s="3"/>
      <c r="J20" s="3"/>
      <c r="K20" s="3"/>
      <c r="L20" s="3"/>
      <c r="M20" s="3"/>
      <c r="N20" s="3"/>
      <c r="O20" s="3"/>
      <c r="P20" s="3"/>
      <c r="Q20" s="3"/>
      <c r="R20" s="3"/>
      <c r="S20" s="3"/>
      <c r="T20" s="3"/>
      <c r="U20" s="3"/>
      <c r="V20" s="3"/>
      <c r="W20" s="3"/>
      <c r="X20" s="3"/>
      <c r="Y20" s="3"/>
      <c r="Z20" s="3"/>
    </row>
    <row r="21">
      <c r="A21" s="3"/>
      <c r="B21" s="3"/>
      <c r="C21" s="3"/>
      <c r="D21" s="3"/>
      <c r="E21" s="3"/>
      <c r="F21" s="3"/>
      <c r="G21" s="3"/>
      <c r="H21" s="3"/>
      <c r="I21" s="3"/>
      <c r="J21" s="3"/>
      <c r="K21" s="3"/>
      <c r="L21" s="3"/>
      <c r="M21" s="3"/>
      <c r="N21" s="3"/>
      <c r="O21" s="3"/>
      <c r="P21" s="3"/>
      <c r="Q21" s="3"/>
      <c r="R21" s="3"/>
      <c r="S21" s="3"/>
      <c r="T21" s="3"/>
      <c r="U21" s="3"/>
      <c r="V21" s="3"/>
      <c r="W21" s="3"/>
      <c r="X21" s="3"/>
      <c r="Y21" s="3"/>
      <c r="Z21" s="3"/>
    </row>
    <row r="22">
      <c r="A22" s="3"/>
      <c r="B22" s="3"/>
      <c r="C22" s="3"/>
      <c r="D22" s="3"/>
      <c r="E22" s="3"/>
      <c r="F22" s="3"/>
      <c r="G22" s="3"/>
      <c r="H22" s="3"/>
      <c r="I22" s="3"/>
      <c r="J22" s="3"/>
      <c r="K22" s="3"/>
      <c r="L22" s="3"/>
      <c r="M22" s="3"/>
      <c r="N22" s="3"/>
      <c r="O22" s="3"/>
      <c r="P22" s="3"/>
      <c r="Q22" s="3"/>
      <c r="R22" s="3"/>
      <c r="S22" s="3"/>
      <c r="T22" s="3"/>
      <c r="U22" s="3"/>
      <c r="V22" s="3"/>
      <c r="W22" s="3"/>
      <c r="X22" s="3"/>
      <c r="Y22" s="3"/>
      <c r="Z22" s="3"/>
    </row>
    <row r="23">
      <c r="A23" s="3"/>
      <c r="B23" s="3"/>
      <c r="C23" s="3"/>
      <c r="D23" s="3"/>
      <c r="E23" s="3"/>
      <c r="F23" s="3"/>
      <c r="G23" s="3"/>
      <c r="H23" s="3"/>
      <c r="I23" s="3"/>
      <c r="J23" s="3"/>
      <c r="K23" s="3"/>
      <c r="L23" s="3"/>
      <c r="M23" s="3"/>
      <c r="N23" s="3"/>
      <c r="O23" s="3"/>
      <c r="P23" s="3"/>
      <c r="Q23" s="3"/>
      <c r="R23" s="3"/>
      <c r="S23" s="3"/>
      <c r="T23" s="3"/>
      <c r="U23" s="3"/>
      <c r="V23" s="3"/>
      <c r="W23" s="3"/>
      <c r="X23" s="3"/>
      <c r="Y23" s="3"/>
      <c r="Z23" s="3"/>
    </row>
    <row r="24">
      <c r="A24" s="3"/>
      <c r="B24" s="3"/>
      <c r="C24" s="3"/>
      <c r="D24" s="3"/>
      <c r="E24" s="3"/>
      <c r="F24" s="3"/>
      <c r="G24" s="3"/>
      <c r="H24" s="3"/>
      <c r="I24" s="3"/>
      <c r="J24" s="3"/>
      <c r="K24" s="3"/>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sheetData>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8.0"/>
    <col customWidth="1" min="2" max="2" width="33.0"/>
    <col customWidth="1" min="3" max="6" width="7.63"/>
    <col customWidth="1" min="7" max="7" width="11.0"/>
    <col customWidth="1" min="8" max="8" width="12.88"/>
  </cols>
  <sheetData>
    <row r="1" ht="12.75" customHeight="1">
      <c r="A1" s="892"/>
      <c r="B1" s="108"/>
      <c r="C1" s="105"/>
      <c r="D1" s="105"/>
      <c r="E1" s="105"/>
      <c r="F1" s="108"/>
      <c r="G1" s="105"/>
      <c r="H1" s="105"/>
      <c r="I1" s="105"/>
      <c r="J1" s="105"/>
      <c r="K1" s="105"/>
      <c r="L1" s="105"/>
      <c r="M1" s="105"/>
      <c r="N1" s="105"/>
      <c r="O1" s="105"/>
      <c r="P1" s="105"/>
      <c r="Q1" s="105"/>
      <c r="R1" s="105"/>
      <c r="S1" s="105"/>
      <c r="T1" s="105"/>
      <c r="U1" s="105"/>
      <c r="V1" s="105"/>
      <c r="W1" s="105"/>
      <c r="X1" s="105"/>
      <c r="Y1" s="105"/>
      <c r="Z1" s="105"/>
    </row>
    <row r="2" ht="12.75" customHeight="1">
      <c r="A2" s="892"/>
      <c r="B2" s="108"/>
      <c r="C2" s="105"/>
      <c r="D2" s="105"/>
      <c r="E2" s="105"/>
      <c r="F2" s="108"/>
      <c r="G2" s="105"/>
      <c r="H2" s="105"/>
      <c r="I2" s="105"/>
      <c r="J2" s="105"/>
      <c r="K2" s="105"/>
      <c r="L2" s="105"/>
      <c r="M2" s="105"/>
      <c r="N2" s="105"/>
      <c r="O2" s="105"/>
      <c r="P2" s="105"/>
      <c r="Q2" s="105"/>
      <c r="R2" s="105"/>
      <c r="S2" s="105"/>
      <c r="T2" s="105"/>
      <c r="U2" s="105"/>
      <c r="V2" s="105"/>
      <c r="W2" s="105"/>
      <c r="X2" s="105"/>
      <c r="Y2" s="105"/>
      <c r="Z2" s="105"/>
    </row>
    <row r="3" ht="18.0" customHeight="1">
      <c r="A3" s="892"/>
      <c r="B3" s="893" t="s">
        <v>118</v>
      </c>
      <c r="C3" s="105"/>
      <c r="D3" s="105"/>
      <c r="E3" s="105"/>
      <c r="F3" s="108"/>
      <c r="G3" s="105"/>
      <c r="H3" s="105"/>
      <c r="I3" s="105"/>
      <c r="J3" s="105"/>
      <c r="K3" s="105"/>
      <c r="L3" s="105"/>
      <c r="M3" s="105"/>
      <c r="N3" s="105"/>
      <c r="O3" s="105"/>
      <c r="P3" s="105"/>
      <c r="Q3" s="105"/>
      <c r="R3" s="105"/>
      <c r="S3" s="105"/>
      <c r="T3" s="105"/>
      <c r="U3" s="105"/>
      <c r="V3" s="105"/>
      <c r="W3" s="105"/>
      <c r="X3" s="105"/>
      <c r="Y3" s="105"/>
      <c r="Z3" s="105"/>
    </row>
    <row r="4" ht="12.75" customHeight="1">
      <c r="A4" s="892"/>
      <c r="B4" s="108"/>
      <c r="C4" s="105"/>
      <c r="D4" s="105"/>
      <c r="E4" s="105"/>
      <c r="F4" s="108"/>
      <c r="G4" s="105"/>
      <c r="H4" s="105"/>
      <c r="I4" s="105"/>
      <c r="J4" s="105"/>
      <c r="K4" s="105"/>
      <c r="L4" s="105"/>
      <c r="M4" s="105"/>
      <c r="N4" s="105"/>
      <c r="O4" s="105"/>
      <c r="P4" s="105"/>
      <c r="Q4" s="105"/>
      <c r="R4" s="105"/>
      <c r="S4" s="105"/>
      <c r="T4" s="105"/>
      <c r="U4" s="105"/>
      <c r="V4" s="105"/>
      <c r="W4" s="105"/>
      <c r="X4" s="105"/>
      <c r="Y4" s="105"/>
      <c r="Z4" s="105"/>
    </row>
    <row r="5" ht="12.75" customHeight="1">
      <c r="A5" s="894">
        <v>1.0</v>
      </c>
      <c r="B5" s="108" t="s">
        <v>479</v>
      </c>
      <c r="C5" s="105"/>
      <c r="D5" s="105"/>
      <c r="E5" s="105"/>
      <c r="F5" s="108"/>
      <c r="G5" s="105"/>
      <c r="H5" s="105"/>
      <c r="I5" s="105"/>
      <c r="J5" s="105"/>
      <c r="K5" s="105"/>
      <c r="L5" s="105"/>
      <c r="M5" s="105"/>
      <c r="N5" s="105"/>
      <c r="O5" s="105"/>
      <c r="P5" s="105"/>
      <c r="Q5" s="105"/>
      <c r="R5" s="105"/>
      <c r="S5" s="105"/>
      <c r="T5" s="105"/>
      <c r="U5" s="105"/>
      <c r="V5" s="105"/>
      <c r="W5" s="105"/>
      <c r="X5" s="105"/>
      <c r="Y5" s="105"/>
      <c r="Z5" s="105"/>
    </row>
    <row r="6" ht="12.75" customHeight="1">
      <c r="A6" s="892"/>
      <c r="B6" s="108"/>
      <c r="C6" s="105"/>
      <c r="D6" s="105"/>
      <c r="E6" s="105"/>
      <c r="F6" s="108"/>
      <c r="G6" s="105"/>
      <c r="H6" s="105"/>
      <c r="I6" s="105"/>
      <c r="J6" s="105"/>
      <c r="K6" s="105"/>
      <c r="L6" s="105"/>
      <c r="M6" s="105"/>
      <c r="N6" s="105"/>
      <c r="O6" s="105"/>
      <c r="P6" s="105"/>
      <c r="Q6" s="105"/>
      <c r="R6" s="105"/>
      <c r="S6" s="105"/>
      <c r="T6" s="105"/>
      <c r="U6" s="105"/>
      <c r="V6" s="105"/>
      <c r="W6" s="105"/>
      <c r="X6" s="105"/>
      <c r="Y6" s="105"/>
      <c r="Z6" s="105"/>
    </row>
    <row r="7" ht="13.5" customHeight="1">
      <c r="A7" s="892" t="s">
        <v>480</v>
      </c>
      <c r="B7" s="108" t="s">
        <v>481</v>
      </c>
      <c r="C7" s="105"/>
      <c r="D7" s="105"/>
      <c r="E7" s="105"/>
      <c r="F7" s="108"/>
      <c r="G7" s="105"/>
      <c r="H7" s="105"/>
      <c r="I7" s="105"/>
      <c r="J7" s="105"/>
      <c r="K7" s="105"/>
      <c r="L7" s="105"/>
      <c r="M7" s="105"/>
      <c r="N7" s="105"/>
      <c r="O7" s="105"/>
      <c r="P7" s="105"/>
      <c r="Q7" s="105"/>
      <c r="R7" s="105"/>
      <c r="S7" s="105"/>
      <c r="T7" s="105"/>
      <c r="U7" s="105"/>
      <c r="V7" s="105"/>
      <c r="W7" s="105"/>
      <c r="X7" s="105"/>
      <c r="Y7" s="105"/>
      <c r="Z7" s="105"/>
    </row>
    <row r="8" ht="13.5" customHeight="1">
      <c r="A8" s="892" t="s">
        <v>482</v>
      </c>
      <c r="B8" s="108" t="s">
        <v>483</v>
      </c>
      <c r="C8" s="105"/>
      <c r="D8" s="105"/>
      <c r="E8" s="105"/>
      <c r="F8" s="108"/>
      <c r="G8" s="105"/>
      <c r="H8" s="105"/>
      <c r="I8" s="105"/>
      <c r="J8" s="105"/>
      <c r="K8" s="105"/>
      <c r="L8" s="105"/>
      <c r="M8" s="105"/>
      <c r="N8" s="105"/>
      <c r="O8" s="105"/>
      <c r="P8" s="105"/>
      <c r="Q8" s="105"/>
      <c r="R8" s="105"/>
      <c r="S8" s="105"/>
      <c r="T8" s="105"/>
      <c r="U8" s="105"/>
      <c r="V8" s="105"/>
      <c r="W8" s="105"/>
      <c r="X8" s="105"/>
      <c r="Y8" s="105"/>
      <c r="Z8" s="105"/>
    </row>
    <row r="9" ht="12.75" customHeight="1">
      <c r="A9" s="892"/>
      <c r="B9" s="108"/>
      <c r="C9" s="105"/>
      <c r="D9" s="105"/>
      <c r="E9" s="105"/>
      <c r="F9" s="108"/>
      <c r="G9" s="105"/>
      <c r="H9" s="105"/>
      <c r="I9" s="105"/>
      <c r="J9" s="105"/>
      <c r="K9" s="105"/>
      <c r="L9" s="105"/>
      <c r="M9" s="105"/>
      <c r="N9" s="105"/>
      <c r="O9" s="105"/>
      <c r="P9" s="105"/>
      <c r="Q9" s="105"/>
      <c r="R9" s="105"/>
      <c r="S9" s="105"/>
      <c r="T9" s="105"/>
      <c r="U9" s="105"/>
      <c r="V9" s="105"/>
      <c r="W9" s="105"/>
      <c r="X9" s="105"/>
      <c r="Y9" s="105"/>
      <c r="Z9" s="105"/>
    </row>
    <row r="10" ht="12.75" customHeight="1">
      <c r="A10" s="892"/>
      <c r="B10" s="108"/>
      <c r="C10" s="105"/>
      <c r="D10" s="105"/>
      <c r="E10" s="105"/>
      <c r="F10" s="108"/>
      <c r="G10" s="105"/>
      <c r="H10" s="105"/>
      <c r="I10" s="105"/>
      <c r="J10" s="105"/>
      <c r="K10" s="105"/>
      <c r="L10" s="105"/>
      <c r="M10" s="105"/>
      <c r="N10" s="105"/>
      <c r="O10" s="105"/>
      <c r="P10" s="105"/>
      <c r="Q10" s="105"/>
      <c r="R10" s="105"/>
      <c r="S10" s="105"/>
      <c r="T10" s="105"/>
      <c r="U10" s="105"/>
      <c r="V10" s="105"/>
      <c r="W10" s="105"/>
      <c r="X10" s="105"/>
      <c r="Y10" s="105"/>
      <c r="Z10" s="105"/>
    </row>
    <row r="11" ht="12.75" customHeight="1">
      <c r="A11" s="894">
        <v>2.0</v>
      </c>
      <c r="B11" s="699" t="s">
        <v>104</v>
      </c>
      <c r="C11" s="105"/>
      <c r="D11" s="105"/>
      <c r="E11" s="105"/>
      <c r="F11" s="108"/>
      <c r="G11" s="105"/>
      <c r="H11" s="105"/>
      <c r="I11" s="105"/>
      <c r="J11" s="105"/>
      <c r="K11" s="105"/>
      <c r="L11" s="105"/>
      <c r="M11" s="105"/>
      <c r="N11" s="105"/>
      <c r="O11" s="105"/>
      <c r="P11" s="105"/>
      <c r="Q11" s="105"/>
      <c r="R11" s="105"/>
      <c r="S11" s="105"/>
      <c r="T11" s="105"/>
      <c r="U11" s="105"/>
      <c r="V11" s="105"/>
      <c r="W11" s="105"/>
      <c r="X11" s="105"/>
      <c r="Y11" s="105"/>
      <c r="Z11" s="105"/>
    </row>
    <row r="12" ht="13.5" customHeight="1">
      <c r="A12" s="892"/>
      <c r="B12" s="108"/>
      <c r="C12" s="105"/>
      <c r="D12" s="105"/>
      <c r="E12" s="105"/>
      <c r="F12" s="108"/>
      <c r="G12" s="105"/>
      <c r="H12" s="105"/>
      <c r="I12" s="105"/>
      <c r="J12" s="105"/>
      <c r="K12" s="105"/>
      <c r="L12" s="105"/>
      <c r="M12" s="105"/>
      <c r="N12" s="105"/>
      <c r="O12" s="105"/>
      <c r="P12" s="105"/>
      <c r="Q12" s="105"/>
      <c r="R12" s="105"/>
      <c r="S12" s="105"/>
      <c r="T12" s="105"/>
      <c r="U12" s="105"/>
      <c r="V12" s="105"/>
      <c r="W12" s="105"/>
      <c r="X12" s="105"/>
      <c r="Y12" s="105"/>
      <c r="Z12" s="105"/>
    </row>
    <row r="13" ht="26.25" customHeight="1">
      <c r="A13" s="892" t="s">
        <v>480</v>
      </c>
      <c r="B13" s="895" t="s">
        <v>484</v>
      </c>
      <c r="C13" s="896">
        <v>0.18</v>
      </c>
      <c r="D13" s="105"/>
      <c r="E13" s="105"/>
      <c r="F13" s="108"/>
      <c r="G13" s="105"/>
      <c r="H13" s="105"/>
      <c r="I13" s="105"/>
      <c r="J13" s="105"/>
      <c r="K13" s="105"/>
      <c r="L13" s="105"/>
      <c r="M13" s="105"/>
      <c r="N13" s="105"/>
      <c r="O13" s="105"/>
      <c r="P13" s="105"/>
      <c r="Q13" s="105"/>
      <c r="R13" s="105"/>
      <c r="S13" s="105"/>
      <c r="T13" s="105"/>
      <c r="U13" s="105"/>
      <c r="V13" s="105"/>
      <c r="W13" s="105"/>
      <c r="X13" s="105"/>
      <c r="Y13" s="105"/>
      <c r="Z13" s="105"/>
    </row>
    <row r="14" ht="12.75" customHeight="1">
      <c r="A14" s="105"/>
      <c r="B14" s="105"/>
      <c r="C14" s="105"/>
      <c r="D14" s="105"/>
      <c r="E14" s="105"/>
      <c r="F14" s="108"/>
      <c r="G14" s="105"/>
      <c r="H14" s="105"/>
      <c r="I14" s="105"/>
      <c r="J14" s="105"/>
      <c r="K14" s="105"/>
      <c r="L14" s="105"/>
      <c r="M14" s="105"/>
      <c r="N14" s="105"/>
      <c r="O14" s="105"/>
      <c r="P14" s="105"/>
      <c r="Q14" s="105"/>
      <c r="R14" s="105"/>
      <c r="S14" s="105"/>
      <c r="T14" s="105"/>
      <c r="U14" s="105"/>
      <c r="V14" s="105"/>
      <c r="W14" s="105"/>
      <c r="X14" s="105"/>
      <c r="Y14" s="105"/>
      <c r="Z14" s="105"/>
    </row>
    <row r="15" ht="12.75" customHeight="1">
      <c r="A15" s="892"/>
      <c r="B15" s="108"/>
      <c r="C15" s="105"/>
      <c r="D15" s="105"/>
      <c r="E15" s="105"/>
      <c r="F15" s="108"/>
      <c r="G15" s="105"/>
      <c r="H15" s="105"/>
      <c r="I15" s="105"/>
      <c r="J15" s="105"/>
      <c r="K15" s="105"/>
      <c r="L15" s="105"/>
      <c r="M15" s="105"/>
      <c r="N15" s="105"/>
      <c r="O15" s="105"/>
      <c r="P15" s="105"/>
      <c r="Q15" s="105"/>
      <c r="R15" s="105"/>
      <c r="S15" s="105"/>
      <c r="T15" s="105"/>
      <c r="U15" s="105"/>
      <c r="V15" s="105"/>
      <c r="W15" s="105"/>
      <c r="X15" s="105"/>
      <c r="Y15" s="105"/>
      <c r="Z15" s="105"/>
    </row>
    <row r="16" ht="12.75" customHeight="1">
      <c r="A16" s="892"/>
      <c r="B16" s="108"/>
      <c r="C16" s="105"/>
      <c r="D16" s="105"/>
      <c r="E16" s="105"/>
      <c r="F16" s="108"/>
      <c r="G16" s="105"/>
      <c r="H16" s="105"/>
      <c r="I16" s="105"/>
      <c r="J16" s="105"/>
      <c r="K16" s="105"/>
      <c r="L16" s="105"/>
      <c r="M16" s="105"/>
      <c r="N16" s="105"/>
      <c r="O16" s="105"/>
      <c r="P16" s="105"/>
      <c r="Q16" s="105"/>
      <c r="R16" s="105"/>
      <c r="S16" s="105"/>
      <c r="T16" s="105"/>
      <c r="U16" s="105"/>
      <c r="V16" s="105"/>
      <c r="W16" s="105"/>
      <c r="X16" s="105"/>
      <c r="Y16" s="105"/>
      <c r="Z16" s="105"/>
    </row>
    <row r="17" ht="12.75" customHeight="1">
      <c r="A17" s="894">
        <v>3.0</v>
      </c>
      <c r="B17" s="699" t="s">
        <v>485</v>
      </c>
      <c r="C17" s="105"/>
      <c r="D17" s="105"/>
      <c r="E17" s="105"/>
      <c r="F17" s="108"/>
      <c r="G17" s="105"/>
      <c r="H17" s="105"/>
      <c r="I17" s="105"/>
      <c r="J17" s="105"/>
      <c r="K17" s="105"/>
      <c r="L17" s="105"/>
      <c r="M17" s="105"/>
      <c r="N17" s="105"/>
      <c r="O17" s="105"/>
      <c r="P17" s="105"/>
      <c r="Q17" s="105"/>
      <c r="R17" s="105"/>
      <c r="S17" s="105"/>
      <c r="T17" s="105"/>
      <c r="U17" s="105"/>
      <c r="V17" s="105"/>
      <c r="W17" s="105"/>
      <c r="X17" s="105"/>
      <c r="Y17" s="105"/>
      <c r="Z17" s="105"/>
    </row>
    <row r="18" ht="12.75" customHeight="1">
      <c r="A18" s="892"/>
      <c r="B18" s="108"/>
      <c r="C18" s="105"/>
      <c r="D18" s="105"/>
      <c r="E18" s="105"/>
      <c r="F18" s="108"/>
      <c r="G18" s="105"/>
      <c r="H18" s="105"/>
      <c r="I18" s="105"/>
      <c r="J18" s="105"/>
      <c r="K18" s="105"/>
      <c r="L18" s="105"/>
      <c r="M18" s="105"/>
      <c r="N18" s="105"/>
      <c r="O18" s="105"/>
      <c r="P18" s="105"/>
      <c r="Q18" s="105"/>
      <c r="R18" s="105"/>
      <c r="S18" s="105"/>
      <c r="T18" s="105"/>
      <c r="U18" s="105"/>
      <c r="V18" s="105"/>
      <c r="W18" s="105"/>
      <c r="X18" s="105"/>
      <c r="Y18" s="105"/>
      <c r="Z18" s="105"/>
    </row>
    <row r="19" ht="12.75" customHeight="1">
      <c r="A19" s="892"/>
      <c r="B19" s="108"/>
      <c r="C19" s="105"/>
      <c r="D19" s="105"/>
      <c r="E19" s="105"/>
      <c r="F19" s="108"/>
      <c r="G19" s="105"/>
      <c r="H19" s="105"/>
      <c r="I19" s="105"/>
      <c r="J19" s="105"/>
      <c r="K19" s="105"/>
      <c r="L19" s="105"/>
      <c r="M19" s="105"/>
      <c r="N19" s="105"/>
      <c r="O19" s="105"/>
      <c r="P19" s="105"/>
      <c r="Q19" s="105"/>
      <c r="R19" s="105"/>
      <c r="S19" s="105"/>
      <c r="T19" s="105"/>
      <c r="U19" s="105"/>
      <c r="V19" s="105"/>
      <c r="W19" s="105"/>
      <c r="X19" s="105"/>
      <c r="Y19" s="105"/>
      <c r="Z19" s="105"/>
    </row>
    <row r="20" ht="13.5" customHeight="1">
      <c r="A20" s="892"/>
      <c r="B20" s="108"/>
      <c r="C20" s="728" t="s">
        <v>13</v>
      </c>
      <c r="D20" s="728" t="s">
        <v>14</v>
      </c>
      <c r="E20" s="728" t="s">
        <v>15</v>
      </c>
      <c r="F20" s="699" t="s">
        <v>16</v>
      </c>
      <c r="G20" s="728" t="s">
        <v>17</v>
      </c>
      <c r="H20" s="105"/>
      <c r="I20" s="105"/>
      <c r="J20" s="105"/>
      <c r="K20" s="105"/>
      <c r="L20" s="105"/>
      <c r="M20" s="105"/>
      <c r="N20" s="105"/>
      <c r="O20" s="105"/>
      <c r="P20" s="105"/>
      <c r="Q20" s="105"/>
      <c r="R20" s="105"/>
      <c r="S20" s="105"/>
      <c r="T20" s="105"/>
      <c r="U20" s="105"/>
      <c r="V20" s="105"/>
      <c r="W20" s="105"/>
      <c r="X20" s="105"/>
      <c r="Y20" s="105"/>
      <c r="Z20" s="105"/>
    </row>
    <row r="21" ht="13.5" customHeight="1">
      <c r="A21" s="892" t="s">
        <v>480</v>
      </c>
      <c r="B21" s="699" t="s">
        <v>486</v>
      </c>
      <c r="C21" s="897">
        <v>0.0</v>
      </c>
      <c r="D21" s="898">
        <v>30.0</v>
      </c>
      <c r="E21" s="898">
        <v>30.0</v>
      </c>
      <c r="F21" s="898">
        <v>30.0</v>
      </c>
      <c r="G21" s="898">
        <v>30.0</v>
      </c>
      <c r="H21" s="105"/>
      <c r="I21" s="105"/>
      <c r="J21" s="105"/>
      <c r="K21" s="105"/>
      <c r="L21" s="105"/>
      <c r="M21" s="105"/>
      <c r="N21" s="105"/>
      <c r="O21" s="105"/>
      <c r="P21" s="105"/>
      <c r="Q21" s="105"/>
      <c r="R21" s="105"/>
      <c r="S21" s="105"/>
      <c r="T21" s="105"/>
      <c r="U21" s="105"/>
      <c r="V21" s="105"/>
      <c r="W21" s="105"/>
      <c r="X21" s="105"/>
      <c r="Y21" s="105"/>
      <c r="Z21" s="105"/>
    </row>
    <row r="22" ht="13.5" customHeight="1">
      <c r="A22" s="892" t="s">
        <v>482</v>
      </c>
      <c r="B22" s="699" t="s">
        <v>487</v>
      </c>
      <c r="C22" s="897">
        <v>0.0</v>
      </c>
      <c r="D22" s="897">
        <v>30.0</v>
      </c>
      <c r="E22" s="897">
        <v>30.0</v>
      </c>
      <c r="F22" s="897">
        <v>30.0</v>
      </c>
      <c r="G22" s="897">
        <v>30.0</v>
      </c>
      <c r="H22" s="105"/>
      <c r="I22" s="105"/>
      <c r="J22" s="105"/>
      <c r="K22" s="105"/>
      <c r="L22" s="105"/>
      <c r="M22" s="105"/>
      <c r="N22" s="105"/>
      <c r="O22" s="105"/>
      <c r="P22" s="105"/>
      <c r="Q22" s="105"/>
      <c r="R22" s="105"/>
      <c r="S22" s="105"/>
      <c r="T22" s="105"/>
      <c r="U22" s="105"/>
      <c r="V22" s="105"/>
      <c r="W22" s="105"/>
      <c r="X22" s="105"/>
      <c r="Y22" s="105"/>
      <c r="Z22" s="105"/>
    </row>
    <row r="23" ht="13.5" customHeight="1">
      <c r="A23" s="892" t="s">
        <v>488</v>
      </c>
      <c r="B23" s="699" t="s">
        <v>249</v>
      </c>
      <c r="C23" s="105"/>
      <c r="D23" s="899">
        <v>1.0965770171149145</v>
      </c>
      <c r="E23" s="899">
        <v>0.6243812251502542</v>
      </c>
      <c r="F23" s="899">
        <v>0.6164050160597572</v>
      </c>
      <c r="G23" s="899">
        <v>0.6132871529402427</v>
      </c>
      <c r="H23" s="105"/>
      <c r="I23" s="105"/>
      <c r="J23" s="105"/>
      <c r="K23" s="105"/>
      <c r="L23" s="105"/>
      <c r="M23" s="105"/>
      <c r="N23" s="105"/>
      <c r="O23" s="105"/>
      <c r="P23" s="105"/>
      <c r="Q23" s="105"/>
      <c r="R23" s="105"/>
      <c r="S23" s="105"/>
      <c r="T23" s="105"/>
      <c r="U23" s="105"/>
      <c r="V23" s="105"/>
      <c r="W23" s="105"/>
      <c r="X23" s="105"/>
      <c r="Y23" s="105"/>
      <c r="Z23" s="105"/>
    </row>
    <row r="24" ht="12.75" customHeight="1">
      <c r="A24" s="892" t="s">
        <v>489</v>
      </c>
      <c r="B24" s="699" t="s">
        <v>147</v>
      </c>
      <c r="C24" s="105"/>
      <c r="D24" s="900">
        <v>0.05</v>
      </c>
      <c r="E24" s="900">
        <v>0.05</v>
      </c>
      <c r="F24" s="900">
        <v>0.05</v>
      </c>
      <c r="G24" s="900">
        <v>0.05</v>
      </c>
      <c r="H24" s="105"/>
      <c r="I24" s="105"/>
      <c r="J24" s="105"/>
      <c r="K24" s="105"/>
      <c r="L24" s="105"/>
      <c r="M24" s="105"/>
      <c r="N24" s="105"/>
      <c r="O24" s="105"/>
      <c r="P24" s="105"/>
      <c r="Q24" s="105"/>
      <c r="R24" s="105"/>
      <c r="S24" s="105"/>
      <c r="T24" s="105"/>
      <c r="U24" s="105"/>
      <c r="V24" s="105"/>
      <c r="W24" s="105"/>
      <c r="X24" s="105"/>
      <c r="Y24" s="105"/>
      <c r="Z24" s="105"/>
    </row>
    <row r="25" ht="13.5" customHeight="1">
      <c r="A25" s="892" t="s">
        <v>490</v>
      </c>
      <c r="B25" s="699" t="s">
        <v>491</v>
      </c>
      <c r="C25" s="105"/>
      <c r="D25" s="896">
        <v>0.05</v>
      </c>
      <c r="E25" s="896">
        <v>0.03</v>
      </c>
      <c r="F25" s="896">
        <v>0.02</v>
      </c>
      <c r="G25" s="896">
        <v>0.02</v>
      </c>
      <c r="H25" s="105"/>
      <c r="I25" s="105"/>
      <c r="J25" s="105"/>
      <c r="K25" s="105"/>
      <c r="L25" s="105"/>
      <c r="M25" s="105"/>
      <c r="N25" s="105"/>
      <c r="O25" s="105"/>
      <c r="P25" s="105"/>
      <c r="Q25" s="105"/>
      <c r="R25" s="105"/>
      <c r="S25" s="105"/>
      <c r="T25" s="105"/>
      <c r="U25" s="105"/>
      <c r="V25" s="105"/>
      <c r="W25" s="105"/>
      <c r="X25" s="105"/>
      <c r="Y25" s="105"/>
      <c r="Z25" s="105"/>
    </row>
    <row r="26" ht="13.5" customHeight="1">
      <c r="A26" s="892" t="s">
        <v>492</v>
      </c>
      <c r="B26" s="699" t="s">
        <v>493</v>
      </c>
      <c r="C26" s="105"/>
      <c r="D26" s="900">
        <f t="shared" ref="D26:G26" si="1">D25</f>
        <v>0.05</v>
      </c>
      <c r="E26" s="900">
        <f t="shared" si="1"/>
        <v>0.03</v>
      </c>
      <c r="F26" s="900">
        <f t="shared" si="1"/>
        <v>0.02</v>
      </c>
      <c r="G26" s="900">
        <f t="shared" si="1"/>
        <v>0.02</v>
      </c>
      <c r="H26" s="105"/>
      <c r="I26" s="105"/>
      <c r="J26" s="105"/>
      <c r="K26" s="105"/>
      <c r="L26" s="105"/>
      <c r="M26" s="105"/>
      <c r="N26" s="105"/>
      <c r="O26" s="105"/>
      <c r="P26" s="105"/>
      <c r="Q26" s="105"/>
      <c r="R26" s="105"/>
      <c r="S26" s="105"/>
      <c r="T26" s="105"/>
      <c r="U26" s="105"/>
      <c r="V26" s="105"/>
      <c r="W26" s="105"/>
      <c r="X26" s="105"/>
      <c r="Y26" s="105"/>
      <c r="Z26" s="105"/>
    </row>
    <row r="27" ht="13.5" customHeight="1">
      <c r="A27" s="892" t="s">
        <v>494</v>
      </c>
      <c r="B27" s="699" t="s">
        <v>495</v>
      </c>
      <c r="C27" s="105"/>
      <c r="D27" s="900">
        <v>0.2</v>
      </c>
      <c r="E27" s="900">
        <v>0.1</v>
      </c>
      <c r="F27" s="900">
        <v>0.03</v>
      </c>
      <c r="G27" s="900">
        <v>0.03</v>
      </c>
      <c r="H27" s="105"/>
      <c r="I27" s="105"/>
      <c r="J27" s="105"/>
      <c r="K27" s="105"/>
      <c r="L27" s="105"/>
      <c r="M27" s="105"/>
      <c r="N27" s="105"/>
      <c r="O27" s="105"/>
      <c r="P27" s="105"/>
      <c r="Q27" s="105"/>
      <c r="R27" s="105"/>
      <c r="S27" s="105"/>
      <c r="T27" s="105"/>
      <c r="U27" s="105"/>
      <c r="V27" s="105"/>
      <c r="W27" s="105"/>
      <c r="X27" s="105"/>
      <c r="Y27" s="105"/>
      <c r="Z27" s="105"/>
    </row>
    <row r="28" ht="13.5" customHeight="1">
      <c r="A28" s="901" t="s">
        <v>496</v>
      </c>
      <c r="B28" s="902" t="s">
        <v>497</v>
      </c>
      <c r="C28" s="699"/>
      <c r="D28" s="896">
        <v>0.05</v>
      </c>
      <c r="E28" s="896">
        <v>0.075</v>
      </c>
      <c r="F28" s="896">
        <v>0.1</v>
      </c>
      <c r="G28" s="896">
        <v>0.125</v>
      </c>
      <c r="H28" s="105"/>
      <c r="I28" s="105"/>
      <c r="J28" s="105"/>
      <c r="K28" s="105"/>
      <c r="L28" s="105"/>
      <c r="M28" s="105"/>
      <c r="N28" s="105"/>
      <c r="O28" s="105"/>
      <c r="P28" s="105"/>
      <c r="Q28" s="105"/>
      <c r="R28" s="105"/>
      <c r="S28" s="105"/>
      <c r="T28" s="105"/>
      <c r="U28" s="105"/>
      <c r="V28" s="105"/>
      <c r="W28" s="105"/>
      <c r="X28" s="105"/>
      <c r="Y28" s="105"/>
      <c r="Z28" s="105"/>
    </row>
    <row r="29" ht="13.5" customHeight="1">
      <c r="A29" s="892"/>
      <c r="B29" s="699"/>
      <c r="C29" s="699"/>
      <c r="D29" s="699"/>
      <c r="E29" s="699"/>
      <c r="F29" s="699"/>
      <c r="G29" s="105"/>
      <c r="H29" s="105"/>
      <c r="I29" s="105"/>
      <c r="J29" s="105"/>
      <c r="K29" s="105"/>
      <c r="L29" s="105"/>
      <c r="M29" s="105"/>
      <c r="N29" s="105"/>
      <c r="O29" s="105"/>
      <c r="P29" s="105"/>
      <c r="Q29" s="105"/>
      <c r="R29" s="105"/>
      <c r="S29" s="105"/>
      <c r="T29" s="105"/>
      <c r="U29" s="105"/>
      <c r="V29" s="105"/>
      <c r="W29" s="105"/>
      <c r="X29" s="105"/>
      <c r="Y29" s="105"/>
      <c r="Z29" s="105"/>
    </row>
    <row r="30" ht="13.5" customHeight="1">
      <c r="A30" s="892"/>
      <c r="B30" s="699"/>
      <c r="C30" s="699"/>
      <c r="D30" s="699"/>
      <c r="E30" s="699"/>
      <c r="F30" s="699"/>
      <c r="G30" s="105"/>
      <c r="H30" s="105"/>
      <c r="I30" s="105"/>
      <c r="J30" s="105"/>
      <c r="K30" s="105"/>
      <c r="L30" s="105"/>
      <c r="M30" s="105"/>
      <c r="N30" s="105"/>
      <c r="O30" s="105"/>
      <c r="P30" s="105"/>
      <c r="Q30" s="105"/>
      <c r="R30" s="105"/>
      <c r="S30" s="105"/>
      <c r="T30" s="105"/>
      <c r="U30" s="105"/>
      <c r="V30" s="105"/>
      <c r="W30" s="105"/>
      <c r="X30" s="105"/>
      <c r="Y30" s="105"/>
      <c r="Z30" s="105"/>
    </row>
    <row r="31" ht="13.5" customHeight="1">
      <c r="A31" s="892"/>
      <c r="B31" s="699"/>
      <c r="C31" s="699"/>
      <c r="D31" s="699"/>
      <c r="E31" s="699"/>
      <c r="F31" s="699"/>
      <c r="G31" s="105"/>
      <c r="H31" s="105"/>
      <c r="I31" s="105"/>
      <c r="J31" s="105"/>
      <c r="K31" s="105"/>
      <c r="L31" s="105"/>
      <c r="M31" s="105"/>
      <c r="N31" s="105"/>
      <c r="O31" s="105"/>
      <c r="P31" s="105"/>
      <c r="Q31" s="105"/>
      <c r="R31" s="105"/>
      <c r="S31" s="105"/>
      <c r="T31" s="105"/>
      <c r="U31" s="105"/>
      <c r="V31" s="105"/>
      <c r="W31" s="105"/>
      <c r="X31" s="105"/>
      <c r="Y31" s="105"/>
      <c r="Z31" s="105"/>
    </row>
    <row r="32" ht="13.5" hidden="1" customHeight="1">
      <c r="A32" s="892"/>
      <c r="B32" s="699"/>
      <c r="C32" s="699"/>
      <c r="D32" s="699"/>
      <c r="E32" s="699"/>
      <c r="F32" s="699"/>
      <c r="G32" s="105"/>
      <c r="H32" s="105"/>
      <c r="I32" s="105"/>
      <c r="J32" s="105"/>
      <c r="K32" s="105"/>
      <c r="L32" s="105"/>
      <c r="M32" s="105"/>
      <c r="N32" s="105"/>
      <c r="O32" s="105"/>
      <c r="P32" s="105"/>
      <c r="Q32" s="105"/>
      <c r="R32" s="105"/>
      <c r="S32" s="105"/>
      <c r="T32" s="105"/>
      <c r="U32" s="105"/>
      <c r="V32" s="105"/>
      <c r="W32" s="105"/>
      <c r="X32" s="105"/>
      <c r="Y32" s="105"/>
      <c r="Z32" s="105"/>
    </row>
    <row r="33" ht="13.5" hidden="1" customHeight="1">
      <c r="A33" s="892"/>
      <c r="B33" s="699"/>
      <c r="C33" s="699"/>
      <c r="D33" s="699"/>
      <c r="E33" s="699"/>
      <c r="F33" s="699"/>
      <c r="G33" s="105"/>
      <c r="H33" s="105"/>
      <c r="I33" s="105"/>
      <c r="J33" s="105"/>
      <c r="K33" s="105"/>
      <c r="L33" s="105"/>
      <c r="M33" s="105"/>
      <c r="N33" s="105"/>
      <c r="O33" s="105"/>
      <c r="P33" s="105"/>
      <c r="Q33" s="105"/>
      <c r="R33" s="105"/>
      <c r="S33" s="105"/>
      <c r="T33" s="105"/>
      <c r="U33" s="105"/>
      <c r="V33" s="105"/>
      <c r="W33" s="105"/>
      <c r="X33" s="105"/>
      <c r="Y33" s="105"/>
      <c r="Z33" s="105"/>
    </row>
    <row r="34" ht="13.5" hidden="1" customHeight="1">
      <c r="A34" s="892"/>
      <c r="B34" s="699">
        <v>0.0</v>
      </c>
      <c r="C34" s="699"/>
      <c r="D34" s="699"/>
      <c r="E34" s="699"/>
      <c r="F34" s="699"/>
      <c r="G34" s="105"/>
      <c r="H34" s="105"/>
      <c r="I34" s="105"/>
      <c r="J34" s="105"/>
      <c r="K34" s="105"/>
      <c r="L34" s="105"/>
      <c r="M34" s="105"/>
      <c r="N34" s="105"/>
      <c r="O34" s="105"/>
      <c r="P34" s="105"/>
      <c r="Q34" s="105"/>
      <c r="R34" s="105"/>
      <c r="S34" s="105"/>
      <c r="T34" s="105"/>
      <c r="U34" s="105"/>
      <c r="V34" s="105"/>
      <c r="W34" s="105"/>
      <c r="X34" s="105"/>
      <c r="Y34" s="105"/>
      <c r="Z34" s="105"/>
    </row>
    <row r="35" ht="13.5" hidden="1" customHeight="1">
      <c r="A35" s="892"/>
      <c r="B35" s="699">
        <v>30.0</v>
      </c>
      <c r="C35" s="699"/>
      <c r="D35" s="699"/>
      <c r="E35" s="699"/>
      <c r="F35" s="699"/>
      <c r="G35" s="105"/>
      <c r="H35" s="105"/>
      <c r="I35" s="105"/>
      <c r="J35" s="105"/>
      <c r="K35" s="105"/>
      <c r="L35" s="105"/>
      <c r="M35" s="105"/>
      <c r="N35" s="105"/>
      <c r="O35" s="105"/>
      <c r="P35" s="105"/>
      <c r="Q35" s="105"/>
      <c r="R35" s="105"/>
      <c r="S35" s="105"/>
      <c r="T35" s="105"/>
      <c r="U35" s="105"/>
      <c r="V35" s="105"/>
      <c r="W35" s="105"/>
      <c r="X35" s="105"/>
      <c r="Y35" s="105"/>
      <c r="Z35" s="105"/>
    </row>
    <row r="36" ht="13.5" hidden="1" customHeight="1">
      <c r="A36" s="892"/>
      <c r="B36" s="699">
        <v>60.0</v>
      </c>
      <c r="C36" s="699"/>
      <c r="D36" s="699"/>
      <c r="E36" s="699"/>
      <c r="F36" s="699"/>
      <c r="G36" s="105"/>
      <c r="H36" s="105"/>
      <c r="I36" s="105"/>
      <c r="J36" s="105"/>
      <c r="K36" s="105"/>
      <c r="L36" s="105"/>
      <c r="M36" s="105"/>
      <c r="N36" s="105"/>
      <c r="O36" s="105"/>
      <c r="P36" s="105"/>
      <c r="Q36" s="105"/>
      <c r="R36" s="105"/>
      <c r="S36" s="105"/>
      <c r="T36" s="105"/>
      <c r="U36" s="105"/>
      <c r="V36" s="105"/>
      <c r="W36" s="105"/>
      <c r="X36" s="105"/>
      <c r="Y36" s="105"/>
      <c r="Z36" s="105"/>
    </row>
    <row r="37" ht="13.5" hidden="1" customHeight="1">
      <c r="A37" s="892"/>
      <c r="B37" s="699">
        <v>90.0</v>
      </c>
      <c r="C37" s="699"/>
      <c r="D37" s="699"/>
      <c r="E37" s="699"/>
      <c r="F37" s="699"/>
      <c r="G37" s="105"/>
      <c r="H37" s="105"/>
      <c r="I37" s="105"/>
      <c r="J37" s="105"/>
      <c r="K37" s="105"/>
      <c r="L37" s="105"/>
      <c r="M37" s="105"/>
      <c r="N37" s="105"/>
      <c r="O37" s="105"/>
      <c r="P37" s="105"/>
      <c r="Q37" s="105"/>
      <c r="R37" s="105"/>
      <c r="S37" s="105"/>
      <c r="T37" s="105"/>
      <c r="U37" s="105"/>
      <c r="V37" s="105"/>
      <c r="W37" s="105"/>
      <c r="X37" s="105"/>
      <c r="Y37" s="105"/>
      <c r="Z37" s="105"/>
    </row>
    <row r="38" ht="13.5" hidden="1" customHeight="1">
      <c r="A38" s="892"/>
      <c r="B38" s="699"/>
      <c r="C38" s="699"/>
      <c r="D38" s="699"/>
      <c r="E38" s="699"/>
      <c r="F38" s="699"/>
      <c r="G38" s="105"/>
      <c r="H38" s="105"/>
      <c r="I38" s="105"/>
      <c r="J38" s="105"/>
      <c r="K38" s="105"/>
      <c r="L38" s="105"/>
      <c r="M38" s="105"/>
      <c r="N38" s="105"/>
      <c r="O38" s="105"/>
      <c r="P38" s="105"/>
      <c r="Q38" s="105"/>
      <c r="R38" s="105"/>
      <c r="S38" s="105"/>
      <c r="T38" s="105"/>
      <c r="U38" s="105"/>
      <c r="V38" s="105"/>
      <c r="W38" s="105"/>
      <c r="X38" s="105"/>
      <c r="Y38" s="105"/>
      <c r="Z38" s="105"/>
    </row>
    <row r="39" ht="15.75" customHeight="1">
      <c r="A39" s="105"/>
      <c r="B39" s="105"/>
      <c r="C39" s="105"/>
      <c r="D39" s="903">
        <f>'Presntation Data'!D85</f>
        <v>1.2015</v>
      </c>
      <c r="E39" s="903">
        <f>'Presntation Data'!E85</f>
        <v>0.2822822149</v>
      </c>
      <c r="F39" s="903">
        <f>'Presntation Data'!F85</f>
        <v>0.3283090503</v>
      </c>
      <c r="G39" s="903">
        <f>'Presntation Data'!G85</f>
        <v>0.3588075004</v>
      </c>
      <c r="H39" s="105"/>
      <c r="I39" s="105"/>
      <c r="J39" s="105"/>
      <c r="K39" s="105"/>
      <c r="L39" s="105"/>
      <c r="M39" s="105"/>
      <c r="N39" s="105"/>
      <c r="O39" s="105"/>
      <c r="P39" s="105"/>
      <c r="Q39" s="105"/>
      <c r="R39" s="105"/>
      <c r="S39" s="105"/>
      <c r="T39" s="105"/>
      <c r="U39" s="105"/>
      <c r="V39" s="105"/>
      <c r="W39" s="105"/>
      <c r="X39" s="105"/>
      <c r="Y39" s="105"/>
      <c r="Z39" s="105"/>
    </row>
    <row r="40" ht="15.75" customHeight="1">
      <c r="A40" s="105"/>
      <c r="B40" s="105"/>
      <c r="C40" s="105"/>
      <c r="D40" s="903">
        <f t="shared" ref="D40:G40" si="2">D39-D23</f>
        <v>0.1049229829</v>
      </c>
      <c r="E40" s="903">
        <f t="shared" si="2"/>
        <v>-0.3420990102</v>
      </c>
      <c r="F40" s="903">
        <f t="shared" si="2"/>
        <v>-0.2880959657</v>
      </c>
      <c r="G40" s="903">
        <f t="shared" si="2"/>
        <v>-0.2544796526</v>
      </c>
      <c r="H40" s="105"/>
      <c r="I40" s="105"/>
      <c r="J40" s="105"/>
      <c r="K40" s="105"/>
      <c r="L40" s="105"/>
      <c r="M40" s="105"/>
      <c r="N40" s="105"/>
      <c r="O40" s="105"/>
      <c r="P40" s="105"/>
      <c r="Q40" s="105"/>
      <c r="R40" s="105"/>
      <c r="S40" s="105"/>
      <c r="T40" s="105"/>
      <c r="U40" s="105"/>
      <c r="V40" s="105"/>
      <c r="W40" s="105"/>
      <c r="X40" s="105"/>
      <c r="Y40" s="105"/>
      <c r="Z40" s="105"/>
    </row>
    <row r="41" ht="15.75" customHeight="1">
      <c r="A41" s="105"/>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row>
    <row r="42" ht="15.75" customHeight="1">
      <c r="A42" s="10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row>
    <row r="43" ht="15.75" customHeight="1">
      <c r="A43" s="105"/>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row>
    <row r="44" ht="15.75" customHeight="1">
      <c r="A44" s="105"/>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row>
    <row r="45" ht="15.75" customHeight="1">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row>
    <row r="46" ht="15.75" customHeight="1">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row>
    <row r="47" ht="15.75" customHeight="1">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row>
    <row r="48" ht="15.75" customHeight="1">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row>
    <row r="49" ht="15.75" customHeight="1">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row>
    <row r="50" ht="15.75" customHeight="1">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row>
    <row r="51" ht="15.75" customHeight="1">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row>
    <row r="52" ht="15.75" customHeight="1">
      <c r="A52" s="105"/>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row>
    <row r="53" ht="15.75" customHeight="1">
      <c r="A53" s="105"/>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row>
    <row r="54" ht="15.75" customHeight="1">
      <c r="A54" s="105"/>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row>
    <row r="55" ht="15.75" customHeight="1">
      <c r="A55" s="105"/>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row>
    <row r="56" ht="15.75" customHeight="1">
      <c r="A56" s="105"/>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row>
    <row r="57" ht="15.7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row>
    <row r="58" ht="15.75" customHeight="1">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row>
    <row r="59" ht="15.75" customHeight="1">
      <c r="A59" s="10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ht="15.75" customHeight="1">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ht="15.7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ht="15.7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ht="15.75" customHeight="1">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dataValidations>
    <dataValidation type="list" allowBlank="1" showErrorMessage="1" sqref="C21:G22">
      <formula1>$B$34:$B$37</formula1>
    </dataValidation>
  </dataValidations>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13.13"/>
    <col customWidth="1" min="2" max="2" width="28.63"/>
    <col customWidth="1" min="3" max="3" width="45.63"/>
    <col customWidth="1" min="4" max="4" width="5.38"/>
    <col customWidth="1" min="5" max="5" width="20.38"/>
    <col customWidth="1" min="6" max="6" width="6.63"/>
    <col customWidth="1" min="7" max="7" width="19.88"/>
    <col customWidth="1" min="8" max="8" width="9.63"/>
    <col customWidth="1" min="9" max="17" width="12.63"/>
  </cols>
  <sheetData>
    <row r="1" ht="16.5" customHeight="1">
      <c r="A1" s="904"/>
      <c r="B1" s="905"/>
      <c r="C1" s="905"/>
      <c r="D1" s="905"/>
      <c r="E1" s="905"/>
      <c r="F1" s="905"/>
      <c r="G1" s="905"/>
      <c r="H1" s="904"/>
      <c r="I1" s="904"/>
      <c r="J1" s="904"/>
      <c r="K1" s="904"/>
      <c r="L1" s="105"/>
      <c r="M1" s="105"/>
      <c r="N1" s="105"/>
      <c r="O1" s="105"/>
      <c r="P1" s="105"/>
      <c r="Q1" s="105"/>
      <c r="R1" s="105"/>
      <c r="S1" s="105"/>
      <c r="T1" s="105"/>
      <c r="U1" s="105"/>
      <c r="V1" s="105"/>
      <c r="W1" s="105"/>
      <c r="X1" s="105"/>
      <c r="Y1" s="105"/>
      <c r="Z1" s="105"/>
    </row>
    <row r="2" ht="22.5" customHeight="1">
      <c r="A2" s="904"/>
      <c r="B2" s="906"/>
      <c r="C2" s="907"/>
      <c r="D2" s="907"/>
      <c r="E2" s="907"/>
      <c r="F2" s="907"/>
      <c r="G2" s="907"/>
      <c r="H2" s="904"/>
      <c r="I2" s="904"/>
      <c r="J2" s="904"/>
      <c r="K2" s="904"/>
      <c r="L2" s="105"/>
      <c r="M2" s="105"/>
      <c r="N2" s="105"/>
      <c r="O2" s="105"/>
      <c r="P2" s="105"/>
      <c r="Q2" s="105"/>
      <c r="R2" s="105"/>
      <c r="S2" s="105"/>
      <c r="T2" s="105"/>
      <c r="U2" s="105"/>
      <c r="V2" s="105"/>
      <c r="W2" s="105"/>
      <c r="X2" s="105"/>
      <c r="Y2" s="105"/>
      <c r="Z2" s="105"/>
    </row>
    <row r="3" ht="22.5" customHeight="1">
      <c r="A3" s="904"/>
      <c r="B3" s="908"/>
      <c r="C3" s="904"/>
      <c r="D3" s="904"/>
      <c r="E3" s="904"/>
      <c r="F3" s="904"/>
      <c r="G3" s="904"/>
      <c r="H3" s="904"/>
      <c r="I3" s="904"/>
      <c r="J3" s="904"/>
      <c r="K3" s="904"/>
      <c r="L3" s="105"/>
      <c r="M3" s="105"/>
      <c r="N3" s="105"/>
      <c r="O3" s="105"/>
      <c r="P3" s="105"/>
      <c r="Q3" s="105"/>
      <c r="R3" s="105"/>
      <c r="S3" s="105"/>
      <c r="T3" s="105"/>
      <c r="U3" s="105"/>
      <c r="V3" s="105"/>
      <c r="W3" s="105"/>
      <c r="X3" s="105"/>
      <c r="Y3" s="105"/>
      <c r="Z3" s="105"/>
    </row>
    <row r="4" ht="22.5" customHeight="1">
      <c r="A4" s="904"/>
      <c r="B4" s="909" t="s">
        <v>498</v>
      </c>
      <c r="C4" s="904"/>
      <c r="D4" s="904"/>
      <c r="E4" s="904"/>
      <c r="F4" s="904"/>
      <c r="G4" s="904"/>
      <c r="H4" s="904"/>
      <c r="I4" s="904"/>
      <c r="J4" s="904"/>
      <c r="K4" s="904"/>
      <c r="L4" s="105"/>
      <c r="M4" s="105"/>
      <c r="N4" s="105"/>
      <c r="O4" s="105"/>
      <c r="P4" s="105"/>
      <c r="Q4" s="105"/>
      <c r="R4" s="105"/>
      <c r="S4" s="105"/>
      <c r="T4" s="105"/>
      <c r="U4" s="105"/>
      <c r="V4" s="105"/>
      <c r="W4" s="105"/>
      <c r="X4" s="105"/>
      <c r="Y4" s="105"/>
      <c r="Z4" s="105"/>
    </row>
    <row r="5" ht="22.5" customHeight="1">
      <c r="A5" s="904"/>
      <c r="B5" s="910"/>
      <c r="C5" s="905"/>
      <c r="D5" s="905"/>
      <c r="E5" s="905"/>
      <c r="F5" s="905"/>
      <c r="G5" s="905"/>
      <c r="H5" s="904"/>
      <c r="I5" s="904"/>
      <c r="J5" s="904"/>
      <c r="K5" s="904"/>
      <c r="L5" s="105"/>
      <c r="M5" s="105"/>
      <c r="N5" s="105"/>
      <c r="O5" s="105"/>
      <c r="P5" s="105"/>
      <c r="Q5" s="105"/>
      <c r="R5" s="105"/>
      <c r="S5" s="105"/>
      <c r="T5" s="105"/>
      <c r="U5" s="105"/>
      <c r="V5" s="105"/>
      <c r="W5" s="105"/>
      <c r="X5" s="105"/>
      <c r="Y5" s="105"/>
      <c r="Z5" s="105"/>
    </row>
    <row r="6" ht="15.75" customHeight="1">
      <c r="A6" s="904"/>
      <c r="B6" s="907"/>
      <c r="C6" s="907"/>
      <c r="D6" s="907"/>
      <c r="E6" s="907"/>
      <c r="F6" s="907"/>
      <c r="G6" s="907"/>
      <c r="H6" s="904"/>
      <c r="I6" s="904"/>
      <c r="J6" s="904"/>
      <c r="K6" s="904"/>
      <c r="L6" s="105"/>
      <c r="M6" s="105"/>
      <c r="N6" s="105"/>
      <c r="O6" s="105"/>
      <c r="P6" s="105"/>
      <c r="Q6" s="105"/>
      <c r="R6" s="105"/>
      <c r="S6" s="105"/>
      <c r="T6" s="105"/>
      <c r="U6" s="105"/>
      <c r="V6" s="105"/>
      <c r="W6" s="105"/>
      <c r="X6" s="105"/>
      <c r="Y6" s="105"/>
      <c r="Z6" s="105"/>
    </row>
    <row r="7">
      <c r="A7" s="904"/>
      <c r="B7" s="904"/>
      <c r="C7" s="904"/>
      <c r="D7" s="904"/>
      <c r="E7" s="905"/>
      <c r="F7" s="904"/>
      <c r="G7" s="905"/>
      <c r="H7" s="904"/>
      <c r="I7" s="904"/>
      <c r="J7" s="904"/>
      <c r="K7" s="904"/>
      <c r="L7" s="105"/>
      <c r="M7" s="105"/>
      <c r="N7" s="105"/>
      <c r="O7" s="105"/>
      <c r="P7" s="105"/>
      <c r="Q7" s="105"/>
      <c r="R7" s="105"/>
      <c r="S7" s="105"/>
      <c r="T7" s="105"/>
      <c r="U7" s="105"/>
      <c r="V7" s="105"/>
      <c r="W7" s="105"/>
      <c r="X7" s="105"/>
      <c r="Y7" s="105"/>
      <c r="Z7" s="105"/>
    </row>
    <row r="8">
      <c r="A8" s="904"/>
      <c r="B8" s="904"/>
      <c r="C8" s="904"/>
      <c r="D8" s="904"/>
      <c r="E8" s="911" t="s">
        <v>499</v>
      </c>
      <c r="F8" s="912"/>
      <c r="G8" s="911" t="s">
        <v>500</v>
      </c>
      <c r="H8" s="904"/>
      <c r="I8" s="904"/>
      <c r="J8" s="904"/>
      <c r="K8" s="904"/>
      <c r="L8" s="105"/>
      <c r="M8" s="105"/>
      <c r="N8" s="105"/>
      <c r="O8" s="105"/>
      <c r="P8" s="105"/>
      <c r="Q8" s="105"/>
      <c r="R8" s="105"/>
      <c r="S8" s="105"/>
      <c r="T8" s="105"/>
      <c r="U8" s="105"/>
      <c r="V8" s="105"/>
      <c r="W8" s="105"/>
      <c r="X8" s="105"/>
      <c r="Y8" s="105"/>
      <c r="Z8" s="105"/>
    </row>
    <row r="9">
      <c r="A9" s="904"/>
      <c r="B9" s="913" t="s">
        <v>501</v>
      </c>
      <c r="C9" s="904"/>
      <c r="D9" s="914"/>
      <c r="E9" s="915" t="s">
        <v>502</v>
      </c>
      <c r="F9" s="916"/>
      <c r="G9" s="915" t="s">
        <v>502</v>
      </c>
      <c r="H9" s="904"/>
      <c r="I9" s="904"/>
      <c r="J9" s="904"/>
      <c r="K9" s="904"/>
      <c r="L9" s="105"/>
      <c r="M9" s="105"/>
      <c r="N9" s="105"/>
      <c r="O9" s="105"/>
      <c r="P9" s="105"/>
      <c r="Q9" s="105"/>
      <c r="R9" s="105"/>
      <c r="S9" s="105"/>
      <c r="T9" s="105"/>
      <c r="U9" s="105"/>
      <c r="V9" s="105"/>
      <c r="W9" s="105"/>
      <c r="X9" s="105"/>
      <c r="Y9" s="105"/>
      <c r="Z9" s="105"/>
    </row>
    <row r="10" ht="9.0" customHeight="1">
      <c r="A10" s="904"/>
      <c r="B10" s="913"/>
      <c r="C10" s="904"/>
      <c r="D10" s="914"/>
      <c r="E10" s="917"/>
      <c r="F10" s="918"/>
      <c r="G10" s="917"/>
      <c r="H10" s="904"/>
      <c r="I10" s="904"/>
      <c r="J10" s="904"/>
      <c r="K10" s="904"/>
      <c r="L10" s="105"/>
      <c r="M10" s="105"/>
      <c r="N10" s="105"/>
      <c r="O10" s="105"/>
      <c r="P10" s="105"/>
      <c r="Q10" s="105"/>
      <c r="R10" s="105"/>
      <c r="S10" s="105"/>
      <c r="T10" s="105"/>
      <c r="U10" s="105"/>
      <c r="V10" s="105"/>
      <c r="W10" s="105"/>
      <c r="X10" s="105"/>
      <c r="Y10" s="105"/>
      <c r="Z10" s="105"/>
    </row>
    <row r="11">
      <c r="A11" s="904"/>
      <c r="B11" s="904"/>
      <c r="C11" s="904" t="s">
        <v>503</v>
      </c>
      <c r="D11" s="919"/>
      <c r="E11" s="920">
        <v>0.0</v>
      </c>
      <c r="F11" s="904"/>
      <c r="G11" s="921">
        <f t="shared" ref="G11:G15" si="1">E11*12</f>
        <v>0</v>
      </c>
      <c r="H11" s="904"/>
      <c r="I11" s="904"/>
      <c r="J11" s="904"/>
      <c r="K11" s="904"/>
      <c r="L11" s="105"/>
      <c r="M11" s="105"/>
      <c r="N11" s="105"/>
      <c r="O11" s="105"/>
      <c r="P11" s="105"/>
      <c r="Q11" s="105"/>
      <c r="R11" s="105"/>
      <c r="S11" s="105"/>
      <c r="T11" s="105"/>
      <c r="U11" s="105"/>
      <c r="V11" s="105"/>
      <c r="W11" s="105"/>
      <c r="X11" s="105"/>
      <c r="Y11" s="105"/>
      <c r="Z11" s="105"/>
    </row>
    <row r="12">
      <c r="A12" s="904"/>
      <c r="B12" s="904"/>
      <c r="C12" s="904" t="s">
        <v>504</v>
      </c>
      <c r="D12" s="919"/>
      <c r="E12" s="904">
        <v>0.0</v>
      </c>
      <c r="F12" s="904"/>
      <c r="G12" s="921">
        <f t="shared" si="1"/>
        <v>0</v>
      </c>
      <c r="H12" s="904"/>
      <c r="I12" s="904"/>
      <c r="J12" s="904"/>
      <c r="K12" s="904"/>
      <c r="L12" s="105"/>
      <c r="M12" s="105"/>
      <c r="N12" s="105"/>
      <c r="O12" s="105"/>
      <c r="P12" s="105"/>
      <c r="Q12" s="105"/>
      <c r="R12" s="105"/>
      <c r="S12" s="105"/>
      <c r="T12" s="105"/>
      <c r="U12" s="105"/>
      <c r="V12" s="105"/>
      <c r="W12" s="105"/>
      <c r="X12" s="105"/>
      <c r="Y12" s="105"/>
      <c r="Z12" s="105"/>
    </row>
    <row r="13">
      <c r="A13" s="904"/>
      <c r="B13" s="904"/>
      <c r="C13" s="904" t="s">
        <v>505</v>
      </c>
      <c r="D13" s="919"/>
      <c r="E13" s="904">
        <v>0.0</v>
      </c>
      <c r="F13" s="904"/>
      <c r="G13" s="921">
        <f t="shared" si="1"/>
        <v>0</v>
      </c>
      <c r="H13" s="904"/>
      <c r="I13" s="904"/>
      <c r="J13" s="904"/>
      <c r="K13" s="904"/>
      <c r="L13" s="105"/>
      <c r="M13" s="105"/>
      <c r="N13" s="105"/>
      <c r="O13" s="105"/>
      <c r="P13" s="105"/>
      <c r="Q13" s="105"/>
      <c r="R13" s="105"/>
      <c r="S13" s="105"/>
      <c r="T13" s="105"/>
      <c r="U13" s="105"/>
      <c r="V13" s="105"/>
      <c r="W13" s="105"/>
      <c r="X13" s="105"/>
      <c r="Y13" s="105"/>
      <c r="Z13" s="105"/>
    </row>
    <row r="14">
      <c r="A14" s="904"/>
      <c r="B14" s="904"/>
      <c r="C14" s="904" t="s">
        <v>506</v>
      </c>
      <c r="D14" s="919"/>
      <c r="E14" s="904">
        <v>0.0</v>
      </c>
      <c r="F14" s="904"/>
      <c r="G14" s="921">
        <f t="shared" si="1"/>
        <v>0</v>
      </c>
      <c r="H14" s="904"/>
      <c r="I14" s="904"/>
      <c r="J14" s="904"/>
      <c r="K14" s="904"/>
      <c r="L14" s="105"/>
      <c r="M14" s="105"/>
      <c r="N14" s="105"/>
      <c r="O14" s="105"/>
      <c r="P14" s="105"/>
      <c r="Q14" s="105"/>
      <c r="R14" s="105"/>
      <c r="S14" s="105"/>
      <c r="T14" s="105"/>
      <c r="U14" s="105"/>
      <c r="V14" s="105"/>
      <c r="W14" s="105"/>
      <c r="X14" s="105"/>
      <c r="Y14" s="105"/>
      <c r="Z14" s="105"/>
    </row>
    <row r="15">
      <c r="A15" s="904"/>
      <c r="B15" s="904"/>
      <c r="C15" s="904" t="s">
        <v>507</v>
      </c>
      <c r="D15" s="919"/>
      <c r="E15" s="904">
        <v>0.0</v>
      </c>
      <c r="F15" s="904"/>
      <c r="G15" s="921">
        <f t="shared" si="1"/>
        <v>0</v>
      </c>
      <c r="H15" s="904"/>
      <c r="I15" s="904"/>
      <c r="J15" s="904"/>
      <c r="K15" s="904"/>
      <c r="L15" s="105"/>
      <c r="M15" s="105"/>
      <c r="N15" s="105"/>
      <c r="O15" s="105"/>
      <c r="P15" s="105"/>
      <c r="Q15" s="105"/>
      <c r="R15" s="105"/>
      <c r="S15" s="105"/>
      <c r="T15" s="105"/>
      <c r="U15" s="105"/>
      <c r="V15" s="105"/>
      <c r="W15" s="105"/>
      <c r="X15" s="105"/>
      <c r="Y15" s="105"/>
      <c r="Z15" s="105"/>
    </row>
    <row r="16" ht="9.0" customHeight="1">
      <c r="A16" s="904"/>
      <c r="B16" s="904"/>
      <c r="C16" s="904"/>
      <c r="D16" s="919"/>
      <c r="E16" s="922"/>
      <c r="F16" s="923"/>
      <c r="G16" s="922"/>
      <c r="H16" s="904"/>
      <c r="I16" s="904"/>
      <c r="J16" s="904"/>
      <c r="K16" s="904"/>
      <c r="L16" s="105"/>
      <c r="M16" s="105"/>
      <c r="N16" s="105"/>
      <c r="O16" s="105"/>
      <c r="P16" s="105"/>
      <c r="Q16" s="105"/>
      <c r="R16" s="105"/>
      <c r="S16" s="105"/>
      <c r="T16" s="105"/>
      <c r="U16" s="105"/>
      <c r="V16" s="105"/>
      <c r="W16" s="105"/>
      <c r="X16" s="105"/>
      <c r="Y16" s="105"/>
      <c r="Z16" s="105"/>
    </row>
    <row r="17" ht="9.0" customHeight="1">
      <c r="A17" s="904"/>
      <c r="B17" s="904"/>
      <c r="C17" s="904"/>
      <c r="D17" s="919"/>
      <c r="E17" s="924"/>
      <c r="F17" s="923"/>
      <c r="G17" s="924"/>
      <c r="H17" s="904"/>
      <c r="I17" s="904"/>
      <c r="J17" s="904"/>
      <c r="K17" s="904"/>
      <c r="L17" s="105"/>
      <c r="M17" s="105"/>
      <c r="N17" s="105"/>
      <c r="O17" s="105"/>
      <c r="P17" s="105"/>
      <c r="Q17" s="105"/>
      <c r="R17" s="105"/>
      <c r="S17" s="105"/>
      <c r="T17" s="105"/>
      <c r="U17" s="105"/>
      <c r="V17" s="105"/>
      <c r="W17" s="105"/>
      <c r="X17" s="105"/>
      <c r="Y17" s="105"/>
      <c r="Z17" s="105"/>
    </row>
    <row r="18">
      <c r="A18" s="904"/>
      <c r="B18" s="904"/>
      <c r="C18" s="904" t="s">
        <v>508</v>
      </c>
      <c r="D18" s="904"/>
      <c r="E18" s="925">
        <f>SUM(E11:E17)</f>
        <v>0</v>
      </c>
      <c r="F18" s="926"/>
      <c r="G18" s="921">
        <f>E18*12</f>
        <v>0</v>
      </c>
      <c r="H18" s="904"/>
      <c r="I18" s="904"/>
      <c r="J18" s="904"/>
      <c r="K18" s="904"/>
      <c r="L18" s="105"/>
      <c r="M18" s="105"/>
      <c r="N18" s="105"/>
      <c r="O18" s="105"/>
      <c r="P18" s="105"/>
      <c r="Q18" s="105"/>
      <c r="R18" s="105"/>
      <c r="S18" s="105"/>
      <c r="T18" s="105"/>
      <c r="U18" s="105"/>
      <c r="V18" s="105"/>
      <c r="W18" s="105"/>
      <c r="X18" s="105"/>
      <c r="Y18" s="105"/>
      <c r="Z18" s="105"/>
    </row>
    <row r="19">
      <c r="A19" s="904"/>
      <c r="B19" s="904"/>
      <c r="C19" s="904"/>
      <c r="D19" s="904"/>
      <c r="E19" s="923"/>
      <c r="F19" s="923"/>
      <c r="G19" s="923"/>
      <c r="H19" s="904"/>
      <c r="I19" s="904"/>
      <c r="J19" s="904"/>
      <c r="K19" s="904"/>
      <c r="L19" s="105"/>
      <c r="M19" s="105"/>
      <c r="N19" s="105"/>
      <c r="O19" s="105"/>
      <c r="P19" s="105"/>
      <c r="Q19" s="105"/>
      <c r="R19" s="105"/>
      <c r="S19" s="105"/>
      <c r="T19" s="105"/>
      <c r="U19" s="105"/>
      <c r="V19" s="105"/>
      <c r="W19" s="105"/>
      <c r="X19" s="105"/>
      <c r="Y19" s="105"/>
      <c r="Z19" s="105"/>
    </row>
    <row r="20">
      <c r="A20" s="904"/>
      <c r="B20" s="913" t="s">
        <v>509</v>
      </c>
      <c r="C20" s="904"/>
      <c r="D20" s="914"/>
      <c r="E20" s="927"/>
      <c r="F20" s="927"/>
      <c r="G20" s="927"/>
      <c r="H20" s="904"/>
      <c r="I20" s="904"/>
      <c r="J20" s="904"/>
      <c r="K20" s="904"/>
      <c r="L20" s="105"/>
      <c r="M20" s="105"/>
      <c r="N20" s="105"/>
      <c r="O20" s="105"/>
      <c r="P20" s="105"/>
      <c r="Q20" s="105"/>
      <c r="R20" s="105"/>
      <c r="S20" s="105"/>
      <c r="T20" s="105"/>
      <c r="U20" s="105"/>
      <c r="V20" s="105"/>
      <c r="W20" s="105"/>
      <c r="X20" s="105"/>
      <c r="Y20" s="105"/>
      <c r="Z20" s="105"/>
    </row>
    <row r="21" ht="9.0" customHeight="1">
      <c r="A21" s="904"/>
      <c r="B21" s="913"/>
      <c r="C21" s="904"/>
      <c r="D21" s="914"/>
      <c r="E21" s="904"/>
      <c r="F21" s="927"/>
      <c r="G21" s="927"/>
      <c r="H21" s="904"/>
      <c r="I21" s="904"/>
      <c r="J21" s="904"/>
      <c r="K21" s="904"/>
      <c r="L21" s="105"/>
      <c r="M21" s="105"/>
      <c r="N21" s="105"/>
      <c r="O21" s="105"/>
      <c r="P21" s="105"/>
      <c r="Q21" s="105"/>
      <c r="R21" s="105"/>
      <c r="S21" s="105"/>
      <c r="T21" s="105"/>
      <c r="U21" s="105"/>
      <c r="V21" s="105"/>
      <c r="W21" s="105"/>
      <c r="X21" s="105"/>
      <c r="Y21" s="105"/>
      <c r="Z21" s="105"/>
    </row>
    <row r="22">
      <c r="A22" s="904"/>
      <c r="B22" s="904"/>
      <c r="C22" s="904" t="s">
        <v>510</v>
      </c>
      <c r="D22" s="919"/>
      <c r="E22" s="904">
        <v>0.0</v>
      </c>
      <c r="F22" s="904"/>
      <c r="G22" s="921">
        <f t="shared" ref="G22:G45" si="2">E22*12</f>
        <v>0</v>
      </c>
      <c r="H22" s="904"/>
      <c r="I22" s="904"/>
      <c r="J22" s="904"/>
      <c r="K22" s="904"/>
      <c r="L22" s="105"/>
      <c r="M22" s="105"/>
      <c r="N22" s="105"/>
      <c r="O22" s="105"/>
      <c r="P22" s="105"/>
      <c r="Q22" s="105"/>
      <c r="R22" s="105"/>
      <c r="S22" s="105"/>
      <c r="T22" s="105"/>
      <c r="U22" s="105"/>
      <c r="V22" s="105"/>
      <c r="W22" s="105"/>
      <c r="X22" s="105"/>
      <c r="Y22" s="105"/>
      <c r="Z22" s="105"/>
    </row>
    <row r="23">
      <c r="A23" s="904"/>
      <c r="B23" s="904"/>
      <c r="C23" s="904" t="s">
        <v>511</v>
      </c>
      <c r="D23" s="919"/>
      <c r="E23" s="904">
        <v>0.0</v>
      </c>
      <c r="F23" s="904"/>
      <c r="G23" s="921">
        <f t="shared" si="2"/>
        <v>0</v>
      </c>
      <c r="H23" s="904"/>
      <c r="I23" s="904"/>
      <c r="J23" s="904"/>
      <c r="K23" s="904"/>
      <c r="L23" s="105"/>
      <c r="M23" s="105"/>
      <c r="N23" s="105"/>
      <c r="O23" s="105"/>
      <c r="P23" s="105"/>
      <c r="Q23" s="105"/>
      <c r="R23" s="105"/>
      <c r="S23" s="105"/>
      <c r="T23" s="105"/>
      <c r="U23" s="105"/>
      <c r="V23" s="105"/>
      <c r="W23" s="105"/>
      <c r="X23" s="105"/>
      <c r="Y23" s="105"/>
      <c r="Z23" s="105"/>
    </row>
    <row r="24">
      <c r="A24" s="904"/>
      <c r="B24" s="904"/>
      <c r="C24" s="904" t="s">
        <v>512</v>
      </c>
      <c r="D24" s="919"/>
      <c r="E24" s="904">
        <v>0.0</v>
      </c>
      <c r="F24" s="904"/>
      <c r="G24" s="921">
        <f t="shared" si="2"/>
        <v>0</v>
      </c>
      <c r="H24" s="904"/>
      <c r="I24" s="904"/>
      <c r="J24" s="904"/>
      <c r="K24" s="904"/>
      <c r="L24" s="105"/>
      <c r="M24" s="105"/>
      <c r="N24" s="105"/>
      <c r="O24" s="105"/>
      <c r="P24" s="105"/>
      <c r="Q24" s="105"/>
      <c r="R24" s="105"/>
      <c r="S24" s="105"/>
      <c r="T24" s="105"/>
      <c r="U24" s="105"/>
      <c r="V24" s="105"/>
      <c r="W24" s="105"/>
      <c r="X24" s="105"/>
      <c r="Y24" s="105"/>
      <c r="Z24" s="105"/>
    </row>
    <row r="25">
      <c r="A25" s="904"/>
      <c r="B25" s="904"/>
      <c r="C25" s="904" t="s">
        <v>513</v>
      </c>
      <c r="D25" s="919"/>
      <c r="E25" s="904">
        <v>0.0</v>
      </c>
      <c r="F25" s="904"/>
      <c r="G25" s="921">
        <f t="shared" si="2"/>
        <v>0</v>
      </c>
      <c r="H25" s="904"/>
      <c r="I25" s="904"/>
      <c r="J25" s="904"/>
      <c r="K25" s="904"/>
      <c r="L25" s="105"/>
      <c r="M25" s="105"/>
      <c r="N25" s="105"/>
      <c r="O25" s="105"/>
      <c r="P25" s="105"/>
      <c r="Q25" s="105"/>
      <c r="R25" s="105"/>
      <c r="S25" s="105"/>
      <c r="T25" s="105"/>
      <c r="U25" s="105"/>
      <c r="V25" s="105"/>
      <c r="W25" s="105"/>
      <c r="X25" s="105"/>
      <c r="Y25" s="105"/>
      <c r="Z25" s="105"/>
    </row>
    <row r="26">
      <c r="A26" s="904"/>
      <c r="B26" s="904"/>
      <c r="C26" s="904" t="s">
        <v>514</v>
      </c>
      <c r="D26" s="919"/>
      <c r="E26" s="904">
        <v>0.0</v>
      </c>
      <c r="F26" s="904"/>
      <c r="G26" s="921">
        <f t="shared" si="2"/>
        <v>0</v>
      </c>
      <c r="H26" s="904"/>
      <c r="I26" s="904"/>
      <c r="J26" s="904"/>
      <c r="K26" s="904"/>
      <c r="L26" s="105"/>
      <c r="M26" s="105"/>
      <c r="N26" s="105"/>
      <c r="O26" s="105"/>
      <c r="P26" s="105"/>
      <c r="Q26" s="105"/>
      <c r="R26" s="105"/>
      <c r="S26" s="105"/>
      <c r="T26" s="105"/>
      <c r="U26" s="105"/>
      <c r="V26" s="105"/>
      <c r="W26" s="105"/>
      <c r="X26" s="105"/>
      <c r="Y26" s="105"/>
      <c r="Z26" s="105"/>
    </row>
    <row r="27">
      <c r="A27" s="904"/>
      <c r="B27" s="904"/>
      <c r="C27" s="904" t="s">
        <v>515</v>
      </c>
      <c r="D27" s="919"/>
      <c r="E27" s="904">
        <v>0.0</v>
      </c>
      <c r="F27" s="904"/>
      <c r="G27" s="921">
        <f t="shared" si="2"/>
        <v>0</v>
      </c>
      <c r="H27" s="904"/>
      <c r="I27" s="904"/>
      <c r="J27" s="904"/>
      <c r="K27" s="904"/>
      <c r="L27" s="105"/>
      <c r="M27" s="105"/>
      <c r="N27" s="105"/>
      <c r="O27" s="105"/>
      <c r="P27" s="105"/>
      <c r="Q27" s="105"/>
      <c r="R27" s="105"/>
      <c r="S27" s="105"/>
      <c r="T27" s="105"/>
      <c r="U27" s="105"/>
      <c r="V27" s="105"/>
      <c r="W27" s="105"/>
      <c r="X27" s="105"/>
      <c r="Y27" s="105"/>
      <c r="Z27" s="105"/>
    </row>
    <row r="28">
      <c r="A28" s="904"/>
      <c r="B28" s="904"/>
      <c r="C28" s="904" t="s">
        <v>516</v>
      </c>
      <c r="D28" s="919"/>
      <c r="E28" s="904">
        <v>0.0</v>
      </c>
      <c r="F28" s="904"/>
      <c r="G28" s="921">
        <f t="shared" si="2"/>
        <v>0</v>
      </c>
      <c r="H28" s="904"/>
      <c r="I28" s="904"/>
      <c r="J28" s="904"/>
      <c r="K28" s="904"/>
      <c r="L28" s="105"/>
      <c r="M28" s="105"/>
      <c r="N28" s="105"/>
      <c r="O28" s="105"/>
      <c r="P28" s="105"/>
      <c r="Q28" s="105"/>
      <c r="R28" s="105"/>
      <c r="S28" s="105"/>
      <c r="T28" s="105"/>
      <c r="U28" s="105"/>
      <c r="V28" s="105"/>
      <c r="W28" s="105"/>
      <c r="X28" s="105"/>
      <c r="Y28" s="105"/>
      <c r="Z28" s="105"/>
    </row>
    <row r="29">
      <c r="A29" s="904"/>
      <c r="B29" s="904"/>
      <c r="C29" s="904" t="s">
        <v>517</v>
      </c>
      <c r="D29" s="919"/>
      <c r="E29" s="904">
        <v>0.0</v>
      </c>
      <c r="F29" s="904"/>
      <c r="G29" s="921">
        <f t="shared" si="2"/>
        <v>0</v>
      </c>
      <c r="H29" s="904"/>
      <c r="I29" s="904"/>
      <c r="J29" s="904"/>
      <c r="K29" s="904"/>
      <c r="L29" s="105"/>
      <c r="M29" s="105"/>
      <c r="N29" s="105"/>
      <c r="O29" s="105"/>
      <c r="P29" s="105"/>
      <c r="Q29" s="105"/>
      <c r="R29" s="105"/>
      <c r="S29" s="105"/>
      <c r="T29" s="105"/>
      <c r="U29" s="105"/>
      <c r="V29" s="105"/>
      <c r="W29" s="105"/>
      <c r="X29" s="105"/>
      <c r="Y29" s="105"/>
      <c r="Z29" s="105"/>
    </row>
    <row r="30">
      <c r="A30" s="904"/>
      <c r="B30" s="904"/>
      <c r="C30" s="904" t="s">
        <v>518</v>
      </c>
      <c r="D30" s="919"/>
      <c r="E30" s="904">
        <v>0.0</v>
      </c>
      <c r="F30" s="904"/>
      <c r="G30" s="921">
        <f t="shared" si="2"/>
        <v>0</v>
      </c>
      <c r="H30" s="904"/>
      <c r="I30" s="904"/>
      <c r="J30" s="904"/>
      <c r="K30" s="904"/>
      <c r="L30" s="105"/>
      <c r="M30" s="105"/>
      <c r="N30" s="105"/>
      <c r="O30" s="105"/>
      <c r="P30" s="105"/>
      <c r="Q30" s="105"/>
      <c r="R30" s="105"/>
      <c r="S30" s="105"/>
      <c r="T30" s="105"/>
      <c r="U30" s="105"/>
      <c r="V30" s="105"/>
      <c r="W30" s="105"/>
      <c r="X30" s="105"/>
      <c r="Y30" s="105"/>
      <c r="Z30" s="105"/>
    </row>
    <row r="31">
      <c r="A31" s="904"/>
      <c r="B31" s="904"/>
      <c r="C31" s="904" t="s">
        <v>519</v>
      </c>
      <c r="D31" s="919"/>
      <c r="E31" s="904">
        <v>0.0</v>
      </c>
      <c r="F31" s="904"/>
      <c r="G31" s="921">
        <f t="shared" si="2"/>
        <v>0</v>
      </c>
      <c r="H31" s="904"/>
      <c r="I31" s="904"/>
      <c r="J31" s="904"/>
      <c r="K31" s="904"/>
      <c r="L31" s="105"/>
      <c r="M31" s="105"/>
      <c r="N31" s="105"/>
      <c r="O31" s="105"/>
      <c r="P31" s="105"/>
      <c r="Q31" s="105"/>
      <c r="R31" s="105"/>
      <c r="S31" s="105"/>
      <c r="T31" s="105"/>
      <c r="U31" s="105"/>
      <c r="V31" s="105"/>
      <c r="W31" s="105"/>
      <c r="X31" s="105"/>
      <c r="Y31" s="105"/>
      <c r="Z31" s="105"/>
    </row>
    <row r="32">
      <c r="A32" s="904"/>
      <c r="B32" s="904"/>
      <c r="C32" s="904" t="s">
        <v>520</v>
      </c>
      <c r="D32" s="919"/>
      <c r="E32" s="904">
        <v>0.0</v>
      </c>
      <c r="F32" s="904"/>
      <c r="G32" s="921">
        <f t="shared" si="2"/>
        <v>0</v>
      </c>
      <c r="H32" s="904"/>
      <c r="I32" s="904"/>
      <c r="J32" s="904"/>
      <c r="K32" s="904"/>
      <c r="L32" s="105"/>
      <c r="M32" s="105"/>
      <c r="N32" s="105"/>
      <c r="O32" s="105"/>
      <c r="P32" s="105"/>
      <c r="Q32" s="105"/>
      <c r="R32" s="105"/>
      <c r="S32" s="105"/>
      <c r="T32" s="105"/>
      <c r="U32" s="105"/>
      <c r="V32" s="105"/>
      <c r="W32" s="105"/>
      <c r="X32" s="105"/>
      <c r="Y32" s="105"/>
      <c r="Z32" s="105"/>
    </row>
    <row r="33">
      <c r="A33" s="904"/>
      <c r="B33" s="904"/>
      <c r="C33" s="904" t="s">
        <v>521</v>
      </c>
      <c r="D33" s="919"/>
      <c r="E33" s="904">
        <v>0.0</v>
      </c>
      <c r="F33" s="904"/>
      <c r="G33" s="921">
        <f t="shared" si="2"/>
        <v>0</v>
      </c>
      <c r="H33" s="904"/>
      <c r="I33" s="904"/>
      <c r="J33" s="904"/>
      <c r="K33" s="904"/>
      <c r="L33" s="105"/>
      <c r="M33" s="105"/>
      <c r="N33" s="105"/>
      <c r="O33" s="105"/>
      <c r="P33" s="105"/>
      <c r="Q33" s="105"/>
      <c r="R33" s="105"/>
      <c r="S33" s="105"/>
      <c r="T33" s="105"/>
      <c r="U33" s="105"/>
      <c r="V33" s="105"/>
      <c r="W33" s="105"/>
      <c r="X33" s="105"/>
      <c r="Y33" s="105"/>
      <c r="Z33" s="105"/>
    </row>
    <row r="34">
      <c r="A34" s="904"/>
      <c r="B34" s="904"/>
      <c r="C34" s="904" t="s">
        <v>522</v>
      </c>
      <c r="D34" s="919"/>
      <c r="E34" s="904">
        <v>0.0</v>
      </c>
      <c r="F34" s="904"/>
      <c r="G34" s="921">
        <f t="shared" si="2"/>
        <v>0</v>
      </c>
      <c r="H34" s="904"/>
      <c r="I34" s="904"/>
      <c r="J34" s="904"/>
      <c r="K34" s="904"/>
      <c r="L34" s="105"/>
      <c r="M34" s="105"/>
      <c r="N34" s="105"/>
      <c r="O34" s="105"/>
      <c r="P34" s="105"/>
      <c r="Q34" s="105"/>
      <c r="R34" s="105"/>
      <c r="S34" s="105"/>
      <c r="T34" s="105"/>
      <c r="U34" s="105"/>
      <c r="V34" s="105"/>
      <c r="W34" s="105"/>
      <c r="X34" s="105"/>
      <c r="Y34" s="105"/>
      <c r="Z34" s="105"/>
    </row>
    <row r="35">
      <c r="A35" s="904"/>
      <c r="B35" s="904"/>
      <c r="C35" s="904" t="s">
        <v>523</v>
      </c>
      <c r="D35" s="919"/>
      <c r="E35" s="904">
        <v>0.0</v>
      </c>
      <c r="F35" s="904"/>
      <c r="G35" s="921">
        <f t="shared" si="2"/>
        <v>0</v>
      </c>
      <c r="H35" s="904"/>
      <c r="I35" s="904"/>
      <c r="J35" s="904"/>
      <c r="K35" s="904"/>
      <c r="L35" s="105"/>
      <c r="M35" s="105"/>
      <c r="N35" s="105"/>
      <c r="O35" s="105"/>
      <c r="P35" s="105"/>
      <c r="Q35" s="105"/>
      <c r="R35" s="105"/>
      <c r="S35" s="105"/>
      <c r="T35" s="105"/>
      <c r="U35" s="105"/>
      <c r="V35" s="105"/>
      <c r="W35" s="105"/>
      <c r="X35" s="105"/>
      <c r="Y35" s="105"/>
      <c r="Z35" s="105"/>
    </row>
    <row r="36">
      <c r="A36" s="904"/>
      <c r="B36" s="904"/>
      <c r="C36" s="904" t="s">
        <v>524</v>
      </c>
      <c r="D36" s="919"/>
      <c r="E36" s="904">
        <v>0.0</v>
      </c>
      <c r="F36" s="904"/>
      <c r="G36" s="921">
        <f t="shared" si="2"/>
        <v>0</v>
      </c>
      <c r="H36" s="904"/>
      <c r="I36" s="904"/>
      <c r="J36" s="904"/>
      <c r="K36" s="904"/>
      <c r="L36" s="105"/>
      <c r="M36" s="105"/>
      <c r="N36" s="105"/>
      <c r="O36" s="105"/>
      <c r="P36" s="105"/>
      <c r="Q36" s="105"/>
      <c r="R36" s="105"/>
      <c r="S36" s="105"/>
      <c r="T36" s="105"/>
      <c r="U36" s="105"/>
      <c r="V36" s="105"/>
      <c r="W36" s="105"/>
      <c r="X36" s="105"/>
      <c r="Y36" s="105"/>
      <c r="Z36" s="105"/>
    </row>
    <row r="37">
      <c r="A37" s="904"/>
      <c r="B37" s="904"/>
      <c r="C37" s="904" t="s">
        <v>525</v>
      </c>
      <c r="D37" s="919"/>
      <c r="E37" s="904">
        <v>0.0</v>
      </c>
      <c r="F37" s="904"/>
      <c r="G37" s="921">
        <f t="shared" si="2"/>
        <v>0</v>
      </c>
      <c r="H37" s="904"/>
      <c r="I37" s="904"/>
      <c r="J37" s="904"/>
      <c r="K37" s="904"/>
      <c r="L37" s="105"/>
      <c r="M37" s="105"/>
      <c r="N37" s="105"/>
      <c r="O37" s="105"/>
      <c r="P37" s="105"/>
      <c r="Q37" s="105"/>
      <c r="R37" s="105"/>
      <c r="S37" s="105"/>
      <c r="T37" s="105"/>
      <c r="U37" s="105"/>
      <c r="V37" s="105"/>
      <c r="W37" s="105"/>
      <c r="X37" s="105"/>
      <c r="Y37" s="105"/>
      <c r="Z37" s="105"/>
    </row>
    <row r="38">
      <c r="A38" s="904"/>
      <c r="B38" s="904"/>
      <c r="C38" s="904" t="s">
        <v>526</v>
      </c>
      <c r="D38" s="919"/>
      <c r="E38" s="904">
        <v>0.0</v>
      </c>
      <c r="F38" s="904"/>
      <c r="G38" s="921">
        <f t="shared" si="2"/>
        <v>0</v>
      </c>
      <c r="H38" s="904"/>
      <c r="I38" s="904"/>
      <c r="J38" s="904"/>
      <c r="K38" s="904"/>
      <c r="L38" s="105"/>
      <c r="M38" s="105"/>
      <c r="N38" s="105"/>
      <c r="O38" s="105"/>
      <c r="P38" s="105"/>
      <c r="Q38" s="105"/>
      <c r="R38" s="105"/>
      <c r="S38" s="105"/>
      <c r="T38" s="105"/>
      <c r="U38" s="105"/>
      <c r="V38" s="105"/>
      <c r="W38" s="105"/>
      <c r="X38" s="105"/>
      <c r="Y38" s="105"/>
      <c r="Z38" s="105"/>
    </row>
    <row r="39">
      <c r="A39" s="904"/>
      <c r="B39" s="904"/>
      <c r="C39" s="904" t="s">
        <v>527</v>
      </c>
      <c r="D39" s="919"/>
      <c r="E39" s="904">
        <v>0.0</v>
      </c>
      <c r="F39" s="904"/>
      <c r="G39" s="921">
        <f t="shared" si="2"/>
        <v>0</v>
      </c>
      <c r="H39" s="904"/>
      <c r="I39" s="904"/>
      <c r="J39" s="904"/>
      <c r="K39" s="904"/>
      <c r="L39" s="105"/>
      <c r="M39" s="105"/>
      <c r="N39" s="105"/>
      <c r="O39" s="105"/>
      <c r="P39" s="105"/>
      <c r="Q39" s="105"/>
      <c r="R39" s="105"/>
      <c r="S39" s="105"/>
      <c r="T39" s="105"/>
      <c r="U39" s="105"/>
      <c r="V39" s="105"/>
      <c r="W39" s="105"/>
      <c r="X39" s="105"/>
      <c r="Y39" s="105"/>
      <c r="Z39" s="105"/>
    </row>
    <row r="40">
      <c r="A40" s="904"/>
      <c r="B40" s="904"/>
      <c r="C40" s="904" t="s">
        <v>528</v>
      </c>
      <c r="D40" s="919"/>
      <c r="E40" s="904">
        <v>0.0</v>
      </c>
      <c r="F40" s="904"/>
      <c r="G40" s="921">
        <f t="shared" si="2"/>
        <v>0</v>
      </c>
      <c r="H40" s="904"/>
      <c r="I40" s="904"/>
      <c r="J40" s="904"/>
      <c r="K40" s="904"/>
      <c r="L40" s="105"/>
      <c r="M40" s="105"/>
      <c r="N40" s="105"/>
      <c r="O40" s="105"/>
      <c r="P40" s="105"/>
      <c r="Q40" s="105"/>
      <c r="R40" s="105"/>
      <c r="S40" s="105"/>
      <c r="T40" s="105"/>
      <c r="U40" s="105"/>
      <c r="V40" s="105"/>
      <c r="W40" s="105"/>
      <c r="X40" s="105"/>
      <c r="Y40" s="105"/>
      <c r="Z40" s="105"/>
    </row>
    <row r="41">
      <c r="A41" s="904"/>
      <c r="B41" s="904"/>
      <c r="C41" s="904" t="s">
        <v>529</v>
      </c>
      <c r="D41" s="919"/>
      <c r="E41" s="904">
        <v>0.0</v>
      </c>
      <c r="F41" s="904"/>
      <c r="G41" s="921">
        <f t="shared" si="2"/>
        <v>0</v>
      </c>
      <c r="H41" s="904"/>
      <c r="I41" s="904"/>
      <c r="J41" s="904"/>
      <c r="K41" s="904"/>
      <c r="L41" s="105"/>
      <c r="M41" s="105"/>
      <c r="N41" s="105"/>
      <c r="O41" s="105"/>
      <c r="P41" s="105"/>
      <c r="Q41" s="105"/>
      <c r="R41" s="105"/>
      <c r="S41" s="105"/>
      <c r="T41" s="105"/>
      <c r="U41" s="105"/>
      <c r="V41" s="105"/>
      <c r="W41" s="105"/>
      <c r="X41" s="105"/>
      <c r="Y41" s="105"/>
      <c r="Z41" s="105"/>
    </row>
    <row r="42">
      <c r="A42" s="904"/>
      <c r="B42" s="904"/>
      <c r="C42" s="904" t="s">
        <v>530</v>
      </c>
      <c r="D42" s="919"/>
      <c r="E42" s="904">
        <v>0.0</v>
      </c>
      <c r="F42" s="904"/>
      <c r="G42" s="921">
        <f t="shared" si="2"/>
        <v>0</v>
      </c>
      <c r="H42" s="904"/>
      <c r="I42" s="904"/>
      <c r="J42" s="904"/>
      <c r="K42" s="904"/>
      <c r="L42" s="105"/>
      <c r="M42" s="105"/>
      <c r="N42" s="105"/>
      <c r="O42" s="105"/>
      <c r="P42" s="105"/>
      <c r="Q42" s="105"/>
      <c r="R42" s="105"/>
      <c r="S42" s="105"/>
      <c r="T42" s="105"/>
      <c r="U42" s="105"/>
      <c r="V42" s="105"/>
      <c r="W42" s="105"/>
      <c r="X42" s="105"/>
      <c r="Y42" s="105"/>
      <c r="Z42" s="105"/>
    </row>
    <row r="43">
      <c r="A43" s="904"/>
      <c r="B43" s="904"/>
      <c r="C43" s="904" t="s">
        <v>531</v>
      </c>
      <c r="D43" s="919"/>
      <c r="E43" s="904">
        <v>0.0</v>
      </c>
      <c r="F43" s="904"/>
      <c r="G43" s="921">
        <f t="shared" si="2"/>
        <v>0</v>
      </c>
      <c r="H43" s="904"/>
      <c r="I43" s="904"/>
      <c r="J43" s="904"/>
      <c r="K43" s="904"/>
      <c r="L43" s="105"/>
      <c r="M43" s="105"/>
      <c r="N43" s="105"/>
      <c r="O43" s="105"/>
      <c r="P43" s="105"/>
      <c r="Q43" s="105"/>
      <c r="R43" s="105"/>
      <c r="S43" s="105"/>
      <c r="T43" s="105"/>
      <c r="U43" s="105"/>
      <c r="V43" s="105"/>
      <c r="W43" s="105"/>
      <c r="X43" s="105"/>
      <c r="Y43" s="105"/>
      <c r="Z43" s="105"/>
    </row>
    <row r="44">
      <c r="A44" s="904"/>
      <c r="B44" s="904"/>
      <c r="C44" s="904" t="s">
        <v>531</v>
      </c>
      <c r="D44" s="919"/>
      <c r="E44" s="904">
        <v>0.0</v>
      </c>
      <c r="F44" s="904"/>
      <c r="G44" s="921">
        <f t="shared" si="2"/>
        <v>0</v>
      </c>
      <c r="H44" s="904"/>
      <c r="I44" s="904"/>
      <c r="J44" s="904"/>
      <c r="K44" s="904"/>
      <c r="L44" s="105"/>
      <c r="M44" s="105"/>
      <c r="N44" s="105"/>
      <c r="O44" s="105"/>
      <c r="P44" s="105"/>
      <c r="Q44" s="105"/>
      <c r="R44" s="105"/>
      <c r="S44" s="105"/>
      <c r="T44" s="105"/>
      <c r="U44" s="105"/>
      <c r="V44" s="105"/>
      <c r="W44" s="105"/>
      <c r="X44" s="105"/>
      <c r="Y44" s="105"/>
      <c r="Z44" s="105"/>
    </row>
    <row r="45">
      <c r="A45" s="904"/>
      <c r="B45" s="904"/>
      <c r="C45" s="904" t="s">
        <v>531</v>
      </c>
      <c r="D45" s="919"/>
      <c r="E45" s="904">
        <v>0.0</v>
      </c>
      <c r="F45" s="904"/>
      <c r="G45" s="921">
        <f t="shared" si="2"/>
        <v>0</v>
      </c>
      <c r="H45" s="904"/>
      <c r="I45" s="904"/>
      <c r="J45" s="904"/>
      <c r="K45" s="904"/>
      <c r="L45" s="105"/>
      <c r="M45" s="105"/>
      <c r="N45" s="105"/>
      <c r="O45" s="105"/>
      <c r="P45" s="105"/>
      <c r="Q45" s="105"/>
      <c r="R45" s="105"/>
      <c r="S45" s="105"/>
      <c r="T45" s="105"/>
      <c r="U45" s="105"/>
      <c r="V45" s="105"/>
      <c r="W45" s="105"/>
      <c r="X45" s="105"/>
      <c r="Y45" s="105"/>
      <c r="Z45" s="105"/>
    </row>
    <row r="46" ht="6.75" customHeight="1">
      <c r="A46" s="904"/>
      <c r="B46" s="904"/>
      <c r="C46" s="904"/>
      <c r="D46" s="919"/>
      <c r="E46" s="922"/>
      <c r="F46" s="923"/>
      <c r="G46" s="922"/>
      <c r="H46" s="904"/>
      <c r="I46" s="904"/>
      <c r="J46" s="904"/>
      <c r="K46" s="904"/>
      <c r="L46" s="105"/>
      <c r="M46" s="105"/>
      <c r="N46" s="105"/>
      <c r="O46" s="105"/>
      <c r="P46" s="105"/>
      <c r="Q46" s="105"/>
      <c r="R46" s="105"/>
      <c r="S46" s="105"/>
      <c r="T46" s="105"/>
      <c r="U46" s="105"/>
      <c r="V46" s="105"/>
      <c r="W46" s="105"/>
      <c r="X46" s="105"/>
      <c r="Y46" s="105"/>
      <c r="Z46" s="105"/>
    </row>
    <row r="47" ht="6.75" customHeight="1">
      <c r="A47" s="904"/>
      <c r="B47" s="904"/>
      <c r="C47" s="904"/>
      <c r="D47" s="919"/>
      <c r="E47" s="924"/>
      <c r="F47" s="923"/>
      <c r="G47" s="924"/>
      <c r="H47" s="904"/>
      <c r="I47" s="904"/>
      <c r="J47" s="904"/>
      <c r="K47" s="904"/>
      <c r="L47" s="105"/>
      <c r="M47" s="105"/>
      <c r="N47" s="105"/>
      <c r="O47" s="105"/>
      <c r="P47" s="105"/>
      <c r="Q47" s="105"/>
      <c r="R47" s="105"/>
      <c r="S47" s="105"/>
      <c r="T47" s="105"/>
      <c r="U47" s="105"/>
      <c r="V47" s="105"/>
      <c r="W47" s="105"/>
      <c r="X47" s="105"/>
      <c r="Y47" s="105"/>
      <c r="Z47" s="105"/>
    </row>
    <row r="48">
      <c r="A48" s="904"/>
      <c r="B48" s="904"/>
      <c r="C48" s="904" t="s">
        <v>532</v>
      </c>
      <c r="D48" s="904"/>
      <c r="E48" s="925">
        <f>SUM(E22:E47)</f>
        <v>0</v>
      </c>
      <c r="F48" s="926"/>
      <c r="G48" s="921">
        <f>E48*12</f>
        <v>0</v>
      </c>
      <c r="H48" s="904"/>
      <c r="I48" s="904"/>
      <c r="J48" s="904"/>
      <c r="K48" s="904"/>
      <c r="L48" s="105"/>
      <c r="M48" s="105"/>
      <c r="N48" s="105"/>
      <c r="O48" s="105"/>
      <c r="P48" s="105"/>
      <c r="Q48" s="105"/>
      <c r="R48" s="105"/>
      <c r="S48" s="105"/>
      <c r="T48" s="105"/>
      <c r="U48" s="105"/>
      <c r="V48" s="105"/>
      <c r="W48" s="105"/>
      <c r="X48" s="105"/>
      <c r="Y48" s="105"/>
      <c r="Z48" s="105"/>
    </row>
    <row r="49">
      <c r="A49" s="904"/>
      <c r="B49" s="904"/>
      <c r="C49" s="904"/>
      <c r="D49" s="904"/>
      <c r="E49" s="923"/>
      <c r="F49" s="923"/>
      <c r="G49" s="923"/>
      <c r="H49" s="904"/>
      <c r="I49" s="904"/>
      <c r="J49" s="904"/>
      <c r="K49" s="904"/>
      <c r="L49" s="105"/>
      <c r="M49" s="105"/>
      <c r="N49" s="105"/>
      <c r="O49" s="105"/>
      <c r="P49" s="105"/>
      <c r="Q49" s="105"/>
      <c r="R49" s="105"/>
      <c r="S49" s="105"/>
      <c r="T49" s="105"/>
      <c r="U49" s="105"/>
      <c r="V49" s="105"/>
      <c r="W49" s="105"/>
      <c r="X49" s="105"/>
      <c r="Y49" s="105"/>
      <c r="Z49" s="105"/>
    </row>
    <row r="50">
      <c r="A50" s="904"/>
      <c r="B50" s="904"/>
      <c r="C50" s="913" t="s">
        <v>533</v>
      </c>
      <c r="D50" s="904"/>
      <c r="E50" s="921">
        <f>E18-E48</f>
        <v>0</v>
      </c>
      <c r="F50" s="928"/>
      <c r="G50" s="921">
        <f>E50*12</f>
        <v>0</v>
      </c>
      <c r="H50" s="904"/>
      <c r="I50" s="904"/>
      <c r="J50" s="904"/>
      <c r="K50" s="904"/>
      <c r="L50" s="105"/>
      <c r="M50" s="105"/>
      <c r="N50" s="105"/>
      <c r="O50" s="105"/>
      <c r="P50" s="105"/>
      <c r="Q50" s="105"/>
      <c r="R50" s="105"/>
      <c r="S50" s="105"/>
      <c r="T50" s="105"/>
      <c r="U50" s="105"/>
      <c r="V50" s="105"/>
      <c r="W50" s="105"/>
      <c r="X50" s="105"/>
      <c r="Y50" s="105"/>
      <c r="Z50" s="105"/>
    </row>
    <row r="51">
      <c r="A51" s="904"/>
      <c r="B51" s="904"/>
      <c r="C51" s="904"/>
      <c r="D51" s="904"/>
      <c r="E51" s="904"/>
      <c r="F51" s="904"/>
      <c r="G51" s="904"/>
      <c r="H51" s="904"/>
      <c r="I51" s="904"/>
      <c r="J51" s="904"/>
      <c r="K51" s="904"/>
      <c r="L51" s="105"/>
      <c r="M51" s="105"/>
      <c r="N51" s="105"/>
      <c r="O51" s="105"/>
      <c r="P51" s="105"/>
      <c r="Q51" s="105"/>
      <c r="R51" s="105"/>
      <c r="S51" s="105"/>
      <c r="T51" s="105"/>
      <c r="U51" s="105"/>
      <c r="V51" s="105"/>
      <c r="W51" s="105"/>
      <c r="X51" s="105"/>
      <c r="Y51" s="105"/>
      <c r="Z51" s="105"/>
    </row>
    <row r="52">
      <c r="A52" s="904"/>
      <c r="B52" s="904"/>
      <c r="C52" s="904"/>
      <c r="D52" s="904"/>
      <c r="E52" s="904"/>
      <c r="F52" s="904"/>
      <c r="G52" s="904"/>
      <c r="H52" s="904"/>
      <c r="I52" s="904"/>
      <c r="J52" s="904"/>
      <c r="K52" s="904"/>
      <c r="L52" s="105"/>
      <c r="M52" s="105"/>
      <c r="N52" s="105"/>
      <c r="O52" s="105"/>
      <c r="P52" s="105"/>
      <c r="Q52" s="105"/>
      <c r="R52" s="105"/>
      <c r="S52" s="105"/>
      <c r="T52" s="105"/>
      <c r="U52" s="105"/>
      <c r="V52" s="105"/>
      <c r="W52" s="105"/>
      <c r="X52" s="105"/>
      <c r="Y52" s="105"/>
      <c r="Z52" s="105"/>
    </row>
    <row r="53">
      <c r="A53" s="904"/>
      <c r="B53" s="904"/>
      <c r="C53" s="904"/>
      <c r="D53" s="904"/>
      <c r="E53" s="904"/>
      <c r="F53" s="904"/>
      <c r="G53" s="904"/>
      <c r="H53" s="904"/>
      <c r="I53" s="904"/>
      <c r="J53" s="904"/>
      <c r="K53" s="904"/>
      <c r="L53" s="105"/>
      <c r="M53" s="105"/>
      <c r="N53" s="105"/>
      <c r="O53" s="105"/>
      <c r="P53" s="105"/>
      <c r="Q53" s="105"/>
      <c r="R53" s="105"/>
      <c r="S53" s="105"/>
      <c r="T53" s="105"/>
      <c r="U53" s="105"/>
      <c r="V53" s="105"/>
      <c r="W53" s="105"/>
      <c r="X53" s="105"/>
      <c r="Y53" s="105"/>
      <c r="Z53" s="105"/>
    </row>
    <row r="54">
      <c r="A54" s="904"/>
      <c r="B54" s="905"/>
      <c r="C54" s="905"/>
      <c r="D54" s="905"/>
      <c r="E54" s="905"/>
      <c r="F54" s="905"/>
      <c r="G54" s="905"/>
      <c r="H54" s="904"/>
      <c r="I54" s="904"/>
      <c r="J54" s="904"/>
      <c r="K54" s="904"/>
      <c r="L54" s="105"/>
      <c r="M54" s="105"/>
      <c r="N54" s="105"/>
      <c r="O54" s="105"/>
      <c r="P54" s="105"/>
      <c r="Q54" s="105"/>
      <c r="R54" s="105"/>
      <c r="S54" s="105"/>
      <c r="T54" s="105"/>
      <c r="U54" s="105"/>
      <c r="V54" s="105"/>
      <c r="W54" s="105"/>
      <c r="X54" s="105"/>
      <c r="Y54" s="105"/>
      <c r="Z54" s="105"/>
    </row>
    <row r="55">
      <c r="A55" s="904"/>
      <c r="B55" s="929" t="s">
        <v>534</v>
      </c>
      <c r="C55" s="907"/>
      <c r="D55" s="907"/>
      <c r="E55" s="907"/>
      <c r="F55" s="907"/>
      <c r="G55" s="907"/>
      <c r="H55" s="904"/>
      <c r="I55" s="904"/>
      <c r="J55" s="904"/>
      <c r="K55" s="904"/>
      <c r="L55" s="105"/>
      <c r="M55" s="105"/>
      <c r="N55" s="105"/>
      <c r="O55" s="105"/>
      <c r="P55" s="105"/>
      <c r="Q55" s="105"/>
      <c r="R55" s="105"/>
      <c r="S55" s="105"/>
      <c r="T55" s="105"/>
      <c r="U55" s="105"/>
      <c r="V55" s="105"/>
      <c r="W55" s="105"/>
      <c r="X55" s="105"/>
      <c r="Y55" s="105"/>
      <c r="Z55" s="105"/>
    </row>
    <row r="56" ht="8.25" customHeight="1">
      <c r="A56" s="904"/>
      <c r="B56" s="904"/>
      <c r="C56" s="904"/>
      <c r="D56" s="904"/>
      <c r="E56" s="904"/>
      <c r="F56" s="904"/>
      <c r="G56" s="904"/>
      <c r="H56" s="904"/>
      <c r="I56" s="904"/>
      <c r="J56" s="904"/>
      <c r="K56" s="904"/>
      <c r="L56" s="105"/>
      <c r="M56" s="105"/>
      <c r="N56" s="105"/>
      <c r="O56" s="105"/>
      <c r="P56" s="105"/>
      <c r="Q56" s="105"/>
      <c r="R56" s="105"/>
      <c r="S56" s="105"/>
      <c r="T56" s="105"/>
      <c r="U56" s="105"/>
      <c r="V56" s="105"/>
      <c r="W56" s="105"/>
      <c r="X56" s="105"/>
      <c r="Y56" s="105"/>
      <c r="Z56" s="105"/>
    </row>
    <row r="57" ht="15.7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row>
    <row r="58" ht="15.75" customHeight="1">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row>
    <row r="59" ht="15.75" customHeight="1">
      <c r="A59" s="10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ht="15.75" customHeight="1">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ht="15.7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ht="15.7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ht="15.75" customHeight="1">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11.88"/>
    <col customWidth="1" min="2" max="2" width="28.63"/>
    <col customWidth="1" min="3" max="3" width="45.63"/>
    <col customWidth="1" min="4" max="4" width="5.38"/>
    <col customWidth="1" min="5" max="5" width="20.38"/>
    <col customWidth="1" min="6" max="6" width="6.63"/>
    <col customWidth="1" min="7" max="7" width="19.88"/>
    <col customWidth="1" min="8" max="8" width="9.63"/>
    <col customWidth="1" min="9" max="17" width="12.63"/>
  </cols>
  <sheetData>
    <row r="1" ht="16.5" customHeight="1">
      <c r="A1" s="904"/>
      <c r="B1" s="905"/>
      <c r="C1" s="905"/>
      <c r="D1" s="905"/>
      <c r="E1" s="905"/>
      <c r="F1" s="905"/>
      <c r="G1" s="905"/>
      <c r="H1" s="904"/>
      <c r="I1" s="904"/>
      <c r="J1" s="904"/>
      <c r="K1" s="904"/>
      <c r="L1" s="105"/>
      <c r="M1" s="105"/>
      <c r="N1" s="105"/>
      <c r="O1" s="105"/>
      <c r="P1" s="105"/>
      <c r="Q1" s="105"/>
      <c r="R1" s="105"/>
      <c r="S1" s="105"/>
      <c r="T1" s="105"/>
      <c r="U1" s="105"/>
      <c r="V1" s="105"/>
      <c r="W1" s="105"/>
      <c r="X1" s="105"/>
      <c r="Y1" s="105"/>
      <c r="Z1" s="105"/>
    </row>
    <row r="2" ht="22.5" customHeight="1">
      <c r="A2" s="904"/>
      <c r="B2" s="906"/>
      <c r="C2" s="907"/>
      <c r="D2" s="907"/>
      <c r="E2" s="907"/>
      <c r="F2" s="907"/>
      <c r="G2" s="907"/>
      <c r="H2" s="904"/>
      <c r="I2" s="904"/>
      <c r="J2" s="904"/>
      <c r="K2" s="904"/>
      <c r="L2" s="105"/>
      <c r="M2" s="105"/>
      <c r="N2" s="105"/>
      <c r="O2" s="105"/>
      <c r="P2" s="105"/>
      <c r="Q2" s="105"/>
      <c r="R2" s="105"/>
      <c r="S2" s="105"/>
      <c r="T2" s="105"/>
      <c r="U2" s="105"/>
      <c r="V2" s="105"/>
      <c r="W2" s="105"/>
      <c r="X2" s="105"/>
      <c r="Y2" s="105"/>
      <c r="Z2" s="105"/>
    </row>
    <row r="3" ht="22.5" customHeight="1">
      <c r="A3" s="904"/>
      <c r="B3" s="908"/>
      <c r="C3" s="904"/>
      <c r="D3" s="904"/>
      <c r="E3" s="904"/>
      <c r="F3" s="904"/>
      <c r="G3" s="904"/>
      <c r="H3" s="904"/>
      <c r="I3" s="904"/>
      <c r="J3" s="904"/>
      <c r="K3" s="904"/>
      <c r="L3" s="105"/>
      <c r="M3" s="105"/>
      <c r="N3" s="105"/>
      <c r="O3" s="105"/>
      <c r="P3" s="105"/>
      <c r="Q3" s="105"/>
      <c r="R3" s="105"/>
      <c r="S3" s="105"/>
      <c r="T3" s="105"/>
      <c r="U3" s="105"/>
      <c r="V3" s="105"/>
      <c r="W3" s="105"/>
      <c r="X3" s="105"/>
      <c r="Y3" s="105"/>
      <c r="Z3" s="105"/>
    </row>
    <row r="4" ht="22.5" customHeight="1">
      <c r="A4" s="904"/>
      <c r="B4" s="909" t="s">
        <v>498</v>
      </c>
      <c r="C4" s="904"/>
      <c r="D4" s="904"/>
      <c r="E4" s="904"/>
      <c r="F4" s="904"/>
      <c r="G4" s="904"/>
      <c r="H4" s="904"/>
      <c r="I4" s="904"/>
      <c r="J4" s="904"/>
      <c r="K4" s="904"/>
      <c r="L4" s="105"/>
      <c r="M4" s="105"/>
      <c r="N4" s="105"/>
      <c r="O4" s="105"/>
      <c r="P4" s="105"/>
      <c r="Q4" s="105"/>
      <c r="R4" s="105"/>
      <c r="S4" s="105"/>
      <c r="T4" s="105"/>
      <c r="U4" s="105"/>
      <c r="V4" s="105"/>
      <c r="W4" s="105"/>
      <c r="X4" s="105"/>
      <c r="Y4" s="105"/>
      <c r="Z4" s="105"/>
    </row>
    <row r="5" ht="22.5" customHeight="1">
      <c r="A5" s="904"/>
      <c r="B5" s="910"/>
      <c r="C5" s="905"/>
      <c r="D5" s="905"/>
      <c r="E5" s="905"/>
      <c r="F5" s="905"/>
      <c r="G5" s="905"/>
      <c r="H5" s="904"/>
      <c r="I5" s="904"/>
      <c r="J5" s="904"/>
      <c r="K5" s="904"/>
      <c r="L5" s="105"/>
      <c r="M5" s="105"/>
      <c r="N5" s="105"/>
      <c r="O5" s="105"/>
      <c r="P5" s="105"/>
      <c r="Q5" s="105"/>
      <c r="R5" s="105"/>
      <c r="S5" s="105"/>
      <c r="T5" s="105"/>
      <c r="U5" s="105"/>
      <c r="V5" s="105"/>
      <c r="W5" s="105"/>
      <c r="X5" s="105"/>
      <c r="Y5" s="105"/>
      <c r="Z5" s="105"/>
    </row>
    <row r="6" ht="15.75" customHeight="1">
      <c r="A6" s="904"/>
      <c r="B6" s="907"/>
      <c r="C6" s="907"/>
      <c r="D6" s="907"/>
      <c r="E6" s="907"/>
      <c r="F6" s="907"/>
      <c r="G6" s="907"/>
      <c r="H6" s="904"/>
      <c r="I6" s="904"/>
      <c r="J6" s="904"/>
      <c r="K6" s="904"/>
      <c r="L6" s="105"/>
      <c r="M6" s="105"/>
      <c r="N6" s="105"/>
      <c r="O6" s="105"/>
      <c r="P6" s="105"/>
      <c r="Q6" s="105"/>
      <c r="R6" s="105"/>
      <c r="S6" s="105"/>
      <c r="T6" s="105"/>
      <c r="U6" s="105"/>
      <c r="V6" s="105"/>
      <c r="W6" s="105"/>
      <c r="X6" s="105"/>
      <c r="Y6" s="105"/>
      <c r="Z6" s="105"/>
    </row>
    <row r="7">
      <c r="A7" s="904"/>
      <c r="B7" s="904"/>
      <c r="C7" s="904"/>
      <c r="D7" s="904"/>
      <c r="E7" s="905"/>
      <c r="F7" s="904"/>
      <c r="G7" s="905"/>
      <c r="H7" s="904"/>
      <c r="I7" s="904"/>
      <c r="J7" s="904"/>
      <c r="K7" s="904"/>
      <c r="L7" s="105"/>
      <c r="M7" s="105"/>
      <c r="N7" s="105"/>
      <c r="O7" s="105"/>
      <c r="P7" s="105"/>
      <c r="Q7" s="105"/>
      <c r="R7" s="105"/>
      <c r="S7" s="105"/>
      <c r="T7" s="105"/>
      <c r="U7" s="105"/>
      <c r="V7" s="105"/>
      <c r="W7" s="105"/>
      <c r="X7" s="105"/>
      <c r="Y7" s="105"/>
      <c r="Z7" s="105"/>
    </row>
    <row r="8">
      <c r="A8" s="904"/>
      <c r="B8" s="904"/>
      <c r="C8" s="904"/>
      <c r="D8" s="904"/>
      <c r="E8" s="911" t="s">
        <v>499</v>
      </c>
      <c r="F8" s="912"/>
      <c r="G8" s="911" t="s">
        <v>500</v>
      </c>
      <c r="H8" s="904"/>
      <c r="I8" s="904"/>
      <c r="J8" s="904"/>
      <c r="K8" s="904"/>
      <c r="L8" s="105"/>
      <c r="M8" s="105"/>
      <c r="N8" s="105"/>
      <c r="O8" s="105"/>
      <c r="P8" s="105"/>
      <c r="Q8" s="105"/>
      <c r="R8" s="105"/>
      <c r="S8" s="105"/>
      <c r="T8" s="105"/>
      <c r="U8" s="105"/>
      <c r="V8" s="105"/>
      <c r="W8" s="105"/>
      <c r="X8" s="105"/>
      <c r="Y8" s="105"/>
      <c r="Z8" s="105"/>
    </row>
    <row r="9">
      <c r="A9" s="904"/>
      <c r="B9" s="913" t="s">
        <v>501</v>
      </c>
      <c r="C9" s="904"/>
      <c r="D9" s="914"/>
      <c r="E9" s="915" t="s">
        <v>502</v>
      </c>
      <c r="F9" s="916"/>
      <c r="G9" s="915" t="s">
        <v>502</v>
      </c>
      <c r="H9" s="904"/>
      <c r="I9" s="904"/>
      <c r="J9" s="904"/>
      <c r="K9" s="904"/>
      <c r="L9" s="105"/>
      <c r="M9" s="105"/>
      <c r="N9" s="105"/>
      <c r="O9" s="105"/>
      <c r="P9" s="105"/>
      <c r="Q9" s="105"/>
      <c r="R9" s="105"/>
      <c r="S9" s="105"/>
      <c r="T9" s="105"/>
      <c r="U9" s="105"/>
      <c r="V9" s="105"/>
      <c r="W9" s="105"/>
      <c r="X9" s="105"/>
      <c r="Y9" s="105"/>
      <c r="Z9" s="105"/>
    </row>
    <row r="10" ht="9.0" customHeight="1">
      <c r="A10" s="904"/>
      <c r="B10" s="913"/>
      <c r="C10" s="904"/>
      <c r="D10" s="914"/>
      <c r="E10" s="917"/>
      <c r="F10" s="918"/>
      <c r="G10" s="917"/>
      <c r="H10" s="904"/>
      <c r="I10" s="904"/>
      <c r="J10" s="904"/>
      <c r="K10" s="904"/>
      <c r="L10" s="105"/>
      <c r="M10" s="105"/>
      <c r="N10" s="105"/>
      <c r="O10" s="105"/>
      <c r="P10" s="105"/>
      <c r="Q10" s="105"/>
      <c r="R10" s="105"/>
      <c r="S10" s="105"/>
      <c r="T10" s="105"/>
      <c r="U10" s="105"/>
      <c r="V10" s="105"/>
      <c r="W10" s="105"/>
      <c r="X10" s="105"/>
      <c r="Y10" s="105"/>
      <c r="Z10" s="105"/>
    </row>
    <row r="11">
      <c r="A11" s="904"/>
      <c r="B11" s="904"/>
      <c r="C11" s="904" t="s">
        <v>503</v>
      </c>
      <c r="D11" s="919"/>
      <c r="E11" s="904">
        <v>0.0</v>
      </c>
      <c r="F11" s="904"/>
      <c r="G11" s="921">
        <f t="shared" ref="G11:G15" si="1">E11*12</f>
        <v>0</v>
      </c>
      <c r="H11" s="904"/>
      <c r="I11" s="904"/>
      <c r="J11" s="904"/>
      <c r="K11" s="904"/>
      <c r="L11" s="105"/>
      <c r="M11" s="105"/>
      <c r="N11" s="105"/>
      <c r="O11" s="105"/>
      <c r="P11" s="105"/>
      <c r="Q11" s="105"/>
      <c r="R11" s="105"/>
      <c r="S11" s="105"/>
      <c r="T11" s="105"/>
      <c r="U11" s="105"/>
      <c r="V11" s="105"/>
      <c r="W11" s="105"/>
      <c r="X11" s="105"/>
      <c r="Y11" s="105"/>
      <c r="Z11" s="105"/>
    </row>
    <row r="12">
      <c r="A12" s="904"/>
      <c r="B12" s="904"/>
      <c r="C12" s="904" t="s">
        <v>504</v>
      </c>
      <c r="D12" s="919"/>
      <c r="E12" s="904">
        <v>0.0</v>
      </c>
      <c r="F12" s="904"/>
      <c r="G12" s="921">
        <f t="shared" si="1"/>
        <v>0</v>
      </c>
      <c r="H12" s="904"/>
      <c r="I12" s="904"/>
      <c r="J12" s="904"/>
      <c r="K12" s="904"/>
      <c r="L12" s="105"/>
      <c r="M12" s="105"/>
      <c r="N12" s="105"/>
      <c r="O12" s="105"/>
      <c r="P12" s="105"/>
      <c r="Q12" s="105"/>
      <c r="R12" s="105"/>
      <c r="S12" s="105"/>
      <c r="T12" s="105"/>
      <c r="U12" s="105"/>
      <c r="V12" s="105"/>
      <c r="W12" s="105"/>
      <c r="X12" s="105"/>
      <c r="Y12" s="105"/>
      <c r="Z12" s="105"/>
    </row>
    <row r="13">
      <c r="A13" s="904"/>
      <c r="B13" s="904"/>
      <c r="C13" s="904" t="s">
        <v>505</v>
      </c>
      <c r="D13" s="919"/>
      <c r="E13" s="904">
        <v>0.0</v>
      </c>
      <c r="F13" s="904"/>
      <c r="G13" s="921">
        <f t="shared" si="1"/>
        <v>0</v>
      </c>
      <c r="H13" s="904"/>
      <c r="I13" s="904"/>
      <c r="J13" s="904"/>
      <c r="K13" s="904"/>
      <c r="L13" s="105"/>
      <c r="M13" s="105"/>
      <c r="N13" s="105"/>
      <c r="O13" s="105"/>
      <c r="P13" s="105"/>
      <c r="Q13" s="105"/>
      <c r="R13" s="105"/>
      <c r="S13" s="105"/>
      <c r="T13" s="105"/>
      <c r="U13" s="105"/>
      <c r="V13" s="105"/>
      <c r="W13" s="105"/>
      <c r="X13" s="105"/>
      <c r="Y13" s="105"/>
      <c r="Z13" s="105"/>
    </row>
    <row r="14">
      <c r="A14" s="904"/>
      <c r="B14" s="904"/>
      <c r="C14" s="904" t="s">
        <v>506</v>
      </c>
      <c r="D14" s="919"/>
      <c r="E14" s="904">
        <v>0.0</v>
      </c>
      <c r="F14" s="904"/>
      <c r="G14" s="921">
        <f t="shared" si="1"/>
        <v>0</v>
      </c>
      <c r="H14" s="904"/>
      <c r="I14" s="904"/>
      <c r="J14" s="904"/>
      <c r="K14" s="904"/>
      <c r="L14" s="105"/>
      <c r="M14" s="105"/>
      <c r="N14" s="105"/>
      <c r="O14" s="105"/>
      <c r="P14" s="105"/>
      <c r="Q14" s="105"/>
      <c r="R14" s="105"/>
      <c r="S14" s="105"/>
      <c r="T14" s="105"/>
      <c r="U14" s="105"/>
      <c r="V14" s="105"/>
      <c r="W14" s="105"/>
      <c r="X14" s="105"/>
      <c r="Y14" s="105"/>
      <c r="Z14" s="105"/>
    </row>
    <row r="15">
      <c r="A15" s="904"/>
      <c r="B15" s="904"/>
      <c r="C15" s="904" t="s">
        <v>507</v>
      </c>
      <c r="D15" s="919"/>
      <c r="E15" s="904">
        <v>0.0</v>
      </c>
      <c r="F15" s="904"/>
      <c r="G15" s="921">
        <f t="shared" si="1"/>
        <v>0</v>
      </c>
      <c r="H15" s="904"/>
      <c r="I15" s="904"/>
      <c r="J15" s="904"/>
      <c r="K15" s="904"/>
      <c r="L15" s="105"/>
      <c r="M15" s="105"/>
      <c r="N15" s="105"/>
      <c r="O15" s="105"/>
      <c r="P15" s="105"/>
      <c r="Q15" s="105"/>
      <c r="R15" s="105"/>
      <c r="S15" s="105"/>
      <c r="T15" s="105"/>
      <c r="U15" s="105"/>
      <c r="V15" s="105"/>
      <c r="W15" s="105"/>
      <c r="X15" s="105"/>
      <c r="Y15" s="105"/>
      <c r="Z15" s="105"/>
    </row>
    <row r="16" ht="9.0" customHeight="1">
      <c r="A16" s="904"/>
      <c r="B16" s="904"/>
      <c r="C16" s="904"/>
      <c r="D16" s="919"/>
      <c r="E16" s="922"/>
      <c r="F16" s="923"/>
      <c r="G16" s="922"/>
      <c r="H16" s="904"/>
      <c r="I16" s="904"/>
      <c r="J16" s="904"/>
      <c r="K16" s="904"/>
      <c r="L16" s="105"/>
      <c r="M16" s="105"/>
      <c r="N16" s="105"/>
      <c r="O16" s="105"/>
      <c r="P16" s="105"/>
      <c r="Q16" s="105"/>
      <c r="R16" s="105"/>
      <c r="S16" s="105"/>
      <c r="T16" s="105"/>
      <c r="U16" s="105"/>
      <c r="V16" s="105"/>
      <c r="W16" s="105"/>
      <c r="X16" s="105"/>
      <c r="Y16" s="105"/>
      <c r="Z16" s="105"/>
    </row>
    <row r="17" ht="9.0" customHeight="1">
      <c r="A17" s="904"/>
      <c r="B17" s="904"/>
      <c r="C17" s="904"/>
      <c r="D17" s="919"/>
      <c r="E17" s="924"/>
      <c r="F17" s="923"/>
      <c r="G17" s="924"/>
      <c r="H17" s="904"/>
      <c r="I17" s="904"/>
      <c r="J17" s="904"/>
      <c r="K17" s="904"/>
      <c r="L17" s="105"/>
      <c r="M17" s="105"/>
      <c r="N17" s="105"/>
      <c r="O17" s="105"/>
      <c r="P17" s="105"/>
      <c r="Q17" s="105"/>
      <c r="R17" s="105"/>
      <c r="S17" s="105"/>
      <c r="T17" s="105"/>
      <c r="U17" s="105"/>
      <c r="V17" s="105"/>
      <c r="W17" s="105"/>
      <c r="X17" s="105"/>
      <c r="Y17" s="105"/>
      <c r="Z17" s="105"/>
    </row>
    <row r="18">
      <c r="A18" s="904"/>
      <c r="B18" s="904"/>
      <c r="C18" s="904" t="s">
        <v>508</v>
      </c>
      <c r="D18" s="904"/>
      <c r="E18" s="925">
        <f>SUM(E11:E17)</f>
        <v>0</v>
      </c>
      <c r="F18" s="926"/>
      <c r="G18" s="921">
        <f>E18*12</f>
        <v>0</v>
      </c>
      <c r="H18" s="904"/>
      <c r="I18" s="904"/>
      <c r="J18" s="904"/>
      <c r="K18" s="904"/>
      <c r="L18" s="105"/>
      <c r="M18" s="105"/>
      <c r="N18" s="105"/>
      <c r="O18" s="105"/>
      <c r="P18" s="105"/>
      <c r="Q18" s="105"/>
      <c r="R18" s="105"/>
      <c r="S18" s="105"/>
      <c r="T18" s="105"/>
      <c r="U18" s="105"/>
      <c r="V18" s="105"/>
      <c r="W18" s="105"/>
      <c r="X18" s="105"/>
      <c r="Y18" s="105"/>
      <c r="Z18" s="105"/>
    </row>
    <row r="19">
      <c r="A19" s="904"/>
      <c r="B19" s="904"/>
      <c r="C19" s="904"/>
      <c r="D19" s="904"/>
      <c r="E19" s="923"/>
      <c r="F19" s="923"/>
      <c r="G19" s="923"/>
      <c r="H19" s="904"/>
      <c r="I19" s="904"/>
      <c r="J19" s="904"/>
      <c r="K19" s="904"/>
      <c r="L19" s="105"/>
      <c r="M19" s="105"/>
      <c r="N19" s="105"/>
      <c r="O19" s="105"/>
      <c r="P19" s="105"/>
      <c r="Q19" s="105"/>
      <c r="R19" s="105"/>
      <c r="S19" s="105"/>
      <c r="T19" s="105"/>
      <c r="U19" s="105"/>
      <c r="V19" s="105"/>
      <c r="W19" s="105"/>
      <c r="X19" s="105"/>
      <c r="Y19" s="105"/>
      <c r="Z19" s="105"/>
    </row>
    <row r="20">
      <c r="A20" s="904"/>
      <c r="B20" s="913" t="s">
        <v>509</v>
      </c>
      <c r="C20" s="904"/>
      <c r="D20" s="914"/>
      <c r="E20" s="927"/>
      <c r="F20" s="927"/>
      <c r="G20" s="927"/>
      <c r="H20" s="904"/>
      <c r="I20" s="904"/>
      <c r="J20" s="904"/>
      <c r="K20" s="904"/>
      <c r="L20" s="105"/>
      <c r="M20" s="105"/>
      <c r="N20" s="105"/>
      <c r="O20" s="105"/>
      <c r="P20" s="105"/>
      <c r="Q20" s="105"/>
      <c r="R20" s="105"/>
      <c r="S20" s="105"/>
      <c r="T20" s="105"/>
      <c r="U20" s="105"/>
      <c r="V20" s="105"/>
      <c r="W20" s="105"/>
      <c r="X20" s="105"/>
      <c r="Y20" s="105"/>
      <c r="Z20" s="105"/>
    </row>
    <row r="21" ht="9.0" customHeight="1">
      <c r="A21" s="904"/>
      <c r="B21" s="913"/>
      <c r="C21" s="904"/>
      <c r="D21" s="914"/>
      <c r="E21" s="927"/>
      <c r="F21" s="927"/>
      <c r="G21" s="927"/>
      <c r="H21" s="904"/>
      <c r="I21" s="904"/>
      <c r="J21" s="904"/>
      <c r="K21" s="904"/>
      <c r="L21" s="105"/>
      <c r="M21" s="105"/>
      <c r="N21" s="105"/>
      <c r="O21" s="105"/>
      <c r="P21" s="105"/>
      <c r="Q21" s="105"/>
      <c r="R21" s="105"/>
      <c r="S21" s="105"/>
      <c r="T21" s="105"/>
      <c r="U21" s="105"/>
      <c r="V21" s="105"/>
      <c r="W21" s="105"/>
      <c r="X21" s="105"/>
      <c r="Y21" s="105"/>
      <c r="Z21" s="105"/>
    </row>
    <row r="22">
      <c r="A22" s="904"/>
      <c r="B22" s="904"/>
      <c r="C22" s="904" t="s">
        <v>510</v>
      </c>
      <c r="D22" s="919"/>
      <c r="E22" s="904">
        <v>0.0</v>
      </c>
      <c r="F22" s="904"/>
      <c r="G22" s="921">
        <f t="shared" ref="G22:G45" si="2">E22*12</f>
        <v>0</v>
      </c>
      <c r="H22" s="904"/>
      <c r="I22" s="904"/>
      <c r="J22" s="904"/>
      <c r="K22" s="904"/>
      <c r="L22" s="105"/>
      <c r="M22" s="105"/>
      <c r="N22" s="105"/>
      <c r="O22" s="105"/>
      <c r="P22" s="105"/>
      <c r="Q22" s="105"/>
      <c r="R22" s="105"/>
      <c r="S22" s="105"/>
      <c r="T22" s="105"/>
      <c r="U22" s="105"/>
      <c r="V22" s="105"/>
      <c r="W22" s="105"/>
      <c r="X22" s="105"/>
      <c r="Y22" s="105"/>
      <c r="Z22" s="105"/>
    </row>
    <row r="23">
      <c r="A23" s="904"/>
      <c r="B23" s="904"/>
      <c r="C23" s="904" t="s">
        <v>511</v>
      </c>
      <c r="D23" s="919"/>
      <c r="E23" s="904">
        <v>0.0</v>
      </c>
      <c r="F23" s="904"/>
      <c r="G23" s="921">
        <f t="shared" si="2"/>
        <v>0</v>
      </c>
      <c r="H23" s="904"/>
      <c r="I23" s="904"/>
      <c r="J23" s="904"/>
      <c r="K23" s="904"/>
      <c r="L23" s="105"/>
      <c r="M23" s="105"/>
      <c r="N23" s="105"/>
      <c r="O23" s="105"/>
      <c r="P23" s="105"/>
      <c r="Q23" s="105"/>
      <c r="R23" s="105"/>
      <c r="S23" s="105"/>
      <c r="T23" s="105"/>
      <c r="U23" s="105"/>
      <c r="V23" s="105"/>
      <c r="W23" s="105"/>
      <c r="X23" s="105"/>
      <c r="Y23" s="105"/>
      <c r="Z23" s="105"/>
    </row>
    <row r="24">
      <c r="A24" s="904"/>
      <c r="B24" s="904"/>
      <c r="C24" s="904" t="s">
        <v>512</v>
      </c>
      <c r="D24" s="919"/>
      <c r="E24" s="904">
        <v>0.0</v>
      </c>
      <c r="F24" s="904"/>
      <c r="G24" s="921">
        <f t="shared" si="2"/>
        <v>0</v>
      </c>
      <c r="H24" s="904"/>
      <c r="I24" s="904"/>
      <c r="J24" s="904"/>
      <c r="K24" s="904"/>
      <c r="L24" s="105"/>
      <c r="M24" s="105"/>
      <c r="N24" s="105"/>
      <c r="O24" s="105"/>
      <c r="P24" s="105"/>
      <c r="Q24" s="105"/>
      <c r="R24" s="105"/>
      <c r="S24" s="105"/>
      <c r="T24" s="105"/>
      <c r="U24" s="105"/>
      <c r="V24" s="105"/>
      <c r="W24" s="105"/>
      <c r="X24" s="105"/>
      <c r="Y24" s="105"/>
      <c r="Z24" s="105"/>
    </row>
    <row r="25">
      <c r="A25" s="904"/>
      <c r="B25" s="904"/>
      <c r="C25" s="904" t="s">
        <v>513</v>
      </c>
      <c r="D25" s="919"/>
      <c r="E25" s="904">
        <v>0.0</v>
      </c>
      <c r="F25" s="904"/>
      <c r="G25" s="921">
        <f t="shared" si="2"/>
        <v>0</v>
      </c>
      <c r="H25" s="904"/>
      <c r="I25" s="904"/>
      <c r="J25" s="904"/>
      <c r="K25" s="904"/>
      <c r="L25" s="105"/>
      <c r="M25" s="105"/>
      <c r="N25" s="105"/>
      <c r="O25" s="105"/>
      <c r="P25" s="105"/>
      <c r="Q25" s="105"/>
      <c r="R25" s="105"/>
      <c r="S25" s="105"/>
      <c r="T25" s="105"/>
      <c r="U25" s="105"/>
      <c r="V25" s="105"/>
      <c r="W25" s="105"/>
      <c r="X25" s="105"/>
      <c r="Y25" s="105"/>
      <c r="Z25" s="105"/>
    </row>
    <row r="26">
      <c r="A26" s="904"/>
      <c r="B26" s="904"/>
      <c r="C26" s="904" t="s">
        <v>514</v>
      </c>
      <c r="D26" s="919"/>
      <c r="E26" s="904">
        <v>0.0</v>
      </c>
      <c r="F26" s="904"/>
      <c r="G26" s="921">
        <f t="shared" si="2"/>
        <v>0</v>
      </c>
      <c r="H26" s="904"/>
      <c r="I26" s="904"/>
      <c r="J26" s="904"/>
      <c r="K26" s="904"/>
      <c r="L26" s="105"/>
      <c r="M26" s="105"/>
      <c r="N26" s="105"/>
      <c r="O26" s="105"/>
      <c r="P26" s="105"/>
      <c r="Q26" s="105"/>
      <c r="R26" s="105"/>
      <c r="S26" s="105"/>
      <c r="T26" s="105"/>
      <c r="U26" s="105"/>
      <c r="V26" s="105"/>
      <c r="W26" s="105"/>
      <c r="X26" s="105"/>
      <c r="Y26" s="105"/>
      <c r="Z26" s="105"/>
    </row>
    <row r="27">
      <c r="A27" s="904"/>
      <c r="B27" s="904"/>
      <c r="C27" s="904" t="s">
        <v>515</v>
      </c>
      <c r="D27" s="919"/>
      <c r="E27" s="904">
        <v>0.0</v>
      </c>
      <c r="F27" s="904"/>
      <c r="G27" s="921">
        <f t="shared" si="2"/>
        <v>0</v>
      </c>
      <c r="H27" s="904"/>
      <c r="I27" s="904"/>
      <c r="J27" s="904"/>
      <c r="K27" s="904"/>
      <c r="L27" s="105"/>
      <c r="M27" s="105"/>
      <c r="N27" s="105"/>
      <c r="O27" s="105"/>
      <c r="P27" s="105"/>
      <c r="Q27" s="105"/>
      <c r="R27" s="105"/>
      <c r="S27" s="105"/>
      <c r="T27" s="105"/>
      <c r="U27" s="105"/>
      <c r="V27" s="105"/>
      <c r="W27" s="105"/>
      <c r="X27" s="105"/>
      <c r="Y27" s="105"/>
      <c r="Z27" s="105"/>
    </row>
    <row r="28">
      <c r="A28" s="904"/>
      <c r="B28" s="904"/>
      <c r="C28" s="904" t="s">
        <v>516</v>
      </c>
      <c r="D28" s="919"/>
      <c r="E28" s="904">
        <v>0.0</v>
      </c>
      <c r="F28" s="904"/>
      <c r="G28" s="921">
        <f t="shared" si="2"/>
        <v>0</v>
      </c>
      <c r="H28" s="904"/>
      <c r="I28" s="904"/>
      <c r="J28" s="904"/>
      <c r="K28" s="904"/>
      <c r="L28" s="105"/>
      <c r="M28" s="105"/>
      <c r="N28" s="105"/>
      <c r="O28" s="105"/>
      <c r="P28" s="105"/>
      <c r="Q28" s="105"/>
      <c r="R28" s="105"/>
      <c r="S28" s="105"/>
      <c r="T28" s="105"/>
      <c r="U28" s="105"/>
      <c r="V28" s="105"/>
      <c r="W28" s="105"/>
      <c r="X28" s="105"/>
      <c r="Y28" s="105"/>
      <c r="Z28" s="105"/>
    </row>
    <row r="29">
      <c r="A29" s="904"/>
      <c r="B29" s="904"/>
      <c r="C29" s="904" t="s">
        <v>517</v>
      </c>
      <c r="D29" s="919"/>
      <c r="E29" s="904">
        <v>0.0</v>
      </c>
      <c r="F29" s="904"/>
      <c r="G29" s="921">
        <f t="shared" si="2"/>
        <v>0</v>
      </c>
      <c r="H29" s="904"/>
      <c r="I29" s="904"/>
      <c r="J29" s="904"/>
      <c r="K29" s="904"/>
      <c r="L29" s="105"/>
      <c r="M29" s="105"/>
      <c r="N29" s="105"/>
      <c r="O29" s="105"/>
      <c r="P29" s="105"/>
      <c r="Q29" s="105"/>
      <c r="R29" s="105"/>
      <c r="S29" s="105"/>
      <c r="T29" s="105"/>
      <c r="U29" s="105"/>
      <c r="V29" s="105"/>
      <c r="W29" s="105"/>
      <c r="X29" s="105"/>
      <c r="Y29" s="105"/>
      <c r="Z29" s="105"/>
    </row>
    <row r="30">
      <c r="A30" s="904"/>
      <c r="B30" s="904"/>
      <c r="C30" s="904" t="s">
        <v>518</v>
      </c>
      <c r="D30" s="919"/>
      <c r="E30" s="904">
        <v>0.0</v>
      </c>
      <c r="F30" s="904"/>
      <c r="G30" s="921">
        <f t="shared" si="2"/>
        <v>0</v>
      </c>
      <c r="H30" s="904"/>
      <c r="I30" s="904"/>
      <c r="J30" s="904"/>
      <c r="K30" s="904"/>
      <c r="L30" s="105"/>
      <c r="M30" s="105"/>
      <c r="N30" s="105"/>
      <c r="O30" s="105"/>
      <c r="P30" s="105"/>
      <c r="Q30" s="105"/>
      <c r="R30" s="105"/>
      <c r="S30" s="105"/>
      <c r="T30" s="105"/>
      <c r="U30" s="105"/>
      <c r="V30" s="105"/>
      <c r="W30" s="105"/>
      <c r="X30" s="105"/>
      <c r="Y30" s="105"/>
      <c r="Z30" s="105"/>
    </row>
    <row r="31">
      <c r="A31" s="904"/>
      <c r="B31" s="904"/>
      <c r="C31" s="904" t="s">
        <v>519</v>
      </c>
      <c r="D31" s="919"/>
      <c r="E31" s="904">
        <v>0.0</v>
      </c>
      <c r="F31" s="904"/>
      <c r="G31" s="921">
        <f t="shared" si="2"/>
        <v>0</v>
      </c>
      <c r="H31" s="904"/>
      <c r="I31" s="904"/>
      <c r="J31" s="904"/>
      <c r="K31" s="904"/>
      <c r="L31" s="105"/>
      <c r="M31" s="105"/>
      <c r="N31" s="105"/>
      <c r="O31" s="105"/>
      <c r="P31" s="105"/>
      <c r="Q31" s="105"/>
      <c r="R31" s="105"/>
      <c r="S31" s="105"/>
      <c r="T31" s="105"/>
      <c r="U31" s="105"/>
      <c r="V31" s="105"/>
      <c r="W31" s="105"/>
      <c r="X31" s="105"/>
      <c r="Y31" s="105"/>
      <c r="Z31" s="105"/>
    </row>
    <row r="32">
      <c r="A32" s="904"/>
      <c r="B32" s="904"/>
      <c r="C32" s="904" t="s">
        <v>520</v>
      </c>
      <c r="D32" s="919"/>
      <c r="E32" s="904">
        <v>0.0</v>
      </c>
      <c r="F32" s="904"/>
      <c r="G32" s="921">
        <f t="shared" si="2"/>
        <v>0</v>
      </c>
      <c r="H32" s="904"/>
      <c r="I32" s="904"/>
      <c r="J32" s="904"/>
      <c r="K32" s="904"/>
      <c r="L32" s="105"/>
      <c r="M32" s="105"/>
      <c r="N32" s="105"/>
      <c r="O32" s="105"/>
      <c r="P32" s="105"/>
      <c r="Q32" s="105"/>
      <c r="R32" s="105"/>
      <c r="S32" s="105"/>
      <c r="T32" s="105"/>
      <c r="U32" s="105"/>
      <c r="V32" s="105"/>
      <c r="W32" s="105"/>
      <c r="X32" s="105"/>
      <c r="Y32" s="105"/>
      <c r="Z32" s="105"/>
    </row>
    <row r="33">
      <c r="A33" s="904"/>
      <c r="B33" s="904"/>
      <c r="C33" s="904" t="s">
        <v>521</v>
      </c>
      <c r="D33" s="919"/>
      <c r="E33" s="904">
        <v>0.0</v>
      </c>
      <c r="F33" s="904"/>
      <c r="G33" s="921">
        <f t="shared" si="2"/>
        <v>0</v>
      </c>
      <c r="H33" s="904"/>
      <c r="I33" s="904"/>
      <c r="J33" s="904"/>
      <c r="K33" s="904"/>
      <c r="L33" s="105"/>
      <c r="M33" s="105"/>
      <c r="N33" s="105"/>
      <c r="O33" s="105"/>
      <c r="P33" s="105"/>
      <c r="Q33" s="105"/>
      <c r="R33" s="105"/>
      <c r="S33" s="105"/>
      <c r="T33" s="105"/>
      <c r="U33" s="105"/>
      <c r="V33" s="105"/>
      <c r="W33" s="105"/>
      <c r="X33" s="105"/>
      <c r="Y33" s="105"/>
      <c r="Z33" s="105"/>
    </row>
    <row r="34">
      <c r="A34" s="904"/>
      <c r="B34" s="904"/>
      <c r="C34" s="904" t="s">
        <v>522</v>
      </c>
      <c r="D34" s="919"/>
      <c r="E34" s="904">
        <v>0.0</v>
      </c>
      <c r="F34" s="904"/>
      <c r="G34" s="921">
        <f t="shared" si="2"/>
        <v>0</v>
      </c>
      <c r="H34" s="904"/>
      <c r="I34" s="904"/>
      <c r="J34" s="904"/>
      <c r="K34" s="904"/>
      <c r="L34" s="105"/>
      <c r="M34" s="105"/>
      <c r="N34" s="105"/>
      <c r="O34" s="105"/>
      <c r="P34" s="105"/>
      <c r="Q34" s="105"/>
      <c r="R34" s="105"/>
      <c r="S34" s="105"/>
      <c r="T34" s="105"/>
      <c r="U34" s="105"/>
      <c r="V34" s="105"/>
      <c r="W34" s="105"/>
      <c r="X34" s="105"/>
      <c r="Y34" s="105"/>
      <c r="Z34" s="105"/>
    </row>
    <row r="35">
      <c r="A35" s="904"/>
      <c r="B35" s="904"/>
      <c r="C35" s="904" t="s">
        <v>523</v>
      </c>
      <c r="D35" s="919"/>
      <c r="E35" s="904">
        <v>0.0</v>
      </c>
      <c r="F35" s="904"/>
      <c r="G35" s="921">
        <f t="shared" si="2"/>
        <v>0</v>
      </c>
      <c r="H35" s="904"/>
      <c r="I35" s="904"/>
      <c r="J35" s="904"/>
      <c r="K35" s="904"/>
      <c r="L35" s="105"/>
      <c r="M35" s="105"/>
      <c r="N35" s="105"/>
      <c r="O35" s="105"/>
      <c r="P35" s="105"/>
      <c r="Q35" s="105"/>
      <c r="R35" s="105"/>
      <c r="S35" s="105"/>
      <c r="T35" s="105"/>
      <c r="U35" s="105"/>
      <c r="V35" s="105"/>
      <c r="W35" s="105"/>
      <c r="X35" s="105"/>
      <c r="Y35" s="105"/>
      <c r="Z35" s="105"/>
    </row>
    <row r="36">
      <c r="A36" s="904"/>
      <c r="B36" s="904"/>
      <c r="C36" s="904" t="s">
        <v>524</v>
      </c>
      <c r="D36" s="919"/>
      <c r="E36" s="904">
        <v>0.0</v>
      </c>
      <c r="F36" s="904"/>
      <c r="G36" s="921">
        <f t="shared" si="2"/>
        <v>0</v>
      </c>
      <c r="H36" s="904"/>
      <c r="I36" s="904"/>
      <c r="J36" s="904"/>
      <c r="K36" s="904"/>
      <c r="L36" s="105"/>
      <c r="M36" s="105"/>
      <c r="N36" s="105"/>
      <c r="O36" s="105"/>
      <c r="P36" s="105"/>
      <c r="Q36" s="105"/>
      <c r="R36" s="105"/>
      <c r="S36" s="105"/>
      <c r="T36" s="105"/>
      <c r="U36" s="105"/>
      <c r="V36" s="105"/>
      <c r="W36" s="105"/>
      <c r="X36" s="105"/>
      <c r="Y36" s="105"/>
      <c r="Z36" s="105"/>
    </row>
    <row r="37">
      <c r="A37" s="904"/>
      <c r="B37" s="904"/>
      <c r="C37" s="904" t="s">
        <v>525</v>
      </c>
      <c r="D37" s="919"/>
      <c r="E37" s="904">
        <v>0.0</v>
      </c>
      <c r="F37" s="904"/>
      <c r="G37" s="921">
        <f t="shared" si="2"/>
        <v>0</v>
      </c>
      <c r="H37" s="904"/>
      <c r="I37" s="904"/>
      <c r="J37" s="904"/>
      <c r="K37" s="904"/>
      <c r="L37" s="105"/>
      <c r="M37" s="105"/>
      <c r="N37" s="105"/>
      <c r="O37" s="105"/>
      <c r="P37" s="105"/>
      <c r="Q37" s="105"/>
      <c r="R37" s="105"/>
      <c r="S37" s="105"/>
      <c r="T37" s="105"/>
      <c r="U37" s="105"/>
      <c r="V37" s="105"/>
      <c r="W37" s="105"/>
      <c r="X37" s="105"/>
      <c r="Y37" s="105"/>
      <c r="Z37" s="105"/>
    </row>
    <row r="38">
      <c r="A38" s="904"/>
      <c r="B38" s="904"/>
      <c r="C38" s="904" t="s">
        <v>526</v>
      </c>
      <c r="D38" s="919"/>
      <c r="E38" s="904">
        <v>0.0</v>
      </c>
      <c r="F38" s="904"/>
      <c r="G38" s="921">
        <f t="shared" si="2"/>
        <v>0</v>
      </c>
      <c r="H38" s="904"/>
      <c r="I38" s="904"/>
      <c r="J38" s="904"/>
      <c r="K38" s="904"/>
      <c r="L38" s="105"/>
      <c r="M38" s="105"/>
      <c r="N38" s="105"/>
      <c r="O38" s="105"/>
      <c r="P38" s="105"/>
      <c r="Q38" s="105"/>
      <c r="R38" s="105"/>
      <c r="S38" s="105"/>
      <c r="T38" s="105"/>
      <c r="U38" s="105"/>
      <c r="V38" s="105"/>
      <c r="W38" s="105"/>
      <c r="X38" s="105"/>
      <c r="Y38" s="105"/>
      <c r="Z38" s="105"/>
    </row>
    <row r="39">
      <c r="A39" s="904"/>
      <c r="B39" s="904"/>
      <c r="C39" s="904" t="s">
        <v>527</v>
      </c>
      <c r="D39" s="919"/>
      <c r="E39" s="904">
        <v>0.0</v>
      </c>
      <c r="F39" s="904"/>
      <c r="G39" s="921">
        <f t="shared" si="2"/>
        <v>0</v>
      </c>
      <c r="H39" s="904"/>
      <c r="I39" s="904"/>
      <c r="J39" s="904"/>
      <c r="K39" s="904"/>
      <c r="L39" s="105"/>
      <c r="M39" s="105"/>
      <c r="N39" s="105"/>
      <c r="O39" s="105"/>
      <c r="P39" s="105"/>
      <c r="Q39" s="105"/>
      <c r="R39" s="105"/>
      <c r="S39" s="105"/>
      <c r="T39" s="105"/>
      <c r="U39" s="105"/>
      <c r="V39" s="105"/>
      <c r="W39" s="105"/>
      <c r="X39" s="105"/>
      <c r="Y39" s="105"/>
      <c r="Z39" s="105"/>
    </row>
    <row r="40">
      <c r="A40" s="904"/>
      <c r="B40" s="904"/>
      <c r="C40" s="904" t="s">
        <v>528</v>
      </c>
      <c r="D40" s="919"/>
      <c r="E40" s="904">
        <v>0.0</v>
      </c>
      <c r="F40" s="904"/>
      <c r="G40" s="921">
        <f t="shared" si="2"/>
        <v>0</v>
      </c>
      <c r="H40" s="904"/>
      <c r="I40" s="904"/>
      <c r="J40" s="904"/>
      <c r="K40" s="904"/>
      <c r="L40" s="105"/>
      <c r="M40" s="105"/>
      <c r="N40" s="105"/>
      <c r="O40" s="105"/>
      <c r="P40" s="105"/>
      <c r="Q40" s="105"/>
      <c r="R40" s="105"/>
      <c r="S40" s="105"/>
      <c r="T40" s="105"/>
      <c r="U40" s="105"/>
      <c r="V40" s="105"/>
      <c r="W40" s="105"/>
      <c r="X40" s="105"/>
      <c r="Y40" s="105"/>
      <c r="Z40" s="105"/>
    </row>
    <row r="41">
      <c r="A41" s="904"/>
      <c r="B41" s="904"/>
      <c r="C41" s="904" t="s">
        <v>529</v>
      </c>
      <c r="D41" s="919"/>
      <c r="E41" s="904">
        <v>0.0</v>
      </c>
      <c r="F41" s="904"/>
      <c r="G41" s="921">
        <f t="shared" si="2"/>
        <v>0</v>
      </c>
      <c r="H41" s="904"/>
      <c r="I41" s="904"/>
      <c r="J41" s="904"/>
      <c r="K41" s="904"/>
      <c r="L41" s="105"/>
      <c r="M41" s="105"/>
      <c r="N41" s="105"/>
      <c r="O41" s="105"/>
      <c r="P41" s="105"/>
      <c r="Q41" s="105"/>
      <c r="R41" s="105"/>
      <c r="S41" s="105"/>
      <c r="T41" s="105"/>
      <c r="U41" s="105"/>
      <c r="V41" s="105"/>
      <c r="W41" s="105"/>
      <c r="X41" s="105"/>
      <c r="Y41" s="105"/>
      <c r="Z41" s="105"/>
    </row>
    <row r="42">
      <c r="A42" s="904"/>
      <c r="B42" s="904"/>
      <c r="C42" s="904" t="s">
        <v>530</v>
      </c>
      <c r="D42" s="919"/>
      <c r="E42" s="904">
        <v>0.0</v>
      </c>
      <c r="F42" s="904"/>
      <c r="G42" s="921">
        <f t="shared" si="2"/>
        <v>0</v>
      </c>
      <c r="H42" s="904"/>
      <c r="I42" s="904"/>
      <c r="J42" s="904"/>
      <c r="K42" s="904"/>
      <c r="L42" s="105"/>
      <c r="M42" s="105"/>
      <c r="N42" s="105"/>
      <c r="O42" s="105"/>
      <c r="P42" s="105"/>
      <c r="Q42" s="105"/>
      <c r="R42" s="105"/>
      <c r="S42" s="105"/>
      <c r="T42" s="105"/>
      <c r="U42" s="105"/>
      <c r="V42" s="105"/>
      <c r="W42" s="105"/>
      <c r="X42" s="105"/>
      <c r="Y42" s="105"/>
      <c r="Z42" s="105"/>
    </row>
    <row r="43">
      <c r="A43" s="904"/>
      <c r="B43" s="904"/>
      <c r="C43" s="904" t="s">
        <v>531</v>
      </c>
      <c r="D43" s="919"/>
      <c r="E43" s="904">
        <v>0.0</v>
      </c>
      <c r="F43" s="904"/>
      <c r="G43" s="921">
        <f t="shared" si="2"/>
        <v>0</v>
      </c>
      <c r="H43" s="904"/>
      <c r="I43" s="904"/>
      <c r="J43" s="904"/>
      <c r="K43" s="904"/>
      <c r="L43" s="105"/>
      <c r="M43" s="105"/>
      <c r="N43" s="105"/>
      <c r="O43" s="105"/>
      <c r="P43" s="105"/>
      <c r="Q43" s="105"/>
      <c r="R43" s="105"/>
      <c r="S43" s="105"/>
      <c r="T43" s="105"/>
      <c r="U43" s="105"/>
      <c r="V43" s="105"/>
      <c r="W43" s="105"/>
      <c r="X43" s="105"/>
      <c r="Y43" s="105"/>
      <c r="Z43" s="105"/>
    </row>
    <row r="44">
      <c r="A44" s="904"/>
      <c r="B44" s="904"/>
      <c r="C44" s="904" t="s">
        <v>531</v>
      </c>
      <c r="D44" s="919"/>
      <c r="E44" s="904">
        <v>0.0</v>
      </c>
      <c r="F44" s="904"/>
      <c r="G44" s="921">
        <f t="shared" si="2"/>
        <v>0</v>
      </c>
      <c r="H44" s="904"/>
      <c r="I44" s="904"/>
      <c r="J44" s="904"/>
      <c r="K44" s="904"/>
      <c r="L44" s="105"/>
      <c r="M44" s="105"/>
      <c r="N44" s="105"/>
      <c r="O44" s="105"/>
      <c r="P44" s="105"/>
      <c r="Q44" s="105"/>
      <c r="R44" s="105"/>
      <c r="S44" s="105"/>
      <c r="T44" s="105"/>
      <c r="U44" s="105"/>
      <c r="V44" s="105"/>
      <c r="W44" s="105"/>
      <c r="X44" s="105"/>
      <c r="Y44" s="105"/>
      <c r="Z44" s="105"/>
    </row>
    <row r="45">
      <c r="A45" s="904"/>
      <c r="B45" s="904"/>
      <c r="C45" s="904" t="s">
        <v>531</v>
      </c>
      <c r="D45" s="919"/>
      <c r="E45" s="904">
        <v>0.0</v>
      </c>
      <c r="F45" s="904"/>
      <c r="G45" s="921">
        <f t="shared" si="2"/>
        <v>0</v>
      </c>
      <c r="H45" s="904"/>
      <c r="I45" s="904"/>
      <c r="J45" s="904"/>
      <c r="K45" s="904"/>
      <c r="L45" s="105"/>
      <c r="M45" s="105"/>
      <c r="N45" s="105"/>
      <c r="O45" s="105"/>
      <c r="P45" s="105"/>
      <c r="Q45" s="105"/>
      <c r="R45" s="105"/>
      <c r="S45" s="105"/>
      <c r="T45" s="105"/>
      <c r="U45" s="105"/>
      <c r="V45" s="105"/>
      <c r="W45" s="105"/>
      <c r="X45" s="105"/>
      <c r="Y45" s="105"/>
      <c r="Z45" s="105"/>
    </row>
    <row r="46" ht="6.75" customHeight="1">
      <c r="A46" s="904"/>
      <c r="B46" s="904"/>
      <c r="C46" s="904"/>
      <c r="D46" s="919"/>
      <c r="E46" s="922"/>
      <c r="F46" s="923"/>
      <c r="G46" s="922"/>
      <c r="H46" s="904"/>
      <c r="I46" s="904"/>
      <c r="J46" s="904"/>
      <c r="K46" s="904"/>
      <c r="L46" s="105"/>
      <c r="M46" s="105"/>
      <c r="N46" s="105"/>
      <c r="O46" s="105"/>
      <c r="P46" s="105"/>
      <c r="Q46" s="105"/>
      <c r="R46" s="105"/>
      <c r="S46" s="105"/>
      <c r="T46" s="105"/>
      <c r="U46" s="105"/>
      <c r="V46" s="105"/>
      <c r="W46" s="105"/>
      <c r="X46" s="105"/>
      <c r="Y46" s="105"/>
      <c r="Z46" s="105"/>
    </row>
    <row r="47" ht="6.75" customHeight="1">
      <c r="A47" s="904"/>
      <c r="B47" s="904"/>
      <c r="C47" s="904"/>
      <c r="D47" s="919"/>
      <c r="E47" s="924"/>
      <c r="F47" s="923"/>
      <c r="G47" s="924"/>
      <c r="H47" s="904"/>
      <c r="I47" s="904"/>
      <c r="J47" s="904"/>
      <c r="K47" s="904"/>
      <c r="L47" s="105"/>
      <c r="M47" s="105"/>
      <c r="N47" s="105"/>
      <c r="O47" s="105"/>
      <c r="P47" s="105"/>
      <c r="Q47" s="105"/>
      <c r="R47" s="105"/>
      <c r="S47" s="105"/>
      <c r="T47" s="105"/>
      <c r="U47" s="105"/>
      <c r="V47" s="105"/>
      <c r="W47" s="105"/>
      <c r="X47" s="105"/>
      <c r="Y47" s="105"/>
      <c r="Z47" s="105"/>
    </row>
    <row r="48">
      <c r="A48" s="904"/>
      <c r="B48" s="904"/>
      <c r="C48" s="904" t="s">
        <v>532</v>
      </c>
      <c r="D48" s="904"/>
      <c r="E48" s="925">
        <f>SUM(E22:E47)</f>
        <v>0</v>
      </c>
      <c r="F48" s="926"/>
      <c r="G48" s="921">
        <f>E48*12</f>
        <v>0</v>
      </c>
      <c r="H48" s="904"/>
      <c r="I48" s="904"/>
      <c r="J48" s="904"/>
      <c r="K48" s="904"/>
      <c r="L48" s="105"/>
      <c r="M48" s="105"/>
      <c r="N48" s="105"/>
      <c r="O48" s="105"/>
      <c r="P48" s="105"/>
      <c r="Q48" s="105"/>
      <c r="R48" s="105"/>
      <c r="S48" s="105"/>
      <c r="T48" s="105"/>
      <c r="U48" s="105"/>
      <c r="V48" s="105"/>
      <c r="W48" s="105"/>
      <c r="X48" s="105"/>
      <c r="Y48" s="105"/>
      <c r="Z48" s="105"/>
    </row>
    <row r="49">
      <c r="A49" s="904"/>
      <c r="B49" s="904"/>
      <c r="C49" s="904"/>
      <c r="D49" s="904"/>
      <c r="E49" s="923"/>
      <c r="F49" s="923"/>
      <c r="G49" s="923"/>
      <c r="H49" s="904"/>
      <c r="I49" s="904"/>
      <c r="J49" s="904"/>
      <c r="K49" s="904"/>
      <c r="L49" s="105"/>
      <c r="M49" s="105"/>
      <c r="N49" s="105"/>
      <c r="O49" s="105"/>
      <c r="P49" s="105"/>
      <c r="Q49" s="105"/>
      <c r="R49" s="105"/>
      <c r="S49" s="105"/>
      <c r="T49" s="105"/>
      <c r="U49" s="105"/>
      <c r="V49" s="105"/>
      <c r="W49" s="105"/>
      <c r="X49" s="105"/>
      <c r="Y49" s="105"/>
      <c r="Z49" s="105"/>
    </row>
    <row r="50">
      <c r="A50" s="904"/>
      <c r="B50" s="904"/>
      <c r="C50" s="913" t="s">
        <v>533</v>
      </c>
      <c r="D50" s="904"/>
      <c r="E50" s="921">
        <f>E18-E48</f>
        <v>0</v>
      </c>
      <c r="F50" s="928"/>
      <c r="G50" s="921">
        <f>E50*12</f>
        <v>0</v>
      </c>
      <c r="H50" s="904"/>
      <c r="I50" s="904"/>
      <c r="J50" s="904"/>
      <c r="K50" s="904"/>
      <c r="L50" s="105"/>
      <c r="M50" s="105"/>
      <c r="N50" s="105"/>
      <c r="O50" s="105"/>
      <c r="P50" s="105"/>
      <c r="Q50" s="105"/>
      <c r="R50" s="105"/>
      <c r="S50" s="105"/>
      <c r="T50" s="105"/>
      <c r="U50" s="105"/>
      <c r="V50" s="105"/>
      <c r="W50" s="105"/>
      <c r="X50" s="105"/>
      <c r="Y50" s="105"/>
      <c r="Z50" s="105"/>
    </row>
    <row r="51">
      <c r="A51" s="904"/>
      <c r="B51" s="904"/>
      <c r="C51" s="904"/>
      <c r="D51" s="904"/>
      <c r="E51" s="904"/>
      <c r="F51" s="904"/>
      <c r="G51" s="904"/>
      <c r="H51" s="904"/>
      <c r="I51" s="904"/>
      <c r="J51" s="904"/>
      <c r="K51" s="904"/>
      <c r="L51" s="105"/>
      <c r="M51" s="105"/>
      <c r="N51" s="105"/>
      <c r="O51" s="105"/>
      <c r="P51" s="105"/>
      <c r="Q51" s="105"/>
      <c r="R51" s="105"/>
      <c r="S51" s="105"/>
      <c r="T51" s="105"/>
      <c r="U51" s="105"/>
      <c r="V51" s="105"/>
      <c r="W51" s="105"/>
      <c r="X51" s="105"/>
      <c r="Y51" s="105"/>
      <c r="Z51" s="105"/>
    </row>
    <row r="52">
      <c r="A52" s="904"/>
      <c r="B52" s="904"/>
      <c r="C52" s="904"/>
      <c r="D52" s="904"/>
      <c r="E52" s="904"/>
      <c r="F52" s="904"/>
      <c r="G52" s="904"/>
      <c r="H52" s="904"/>
      <c r="I52" s="904"/>
      <c r="J52" s="904"/>
      <c r="K52" s="904"/>
      <c r="L52" s="105"/>
      <c r="M52" s="105"/>
      <c r="N52" s="105"/>
      <c r="O52" s="105"/>
      <c r="P52" s="105"/>
      <c r="Q52" s="105"/>
      <c r="R52" s="105"/>
      <c r="S52" s="105"/>
      <c r="T52" s="105"/>
      <c r="U52" s="105"/>
      <c r="V52" s="105"/>
      <c r="W52" s="105"/>
      <c r="X52" s="105"/>
      <c r="Y52" s="105"/>
      <c r="Z52" s="105"/>
    </row>
    <row r="53">
      <c r="A53" s="904"/>
      <c r="B53" s="904"/>
      <c r="C53" s="904"/>
      <c r="D53" s="904"/>
      <c r="E53" s="904"/>
      <c r="F53" s="904"/>
      <c r="G53" s="904"/>
      <c r="H53" s="904"/>
      <c r="I53" s="904"/>
      <c r="J53" s="904"/>
      <c r="K53" s="904"/>
      <c r="L53" s="105"/>
      <c r="M53" s="105"/>
      <c r="N53" s="105"/>
      <c r="O53" s="105"/>
      <c r="P53" s="105"/>
      <c r="Q53" s="105"/>
      <c r="R53" s="105"/>
      <c r="S53" s="105"/>
      <c r="T53" s="105"/>
      <c r="U53" s="105"/>
      <c r="V53" s="105"/>
      <c r="W53" s="105"/>
      <c r="X53" s="105"/>
      <c r="Y53" s="105"/>
      <c r="Z53" s="105"/>
    </row>
    <row r="54">
      <c r="A54" s="904"/>
      <c r="B54" s="905"/>
      <c r="C54" s="905"/>
      <c r="D54" s="905"/>
      <c r="E54" s="905"/>
      <c r="F54" s="905"/>
      <c r="G54" s="905"/>
      <c r="H54" s="904"/>
      <c r="I54" s="904"/>
      <c r="J54" s="904"/>
      <c r="K54" s="904"/>
      <c r="L54" s="105"/>
      <c r="M54" s="105"/>
      <c r="N54" s="105"/>
      <c r="O54" s="105"/>
      <c r="P54" s="105"/>
      <c r="Q54" s="105"/>
      <c r="R54" s="105"/>
      <c r="S54" s="105"/>
      <c r="T54" s="105"/>
      <c r="U54" s="105"/>
      <c r="V54" s="105"/>
      <c r="W54" s="105"/>
      <c r="X54" s="105"/>
      <c r="Y54" s="105"/>
      <c r="Z54" s="105"/>
    </row>
    <row r="55">
      <c r="A55" s="904"/>
      <c r="B55" s="929" t="s">
        <v>534</v>
      </c>
      <c r="C55" s="907"/>
      <c r="D55" s="907"/>
      <c r="E55" s="907"/>
      <c r="F55" s="907"/>
      <c r="G55" s="907"/>
      <c r="H55" s="904"/>
      <c r="I55" s="904"/>
      <c r="J55" s="904"/>
      <c r="K55" s="904"/>
      <c r="L55" s="105"/>
      <c r="M55" s="105"/>
      <c r="N55" s="105"/>
      <c r="O55" s="105"/>
      <c r="P55" s="105"/>
      <c r="Q55" s="105"/>
      <c r="R55" s="105"/>
      <c r="S55" s="105"/>
      <c r="T55" s="105"/>
      <c r="U55" s="105"/>
      <c r="V55" s="105"/>
      <c r="W55" s="105"/>
      <c r="X55" s="105"/>
      <c r="Y55" s="105"/>
      <c r="Z55" s="105"/>
    </row>
    <row r="56" ht="8.25" customHeight="1">
      <c r="A56" s="904"/>
      <c r="B56" s="904"/>
      <c r="C56" s="904"/>
      <c r="D56" s="904"/>
      <c r="E56" s="904"/>
      <c r="F56" s="904"/>
      <c r="G56" s="904"/>
      <c r="H56" s="904"/>
      <c r="I56" s="904"/>
      <c r="J56" s="904"/>
      <c r="K56" s="904"/>
      <c r="L56" s="105"/>
      <c r="M56" s="105"/>
      <c r="N56" s="105"/>
      <c r="O56" s="105"/>
      <c r="P56" s="105"/>
      <c r="Q56" s="105"/>
      <c r="R56" s="105"/>
      <c r="S56" s="105"/>
      <c r="T56" s="105"/>
      <c r="U56" s="105"/>
      <c r="V56" s="105"/>
      <c r="W56" s="105"/>
      <c r="X56" s="105"/>
      <c r="Y56" s="105"/>
      <c r="Z56" s="105"/>
    </row>
    <row r="57" ht="15.7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row>
    <row r="58" ht="15.75" customHeight="1">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row>
    <row r="59" ht="15.75" customHeight="1">
      <c r="A59" s="10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ht="15.75" customHeight="1">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ht="15.7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ht="15.7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ht="15.75" customHeight="1">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10.75"/>
    <col customWidth="1" min="2" max="2" width="28.63"/>
    <col customWidth="1" min="3" max="3" width="45.63"/>
    <col customWidth="1" min="4" max="4" width="5.38"/>
    <col customWidth="1" min="5" max="5" width="20.38"/>
    <col customWidth="1" min="6" max="6" width="6.63"/>
    <col customWidth="1" min="7" max="7" width="19.88"/>
    <col customWidth="1" min="8" max="8" width="9.63"/>
    <col customWidth="1" min="9" max="17" width="12.63"/>
  </cols>
  <sheetData>
    <row r="1" ht="16.5" customHeight="1">
      <c r="A1" s="904"/>
      <c r="B1" s="905"/>
      <c r="C1" s="905"/>
      <c r="D1" s="905"/>
      <c r="E1" s="905"/>
      <c r="F1" s="905"/>
      <c r="G1" s="905"/>
      <c r="H1" s="904"/>
      <c r="I1" s="904"/>
      <c r="J1" s="904"/>
      <c r="K1" s="904"/>
      <c r="L1" s="105"/>
      <c r="M1" s="105"/>
      <c r="N1" s="105"/>
      <c r="O1" s="105"/>
      <c r="P1" s="105"/>
      <c r="Q1" s="105"/>
      <c r="R1" s="105"/>
      <c r="S1" s="105"/>
      <c r="T1" s="105"/>
      <c r="U1" s="105"/>
      <c r="V1" s="105"/>
      <c r="W1" s="105"/>
      <c r="X1" s="105"/>
      <c r="Y1" s="105"/>
      <c r="Z1" s="105"/>
    </row>
    <row r="2" ht="22.5" customHeight="1">
      <c r="A2" s="904"/>
      <c r="B2" s="906"/>
      <c r="C2" s="907"/>
      <c r="D2" s="907"/>
      <c r="E2" s="907"/>
      <c r="F2" s="907"/>
      <c r="G2" s="907"/>
      <c r="H2" s="904"/>
      <c r="I2" s="904"/>
      <c r="J2" s="904"/>
      <c r="K2" s="904"/>
      <c r="L2" s="105"/>
      <c r="M2" s="105"/>
      <c r="N2" s="105"/>
      <c r="O2" s="105"/>
      <c r="P2" s="105"/>
      <c r="Q2" s="105"/>
      <c r="R2" s="105"/>
      <c r="S2" s="105"/>
      <c r="T2" s="105"/>
      <c r="U2" s="105"/>
      <c r="V2" s="105"/>
      <c r="W2" s="105"/>
      <c r="X2" s="105"/>
      <c r="Y2" s="105"/>
      <c r="Z2" s="105"/>
    </row>
    <row r="3" ht="22.5" customHeight="1">
      <c r="A3" s="904"/>
      <c r="B3" s="908"/>
      <c r="C3" s="904"/>
      <c r="D3" s="904"/>
      <c r="E3" s="904"/>
      <c r="F3" s="904"/>
      <c r="G3" s="904"/>
      <c r="H3" s="904"/>
      <c r="I3" s="904"/>
      <c r="J3" s="904"/>
      <c r="K3" s="904"/>
      <c r="L3" s="105"/>
      <c r="M3" s="105"/>
      <c r="N3" s="105"/>
      <c r="O3" s="105"/>
      <c r="P3" s="105"/>
      <c r="Q3" s="105"/>
      <c r="R3" s="105"/>
      <c r="S3" s="105"/>
      <c r="T3" s="105"/>
      <c r="U3" s="105"/>
      <c r="V3" s="105"/>
      <c r="W3" s="105"/>
      <c r="X3" s="105"/>
      <c r="Y3" s="105"/>
      <c r="Z3" s="105"/>
    </row>
    <row r="4" ht="22.5" customHeight="1">
      <c r="A4" s="904"/>
      <c r="B4" s="909" t="s">
        <v>498</v>
      </c>
      <c r="C4" s="904"/>
      <c r="D4" s="904"/>
      <c r="E4" s="904"/>
      <c r="F4" s="904"/>
      <c r="G4" s="904"/>
      <c r="H4" s="904"/>
      <c r="I4" s="904"/>
      <c r="J4" s="904"/>
      <c r="K4" s="904"/>
      <c r="L4" s="105"/>
      <c r="M4" s="105"/>
      <c r="N4" s="105"/>
      <c r="O4" s="105"/>
      <c r="P4" s="105"/>
      <c r="Q4" s="105"/>
      <c r="R4" s="105"/>
      <c r="S4" s="105"/>
      <c r="T4" s="105"/>
      <c r="U4" s="105"/>
      <c r="V4" s="105"/>
      <c r="W4" s="105"/>
      <c r="X4" s="105"/>
      <c r="Y4" s="105"/>
      <c r="Z4" s="105"/>
    </row>
    <row r="5" ht="22.5" customHeight="1">
      <c r="A5" s="904"/>
      <c r="B5" s="910"/>
      <c r="C5" s="905"/>
      <c r="D5" s="905"/>
      <c r="E5" s="905"/>
      <c r="F5" s="905"/>
      <c r="G5" s="905"/>
      <c r="H5" s="904"/>
      <c r="I5" s="904"/>
      <c r="J5" s="904"/>
      <c r="K5" s="904"/>
      <c r="L5" s="105"/>
      <c r="M5" s="105"/>
      <c r="N5" s="105"/>
      <c r="O5" s="105"/>
      <c r="P5" s="105"/>
      <c r="Q5" s="105"/>
      <c r="R5" s="105"/>
      <c r="S5" s="105"/>
      <c r="T5" s="105"/>
      <c r="U5" s="105"/>
      <c r="V5" s="105"/>
      <c r="W5" s="105"/>
      <c r="X5" s="105"/>
      <c r="Y5" s="105"/>
      <c r="Z5" s="105"/>
    </row>
    <row r="6" ht="15.75" customHeight="1">
      <c r="A6" s="904"/>
      <c r="B6" s="907"/>
      <c r="C6" s="907"/>
      <c r="D6" s="907"/>
      <c r="E6" s="907"/>
      <c r="F6" s="907"/>
      <c r="G6" s="907"/>
      <c r="H6" s="904"/>
      <c r="I6" s="904"/>
      <c r="J6" s="904"/>
      <c r="K6" s="904"/>
      <c r="L6" s="105"/>
      <c r="M6" s="105"/>
      <c r="N6" s="105"/>
      <c r="O6" s="105"/>
      <c r="P6" s="105"/>
      <c r="Q6" s="105"/>
      <c r="R6" s="105"/>
      <c r="S6" s="105"/>
      <c r="T6" s="105"/>
      <c r="U6" s="105"/>
      <c r="V6" s="105"/>
      <c r="W6" s="105"/>
      <c r="X6" s="105"/>
      <c r="Y6" s="105"/>
      <c r="Z6" s="105"/>
    </row>
    <row r="7">
      <c r="A7" s="904"/>
      <c r="B7" s="904"/>
      <c r="C7" s="904"/>
      <c r="D7" s="904"/>
      <c r="E7" s="905"/>
      <c r="F7" s="904"/>
      <c r="G7" s="905"/>
      <c r="H7" s="904"/>
      <c r="I7" s="904"/>
      <c r="J7" s="904"/>
      <c r="K7" s="904"/>
      <c r="L7" s="105"/>
      <c r="M7" s="105"/>
      <c r="N7" s="105"/>
      <c r="O7" s="105"/>
      <c r="P7" s="105"/>
      <c r="Q7" s="105"/>
      <c r="R7" s="105"/>
      <c r="S7" s="105"/>
      <c r="T7" s="105"/>
      <c r="U7" s="105"/>
      <c r="V7" s="105"/>
      <c r="W7" s="105"/>
      <c r="X7" s="105"/>
      <c r="Y7" s="105"/>
      <c r="Z7" s="105"/>
    </row>
    <row r="8">
      <c r="A8" s="904"/>
      <c r="B8" s="904"/>
      <c r="C8" s="904"/>
      <c r="D8" s="904"/>
      <c r="E8" s="911" t="s">
        <v>499</v>
      </c>
      <c r="F8" s="912"/>
      <c r="G8" s="911" t="s">
        <v>500</v>
      </c>
      <c r="H8" s="904"/>
      <c r="I8" s="904"/>
      <c r="J8" s="904"/>
      <c r="K8" s="904"/>
      <c r="L8" s="105"/>
      <c r="M8" s="105"/>
      <c r="N8" s="105"/>
      <c r="O8" s="105"/>
      <c r="P8" s="105"/>
      <c r="Q8" s="105"/>
      <c r="R8" s="105"/>
      <c r="S8" s="105"/>
      <c r="T8" s="105"/>
      <c r="U8" s="105"/>
      <c r="V8" s="105"/>
      <c r="W8" s="105"/>
      <c r="X8" s="105"/>
      <c r="Y8" s="105"/>
      <c r="Z8" s="105"/>
    </row>
    <row r="9">
      <c r="A9" s="904"/>
      <c r="B9" s="913" t="s">
        <v>501</v>
      </c>
      <c r="C9" s="904"/>
      <c r="D9" s="914"/>
      <c r="E9" s="915" t="s">
        <v>502</v>
      </c>
      <c r="F9" s="916"/>
      <c r="G9" s="915" t="s">
        <v>502</v>
      </c>
      <c r="H9" s="904"/>
      <c r="I9" s="904"/>
      <c r="J9" s="904"/>
      <c r="K9" s="904"/>
      <c r="L9" s="105"/>
      <c r="M9" s="105"/>
      <c r="N9" s="105"/>
      <c r="O9" s="105"/>
      <c r="P9" s="105"/>
      <c r="Q9" s="105"/>
      <c r="R9" s="105"/>
      <c r="S9" s="105"/>
      <c r="T9" s="105"/>
      <c r="U9" s="105"/>
      <c r="V9" s="105"/>
      <c r="W9" s="105"/>
      <c r="X9" s="105"/>
      <c r="Y9" s="105"/>
      <c r="Z9" s="105"/>
    </row>
    <row r="10" ht="9.0" customHeight="1">
      <c r="A10" s="904"/>
      <c r="B10" s="913"/>
      <c r="C10" s="904"/>
      <c r="D10" s="914"/>
      <c r="E10" s="917"/>
      <c r="F10" s="918"/>
      <c r="G10" s="917"/>
      <c r="H10" s="904"/>
      <c r="I10" s="904"/>
      <c r="J10" s="904"/>
      <c r="K10" s="904"/>
      <c r="L10" s="105"/>
      <c r="M10" s="105"/>
      <c r="N10" s="105"/>
      <c r="O10" s="105"/>
      <c r="P10" s="105"/>
      <c r="Q10" s="105"/>
      <c r="R10" s="105"/>
      <c r="S10" s="105"/>
      <c r="T10" s="105"/>
      <c r="U10" s="105"/>
      <c r="V10" s="105"/>
      <c r="W10" s="105"/>
      <c r="X10" s="105"/>
      <c r="Y10" s="105"/>
      <c r="Z10" s="105"/>
    </row>
    <row r="11">
      <c r="A11" s="904"/>
      <c r="B11" s="904"/>
      <c r="C11" s="904" t="s">
        <v>503</v>
      </c>
      <c r="D11" s="919"/>
      <c r="E11" s="904">
        <v>0.0</v>
      </c>
      <c r="F11" s="904"/>
      <c r="G11" s="921">
        <f t="shared" ref="G11:G15" si="1">E11*12</f>
        <v>0</v>
      </c>
      <c r="H11" s="904"/>
      <c r="I11" s="904"/>
      <c r="J11" s="904"/>
      <c r="K11" s="904"/>
      <c r="L11" s="105"/>
      <c r="M11" s="105"/>
      <c r="N11" s="105"/>
      <c r="O11" s="105"/>
      <c r="P11" s="105"/>
      <c r="Q11" s="105"/>
      <c r="R11" s="105"/>
      <c r="S11" s="105"/>
      <c r="T11" s="105"/>
      <c r="U11" s="105"/>
      <c r="V11" s="105"/>
      <c r="W11" s="105"/>
      <c r="X11" s="105"/>
      <c r="Y11" s="105"/>
      <c r="Z11" s="105"/>
    </row>
    <row r="12">
      <c r="A12" s="904"/>
      <c r="B12" s="904"/>
      <c r="C12" s="904" t="s">
        <v>504</v>
      </c>
      <c r="D12" s="919"/>
      <c r="E12" s="904">
        <v>0.0</v>
      </c>
      <c r="F12" s="904"/>
      <c r="G12" s="921">
        <f t="shared" si="1"/>
        <v>0</v>
      </c>
      <c r="H12" s="904"/>
      <c r="I12" s="904"/>
      <c r="J12" s="904"/>
      <c r="K12" s="904"/>
      <c r="L12" s="105"/>
      <c r="M12" s="105"/>
      <c r="N12" s="105"/>
      <c r="O12" s="105"/>
      <c r="P12" s="105"/>
      <c r="Q12" s="105"/>
      <c r="R12" s="105"/>
      <c r="S12" s="105"/>
      <c r="T12" s="105"/>
      <c r="U12" s="105"/>
      <c r="V12" s="105"/>
      <c r="W12" s="105"/>
      <c r="X12" s="105"/>
      <c r="Y12" s="105"/>
      <c r="Z12" s="105"/>
    </row>
    <row r="13">
      <c r="A13" s="904"/>
      <c r="B13" s="904"/>
      <c r="C13" s="904" t="s">
        <v>505</v>
      </c>
      <c r="D13" s="919"/>
      <c r="E13" s="904">
        <v>0.0</v>
      </c>
      <c r="F13" s="904"/>
      <c r="G13" s="921">
        <f t="shared" si="1"/>
        <v>0</v>
      </c>
      <c r="H13" s="904"/>
      <c r="I13" s="904"/>
      <c r="J13" s="904"/>
      <c r="K13" s="904"/>
      <c r="L13" s="105"/>
      <c r="M13" s="105"/>
      <c r="N13" s="105"/>
      <c r="O13" s="105"/>
      <c r="P13" s="105"/>
      <c r="Q13" s="105"/>
      <c r="R13" s="105"/>
      <c r="S13" s="105"/>
      <c r="T13" s="105"/>
      <c r="U13" s="105"/>
      <c r="V13" s="105"/>
      <c r="W13" s="105"/>
      <c r="X13" s="105"/>
      <c r="Y13" s="105"/>
      <c r="Z13" s="105"/>
    </row>
    <row r="14">
      <c r="A14" s="904"/>
      <c r="B14" s="904"/>
      <c r="C14" s="904" t="s">
        <v>506</v>
      </c>
      <c r="D14" s="919"/>
      <c r="E14" s="904">
        <v>0.0</v>
      </c>
      <c r="F14" s="904"/>
      <c r="G14" s="921">
        <f t="shared" si="1"/>
        <v>0</v>
      </c>
      <c r="H14" s="904"/>
      <c r="I14" s="904"/>
      <c r="J14" s="904"/>
      <c r="K14" s="904"/>
      <c r="L14" s="105"/>
      <c r="M14" s="105"/>
      <c r="N14" s="105"/>
      <c r="O14" s="105"/>
      <c r="P14" s="105"/>
      <c r="Q14" s="105"/>
      <c r="R14" s="105"/>
      <c r="S14" s="105"/>
      <c r="T14" s="105"/>
      <c r="U14" s="105"/>
      <c r="V14" s="105"/>
      <c r="W14" s="105"/>
      <c r="X14" s="105"/>
      <c r="Y14" s="105"/>
      <c r="Z14" s="105"/>
    </row>
    <row r="15">
      <c r="A15" s="904"/>
      <c r="B15" s="904"/>
      <c r="C15" s="904" t="s">
        <v>507</v>
      </c>
      <c r="D15" s="919"/>
      <c r="E15" s="904">
        <v>0.0</v>
      </c>
      <c r="F15" s="904"/>
      <c r="G15" s="921">
        <f t="shared" si="1"/>
        <v>0</v>
      </c>
      <c r="H15" s="904"/>
      <c r="I15" s="904"/>
      <c r="J15" s="904"/>
      <c r="K15" s="904"/>
      <c r="L15" s="105"/>
      <c r="M15" s="105"/>
      <c r="N15" s="105"/>
      <c r="O15" s="105"/>
      <c r="P15" s="105"/>
      <c r="Q15" s="105"/>
      <c r="R15" s="105"/>
      <c r="S15" s="105"/>
      <c r="T15" s="105"/>
      <c r="U15" s="105"/>
      <c r="V15" s="105"/>
      <c r="W15" s="105"/>
      <c r="X15" s="105"/>
      <c r="Y15" s="105"/>
      <c r="Z15" s="105"/>
    </row>
    <row r="16" ht="9.0" customHeight="1">
      <c r="A16" s="904"/>
      <c r="B16" s="904"/>
      <c r="C16" s="904"/>
      <c r="D16" s="919"/>
      <c r="E16" s="922"/>
      <c r="F16" s="923"/>
      <c r="G16" s="922"/>
      <c r="H16" s="904"/>
      <c r="I16" s="904"/>
      <c r="J16" s="904"/>
      <c r="K16" s="904"/>
      <c r="L16" s="105"/>
      <c r="M16" s="105"/>
      <c r="N16" s="105"/>
      <c r="O16" s="105"/>
      <c r="P16" s="105"/>
      <c r="Q16" s="105"/>
      <c r="R16" s="105"/>
      <c r="S16" s="105"/>
      <c r="T16" s="105"/>
      <c r="U16" s="105"/>
      <c r="V16" s="105"/>
      <c r="W16" s="105"/>
      <c r="X16" s="105"/>
      <c r="Y16" s="105"/>
      <c r="Z16" s="105"/>
    </row>
    <row r="17" ht="9.0" customHeight="1">
      <c r="A17" s="904"/>
      <c r="B17" s="904"/>
      <c r="C17" s="904"/>
      <c r="D17" s="919"/>
      <c r="E17" s="924"/>
      <c r="F17" s="923"/>
      <c r="G17" s="924"/>
      <c r="H17" s="904"/>
      <c r="I17" s="904"/>
      <c r="J17" s="904"/>
      <c r="K17" s="904"/>
      <c r="L17" s="105"/>
      <c r="M17" s="105"/>
      <c r="N17" s="105"/>
      <c r="O17" s="105"/>
      <c r="P17" s="105"/>
      <c r="Q17" s="105"/>
      <c r="R17" s="105"/>
      <c r="S17" s="105"/>
      <c r="T17" s="105"/>
      <c r="U17" s="105"/>
      <c r="V17" s="105"/>
      <c r="W17" s="105"/>
      <c r="X17" s="105"/>
      <c r="Y17" s="105"/>
      <c r="Z17" s="105"/>
    </row>
    <row r="18">
      <c r="A18" s="904"/>
      <c r="B18" s="904"/>
      <c r="C18" s="904" t="s">
        <v>508</v>
      </c>
      <c r="D18" s="904"/>
      <c r="E18" s="925">
        <f>SUM(E11:E17)</f>
        <v>0</v>
      </c>
      <c r="F18" s="926"/>
      <c r="G18" s="921">
        <f>E18*12</f>
        <v>0</v>
      </c>
      <c r="H18" s="904"/>
      <c r="I18" s="904"/>
      <c r="J18" s="904"/>
      <c r="K18" s="904"/>
      <c r="L18" s="105"/>
      <c r="M18" s="105"/>
      <c r="N18" s="105"/>
      <c r="O18" s="105"/>
      <c r="P18" s="105"/>
      <c r="Q18" s="105"/>
      <c r="R18" s="105"/>
      <c r="S18" s="105"/>
      <c r="T18" s="105"/>
      <c r="U18" s="105"/>
      <c r="V18" s="105"/>
      <c r="W18" s="105"/>
      <c r="X18" s="105"/>
      <c r="Y18" s="105"/>
      <c r="Z18" s="105"/>
    </row>
    <row r="19">
      <c r="A19" s="904"/>
      <c r="B19" s="904"/>
      <c r="C19" s="904"/>
      <c r="D19" s="904"/>
      <c r="E19" s="923"/>
      <c r="F19" s="923"/>
      <c r="G19" s="923"/>
      <c r="H19" s="904"/>
      <c r="I19" s="904"/>
      <c r="J19" s="904"/>
      <c r="K19" s="904"/>
      <c r="L19" s="105"/>
      <c r="M19" s="105"/>
      <c r="N19" s="105"/>
      <c r="O19" s="105"/>
      <c r="P19" s="105"/>
      <c r="Q19" s="105"/>
      <c r="R19" s="105"/>
      <c r="S19" s="105"/>
      <c r="T19" s="105"/>
      <c r="U19" s="105"/>
      <c r="V19" s="105"/>
      <c r="W19" s="105"/>
      <c r="X19" s="105"/>
      <c r="Y19" s="105"/>
      <c r="Z19" s="105"/>
    </row>
    <row r="20">
      <c r="A20" s="904"/>
      <c r="B20" s="913" t="s">
        <v>509</v>
      </c>
      <c r="C20" s="904"/>
      <c r="D20" s="914"/>
      <c r="E20" s="927"/>
      <c r="F20" s="927"/>
      <c r="G20" s="927"/>
      <c r="H20" s="904"/>
      <c r="I20" s="904"/>
      <c r="J20" s="904"/>
      <c r="K20" s="904"/>
      <c r="L20" s="105"/>
      <c r="M20" s="105"/>
      <c r="N20" s="105"/>
      <c r="O20" s="105"/>
      <c r="P20" s="105"/>
      <c r="Q20" s="105"/>
      <c r="R20" s="105"/>
      <c r="S20" s="105"/>
      <c r="T20" s="105"/>
      <c r="U20" s="105"/>
      <c r="V20" s="105"/>
      <c r="W20" s="105"/>
      <c r="X20" s="105"/>
      <c r="Y20" s="105"/>
      <c r="Z20" s="105"/>
    </row>
    <row r="21" ht="9.0" customHeight="1">
      <c r="A21" s="904"/>
      <c r="B21" s="913"/>
      <c r="C21" s="904"/>
      <c r="D21" s="914"/>
      <c r="E21" s="927"/>
      <c r="F21" s="927"/>
      <c r="G21" s="927"/>
      <c r="H21" s="904"/>
      <c r="I21" s="904"/>
      <c r="J21" s="904"/>
      <c r="K21" s="904"/>
      <c r="L21" s="105"/>
      <c r="M21" s="105"/>
      <c r="N21" s="105"/>
      <c r="O21" s="105"/>
      <c r="P21" s="105"/>
      <c r="Q21" s="105"/>
      <c r="R21" s="105"/>
      <c r="S21" s="105"/>
      <c r="T21" s="105"/>
      <c r="U21" s="105"/>
      <c r="V21" s="105"/>
      <c r="W21" s="105"/>
      <c r="X21" s="105"/>
      <c r="Y21" s="105"/>
      <c r="Z21" s="105"/>
    </row>
    <row r="22">
      <c r="A22" s="904"/>
      <c r="B22" s="904"/>
      <c r="C22" s="904" t="s">
        <v>510</v>
      </c>
      <c r="D22" s="919"/>
      <c r="E22" s="904">
        <v>0.0</v>
      </c>
      <c r="F22" s="904"/>
      <c r="G22" s="921">
        <f t="shared" ref="G22:G45" si="2">E22*12</f>
        <v>0</v>
      </c>
      <c r="H22" s="904"/>
      <c r="I22" s="904"/>
      <c r="J22" s="904"/>
      <c r="K22" s="904"/>
      <c r="L22" s="105"/>
      <c r="M22" s="105"/>
      <c r="N22" s="105"/>
      <c r="O22" s="105"/>
      <c r="P22" s="105"/>
      <c r="Q22" s="105"/>
      <c r="R22" s="105"/>
      <c r="S22" s="105"/>
      <c r="T22" s="105"/>
      <c r="U22" s="105"/>
      <c r="V22" s="105"/>
      <c r="W22" s="105"/>
      <c r="X22" s="105"/>
      <c r="Y22" s="105"/>
      <c r="Z22" s="105"/>
    </row>
    <row r="23">
      <c r="A23" s="904"/>
      <c r="B23" s="904"/>
      <c r="C23" s="904" t="s">
        <v>511</v>
      </c>
      <c r="D23" s="919"/>
      <c r="E23" s="904">
        <v>0.0</v>
      </c>
      <c r="F23" s="904"/>
      <c r="G23" s="921">
        <f t="shared" si="2"/>
        <v>0</v>
      </c>
      <c r="H23" s="904"/>
      <c r="I23" s="904"/>
      <c r="J23" s="904"/>
      <c r="K23" s="904"/>
      <c r="L23" s="105"/>
      <c r="M23" s="105"/>
      <c r="N23" s="105"/>
      <c r="O23" s="105"/>
      <c r="P23" s="105"/>
      <c r="Q23" s="105"/>
      <c r="R23" s="105"/>
      <c r="S23" s="105"/>
      <c r="T23" s="105"/>
      <c r="U23" s="105"/>
      <c r="V23" s="105"/>
      <c r="W23" s="105"/>
      <c r="X23" s="105"/>
      <c r="Y23" s="105"/>
      <c r="Z23" s="105"/>
    </row>
    <row r="24">
      <c r="A24" s="904"/>
      <c r="B24" s="904"/>
      <c r="C24" s="904" t="s">
        <v>512</v>
      </c>
      <c r="D24" s="919"/>
      <c r="E24" s="904">
        <v>0.0</v>
      </c>
      <c r="F24" s="904"/>
      <c r="G24" s="921">
        <f t="shared" si="2"/>
        <v>0</v>
      </c>
      <c r="H24" s="904"/>
      <c r="I24" s="904"/>
      <c r="J24" s="904"/>
      <c r="K24" s="904"/>
      <c r="L24" s="105"/>
      <c r="M24" s="105"/>
      <c r="N24" s="105"/>
      <c r="O24" s="105"/>
      <c r="P24" s="105"/>
      <c r="Q24" s="105"/>
      <c r="R24" s="105"/>
      <c r="S24" s="105"/>
      <c r="T24" s="105"/>
      <c r="U24" s="105"/>
      <c r="V24" s="105"/>
      <c r="W24" s="105"/>
      <c r="X24" s="105"/>
      <c r="Y24" s="105"/>
      <c r="Z24" s="105"/>
    </row>
    <row r="25">
      <c r="A25" s="904"/>
      <c r="B25" s="904"/>
      <c r="C25" s="904" t="s">
        <v>513</v>
      </c>
      <c r="D25" s="919"/>
      <c r="E25" s="904">
        <v>0.0</v>
      </c>
      <c r="F25" s="904"/>
      <c r="G25" s="921">
        <f t="shared" si="2"/>
        <v>0</v>
      </c>
      <c r="H25" s="904"/>
      <c r="I25" s="904"/>
      <c r="J25" s="904"/>
      <c r="K25" s="904"/>
      <c r="L25" s="105"/>
      <c r="M25" s="105"/>
      <c r="N25" s="105"/>
      <c r="O25" s="105"/>
      <c r="P25" s="105"/>
      <c r="Q25" s="105"/>
      <c r="R25" s="105"/>
      <c r="S25" s="105"/>
      <c r="T25" s="105"/>
      <c r="U25" s="105"/>
      <c r="V25" s="105"/>
      <c r="W25" s="105"/>
      <c r="X25" s="105"/>
      <c r="Y25" s="105"/>
      <c r="Z25" s="105"/>
    </row>
    <row r="26">
      <c r="A26" s="904"/>
      <c r="B26" s="904"/>
      <c r="C26" s="904" t="s">
        <v>514</v>
      </c>
      <c r="D26" s="919"/>
      <c r="E26" s="904">
        <v>0.0</v>
      </c>
      <c r="F26" s="904"/>
      <c r="G26" s="921">
        <f t="shared" si="2"/>
        <v>0</v>
      </c>
      <c r="H26" s="904"/>
      <c r="I26" s="904"/>
      <c r="J26" s="904"/>
      <c r="K26" s="904"/>
      <c r="L26" s="105"/>
      <c r="M26" s="105"/>
      <c r="N26" s="105"/>
      <c r="O26" s="105"/>
      <c r="P26" s="105"/>
      <c r="Q26" s="105"/>
      <c r="R26" s="105"/>
      <c r="S26" s="105"/>
      <c r="T26" s="105"/>
      <c r="U26" s="105"/>
      <c r="V26" s="105"/>
      <c r="W26" s="105"/>
      <c r="X26" s="105"/>
      <c r="Y26" s="105"/>
      <c r="Z26" s="105"/>
    </row>
    <row r="27">
      <c r="A27" s="904"/>
      <c r="B27" s="904"/>
      <c r="C27" s="904" t="s">
        <v>515</v>
      </c>
      <c r="D27" s="919"/>
      <c r="E27" s="904">
        <v>0.0</v>
      </c>
      <c r="F27" s="904"/>
      <c r="G27" s="921">
        <f t="shared" si="2"/>
        <v>0</v>
      </c>
      <c r="H27" s="904"/>
      <c r="I27" s="904"/>
      <c r="J27" s="904"/>
      <c r="K27" s="904"/>
      <c r="L27" s="105"/>
      <c r="M27" s="105"/>
      <c r="N27" s="105"/>
      <c r="O27" s="105"/>
      <c r="P27" s="105"/>
      <c r="Q27" s="105"/>
      <c r="R27" s="105"/>
      <c r="S27" s="105"/>
      <c r="T27" s="105"/>
      <c r="U27" s="105"/>
      <c r="V27" s="105"/>
      <c r="W27" s="105"/>
      <c r="X27" s="105"/>
      <c r="Y27" s="105"/>
      <c r="Z27" s="105"/>
    </row>
    <row r="28">
      <c r="A28" s="904"/>
      <c r="B28" s="904"/>
      <c r="C28" s="904" t="s">
        <v>516</v>
      </c>
      <c r="D28" s="919"/>
      <c r="E28" s="904">
        <v>0.0</v>
      </c>
      <c r="F28" s="904"/>
      <c r="G28" s="921">
        <f t="shared" si="2"/>
        <v>0</v>
      </c>
      <c r="H28" s="904"/>
      <c r="I28" s="904"/>
      <c r="J28" s="904"/>
      <c r="K28" s="904"/>
      <c r="L28" s="105"/>
      <c r="M28" s="105"/>
      <c r="N28" s="105"/>
      <c r="O28" s="105"/>
      <c r="P28" s="105"/>
      <c r="Q28" s="105"/>
      <c r="R28" s="105"/>
      <c r="S28" s="105"/>
      <c r="T28" s="105"/>
      <c r="U28" s="105"/>
      <c r="V28" s="105"/>
      <c r="W28" s="105"/>
      <c r="X28" s="105"/>
      <c r="Y28" s="105"/>
      <c r="Z28" s="105"/>
    </row>
    <row r="29">
      <c r="A29" s="904"/>
      <c r="B29" s="904"/>
      <c r="C29" s="904" t="s">
        <v>517</v>
      </c>
      <c r="D29" s="919"/>
      <c r="E29" s="904">
        <v>0.0</v>
      </c>
      <c r="F29" s="904"/>
      <c r="G29" s="921">
        <f t="shared" si="2"/>
        <v>0</v>
      </c>
      <c r="H29" s="904"/>
      <c r="I29" s="904"/>
      <c r="J29" s="904"/>
      <c r="K29" s="904"/>
      <c r="L29" s="105"/>
      <c r="M29" s="105"/>
      <c r="N29" s="105"/>
      <c r="O29" s="105"/>
      <c r="P29" s="105"/>
      <c r="Q29" s="105"/>
      <c r="R29" s="105"/>
      <c r="S29" s="105"/>
      <c r="T29" s="105"/>
      <c r="U29" s="105"/>
      <c r="V29" s="105"/>
      <c r="W29" s="105"/>
      <c r="X29" s="105"/>
      <c r="Y29" s="105"/>
      <c r="Z29" s="105"/>
    </row>
    <row r="30">
      <c r="A30" s="904"/>
      <c r="B30" s="904"/>
      <c r="C30" s="904" t="s">
        <v>518</v>
      </c>
      <c r="D30" s="919"/>
      <c r="E30" s="904">
        <v>0.0</v>
      </c>
      <c r="F30" s="904"/>
      <c r="G30" s="921">
        <f t="shared" si="2"/>
        <v>0</v>
      </c>
      <c r="H30" s="904"/>
      <c r="I30" s="904"/>
      <c r="J30" s="904"/>
      <c r="K30" s="904"/>
      <c r="L30" s="105"/>
      <c r="M30" s="105"/>
      <c r="N30" s="105"/>
      <c r="O30" s="105"/>
      <c r="P30" s="105"/>
      <c r="Q30" s="105"/>
      <c r="R30" s="105"/>
      <c r="S30" s="105"/>
      <c r="T30" s="105"/>
      <c r="U30" s="105"/>
      <c r="V30" s="105"/>
      <c r="W30" s="105"/>
      <c r="X30" s="105"/>
      <c r="Y30" s="105"/>
      <c r="Z30" s="105"/>
    </row>
    <row r="31">
      <c r="A31" s="904"/>
      <c r="B31" s="904"/>
      <c r="C31" s="904" t="s">
        <v>519</v>
      </c>
      <c r="D31" s="919"/>
      <c r="E31" s="904">
        <v>0.0</v>
      </c>
      <c r="F31" s="904"/>
      <c r="G31" s="921">
        <f t="shared" si="2"/>
        <v>0</v>
      </c>
      <c r="H31" s="904"/>
      <c r="I31" s="904"/>
      <c r="J31" s="904"/>
      <c r="K31" s="904"/>
      <c r="L31" s="105"/>
      <c r="M31" s="105"/>
      <c r="N31" s="105"/>
      <c r="O31" s="105"/>
      <c r="P31" s="105"/>
      <c r="Q31" s="105"/>
      <c r="R31" s="105"/>
      <c r="S31" s="105"/>
      <c r="T31" s="105"/>
      <c r="U31" s="105"/>
      <c r="V31" s="105"/>
      <c r="W31" s="105"/>
      <c r="X31" s="105"/>
      <c r="Y31" s="105"/>
      <c r="Z31" s="105"/>
    </row>
    <row r="32">
      <c r="A32" s="904"/>
      <c r="B32" s="904"/>
      <c r="C32" s="904" t="s">
        <v>520</v>
      </c>
      <c r="D32" s="919"/>
      <c r="E32" s="904">
        <v>0.0</v>
      </c>
      <c r="F32" s="904"/>
      <c r="G32" s="921">
        <f t="shared" si="2"/>
        <v>0</v>
      </c>
      <c r="H32" s="904"/>
      <c r="I32" s="904"/>
      <c r="J32" s="904"/>
      <c r="K32" s="904"/>
      <c r="L32" s="105"/>
      <c r="M32" s="105"/>
      <c r="N32" s="105"/>
      <c r="O32" s="105"/>
      <c r="P32" s="105"/>
      <c r="Q32" s="105"/>
      <c r="R32" s="105"/>
      <c r="S32" s="105"/>
      <c r="T32" s="105"/>
      <c r="U32" s="105"/>
      <c r="V32" s="105"/>
      <c r="W32" s="105"/>
      <c r="X32" s="105"/>
      <c r="Y32" s="105"/>
      <c r="Z32" s="105"/>
    </row>
    <row r="33">
      <c r="A33" s="904"/>
      <c r="B33" s="904"/>
      <c r="C33" s="904" t="s">
        <v>521</v>
      </c>
      <c r="D33" s="919"/>
      <c r="E33" s="904">
        <v>0.0</v>
      </c>
      <c r="F33" s="904"/>
      <c r="G33" s="921">
        <f t="shared" si="2"/>
        <v>0</v>
      </c>
      <c r="H33" s="904"/>
      <c r="I33" s="904"/>
      <c r="J33" s="904"/>
      <c r="K33" s="904"/>
      <c r="L33" s="105"/>
      <c r="M33" s="105"/>
      <c r="N33" s="105"/>
      <c r="O33" s="105"/>
      <c r="P33" s="105"/>
      <c r="Q33" s="105"/>
      <c r="R33" s="105"/>
      <c r="S33" s="105"/>
      <c r="T33" s="105"/>
      <c r="U33" s="105"/>
      <c r="V33" s="105"/>
      <c r="W33" s="105"/>
      <c r="X33" s="105"/>
      <c r="Y33" s="105"/>
      <c r="Z33" s="105"/>
    </row>
    <row r="34">
      <c r="A34" s="904"/>
      <c r="B34" s="904"/>
      <c r="C34" s="904" t="s">
        <v>522</v>
      </c>
      <c r="D34" s="919"/>
      <c r="E34" s="904">
        <v>0.0</v>
      </c>
      <c r="F34" s="904"/>
      <c r="G34" s="921">
        <f t="shared" si="2"/>
        <v>0</v>
      </c>
      <c r="H34" s="904"/>
      <c r="I34" s="904"/>
      <c r="J34" s="904"/>
      <c r="K34" s="904"/>
      <c r="L34" s="105"/>
      <c r="M34" s="105"/>
      <c r="N34" s="105"/>
      <c r="O34" s="105"/>
      <c r="P34" s="105"/>
      <c r="Q34" s="105"/>
      <c r="R34" s="105"/>
      <c r="S34" s="105"/>
      <c r="T34" s="105"/>
      <c r="U34" s="105"/>
      <c r="V34" s="105"/>
      <c r="W34" s="105"/>
      <c r="X34" s="105"/>
      <c r="Y34" s="105"/>
      <c r="Z34" s="105"/>
    </row>
    <row r="35">
      <c r="A35" s="904"/>
      <c r="B35" s="904"/>
      <c r="C35" s="904" t="s">
        <v>523</v>
      </c>
      <c r="D35" s="919"/>
      <c r="E35" s="904">
        <v>0.0</v>
      </c>
      <c r="F35" s="904"/>
      <c r="G35" s="921">
        <f t="shared" si="2"/>
        <v>0</v>
      </c>
      <c r="H35" s="904"/>
      <c r="I35" s="904"/>
      <c r="J35" s="904"/>
      <c r="K35" s="904"/>
      <c r="L35" s="105"/>
      <c r="M35" s="105"/>
      <c r="N35" s="105"/>
      <c r="O35" s="105"/>
      <c r="P35" s="105"/>
      <c r="Q35" s="105"/>
      <c r="R35" s="105"/>
      <c r="S35" s="105"/>
      <c r="T35" s="105"/>
      <c r="U35" s="105"/>
      <c r="V35" s="105"/>
      <c r="W35" s="105"/>
      <c r="X35" s="105"/>
      <c r="Y35" s="105"/>
      <c r="Z35" s="105"/>
    </row>
    <row r="36">
      <c r="A36" s="904"/>
      <c r="B36" s="904"/>
      <c r="C36" s="904" t="s">
        <v>524</v>
      </c>
      <c r="D36" s="919"/>
      <c r="E36" s="904">
        <v>0.0</v>
      </c>
      <c r="F36" s="904"/>
      <c r="G36" s="921">
        <f t="shared" si="2"/>
        <v>0</v>
      </c>
      <c r="H36" s="904"/>
      <c r="I36" s="904"/>
      <c r="J36" s="904"/>
      <c r="K36" s="904"/>
      <c r="L36" s="105"/>
      <c r="M36" s="105"/>
      <c r="N36" s="105"/>
      <c r="O36" s="105"/>
      <c r="P36" s="105"/>
      <c r="Q36" s="105"/>
      <c r="R36" s="105"/>
      <c r="S36" s="105"/>
      <c r="T36" s="105"/>
      <c r="U36" s="105"/>
      <c r="V36" s="105"/>
      <c r="W36" s="105"/>
      <c r="X36" s="105"/>
      <c r="Y36" s="105"/>
      <c r="Z36" s="105"/>
    </row>
    <row r="37">
      <c r="A37" s="904"/>
      <c r="B37" s="904"/>
      <c r="C37" s="904" t="s">
        <v>525</v>
      </c>
      <c r="D37" s="919"/>
      <c r="E37" s="904">
        <v>0.0</v>
      </c>
      <c r="F37" s="904"/>
      <c r="G37" s="921">
        <f t="shared" si="2"/>
        <v>0</v>
      </c>
      <c r="H37" s="904"/>
      <c r="I37" s="904"/>
      <c r="J37" s="904"/>
      <c r="K37" s="904"/>
      <c r="L37" s="105"/>
      <c r="M37" s="105"/>
      <c r="N37" s="105"/>
      <c r="O37" s="105"/>
      <c r="P37" s="105"/>
      <c r="Q37" s="105"/>
      <c r="R37" s="105"/>
      <c r="S37" s="105"/>
      <c r="T37" s="105"/>
      <c r="U37" s="105"/>
      <c r="V37" s="105"/>
      <c r="W37" s="105"/>
      <c r="X37" s="105"/>
      <c r="Y37" s="105"/>
      <c r="Z37" s="105"/>
    </row>
    <row r="38">
      <c r="A38" s="904"/>
      <c r="B38" s="904"/>
      <c r="C38" s="904" t="s">
        <v>526</v>
      </c>
      <c r="D38" s="919"/>
      <c r="E38" s="904">
        <v>0.0</v>
      </c>
      <c r="F38" s="904"/>
      <c r="G38" s="921">
        <f t="shared" si="2"/>
        <v>0</v>
      </c>
      <c r="H38" s="904"/>
      <c r="I38" s="904"/>
      <c r="J38" s="904"/>
      <c r="K38" s="904"/>
      <c r="L38" s="105"/>
      <c r="M38" s="105"/>
      <c r="N38" s="105"/>
      <c r="O38" s="105"/>
      <c r="P38" s="105"/>
      <c r="Q38" s="105"/>
      <c r="R38" s="105"/>
      <c r="S38" s="105"/>
      <c r="T38" s="105"/>
      <c r="U38" s="105"/>
      <c r="V38" s="105"/>
      <c r="W38" s="105"/>
      <c r="X38" s="105"/>
      <c r="Y38" s="105"/>
      <c r="Z38" s="105"/>
    </row>
    <row r="39">
      <c r="A39" s="904"/>
      <c r="B39" s="904"/>
      <c r="C39" s="904" t="s">
        <v>527</v>
      </c>
      <c r="D39" s="919"/>
      <c r="E39" s="904">
        <v>0.0</v>
      </c>
      <c r="F39" s="904"/>
      <c r="G39" s="921">
        <f t="shared" si="2"/>
        <v>0</v>
      </c>
      <c r="H39" s="904"/>
      <c r="I39" s="904"/>
      <c r="J39" s="904"/>
      <c r="K39" s="904"/>
      <c r="L39" s="105"/>
      <c r="M39" s="105"/>
      <c r="N39" s="105"/>
      <c r="O39" s="105"/>
      <c r="P39" s="105"/>
      <c r="Q39" s="105"/>
      <c r="R39" s="105"/>
      <c r="S39" s="105"/>
      <c r="T39" s="105"/>
      <c r="U39" s="105"/>
      <c r="V39" s="105"/>
      <c r="W39" s="105"/>
      <c r="X39" s="105"/>
      <c r="Y39" s="105"/>
      <c r="Z39" s="105"/>
    </row>
    <row r="40">
      <c r="A40" s="904"/>
      <c r="B40" s="904"/>
      <c r="C40" s="904" t="s">
        <v>528</v>
      </c>
      <c r="D40" s="919"/>
      <c r="E40" s="904">
        <v>0.0</v>
      </c>
      <c r="F40" s="904"/>
      <c r="G40" s="921">
        <f t="shared" si="2"/>
        <v>0</v>
      </c>
      <c r="H40" s="904"/>
      <c r="I40" s="904"/>
      <c r="J40" s="904"/>
      <c r="K40" s="904"/>
      <c r="L40" s="105"/>
      <c r="M40" s="105"/>
      <c r="N40" s="105"/>
      <c r="O40" s="105"/>
      <c r="P40" s="105"/>
      <c r="Q40" s="105"/>
      <c r="R40" s="105"/>
      <c r="S40" s="105"/>
      <c r="T40" s="105"/>
      <c r="U40" s="105"/>
      <c r="V40" s="105"/>
      <c r="W40" s="105"/>
      <c r="X40" s="105"/>
      <c r="Y40" s="105"/>
      <c r="Z40" s="105"/>
    </row>
    <row r="41">
      <c r="A41" s="904"/>
      <c r="B41" s="904"/>
      <c r="C41" s="904" t="s">
        <v>529</v>
      </c>
      <c r="D41" s="919"/>
      <c r="E41" s="904">
        <v>0.0</v>
      </c>
      <c r="F41" s="904"/>
      <c r="G41" s="921">
        <f t="shared" si="2"/>
        <v>0</v>
      </c>
      <c r="H41" s="904"/>
      <c r="I41" s="904"/>
      <c r="J41" s="904"/>
      <c r="K41" s="904"/>
      <c r="L41" s="105"/>
      <c r="M41" s="105"/>
      <c r="N41" s="105"/>
      <c r="O41" s="105"/>
      <c r="P41" s="105"/>
      <c r="Q41" s="105"/>
      <c r="R41" s="105"/>
      <c r="S41" s="105"/>
      <c r="T41" s="105"/>
      <c r="U41" s="105"/>
      <c r="V41" s="105"/>
      <c r="W41" s="105"/>
      <c r="X41" s="105"/>
      <c r="Y41" s="105"/>
      <c r="Z41" s="105"/>
    </row>
    <row r="42">
      <c r="A42" s="904"/>
      <c r="B42" s="904"/>
      <c r="C42" s="904" t="s">
        <v>530</v>
      </c>
      <c r="D42" s="919"/>
      <c r="E42" s="904">
        <v>0.0</v>
      </c>
      <c r="F42" s="904"/>
      <c r="G42" s="921">
        <f t="shared" si="2"/>
        <v>0</v>
      </c>
      <c r="H42" s="904"/>
      <c r="I42" s="904"/>
      <c r="J42" s="904"/>
      <c r="K42" s="904"/>
      <c r="L42" s="105"/>
      <c r="M42" s="105"/>
      <c r="N42" s="105"/>
      <c r="O42" s="105"/>
      <c r="P42" s="105"/>
      <c r="Q42" s="105"/>
      <c r="R42" s="105"/>
      <c r="S42" s="105"/>
      <c r="T42" s="105"/>
      <c r="U42" s="105"/>
      <c r="V42" s="105"/>
      <c r="W42" s="105"/>
      <c r="X42" s="105"/>
      <c r="Y42" s="105"/>
      <c r="Z42" s="105"/>
    </row>
    <row r="43">
      <c r="A43" s="904"/>
      <c r="B43" s="904"/>
      <c r="C43" s="904" t="s">
        <v>531</v>
      </c>
      <c r="D43" s="919"/>
      <c r="E43" s="904">
        <v>0.0</v>
      </c>
      <c r="F43" s="904"/>
      <c r="G43" s="921">
        <f t="shared" si="2"/>
        <v>0</v>
      </c>
      <c r="H43" s="904"/>
      <c r="I43" s="904"/>
      <c r="J43" s="904"/>
      <c r="K43" s="904"/>
      <c r="L43" s="105"/>
      <c r="M43" s="105"/>
      <c r="N43" s="105"/>
      <c r="O43" s="105"/>
      <c r="P43" s="105"/>
      <c r="Q43" s="105"/>
      <c r="R43" s="105"/>
      <c r="S43" s="105"/>
      <c r="T43" s="105"/>
      <c r="U43" s="105"/>
      <c r="V43" s="105"/>
      <c r="W43" s="105"/>
      <c r="X43" s="105"/>
      <c r="Y43" s="105"/>
      <c r="Z43" s="105"/>
    </row>
    <row r="44">
      <c r="A44" s="904"/>
      <c r="B44" s="904"/>
      <c r="C44" s="904" t="s">
        <v>531</v>
      </c>
      <c r="D44" s="919"/>
      <c r="E44" s="904">
        <v>0.0</v>
      </c>
      <c r="F44" s="904"/>
      <c r="G44" s="921">
        <f t="shared" si="2"/>
        <v>0</v>
      </c>
      <c r="H44" s="904"/>
      <c r="I44" s="904"/>
      <c r="J44" s="904"/>
      <c r="K44" s="904"/>
      <c r="L44" s="105"/>
      <c r="M44" s="105"/>
      <c r="N44" s="105"/>
      <c r="O44" s="105"/>
      <c r="P44" s="105"/>
      <c r="Q44" s="105"/>
      <c r="R44" s="105"/>
      <c r="S44" s="105"/>
      <c r="T44" s="105"/>
      <c r="U44" s="105"/>
      <c r="V44" s="105"/>
      <c r="W44" s="105"/>
      <c r="X44" s="105"/>
      <c r="Y44" s="105"/>
      <c r="Z44" s="105"/>
    </row>
    <row r="45">
      <c r="A45" s="904"/>
      <c r="B45" s="904"/>
      <c r="C45" s="904" t="s">
        <v>531</v>
      </c>
      <c r="D45" s="919"/>
      <c r="E45" s="904">
        <v>0.0</v>
      </c>
      <c r="F45" s="904"/>
      <c r="G45" s="921">
        <f t="shared" si="2"/>
        <v>0</v>
      </c>
      <c r="H45" s="904"/>
      <c r="I45" s="904"/>
      <c r="J45" s="904"/>
      <c r="K45" s="904"/>
      <c r="L45" s="105"/>
      <c r="M45" s="105"/>
      <c r="N45" s="105"/>
      <c r="O45" s="105"/>
      <c r="P45" s="105"/>
      <c r="Q45" s="105"/>
      <c r="R45" s="105"/>
      <c r="S45" s="105"/>
      <c r="T45" s="105"/>
      <c r="U45" s="105"/>
      <c r="V45" s="105"/>
      <c r="W45" s="105"/>
      <c r="X45" s="105"/>
      <c r="Y45" s="105"/>
      <c r="Z45" s="105"/>
    </row>
    <row r="46" ht="6.75" customHeight="1">
      <c r="A46" s="904"/>
      <c r="B46" s="904"/>
      <c r="C46" s="904"/>
      <c r="D46" s="919"/>
      <c r="E46" s="922"/>
      <c r="F46" s="923"/>
      <c r="G46" s="922"/>
      <c r="H46" s="904"/>
      <c r="I46" s="904"/>
      <c r="J46" s="904"/>
      <c r="K46" s="904"/>
      <c r="L46" s="105"/>
      <c r="M46" s="105"/>
      <c r="N46" s="105"/>
      <c r="O46" s="105"/>
      <c r="P46" s="105"/>
      <c r="Q46" s="105"/>
      <c r="R46" s="105"/>
      <c r="S46" s="105"/>
      <c r="T46" s="105"/>
      <c r="U46" s="105"/>
      <c r="V46" s="105"/>
      <c r="W46" s="105"/>
      <c r="X46" s="105"/>
      <c r="Y46" s="105"/>
      <c r="Z46" s="105"/>
    </row>
    <row r="47" ht="6.75" customHeight="1">
      <c r="A47" s="904"/>
      <c r="B47" s="904"/>
      <c r="C47" s="904"/>
      <c r="D47" s="919"/>
      <c r="E47" s="924"/>
      <c r="F47" s="923"/>
      <c r="G47" s="924"/>
      <c r="H47" s="904"/>
      <c r="I47" s="904"/>
      <c r="J47" s="904"/>
      <c r="K47" s="904"/>
      <c r="L47" s="105"/>
      <c r="M47" s="105"/>
      <c r="N47" s="105"/>
      <c r="O47" s="105"/>
      <c r="P47" s="105"/>
      <c r="Q47" s="105"/>
      <c r="R47" s="105"/>
      <c r="S47" s="105"/>
      <c r="T47" s="105"/>
      <c r="U47" s="105"/>
      <c r="V47" s="105"/>
      <c r="W47" s="105"/>
      <c r="X47" s="105"/>
      <c r="Y47" s="105"/>
      <c r="Z47" s="105"/>
    </row>
    <row r="48">
      <c r="A48" s="904"/>
      <c r="B48" s="904"/>
      <c r="C48" s="904" t="s">
        <v>532</v>
      </c>
      <c r="D48" s="904"/>
      <c r="E48" s="925">
        <f>SUM(E22:E47)</f>
        <v>0</v>
      </c>
      <c r="F48" s="926"/>
      <c r="G48" s="921">
        <f>E48*12</f>
        <v>0</v>
      </c>
      <c r="H48" s="904"/>
      <c r="I48" s="904"/>
      <c r="J48" s="904"/>
      <c r="K48" s="904"/>
      <c r="L48" s="105"/>
      <c r="M48" s="105"/>
      <c r="N48" s="105"/>
      <c r="O48" s="105"/>
      <c r="P48" s="105"/>
      <c r="Q48" s="105"/>
      <c r="R48" s="105"/>
      <c r="S48" s="105"/>
      <c r="T48" s="105"/>
      <c r="U48" s="105"/>
      <c r="V48" s="105"/>
      <c r="W48" s="105"/>
      <c r="X48" s="105"/>
      <c r="Y48" s="105"/>
      <c r="Z48" s="105"/>
    </row>
    <row r="49">
      <c r="A49" s="904"/>
      <c r="B49" s="904"/>
      <c r="C49" s="904"/>
      <c r="D49" s="904"/>
      <c r="E49" s="923"/>
      <c r="F49" s="923"/>
      <c r="G49" s="923"/>
      <c r="H49" s="904"/>
      <c r="I49" s="904"/>
      <c r="J49" s="904"/>
      <c r="K49" s="904"/>
      <c r="L49" s="105"/>
      <c r="M49" s="105"/>
      <c r="N49" s="105"/>
      <c r="O49" s="105"/>
      <c r="P49" s="105"/>
      <c r="Q49" s="105"/>
      <c r="R49" s="105"/>
      <c r="S49" s="105"/>
      <c r="T49" s="105"/>
      <c r="U49" s="105"/>
      <c r="V49" s="105"/>
      <c r="W49" s="105"/>
      <c r="X49" s="105"/>
      <c r="Y49" s="105"/>
      <c r="Z49" s="105"/>
    </row>
    <row r="50">
      <c r="A50" s="904"/>
      <c r="B50" s="904"/>
      <c r="C50" s="913" t="s">
        <v>533</v>
      </c>
      <c r="D50" s="904"/>
      <c r="E50" s="921">
        <f>E18-E48</f>
        <v>0</v>
      </c>
      <c r="F50" s="928"/>
      <c r="G50" s="921">
        <f>E50*12</f>
        <v>0</v>
      </c>
      <c r="H50" s="904"/>
      <c r="I50" s="904"/>
      <c r="J50" s="904"/>
      <c r="K50" s="904"/>
      <c r="L50" s="105"/>
      <c r="M50" s="105"/>
      <c r="N50" s="105"/>
      <c r="O50" s="105"/>
      <c r="P50" s="105"/>
      <c r="Q50" s="105"/>
      <c r="R50" s="105"/>
      <c r="S50" s="105"/>
      <c r="T50" s="105"/>
      <c r="U50" s="105"/>
      <c r="V50" s="105"/>
      <c r="W50" s="105"/>
      <c r="X50" s="105"/>
      <c r="Y50" s="105"/>
      <c r="Z50" s="105"/>
    </row>
    <row r="51">
      <c r="A51" s="904"/>
      <c r="B51" s="904"/>
      <c r="C51" s="904"/>
      <c r="D51" s="904"/>
      <c r="E51" s="904"/>
      <c r="F51" s="904"/>
      <c r="G51" s="904"/>
      <c r="H51" s="904"/>
      <c r="I51" s="904"/>
      <c r="J51" s="904"/>
      <c r="K51" s="904"/>
      <c r="L51" s="105"/>
      <c r="M51" s="105"/>
      <c r="N51" s="105"/>
      <c r="O51" s="105"/>
      <c r="P51" s="105"/>
      <c r="Q51" s="105"/>
      <c r="R51" s="105"/>
      <c r="S51" s="105"/>
      <c r="T51" s="105"/>
      <c r="U51" s="105"/>
      <c r="V51" s="105"/>
      <c r="W51" s="105"/>
      <c r="X51" s="105"/>
      <c r="Y51" s="105"/>
      <c r="Z51" s="105"/>
    </row>
    <row r="52">
      <c r="A52" s="904"/>
      <c r="B52" s="904"/>
      <c r="C52" s="904"/>
      <c r="D52" s="904"/>
      <c r="E52" s="904"/>
      <c r="F52" s="904"/>
      <c r="G52" s="904"/>
      <c r="H52" s="904"/>
      <c r="I52" s="904"/>
      <c r="J52" s="904"/>
      <c r="K52" s="904"/>
      <c r="L52" s="105"/>
      <c r="M52" s="105"/>
      <c r="N52" s="105"/>
      <c r="O52" s="105"/>
      <c r="P52" s="105"/>
      <c r="Q52" s="105"/>
      <c r="R52" s="105"/>
      <c r="S52" s="105"/>
      <c r="T52" s="105"/>
      <c r="U52" s="105"/>
      <c r="V52" s="105"/>
      <c r="W52" s="105"/>
      <c r="X52" s="105"/>
      <c r="Y52" s="105"/>
      <c r="Z52" s="105"/>
    </row>
    <row r="53">
      <c r="A53" s="904"/>
      <c r="B53" s="904"/>
      <c r="C53" s="904"/>
      <c r="D53" s="904"/>
      <c r="E53" s="904"/>
      <c r="F53" s="904"/>
      <c r="G53" s="904"/>
      <c r="H53" s="904"/>
      <c r="I53" s="904"/>
      <c r="J53" s="904"/>
      <c r="K53" s="904"/>
      <c r="L53" s="105"/>
      <c r="M53" s="105"/>
      <c r="N53" s="105"/>
      <c r="O53" s="105"/>
      <c r="P53" s="105"/>
      <c r="Q53" s="105"/>
      <c r="R53" s="105"/>
      <c r="S53" s="105"/>
      <c r="T53" s="105"/>
      <c r="U53" s="105"/>
      <c r="V53" s="105"/>
      <c r="W53" s="105"/>
      <c r="X53" s="105"/>
      <c r="Y53" s="105"/>
      <c r="Z53" s="105"/>
    </row>
    <row r="54">
      <c r="A54" s="904"/>
      <c r="B54" s="905"/>
      <c r="C54" s="905"/>
      <c r="D54" s="905"/>
      <c r="E54" s="905"/>
      <c r="F54" s="905"/>
      <c r="G54" s="905"/>
      <c r="H54" s="904"/>
      <c r="I54" s="904"/>
      <c r="J54" s="904"/>
      <c r="K54" s="904"/>
      <c r="L54" s="105"/>
      <c r="M54" s="105"/>
      <c r="N54" s="105"/>
      <c r="O54" s="105"/>
      <c r="P54" s="105"/>
      <c r="Q54" s="105"/>
      <c r="R54" s="105"/>
      <c r="S54" s="105"/>
      <c r="T54" s="105"/>
      <c r="U54" s="105"/>
      <c r="V54" s="105"/>
      <c r="W54" s="105"/>
      <c r="X54" s="105"/>
      <c r="Y54" s="105"/>
      <c r="Z54" s="105"/>
    </row>
    <row r="55">
      <c r="A55" s="904"/>
      <c r="B55" s="929" t="s">
        <v>534</v>
      </c>
      <c r="C55" s="907"/>
      <c r="D55" s="907"/>
      <c r="E55" s="907"/>
      <c r="F55" s="907"/>
      <c r="G55" s="907"/>
      <c r="H55" s="904"/>
      <c r="I55" s="904"/>
      <c r="J55" s="904"/>
      <c r="K55" s="904"/>
      <c r="L55" s="105"/>
      <c r="M55" s="105"/>
      <c r="N55" s="105"/>
      <c r="O55" s="105"/>
      <c r="P55" s="105"/>
      <c r="Q55" s="105"/>
      <c r="R55" s="105"/>
      <c r="S55" s="105"/>
      <c r="T55" s="105"/>
      <c r="U55" s="105"/>
      <c r="V55" s="105"/>
      <c r="W55" s="105"/>
      <c r="X55" s="105"/>
      <c r="Y55" s="105"/>
      <c r="Z55" s="105"/>
    </row>
    <row r="56" ht="8.25" customHeight="1">
      <c r="A56" s="904"/>
      <c r="B56" s="904"/>
      <c r="C56" s="904"/>
      <c r="D56" s="904"/>
      <c r="E56" s="904"/>
      <c r="F56" s="904"/>
      <c r="G56" s="904"/>
      <c r="H56" s="904"/>
      <c r="I56" s="904"/>
      <c r="J56" s="904"/>
      <c r="K56" s="904"/>
      <c r="L56" s="105"/>
      <c r="M56" s="105"/>
      <c r="N56" s="105"/>
      <c r="O56" s="105"/>
      <c r="P56" s="105"/>
      <c r="Q56" s="105"/>
      <c r="R56" s="105"/>
      <c r="S56" s="105"/>
      <c r="T56" s="105"/>
      <c r="U56" s="105"/>
      <c r="V56" s="105"/>
      <c r="W56" s="105"/>
      <c r="X56" s="105"/>
      <c r="Y56" s="105"/>
      <c r="Z56" s="105"/>
    </row>
    <row r="57" ht="15.7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row>
    <row r="58" ht="15.75" customHeight="1">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row>
    <row r="59" ht="15.75" customHeight="1">
      <c r="A59" s="10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ht="15.75" customHeight="1">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ht="15.7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ht="15.7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ht="15.75" customHeight="1">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13.63"/>
    <col customWidth="1" min="2" max="2" width="28.63"/>
    <col customWidth="1" min="3" max="3" width="45.63"/>
    <col customWidth="1" min="4" max="4" width="5.38"/>
    <col customWidth="1" min="5" max="5" width="20.38"/>
    <col customWidth="1" min="6" max="6" width="6.63"/>
    <col customWidth="1" min="7" max="7" width="19.88"/>
    <col customWidth="1" min="8" max="8" width="9.63"/>
    <col customWidth="1" min="9" max="17" width="12.63"/>
  </cols>
  <sheetData>
    <row r="1" ht="16.5" customHeight="1">
      <c r="A1" s="904"/>
      <c r="B1" s="905"/>
      <c r="C1" s="905"/>
      <c r="D1" s="905"/>
      <c r="E1" s="905"/>
      <c r="F1" s="905"/>
      <c r="G1" s="905"/>
      <c r="H1" s="904"/>
      <c r="I1" s="904"/>
      <c r="J1" s="904"/>
      <c r="K1" s="904"/>
      <c r="L1" s="105"/>
      <c r="M1" s="105"/>
      <c r="N1" s="105"/>
      <c r="O1" s="105"/>
      <c r="P1" s="105"/>
      <c r="Q1" s="105"/>
      <c r="R1" s="105"/>
      <c r="S1" s="105"/>
      <c r="T1" s="105"/>
      <c r="U1" s="105"/>
      <c r="V1" s="105"/>
      <c r="W1" s="105"/>
      <c r="X1" s="105"/>
      <c r="Y1" s="105"/>
      <c r="Z1" s="105"/>
    </row>
    <row r="2" ht="22.5" customHeight="1">
      <c r="A2" s="904"/>
      <c r="B2" s="906"/>
      <c r="C2" s="907"/>
      <c r="D2" s="907"/>
      <c r="E2" s="907"/>
      <c r="F2" s="907"/>
      <c r="G2" s="907"/>
      <c r="H2" s="904"/>
      <c r="I2" s="904"/>
      <c r="J2" s="904"/>
      <c r="K2" s="904"/>
      <c r="L2" s="105"/>
      <c r="M2" s="105"/>
      <c r="N2" s="105"/>
      <c r="O2" s="105"/>
      <c r="P2" s="105"/>
      <c r="Q2" s="105"/>
      <c r="R2" s="105"/>
      <c r="S2" s="105"/>
      <c r="T2" s="105"/>
      <c r="U2" s="105"/>
      <c r="V2" s="105"/>
      <c r="W2" s="105"/>
      <c r="X2" s="105"/>
      <c r="Y2" s="105"/>
      <c r="Z2" s="105"/>
    </row>
    <row r="3" ht="22.5" customHeight="1">
      <c r="A3" s="904"/>
      <c r="B3" s="908"/>
      <c r="C3" s="904"/>
      <c r="D3" s="904"/>
      <c r="E3" s="904"/>
      <c r="F3" s="904"/>
      <c r="G3" s="904"/>
      <c r="H3" s="904"/>
      <c r="I3" s="904"/>
      <c r="J3" s="904"/>
      <c r="K3" s="904"/>
      <c r="L3" s="105"/>
      <c r="M3" s="105"/>
      <c r="N3" s="105"/>
      <c r="O3" s="105"/>
      <c r="P3" s="105"/>
      <c r="Q3" s="105"/>
      <c r="R3" s="105"/>
      <c r="S3" s="105"/>
      <c r="T3" s="105"/>
      <c r="U3" s="105"/>
      <c r="V3" s="105"/>
      <c r="W3" s="105"/>
      <c r="X3" s="105"/>
      <c r="Y3" s="105"/>
      <c r="Z3" s="105"/>
    </row>
    <row r="4" ht="22.5" customHeight="1">
      <c r="A4" s="904"/>
      <c r="B4" s="909" t="s">
        <v>535</v>
      </c>
      <c r="C4" s="904"/>
      <c r="D4" s="904"/>
      <c r="E4" s="904"/>
      <c r="F4" s="904"/>
      <c r="G4" s="904"/>
      <c r="H4" s="904"/>
      <c r="I4" s="904"/>
      <c r="J4" s="904"/>
      <c r="K4" s="904"/>
      <c r="L4" s="105"/>
      <c r="M4" s="105"/>
      <c r="N4" s="105"/>
      <c r="O4" s="105"/>
      <c r="P4" s="105"/>
      <c r="Q4" s="105"/>
      <c r="R4" s="105"/>
      <c r="S4" s="105"/>
      <c r="T4" s="105"/>
      <c r="U4" s="105"/>
      <c r="V4" s="105"/>
      <c r="W4" s="105"/>
      <c r="X4" s="105"/>
      <c r="Y4" s="105"/>
      <c r="Z4" s="105"/>
    </row>
    <row r="5" ht="22.5" customHeight="1">
      <c r="A5" s="904"/>
      <c r="B5" s="910"/>
      <c r="C5" s="905"/>
      <c r="D5" s="905"/>
      <c r="E5" s="905"/>
      <c r="F5" s="905"/>
      <c r="G5" s="905"/>
      <c r="H5" s="904"/>
      <c r="I5" s="904"/>
      <c r="J5" s="904"/>
      <c r="K5" s="904"/>
      <c r="L5" s="105"/>
      <c r="M5" s="105"/>
      <c r="N5" s="105"/>
      <c r="O5" s="105"/>
      <c r="P5" s="105"/>
      <c r="Q5" s="105"/>
      <c r="R5" s="105"/>
      <c r="S5" s="105"/>
      <c r="T5" s="105"/>
      <c r="U5" s="105"/>
      <c r="V5" s="105"/>
      <c r="W5" s="105"/>
      <c r="X5" s="105"/>
      <c r="Y5" s="105"/>
      <c r="Z5" s="105"/>
    </row>
    <row r="6" ht="15.75" customHeight="1">
      <c r="A6" s="904"/>
      <c r="B6" s="907"/>
      <c r="C6" s="907"/>
      <c r="D6" s="907"/>
      <c r="E6" s="907"/>
      <c r="F6" s="907"/>
      <c r="G6" s="907"/>
      <c r="H6" s="904"/>
      <c r="I6" s="904"/>
      <c r="J6" s="904"/>
      <c r="K6" s="904"/>
      <c r="L6" s="105"/>
      <c r="M6" s="105"/>
      <c r="N6" s="105"/>
      <c r="O6" s="105"/>
      <c r="P6" s="105"/>
      <c r="Q6" s="105"/>
      <c r="R6" s="105"/>
      <c r="S6" s="105"/>
      <c r="T6" s="105"/>
      <c r="U6" s="105"/>
      <c r="V6" s="105"/>
      <c r="W6" s="105"/>
      <c r="X6" s="105"/>
      <c r="Y6" s="105"/>
      <c r="Z6" s="105"/>
    </row>
    <row r="7">
      <c r="A7" s="904"/>
      <c r="B7" s="904"/>
      <c r="C7" s="904"/>
      <c r="D7" s="904"/>
      <c r="E7" s="905"/>
      <c r="F7" s="904"/>
      <c r="G7" s="905"/>
      <c r="H7" s="904"/>
      <c r="I7" s="904"/>
      <c r="J7" s="904"/>
      <c r="K7" s="904"/>
      <c r="L7" s="105"/>
      <c r="M7" s="105"/>
      <c r="N7" s="105"/>
      <c r="O7" s="105"/>
      <c r="P7" s="105"/>
      <c r="Q7" s="105"/>
      <c r="R7" s="105"/>
      <c r="S7" s="105"/>
      <c r="T7" s="105"/>
      <c r="U7" s="105"/>
      <c r="V7" s="105"/>
      <c r="W7" s="105"/>
      <c r="X7" s="105"/>
      <c r="Y7" s="105"/>
      <c r="Z7" s="105"/>
    </row>
    <row r="8">
      <c r="A8" s="904"/>
      <c r="B8" s="904"/>
      <c r="C8" s="904"/>
      <c r="D8" s="904"/>
      <c r="E8" s="911" t="s">
        <v>499</v>
      </c>
      <c r="F8" s="912"/>
      <c r="G8" s="911" t="s">
        <v>500</v>
      </c>
      <c r="H8" s="904"/>
      <c r="I8" s="904"/>
      <c r="J8" s="904"/>
      <c r="K8" s="904"/>
      <c r="L8" s="105"/>
      <c r="M8" s="105"/>
      <c r="N8" s="105"/>
      <c r="O8" s="105"/>
      <c r="P8" s="105"/>
      <c r="Q8" s="105"/>
      <c r="R8" s="105"/>
      <c r="S8" s="105"/>
      <c r="T8" s="105"/>
      <c r="U8" s="105"/>
      <c r="V8" s="105"/>
      <c r="W8" s="105"/>
      <c r="X8" s="105"/>
      <c r="Y8" s="105"/>
      <c r="Z8" s="105"/>
    </row>
    <row r="9">
      <c r="A9" s="904"/>
      <c r="B9" s="913" t="s">
        <v>501</v>
      </c>
      <c r="C9" s="904"/>
      <c r="D9" s="914"/>
      <c r="E9" s="915" t="s">
        <v>502</v>
      </c>
      <c r="F9" s="916"/>
      <c r="G9" s="915" t="s">
        <v>502</v>
      </c>
      <c r="H9" s="904"/>
      <c r="I9" s="904"/>
      <c r="J9" s="904"/>
      <c r="K9" s="904"/>
      <c r="L9" s="105"/>
      <c r="M9" s="105"/>
      <c r="N9" s="105"/>
      <c r="O9" s="105"/>
      <c r="P9" s="105"/>
      <c r="Q9" s="105"/>
      <c r="R9" s="105"/>
      <c r="S9" s="105"/>
      <c r="T9" s="105"/>
      <c r="U9" s="105"/>
      <c r="V9" s="105"/>
      <c r="W9" s="105"/>
      <c r="X9" s="105"/>
      <c r="Y9" s="105"/>
      <c r="Z9" s="105"/>
    </row>
    <row r="10" ht="9.0" customHeight="1">
      <c r="A10" s="904"/>
      <c r="B10" s="913"/>
      <c r="C10" s="904"/>
      <c r="D10" s="914"/>
      <c r="E10" s="917"/>
      <c r="F10" s="918"/>
      <c r="G10" s="917"/>
      <c r="H10" s="904"/>
      <c r="I10" s="904"/>
      <c r="J10" s="904"/>
      <c r="K10" s="904"/>
      <c r="L10" s="105"/>
      <c r="M10" s="105"/>
      <c r="N10" s="105"/>
      <c r="O10" s="105"/>
      <c r="P10" s="105"/>
      <c r="Q10" s="105"/>
      <c r="R10" s="105"/>
      <c r="S10" s="105"/>
      <c r="T10" s="105"/>
      <c r="U10" s="105"/>
      <c r="V10" s="105"/>
      <c r="W10" s="105"/>
      <c r="X10" s="105"/>
      <c r="Y10" s="105"/>
      <c r="Z10" s="105"/>
    </row>
    <row r="11">
      <c r="A11" s="904"/>
      <c r="B11" s="904"/>
      <c r="C11" s="904" t="s">
        <v>503</v>
      </c>
      <c r="D11" s="919"/>
      <c r="E11" s="904">
        <f>'Founder 1 PSB'!E11+'Founder 2 PSB'!E11+'Founder PSB'!E11</f>
        <v>0</v>
      </c>
      <c r="F11" s="904"/>
      <c r="G11" s="921">
        <f t="shared" ref="G11:G15" si="1">E11*12</f>
        <v>0</v>
      </c>
      <c r="H11" s="904"/>
      <c r="I11" s="904"/>
      <c r="J11" s="904"/>
      <c r="K11" s="904"/>
      <c r="L11" s="105"/>
      <c r="M11" s="105"/>
      <c r="N11" s="105"/>
      <c r="O11" s="105"/>
      <c r="P11" s="105"/>
      <c r="Q11" s="105"/>
      <c r="R11" s="105"/>
      <c r="S11" s="105"/>
      <c r="T11" s="105"/>
      <c r="U11" s="105"/>
      <c r="V11" s="105"/>
      <c r="W11" s="105"/>
      <c r="X11" s="105"/>
      <c r="Y11" s="105"/>
      <c r="Z11" s="105"/>
    </row>
    <row r="12">
      <c r="A12" s="904"/>
      <c r="B12" s="904"/>
      <c r="C12" s="904" t="s">
        <v>504</v>
      </c>
      <c r="D12" s="919"/>
      <c r="E12" s="904">
        <f>'Founder 1 PSB'!E12+'Founder 2 PSB'!E12+'Founder PSB'!E12</f>
        <v>0</v>
      </c>
      <c r="F12" s="904"/>
      <c r="G12" s="921">
        <f t="shared" si="1"/>
        <v>0</v>
      </c>
      <c r="H12" s="904"/>
      <c r="I12" s="904"/>
      <c r="J12" s="904"/>
      <c r="K12" s="904"/>
      <c r="L12" s="105"/>
      <c r="M12" s="105"/>
      <c r="N12" s="105"/>
      <c r="O12" s="105"/>
      <c r="P12" s="105"/>
      <c r="Q12" s="105"/>
      <c r="R12" s="105"/>
      <c r="S12" s="105"/>
      <c r="T12" s="105"/>
      <c r="U12" s="105"/>
      <c r="V12" s="105"/>
      <c r="W12" s="105"/>
      <c r="X12" s="105"/>
      <c r="Y12" s="105"/>
      <c r="Z12" s="105"/>
    </row>
    <row r="13">
      <c r="A13" s="904"/>
      <c r="B13" s="904"/>
      <c r="C13" s="904" t="s">
        <v>505</v>
      </c>
      <c r="D13" s="919"/>
      <c r="E13" s="904">
        <f>'Founder 1 PSB'!E13+'Founder 2 PSB'!E13+'Founder PSB'!E13</f>
        <v>0</v>
      </c>
      <c r="F13" s="904"/>
      <c r="G13" s="921">
        <f t="shared" si="1"/>
        <v>0</v>
      </c>
      <c r="H13" s="904"/>
      <c r="I13" s="904"/>
      <c r="J13" s="904"/>
      <c r="K13" s="904"/>
      <c r="L13" s="105"/>
      <c r="M13" s="105"/>
      <c r="N13" s="105"/>
      <c r="O13" s="105"/>
      <c r="P13" s="105"/>
      <c r="Q13" s="105"/>
      <c r="R13" s="105"/>
      <c r="S13" s="105"/>
      <c r="T13" s="105"/>
      <c r="U13" s="105"/>
      <c r="V13" s="105"/>
      <c r="W13" s="105"/>
      <c r="X13" s="105"/>
      <c r="Y13" s="105"/>
      <c r="Z13" s="105"/>
    </row>
    <row r="14">
      <c r="A14" s="904"/>
      <c r="B14" s="904"/>
      <c r="C14" s="904" t="s">
        <v>506</v>
      </c>
      <c r="D14" s="919"/>
      <c r="E14" s="904">
        <f>'Founder 1 PSB'!E14+'Founder 2 PSB'!E14+'Founder PSB'!E14</f>
        <v>0</v>
      </c>
      <c r="F14" s="904"/>
      <c r="G14" s="921">
        <f t="shared" si="1"/>
        <v>0</v>
      </c>
      <c r="H14" s="904"/>
      <c r="I14" s="904"/>
      <c r="J14" s="904"/>
      <c r="K14" s="904"/>
      <c r="L14" s="105"/>
      <c r="M14" s="105"/>
      <c r="N14" s="105"/>
      <c r="O14" s="105"/>
      <c r="P14" s="105"/>
      <c r="Q14" s="105"/>
      <c r="R14" s="105"/>
      <c r="S14" s="105"/>
      <c r="T14" s="105"/>
      <c r="U14" s="105"/>
      <c r="V14" s="105"/>
      <c r="W14" s="105"/>
      <c r="X14" s="105"/>
      <c r="Y14" s="105"/>
      <c r="Z14" s="105"/>
    </row>
    <row r="15">
      <c r="A15" s="904"/>
      <c r="B15" s="904"/>
      <c r="C15" s="904" t="s">
        <v>507</v>
      </c>
      <c r="D15" s="919"/>
      <c r="E15" s="904">
        <f>'Founder 1 PSB'!E15+'Founder 2 PSB'!E15+'Founder PSB'!E15</f>
        <v>0</v>
      </c>
      <c r="F15" s="904"/>
      <c r="G15" s="921">
        <f t="shared" si="1"/>
        <v>0</v>
      </c>
      <c r="H15" s="904"/>
      <c r="I15" s="904"/>
      <c r="J15" s="904"/>
      <c r="K15" s="904"/>
      <c r="L15" s="105"/>
      <c r="M15" s="105"/>
      <c r="N15" s="105"/>
      <c r="O15" s="105"/>
      <c r="P15" s="105"/>
      <c r="Q15" s="105"/>
      <c r="R15" s="105"/>
      <c r="S15" s="105"/>
      <c r="T15" s="105"/>
      <c r="U15" s="105"/>
      <c r="V15" s="105"/>
      <c r="W15" s="105"/>
      <c r="X15" s="105"/>
      <c r="Y15" s="105"/>
      <c r="Z15" s="105"/>
    </row>
    <row r="16" ht="9.0" customHeight="1">
      <c r="A16" s="904"/>
      <c r="B16" s="904"/>
      <c r="C16" s="904"/>
      <c r="D16" s="919"/>
      <c r="E16" s="922"/>
      <c r="F16" s="923"/>
      <c r="G16" s="922"/>
      <c r="H16" s="904"/>
      <c r="I16" s="904"/>
      <c r="J16" s="904"/>
      <c r="K16" s="904"/>
      <c r="L16" s="105"/>
      <c r="M16" s="105"/>
      <c r="N16" s="105"/>
      <c r="O16" s="105"/>
      <c r="P16" s="105"/>
      <c r="Q16" s="105"/>
      <c r="R16" s="105"/>
      <c r="S16" s="105"/>
      <c r="T16" s="105"/>
      <c r="U16" s="105"/>
      <c r="V16" s="105"/>
      <c r="W16" s="105"/>
      <c r="X16" s="105"/>
      <c r="Y16" s="105"/>
      <c r="Z16" s="105"/>
    </row>
    <row r="17" ht="9.0" customHeight="1">
      <c r="A17" s="904"/>
      <c r="B17" s="904"/>
      <c r="C17" s="904"/>
      <c r="D17" s="919"/>
      <c r="E17" s="924"/>
      <c r="F17" s="923"/>
      <c r="G17" s="924"/>
      <c r="H17" s="904"/>
      <c r="I17" s="904"/>
      <c r="J17" s="904"/>
      <c r="K17" s="904"/>
      <c r="L17" s="105"/>
      <c r="M17" s="105"/>
      <c r="N17" s="105"/>
      <c r="O17" s="105"/>
      <c r="P17" s="105"/>
      <c r="Q17" s="105"/>
      <c r="R17" s="105"/>
      <c r="S17" s="105"/>
      <c r="T17" s="105"/>
      <c r="U17" s="105"/>
      <c r="V17" s="105"/>
      <c r="W17" s="105"/>
      <c r="X17" s="105"/>
      <c r="Y17" s="105"/>
      <c r="Z17" s="105"/>
    </row>
    <row r="18">
      <c r="A18" s="904"/>
      <c r="B18" s="904"/>
      <c r="C18" s="904" t="s">
        <v>508</v>
      </c>
      <c r="D18" s="904"/>
      <c r="E18" s="925">
        <f>SUM(E11:E15)</f>
        <v>0</v>
      </c>
      <c r="F18" s="926"/>
      <c r="G18" s="921">
        <f>E18*12</f>
        <v>0</v>
      </c>
      <c r="H18" s="904"/>
      <c r="I18" s="904"/>
      <c r="J18" s="904"/>
      <c r="K18" s="904"/>
      <c r="L18" s="105"/>
      <c r="M18" s="105"/>
      <c r="N18" s="105"/>
      <c r="O18" s="105"/>
      <c r="P18" s="105"/>
      <c r="Q18" s="105"/>
      <c r="R18" s="105"/>
      <c r="S18" s="105"/>
      <c r="T18" s="105"/>
      <c r="U18" s="105"/>
      <c r="V18" s="105"/>
      <c r="W18" s="105"/>
      <c r="X18" s="105"/>
      <c r="Y18" s="105"/>
      <c r="Z18" s="105"/>
    </row>
    <row r="19">
      <c r="A19" s="904"/>
      <c r="B19" s="904"/>
      <c r="C19" s="904"/>
      <c r="D19" s="904"/>
      <c r="E19" s="923"/>
      <c r="F19" s="923"/>
      <c r="G19" s="923"/>
      <c r="H19" s="904"/>
      <c r="I19" s="904"/>
      <c r="J19" s="904"/>
      <c r="K19" s="904"/>
      <c r="L19" s="105"/>
      <c r="M19" s="105"/>
      <c r="N19" s="105"/>
      <c r="O19" s="105"/>
      <c r="P19" s="105"/>
      <c r="Q19" s="105"/>
      <c r="R19" s="105"/>
      <c r="S19" s="105"/>
      <c r="T19" s="105"/>
      <c r="U19" s="105"/>
      <c r="V19" s="105"/>
      <c r="W19" s="105"/>
      <c r="X19" s="105"/>
      <c r="Y19" s="105"/>
      <c r="Z19" s="105"/>
    </row>
    <row r="20">
      <c r="A20" s="904"/>
      <c r="B20" s="913" t="s">
        <v>509</v>
      </c>
      <c r="C20" s="904"/>
      <c r="D20" s="914"/>
      <c r="E20" s="927"/>
      <c r="F20" s="927"/>
      <c r="G20" s="927"/>
      <c r="H20" s="904"/>
      <c r="I20" s="904"/>
      <c r="J20" s="904"/>
      <c r="K20" s="904"/>
      <c r="L20" s="105"/>
      <c r="M20" s="105"/>
      <c r="N20" s="105"/>
      <c r="O20" s="105"/>
      <c r="P20" s="105"/>
      <c r="Q20" s="105"/>
      <c r="R20" s="105"/>
      <c r="S20" s="105"/>
      <c r="T20" s="105"/>
      <c r="U20" s="105"/>
      <c r="V20" s="105"/>
      <c r="W20" s="105"/>
      <c r="X20" s="105"/>
      <c r="Y20" s="105"/>
      <c r="Z20" s="105"/>
    </row>
    <row r="21" ht="9.0" customHeight="1">
      <c r="A21" s="904"/>
      <c r="B21" s="913"/>
      <c r="C21" s="904"/>
      <c r="D21" s="914"/>
      <c r="E21" s="927"/>
      <c r="F21" s="927"/>
      <c r="G21" s="927"/>
      <c r="H21" s="904"/>
      <c r="I21" s="904"/>
      <c r="J21" s="904"/>
      <c r="K21" s="904"/>
      <c r="L21" s="105"/>
      <c r="M21" s="105"/>
      <c r="N21" s="105"/>
      <c r="O21" s="105"/>
      <c r="P21" s="105"/>
      <c r="Q21" s="105"/>
      <c r="R21" s="105"/>
      <c r="S21" s="105"/>
      <c r="T21" s="105"/>
      <c r="U21" s="105"/>
      <c r="V21" s="105"/>
      <c r="W21" s="105"/>
      <c r="X21" s="105"/>
      <c r="Y21" s="105"/>
      <c r="Z21" s="105"/>
    </row>
    <row r="22">
      <c r="A22" s="904"/>
      <c r="B22" s="904"/>
      <c r="C22" s="904" t="s">
        <v>510</v>
      </c>
      <c r="D22" s="919"/>
      <c r="E22" s="904">
        <f>'Founder 1 PSB'!E22+'Founder 2 PSB'!E22+'Founder PSB'!E22</f>
        <v>0</v>
      </c>
      <c r="F22" s="904"/>
      <c r="G22" s="921">
        <f t="shared" ref="G22:G45" si="2">E22*12</f>
        <v>0</v>
      </c>
      <c r="H22" s="904"/>
      <c r="I22" s="904"/>
      <c r="J22" s="904"/>
      <c r="K22" s="904"/>
      <c r="L22" s="105"/>
      <c r="M22" s="105"/>
      <c r="N22" s="105"/>
      <c r="O22" s="105"/>
      <c r="P22" s="105"/>
      <c r="Q22" s="105"/>
      <c r="R22" s="105"/>
      <c r="S22" s="105"/>
      <c r="T22" s="105"/>
      <c r="U22" s="105"/>
      <c r="V22" s="105"/>
      <c r="W22" s="105"/>
      <c r="X22" s="105"/>
      <c r="Y22" s="105"/>
      <c r="Z22" s="105"/>
    </row>
    <row r="23">
      <c r="A23" s="904"/>
      <c r="B23" s="904"/>
      <c r="C23" s="904" t="s">
        <v>511</v>
      </c>
      <c r="D23" s="919"/>
      <c r="E23" s="904">
        <f>'Founder 1 PSB'!E23+'Founder 2 PSB'!E23+'Founder PSB'!E23</f>
        <v>0</v>
      </c>
      <c r="F23" s="904"/>
      <c r="G23" s="921">
        <f t="shared" si="2"/>
        <v>0</v>
      </c>
      <c r="H23" s="904"/>
      <c r="I23" s="904"/>
      <c r="J23" s="904"/>
      <c r="K23" s="904"/>
      <c r="L23" s="105"/>
      <c r="M23" s="105"/>
      <c r="N23" s="105"/>
      <c r="O23" s="105"/>
      <c r="P23" s="105"/>
      <c r="Q23" s="105"/>
      <c r="R23" s="105"/>
      <c r="S23" s="105"/>
      <c r="T23" s="105"/>
      <c r="U23" s="105"/>
      <c r="V23" s="105"/>
      <c r="W23" s="105"/>
      <c r="X23" s="105"/>
      <c r="Y23" s="105"/>
      <c r="Z23" s="105"/>
    </row>
    <row r="24">
      <c r="A24" s="904"/>
      <c r="B24" s="904"/>
      <c r="C24" s="904" t="s">
        <v>512</v>
      </c>
      <c r="D24" s="919"/>
      <c r="E24" s="904">
        <f>'Founder 1 PSB'!E24+'Founder 2 PSB'!E24+'Founder PSB'!E24</f>
        <v>0</v>
      </c>
      <c r="F24" s="904"/>
      <c r="G24" s="921">
        <f t="shared" si="2"/>
        <v>0</v>
      </c>
      <c r="H24" s="904"/>
      <c r="I24" s="904"/>
      <c r="J24" s="904"/>
      <c r="K24" s="904"/>
      <c r="L24" s="105"/>
      <c r="M24" s="105"/>
      <c r="N24" s="105"/>
      <c r="O24" s="105"/>
      <c r="P24" s="105"/>
      <c r="Q24" s="105"/>
      <c r="R24" s="105"/>
      <c r="S24" s="105"/>
      <c r="T24" s="105"/>
      <c r="U24" s="105"/>
      <c r="V24" s="105"/>
      <c r="W24" s="105"/>
      <c r="X24" s="105"/>
      <c r="Y24" s="105"/>
      <c r="Z24" s="105"/>
    </row>
    <row r="25">
      <c r="A25" s="904"/>
      <c r="B25" s="904"/>
      <c r="C25" s="904" t="s">
        <v>513</v>
      </c>
      <c r="D25" s="919"/>
      <c r="E25" s="904">
        <f>'Founder 1 PSB'!E25+'Founder 2 PSB'!E25+'Founder PSB'!E25</f>
        <v>0</v>
      </c>
      <c r="F25" s="904"/>
      <c r="G25" s="921">
        <f t="shared" si="2"/>
        <v>0</v>
      </c>
      <c r="H25" s="904"/>
      <c r="I25" s="904"/>
      <c r="J25" s="904"/>
      <c r="K25" s="904"/>
      <c r="L25" s="105"/>
      <c r="M25" s="105"/>
      <c r="N25" s="105"/>
      <c r="O25" s="105"/>
      <c r="P25" s="105"/>
      <c r="Q25" s="105"/>
      <c r="R25" s="105"/>
      <c r="S25" s="105"/>
      <c r="T25" s="105"/>
      <c r="U25" s="105"/>
      <c r="V25" s="105"/>
      <c r="W25" s="105"/>
      <c r="X25" s="105"/>
      <c r="Y25" s="105"/>
      <c r="Z25" s="105"/>
    </row>
    <row r="26">
      <c r="A26" s="904"/>
      <c r="B26" s="904"/>
      <c r="C26" s="904" t="s">
        <v>514</v>
      </c>
      <c r="D26" s="919"/>
      <c r="E26" s="904">
        <f>'Founder 1 PSB'!E26+'Founder 2 PSB'!E26+'Founder PSB'!E26</f>
        <v>0</v>
      </c>
      <c r="F26" s="904"/>
      <c r="G26" s="921">
        <f t="shared" si="2"/>
        <v>0</v>
      </c>
      <c r="H26" s="904"/>
      <c r="I26" s="904"/>
      <c r="J26" s="904"/>
      <c r="K26" s="904"/>
      <c r="L26" s="105"/>
      <c r="M26" s="105"/>
      <c r="N26" s="105"/>
      <c r="O26" s="105"/>
      <c r="P26" s="105"/>
      <c r="Q26" s="105"/>
      <c r="R26" s="105"/>
      <c r="S26" s="105"/>
      <c r="T26" s="105"/>
      <c r="U26" s="105"/>
      <c r="V26" s="105"/>
      <c r="W26" s="105"/>
      <c r="X26" s="105"/>
      <c r="Y26" s="105"/>
      <c r="Z26" s="105"/>
    </row>
    <row r="27">
      <c r="A27" s="904"/>
      <c r="B27" s="904"/>
      <c r="C27" s="904" t="s">
        <v>515</v>
      </c>
      <c r="D27" s="919"/>
      <c r="E27" s="904">
        <f>'Founder 1 PSB'!E27+'Founder 2 PSB'!E27+'Founder PSB'!E27</f>
        <v>0</v>
      </c>
      <c r="F27" s="904"/>
      <c r="G27" s="921">
        <f t="shared" si="2"/>
        <v>0</v>
      </c>
      <c r="H27" s="904"/>
      <c r="I27" s="904"/>
      <c r="J27" s="904"/>
      <c r="K27" s="904"/>
      <c r="L27" s="105"/>
      <c r="M27" s="105"/>
      <c r="N27" s="105"/>
      <c r="O27" s="105"/>
      <c r="P27" s="105"/>
      <c r="Q27" s="105"/>
      <c r="R27" s="105"/>
      <c r="S27" s="105"/>
      <c r="T27" s="105"/>
      <c r="U27" s="105"/>
      <c r="V27" s="105"/>
      <c r="W27" s="105"/>
      <c r="X27" s="105"/>
      <c r="Y27" s="105"/>
      <c r="Z27" s="105"/>
    </row>
    <row r="28">
      <c r="A28" s="904"/>
      <c r="B28" s="904"/>
      <c r="C28" s="904" t="s">
        <v>516</v>
      </c>
      <c r="D28" s="919"/>
      <c r="E28" s="904">
        <f>'Founder 1 PSB'!E28+'Founder 2 PSB'!E28+'Founder PSB'!E28</f>
        <v>0</v>
      </c>
      <c r="F28" s="904"/>
      <c r="G28" s="921">
        <f t="shared" si="2"/>
        <v>0</v>
      </c>
      <c r="H28" s="904"/>
      <c r="I28" s="904"/>
      <c r="J28" s="904"/>
      <c r="K28" s="904"/>
      <c r="L28" s="105"/>
      <c r="M28" s="105"/>
      <c r="N28" s="105"/>
      <c r="O28" s="105"/>
      <c r="P28" s="105"/>
      <c r="Q28" s="105"/>
      <c r="R28" s="105"/>
      <c r="S28" s="105"/>
      <c r="T28" s="105"/>
      <c r="U28" s="105"/>
      <c r="V28" s="105"/>
      <c r="W28" s="105"/>
      <c r="X28" s="105"/>
      <c r="Y28" s="105"/>
      <c r="Z28" s="105"/>
    </row>
    <row r="29">
      <c r="A29" s="904"/>
      <c r="B29" s="904"/>
      <c r="C29" s="904" t="s">
        <v>517</v>
      </c>
      <c r="D29" s="919"/>
      <c r="E29" s="904">
        <f>'Founder 1 PSB'!E29+'Founder 2 PSB'!E29+'Founder PSB'!E29</f>
        <v>0</v>
      </c>
      <c r="F29" s="904"/>
      <c r="G29" s="921">
        <f t="shared" si="2"/>
        <v>0</v>
      </c>
      <c r="H29" s="904"/>
      <c r="I29" s="904"/>
      <c r="J29" s="904"/>
      <c r="K29" s="904"/>
      <c r="L29" s="105"/>
      <c r="M29" s="105"/>
      <c r="N29" s="105"/>
      <c r="O29" s="105"/>
      <c r="P29" s="105"/>
      <c r="Q29" s="105"/>
      <c r="R29" s="105"/>
      <c r="S29" s="105"/>
      <c r="T29" s="105"/>
      <c r="U29" s="105"/>
      <c r="V29" s="105"/>
      <c r="W29" s="105"/>
      <c r="X29" s="105"/>
      <c r="Y29" s="105"/>
      <c r="Z29" s="105"/>
    </row>
    <row r="30">
      <c r="A30" s="904"/>
      <c r="B30" s="904"/>
      <c r="C30" s="904" t="s">
        <v>518</v>
      </c>
      <c r="D30" s="919"/>
      <c r="E30" s="904">
        <f>'Founder 1 PSB'!E30+'Founder 2 PSB'!E30+'Founder PSB'!E30</f>
        <v>0</v>
      </c>
      <c r="F30" s="904"/>
      <c r="G30" s="921">
        <f t="shared" si="2"/>
        <v>0</v>
      </c>
      <c r="H30" s="904"/>
      <c r="I30" s="904"/>
      <c r="J30" s="904"/>
      <c r="K30" s="904"/>
      <c r="L30" s="105"/>
      <c r="M30" s="105"/>
      <c r="N30" s="105"/>
      <c r="O30" s="105"/>
      <c r="P30" s="105"/>
      <c r="Q30" s="105"/>
      <c r="R30" s="105"/>
      <c r="S30" s="105"/>
      <c r="T30" s="105"/>
      <c r="U30" s="105"/>
      <c r="V30" s="105"/>
      <c r="W30" s="105"/>
      <c r="X30" s="105"/>
      <c r="Y30" s="105"/>
      <c r="Z30" s="105"/>
    </row>
    <row r="31">
      <c r="A31" s="904"/>
      <c r="B31" s="904"/>
      <c r="C31" s="904" t="s">
        <v>519</v>
      </c>
      <c r="D31" s="919"/>
      <c r="E31" s="904">
        <f>'Founder 1 PSB'!E31+'Founder 2 PSB'!E31+'Founder PSB'!E31</f>
        <v>0</v>
      </c>
      <c r="F31" s="904"/>
      <c r="G31" s="921">
        <f t="shared" si="2"/>
        <v>0</v>
      </c>
      <c r="H31" s="904"/>
      <c r="I31" s="904"/>
      <c r="J31" s="904"/>
      <c r="K31" s="904"/>
      <c r="L31" s="105"/>
      <c r="M31" s="105"/>
      <c r="N31" s="105"/>
      <c r="O31" s="105"/>
      <c r="P31" s="105"/>
      <c r="Q31" s="105"/>
      <c r="R31" s="105"/>
      <c r="S31" s="105"/>
      <c r="T31" s="105"/>
      <c r="U31" s="105"/>
      <c r="V31" s="105"/>
      <c r="W31" s="105"/>
      <c r="X31" s="105"/>
      <c r="Y31" s="105"/>
      <c r="Z31" s="105"/>
    </row>
    <row r="32">
      <c r="A32" s="904"/>
      <c r="B32" s="904"/>
      <c r="C32" s="904" t="s">
        <v>520</v>
      </c>
      <c r="D32" s="919"/>
      <c r="E32" s="904">
        <f>'Founder 1 PSB'!E32+'Founder 2 PSB'!E32+'Founder PSB'!E32</f>
        <v>0</v>
      </c>
      <c r="F32" s="904"/>
      <c r="G32" s="921">
        <f t="shared" si="2"/>
        <v>0</v>
      </c>
      <c r="H32" s="904"/>
      <c r="I32" s="904"/>
      <c r="J32" s="904"/>
      <c r="K32" s="904"/>
      <c r="L32" s="105"/>
      <c r="M32" s="105"/>
      <c r="N32" s="105"/>
      <c r="O32" s="105"/>
      <c r="P32" s="105"/>
      <c r="Q32" s="105"/>
      <c r="R32" s="105"/>
      <c r="S32" s="105"/>
      <c r="T32" s="105"/>
      <c r="U32" s="105"/>
      <c r="V32" s="105"/>
      <c r="W32" s="105"/>
      <c r="X32" s="105"/>
      <c r="Y32" s="105"/>
      <c r="Z32" s="105"/>
    </row>
    <row r="33">
      <c r="A33" s="904"/>
      <c r="B33" s="904"/>
      <c r="C33" s="904" t="s">
        <v>521</v>
      </c>
      <c r="D33" s="919"/>
      <c r="E33" s="904">
        <f>'Founder 1 PSB'!E33+'Founder 2 PSB'!E33+'Founder PSB'!E33</f>
        <v>0</v>
      </c>
      <c r="F33" s="904"/>
      <c r="G33" s="921">
        <f t="shared" si="2"/>
        <v>0</v>
      </c>
      <c r="H33" s="904"/>
      <c r="I33" s="904"/>
      <c r="J33" s="904"/>
      <c r="K33" s="904"/>
      <c r="L33" s="105"/>
      <c r="M33" s="105"/>
      <c r="N33" s="105"/>
      <c r="O33" s="105"/>
      <c r="P33" s="105"/>
      <c r="Q33" s="105"/>
      <c r="R33" s="105"/>
      <c r="S33" s="105"/>
      <c r="T33" s="105"/>
      <c r="U33" s="105"/>
      <c r="V33" s="105"/>
      <c r="W33" s="105"/>
      <c r="X33" s="105"/>
      <c r="Y33" s="105"/>
      <c r="Z33" s="105"/>
    </row>
    <row r="34">
      <c r="A34" s="904"/>
      <c r="B34" s="904"/>
      <c r="C34" s="904" t="s">
        <v>522</v>
      </c>
      <c r="D34" s="919"/>
      <c r="E34" s="904">
        <f>'Founder 1 PSB'!E34+'Founder 2 PSB'!E34+'Founder PSB'!E34</f>
        <v>0</v>
      </c>
      <c r="F34" s="904"/>
      <c r="G34" s="921">
        <f t="shared" si="2"/>
        <v>0</v>
      </c>
      <c r="H34" s="904"/>
      <c r="I34" s="904"/>
      <c r="J34" s="904"/>
      <c r="K34" s="904"/>
      <c r="L34" s="105"/>
      <c r="M34" s="105"/>
      <c r="N34" s="105"/>
      <c r="O34" s="105"/>
      <c r="P34" s="105"/>
      <c r="Q34" s="105"/>
      <c r="R34" s="105"/>
      <c r="S34" s="105"/>
      <c r="T34" s="105"/>
      <c r="U34" s="105"/>
      <c r="V34" s="105"/>
      <c r="W34" s="105"/>
      <c r="X34" s="105"/>
      <c r="Y34" s="105"/>
      <c r="Z34" s="105"/>
    </row>
    <row r="35">
      <c r="A35" s="904"/>
      <c r="B35" s="904"/>
      <c r="C35" s="904" t="s">
        <v>523</v>
      </c>
      <c r="D35" s="919"/>
      <c r="E35" s="904">
        <f>'Founder 1 PSB'!E35+'Founder 2 PSB'!E35+'Founder PSB'!E35</f>
        <v>0</v>
      </c>
      <c r="F35" s="904"/>
      <c r="G35" s="921">
        <f t="shared" si="2"/>
        <v>0</v>
      </c>
      <c r="H35" s="904"/>
      <c r="I35" s="904"/>
      <c r="J35" s="904"/>
      <c r="K35" s="904"/>
      <c r="L35" s="105"/>
      <c r="M35" s="105"/>
      <c r="N35" s="105"/>
      <c r="O35" s="105"/>
      <c r="P35" s="105"/>
      <c r="Q35" s="105"/>
      <c r="R35" s="105"/>
      <c r="S35" s="105"/>
      <c r="T35" s="105"/>
      <c r="U35" s="105"/>
      <c r="V35" s="105"/>
      <c r="W35" s="105"/>
      <c r="X35" s="105"/>
      <c r="Y35" s="105"/>
      <c r="Z35" s="105"/>
    </row>
    <row r="36">
      <c r="A36" s="904"/>
      <c r="B36" s="904"/>
      <c r="C36" s="904" t="s">
        <v>524</v>
      </c>
      <c r="D36" s="919"/>
      <c r="E36" s="904">
        <f>'Founder 1 PSB'!E36+'Founder 2 PSB'!E36+'Founder PSB'!E36</f>
        <v>0</v>
      </c>
      <c r="F36" s="904"/>
      <c r="G36" s="921">
        <f t="shared" si="2"/>
        <v>0</v>
      </c>
      <c r="H36" s="904"/>
      <c r="I36" s="904"/>
      <c r="J36" s="904"/>
      <c r="K36" s="904"/>
      <c r="L36" s="105"/>
      <c r="M36" s="105"/>
      <c r="N36" s="105"/>
      <c r="O36" s="105"/>
      <c r="P36" s="105"/>
      <c r="Q36" s="105"/>
      <c r="R36" s="105"/>
      <c r="S36" s="105"/>
      <c r="T36" s="105"/>
      <c r="U36" s="105"/>
      <c r="V36" s="105"/>
      <c r="W36" s="105"/>
      <c r="X36" s="105"/>
      <c r="Y36" s="105"/>
      <c r="Z36" s="105"/>
    </row>
    <row r="37">
      <c r="A37" s="904"/>
      <c r="B37" s="904"/>
      <c r="C37" s="904" t="s">
        <v>525</v>
      </c>
      <c r="D37" s="919"/>
      <c r="E37" s="904">
        <f>'Founder 1 PSB'!E37+'Founder 2 PSB'!E37+'Founder PSB'!E37</f>
        <v>0</v>
      </c>
      <c r="F37" s="904"/>
      <c r="G37" s="921">
        <f t="shared" si="2"/>
        <v>0</v>
      </c>
      <c r="H37" s="904"/>
      <c r="I37" s="904"/>
      <c r="J37" s="904"/>
      <c r="K37" s="904"/>
      <c r="L37" s="105"/>
      <c r="M37" s="105"/>
      <c r="N37" s="105"/>
      <c r="O37" s="105"/>
      <c r="P37" s="105"/>
      <c r="Q37" s="105"/>
      <c r="R37" s="105"/>
      <c r="S37" s="105"/>
      <c r="T37" s="105"/>
      <c r="U37" s="105"/>
      <c r="V37" s="105"/>
      <c r="W37" s="105"/>
      <c r="X37" s="105"/>
      <c r="Y37" s="105"/>
      <c r="Z37" s="105"/>
    </row>
    <row r="38">
      <c r="A38" s="904"/>
      <c r="B38" s="904"/>
      <c r="C38" s="904" t="s">
        <v>526</v>
      </c>
      <c r="D38" s="919"/>
      <c r="E38" s="904">
        <f>'Founder 1 PSB'!E38+'Founder 2 PSB'!E38+'Founder PSB'!E38</f>
        <v>0</v>
      </c>
      <c r="F38" s="904"/>
      <c r="G38" s="921">
        <f t="shared" si="2"/>
        <v>0</v>
      </c>
      <c r="H38" s="904"/>
      <c r="I38" s="904"/>
      <c r="J38" s="904"/>
      <c r="K38" s="904"/>
      <c r="L38" s="105"/>
      <c r="M38" s="105"/>
      <c r="N38" s="105"/>
      <c r="O38" s="105"/>
      <c r="P38" s="105"/>
      <c r="Q38" s="105"/>
      <c r="R38" s="105"/>
      <c r="S38" s="105"/>
      <c r="T38" s="105"/>
      <c r="U38" s="105"/>
      <c r="V38" s="105"/>
      <c r="W38" s="105"/>
      <c r="X38" s="105"/>
      <c r="Y38" s="105"/>
      <c r="Z38" s="105"/>
    </row>
    <row r="39">
      <c r="A39" s="904"/>
      <c r="B39" s="904"/>
      <c r="C39" s="904" t="s">
        <v>527</v>
      </c>
      <c r="D39" s="919"/>
      <c r="E39" s="904">
        <f>'Founder 1 PSB'!E39+'Founder 2 PSB'!E39+'Founder PSB'!E39</f>
        <v>0</v>
      </c>
      <c r="F39" s="904"/>
      <c r="G39" s="921">
        <f t="shared" si="2"/>
        <v>0</v>
      </c>
      <c r="H39" s="904"/>
      <c r="I39" s="904"/>
      <c r="J39" s="904"/>
      <c r="K39" s="904"/>
      <c r="L39" s="105"/>
      <c r="M39" s="105"/>
      <c r="N39" s="105"/>
      <c r="O39" s="105"/>
      <c r="P39" s="105"/>
      <c r="Q39" s="105"/>
      <c r="R39" s="105"/>
      <c r="S39" s="105"/>
      <c r="T39" s="105"/>
      <c r="U39" s="105"/>
      <c r="V39" s="105"/>
      <c r="W39" s="105"/>
      <c r="X39" s="105"/>
      <c r="Y39" s="105"/>
      <c r="Z39" s="105"/>
    </row>
    <row r="40">
      <c r="A40" s="904"/>
      <c r="B40" s="904"/>
      <c r="C40" s="904" t="s">
        <v>528</v>
      </c>
      <c r="D40" s="919"/>
      <c r="E40" s="904">
        <f>'Founder 1 PSB'!E40+'Founder 2 PSB'!E40+'Founder PSB'!E40</f>
        <v>0</v>
      </c>
      <c r="F40" s="904"/>
      <c r="G40" s="921">
        <f t="shared" si="2"/>
        <v>0</v>
      </c>
      <c r="H40" s="904"/>
      <c r="I40" s="904"/>
      <c r="J40" s="904"/>
      <c r="K40" s="904"/>
      <c r="L40" s="105"/>
      <c r="M40" s="105"/>
      <c r="N40" s="105"/>
      <c r="O40" s="105"/>
      <c r="P40" s="105"/>
      <c r="Q40" s="105"/>
      <c r="R40" s="105"/>
      <c r="S40" s="105"/>
      <c r="T40" s="105"/>
      <c r="U40" s="105"/>
      <c r="V40" s="105"/>
      <c r="W40" s="105"/>
      <c r="X40" s="105"/>
      <c r="Y40" s="105"/>
      <c r="Z40" s="105"/>
    </row>
    <row r="41">
      <c r="A41" s="904"/>
      <c r="B41" s="904"/>
      <c r="C41" s="904" t="s">
        <v>529</v>
      </c>
      <c r="D41" s="919"/>
      <c r="E41" s="904">
        <f>'Founder 1 PSB'!E41+'Founder 2 PSB'!E41+'Founder PSB'!E41</f>
        <v>0</v>
      </c>
      <c r="F41" s="904"/>
      <c r="G41" s="921">
        <f t="shared" si="2"/>
        <v>0</v>
      </c>
      <c r="H41" s="904"/>
      <c r="I41" s="904"/>
      <c r="J41" s="904"/>
      <c r="K41" s="904"/>
      <c r="L41" s="105"/>
      <c r="M41" s="105"/>
      <c r="N41" s="105"/>
      <c r="O41" s="105"/>
      <c r="P41" s="105"/>
      <c r="Q41" s="105"/>
      <c r="R41" s="105"/>
      <c r="S41" s="105"/>
      <c r="T41" s="105"/>
      <c r="U41" s="105"/>
      <c r="V41" s="105"/>
      <c r="W41" s="105"/>
      <c r="X41" s="105"/>
      <c r="Y41" s="105"/>
      <c r="Z41" s="105"/>
    </row>
    <row r="42">
      <c r="A42" s="904"/>
      <c r="B42" s="904"/>
      <c r="C42" s="904" t="s">
        <v>530</v>
      </c>
      <c r="D42" s="919"/>
      <c r="E42" s="904">
        <f>'Founder 1 PSB'!E42+'Founder 2 PSB'!E42+'Founder PSB'!E42</f>
        <v>0</v>
      </c>
      <c r="F42" s="904"/>
      <c r="G42" s="921">
        <f t="shared" si="2"/>
        <v>0</v>
      </c>
      <c r="H42" s="904"/>
      <c r="I42" s="904"/>
      <c r="J42" s="904"/>
      <c r="K42" s="904"/>
      <c r="L42" s="105"/>
      <c r="M42" s="105"/>
      <c r="N42" s="105"/>
      <c r="O42" s="105"/>
      <c r="P42" s="105"/>
      <c r="Q42" s="105"/>
      <c r="R42" s="105"/>
      <c r="S42" s="105"/>
      <c r="T42" s="105"/>
      <c r="U42" s="105"/>
      <c r="V42" s="105"/>
      <c r="W42" s="105"/>
      <c r="X42" s="105"/>
      <c r="Y42" s="105"/>
      <c r="Z42" s="105"/>
    </row>
    <row r="43">
      <c r="A43" s="904"/>
      <c r="B43" s="904"/>
      <c r="C43" s="904" t="s">
        <v>531</v>
      </c>
      <c r="D43" s="919"/>
      <c r="E43" s="904">
        <f>'Founder 1 PSB'!E43+'Founder 2 PSB'!E43+'Founder PSB'!E43</f>
        <v>0</v>
      </c>
      <c r="F43" s="904"/>
      <c r="G43" s="921">
        <f t="shared" si="2"/>
        <v>0</v>
      </c>
      <c r="H43" s="904"/>
      <c r="I43" s="904"/>
      <c r="J43" s="904"/>
      <c r="K43" s="904"/>
      <c r="L43" s="105"/>
      <c r="M43" s="105"/>
      <c r="N43" s="105"/>
      <c r="O43" s="105"/>
      <c r="P43" s="105"/>
      <c r="Q43" s="105"/>
      <c r="R43" s="105"/>
      <c r="S43" s="105"/>
      <c r="T43" s="105"/>
      <c r="U43" s="105"/>
      <c r="V43" s="105"/>
      <c r="W43" s="105"/>
      <c r="X43" s="105"/>
      <c r="Y43" s="105"/>
      <c r="Z43" s="105"/>
    </row>
    <row r="44">
      <c r="A44" s="904"/>
      <c r="B44" s="904"/>
      <c r="C44" s="904" t="s">
        <v>531</v>
      </c>
      <c r="D44" s="919"/>
      <c r="E44" s="904">
        <f>'Founder 1 PSB'!E44+'Founder 2 PSB'!E44+'Founder PSB'!E44</f>
        <v>0</v>
      </c>
      <c r="F44" s="904"/>
      <c r="G44" s="921">
        <f t="shared" si="2"/>
        <v>0</v>
      </c>
      <c r="H44" s="904"/>
      <c r="I44" s="904"/>
      <c r="J44" s="904"/>
      <c r="K44" s="904"/>
      <c r="L44" s="105"/>
      <c r="M44" s="105"/>
      <c r="N44" s="105"/>
      <c r="O44" s="105"/>
      <c r="P44" s="105"/>
      <c r="Q44" s="105"/>
      <c r="R44" s="105"/>
      <c r="S44" s="105"/>
      <c r="T44" s="105"/>
      <c r="U44" s="105"/>
      <c r="V44" s="105"/>
      <c r="W44" s="105"/>
      <c r="X44" s="105"/>
      <c r="Y44" s="105"/>
      <c r="Z44" s="105"/>
    </row>
    <row r="45">
      <c r="A45" s="904"/>
      <c r="B45" s="904"/>
      <c r="C45" s="904" t="s">
        <v>531</v>
      </c>
      <c r="D45" s="919"/>
      <c r="E45" s="904">
        <f>'Founder 1 PSB'!E45+'Founder 2 PSB'!E45+'Founder PSB'!E45</f>
        <v>0</v>
      </c>
      <c r="F45" s="904"/>
      <c r="G45" s="921">
        <f t="shared" si="2"/>
        <v>0</v>
      </c>
      <c r="H45" s="904"/>
      <c r="I45" s="904"/>
      <c r="J45" s="904"/>
      <c r="K45" s="904"/>
      <c r="L45" s="105"/>
      <c r="M45" s="105"/>
      <c r="N45" s="105"/>
      <c r="O45" s="105"/>
      <c r="P45" s="105"/>
      <c r="Q45" s="105"/>
      <c r="R45" s="105"/>
      <c r="S45" s="105"/>
      <c r="T45" s="105"/>
      <c r="U45" s="105"/>
      <c r="V45" s="105"/>
      <c r="W45" s="105"/>
      <c r="X45" s="105"/>
      <c r="Y45" s="105"/>
      <c r="Z45" s="105"/>
    </row>
    <row r="46" ht="6.75" customHeight="1">
      <c r="A46" s="904"/>
      <c r="B46" s="904"/>
      <c r="C46" s="904"/>
      <c r="D46" s="919"/>
      <c r="E46" s="922"/>
      <c r="F46" s="923"/>
      <c r="G46" s="922"/>
      <c r="H46" s="904"/>
      <c r="I46" s="904"/>
      <c r="J46" s="904"/>
      <c r="K46" s="904"/>
      <c r="L46" s="105"/>
      <c r="M46" s="105"/>
      <c r="N46" s="105"/>
      <c r="O46" s="105"/>
      <c r="P46" s="105"/>
      <c r="Q46" s="105"/>
      <c r="R46" s="105"/>
      <c r="S46" s="105"/>
      <c r="T46" s="105"/>
      <c r="U46" s="105"/>
      <c r="V46" s="105"/>
      <c r="W46" s="105"/>
      <c r="X46" s="105"/>
      <c r="Y46" s="105"/>
      <c r="Z46" s="105"/>
    </row>
    <row r="47" ht="6.75" customHeight="1">
      <c r="A47" s="904"/>
      <c r="B47" s="904"/>
      <c r="C47" s="904"/>
      <c r="D47" s="919"/>
      <c r="E47" s="924"/>
      <c r="F47" s="923"/>
      <c r="G47" s="924"/>
      <c r="H47" s="904"/>
      <c r="I47" s="904"/>
      <c r="J47" s="904"/>
      <c r="K47" s="904"/>
      <c r="L47" s="105"/>
      <c r="M47" s="105"/>
      <c r="N47" s="105"/>
      <c r="O47" s="105"/>
      <c r="P47" s="105"/>
      <c r="Q47" s="105"/>
      <c r="R47" s="105"/>
      <c r="S47" s="105"/>
      <c r="T47" s="105"/>
      <c r="U47" s="105"/>
      <c r="V47" s="105"/>
      <c r="W47" s="105"/>
      <c r="X47" s="105"/>
      <c r="Y47" s="105"/>
      <c r="Z47" s="105"/>
    </row>
    <row r="48">
      <c r="A48" s="904"/>
      <c r="B48" s="904"/>
      <c r="C48" s="904" t="s">
        <v>532</v>
      </c>
      <c r="D48" s="904"/>
      <c r="E48" s="925">
        <f>SUM(E22:E45)</f>
        <v>0</v>
      </c>
      <c r="F48" s="926"/>
      <c r="G48" s="921">
        <f>E48*12</f>
        <v>0</v>
      </c>
      <c r="H48" s="904"/>
      <c r="I48" s="904"/>
      <c r="J48" s="904"/>
      <c r="K48" s="904"/>
      <c r="L48" s="105"/>
      <c r="M48" s="105"/>
      <c r="N48" s="105"/>
      <c r="O48" s="105"/>
      <c r="P48" s="105"/>
      <c r="Q48" s="105"/>
      <c r="R48" s="105"/>
      <c r="S48" s="105"/>
      <c r="T48" s="105"/>
      <c r="U48" s="105"/>
      <c r="V48" s="105"/>
      <c r="W48" s="105"/>
      <c r="X48" s="105"/>
      <c r="Y48" s="105"/>
      <c r="Z48" s="105"/>
    </row>
    <row r="49">
      <c r="A49" s="904"/>
      <c r="B49" s="904"/>
      <c r="C49" s="904"/>
      <c r="D49" s="904"/>
      <c r="E49" s="923"/>
      <c r="F49" s="923"/>
      <c r="G49" s="923"/>
      <c r="H49" s="904"/>
      <c r="I49" s="904"/>
      <c r="J49" s="904"/>
      <c r="K49" s="904"/>
      <c r="L49" s="105"/>
      <c r="M49" s="105"/>
      <c r="N49" s="105"/>
      <c r="O49" s="105"/>
      <c r="P49" s="105"/>
      <c r="Q49" s="105"/>
      <c r="R49" s="105"/>
      <c r="S49" s="105"/>
      <c r="T49" s="105"/>
      <c r="U49" s="105"/>
      <c r="V49" s="105"/>
      <c r="W49" s="105"/>
      <c r="X49" s="105"/>
      <c r="Y49" s="105"/>
      <c r="Z49" s="105"/>
    </row>
    <row r="50">
      <c r="A50" s="904"/>
      <c r="B50" s="904"/>
      <c r="C50" s="913" t="s">
        <v>533</v>
      </c>
      <c r="D50" s="904"/>
      <c r="E50" s="921">
        <f>E18-E48</f>
        <v>0</v>
      </c>
      <c r="F50" s="928"/>
      <c r="G50" s="921">
        <f>E50*12</f>
        <v>0</v>
      </c>
      <c r="H50" s="904"/>
      <c r="I50" s="904"/>
      <c r="J50" s="904"/>
      <c r="K50" s="904"/>
      <c r="L50" s="105"/>
      <c r="M50" s="105"/>
      <c r="N50" s="105"/>
      <c r="O50" s="105"/>
      <c r="P50" s="105"/>
      <c r="Q50" s="105"/>
      <c r="R50" s="105"/>
      <c r="S50" s="105"/>
      <c r="T50" s="105"/>
      <c r="U50" s="105"/>
      <c r="V50" s="105"/>
      <c r="W50" s="105"/>
      <c r="X50" s="105"/>
      <c r="Y50" s="105"/>
      <c r="Z50" s="105"/>
    </row>
    <row r="51">
      <c r="A51" s="904"/>
      <c r="B51" s="904"/>
      <c r="C51" s="904"/>
      <c r="D51" s="904"/>
      <c r="E51" s="904"/>
      <c r="F51" s="904"/>
      <c r="G51" s="904"/>
      <c r="H51" s="904"/>
      <c r="I51" s="904"/>
      <c r="J51" s="904"/>
      <c r="K51" s="904"/>
      <c r="L51" s="105"/>
      <c r="M51" s="105"/>
      <c r="N51" s="105"/>
      <c r="O51" s="105"/>
      <c r="P51" s="105"/>
      <c r="Q51" s="105"/>
      <c r="R51" s="105"/>
      <c r="S51" s="105"/>
      <c r="T51" s="105"/>
      <c r="U51" s="105"/>
      <c r="V51" s="105"/>
      <c r="W51" s="105"/>
      <c r="X51" s="105"/>
      <c r="Y51" s="105"/>
      <c r="Z51" s="105"/>
    </row>
    <row r="52">
      <c r="A52" s="904"/>
      <c r="B52" s="904"/>
      <c r="C52" s="904"/>
      <c r="D52" s="904"/>
      <c r="E52" s="904"/>
      <c r="F52" s="904"/>
      <c r="G52" s="904"/>
      <c r="H52" s="904"/>
      <c r="I52" s="904"/>
      <c r="J52" s="904"/>
      <c r="K52" s="904"/>
      <c r="L52" s="105"/>
      <c r="M52" s="105"/>
      <c r="N52" s="105"/>
      <c r="O52" s="105"/>
      <c r="P52" s="105"/>
      <c r="Q52" s="105"/>
      <c r="R52" s="105"/>
      <c r="S52" s="105"/>
      <c r="T52" s="105"/>
      <c r="U52" s="105"/>
      <c r="V52" s="105"/>
      <c r="W52" s="105"/>
      <c r="X52" s="105"/>
      <c r="Y52" s="105"/>
      <c r="Z52" s="105"/>
    </row>
    <row r="53">
      <c r="A53" s="904"/>
      <c r="B53" s="904"/>
      <c r="C53" s="904"/>
      <c r="D53" s="904"/>
      <c r="E53" s="904"/>
      <c r="F53" s="904"/>
      <c r="G53" s="904"/>
      <c r="H53" s="904"/>
      <c r="I53" s="904"/>
      <c r="J53" s="904"/>
      <c r="K53" s="904"/>
      <c r="L53" s="105"/>
      <c r="M53" s="105"/>
      <c r="N53" s="105"/>
      <c r="O53" s="105"/>
      <c r="P53" s="105"/>
      <c r="Q53" s="105"/>
      <c r="R53" s="105"/>
      <c r="S53" s="105"/>
      <c r="T53" s="105"/>
      <c r="U53" s="105"/>
      <c r="V53" s="105"/>
      <c r="W53" s="105"/>
      <c r="X53" s="105"/>
      <c r="Y53" s="105"/>
      <c r="Z53" s="105"/>
    </row>
    <row r="54">
      <c r="A54" s="904"/>
      <c r="B54" s="905"/>
      <c r="C54" s="905"/>
      <c r="D54" s="905"/>
      <c r="E54" s="905"/>
      <c r="F54" s="905"/>
      <c r="G54" s="905"/>
      <c r="H54" s="904"/>
      <c r="I54" s="904"/>
      <c r="J54" s="904"/>
      <c r="K54" s="904"/>
      <c r="L54" s="105"/>
      <c r="M54" s="105"/>
      <c r="N54" s="105"/>
      <c r="O54" s="105"/>
      <c r="P54" s="105"/>
      <c r="Q54" s="105"/>
      <c r="R54" s="105"/>
      <c r="S54" s="105"/>
      <c r="T54" s="105"/>
      <c r="U54" s="105"/>
      <c r="V54" s="105"/>
      <c r="W54" s="105"/>
      <c r="X54" s="105"/>
      <c r="Y54" s="105"/>
      <c r="Z54" s="105"/>
    </row>
    <row r="55">
      <c r="A55" s="904"/>
      <c r="B55" s="929" t="s">
        <v>534</v>
      </c>
      <c r="C55" s="907"/>
      <c r="D55" s="907"/>
      <c r="E55" s="907"/>
      <c r="F55" s="907"/>
      <c r="G55" s="907"/>
      <c r="H55" s="904"/>
      <c r="I55" s="904"/>
      <c r="J55" s="904"/>
      <c r="K55" s="904"/>
      <c r="L55" s="105"/>
      <c r="M55" s="105"/>
      <c r="N55" s="105"/>
      <c r="O55" s="105"/>
      <c r="P55" s="105"/>
      <c r="Q55" s="105"/>
      <c r="R55" s="105"/>
      <c r="S55" s="105"/>
      <c r="T55" s="105"/>
      <c r="U55" s="105"/>
      <c r="V55" s="105"/>
      <c r="W55" s="105"/>
      <c r="X55" s="105"/>
      <c r="Y55" s="105"/>
      <c r="Z55" s="105"/>
    </row>
    <row r="56" ht="8.25" customHeight="1">
      <c r="A56" s="904"/>
      <c r="B56" s="904"/>
      <c r="C56" s="904"/>
      <c r="D56" s="904"/>
      <c r="E56" s="904"/>
      <c r="F56" s="904"/>
      <c r="G56" s="904"/>
      <c r="H56" s="904"/>
      <c r="I56" s="904"/>
      <c r="J56" s="904"/>
      <c r="K56" s="904"/>
      <c r="L56" s="105"/>
      <c r="M56" s="105"/>
      <c r="N56" s="105"/>
      <c r="O56" s="105"/>
      <c r="P56" s="105"/>
      <c r="Q56" s="105"/>
      <c r="R56" s="105"/>
      <c r="S56" s="105"/>
      <c r="T56" s="105"/>
      <c r="U56" s="105"/>
      <c r="V56" s="105"/>
      <c r="W56" s="105"/>
      <c r="X56" s="105"/>
      <c r="Y56" s="105"/>
      <c r="Z56" s="105"/>
    </row>
    <row r="57">
      <c r="A57" s="904"/>
      <c r="B57" s="904"/>
      <c r="C57" s="904" t="s">
        <v>536</v>
      </c>
      <c r="D57" s="904"/>
      <c r="E57" s="904"/>
      <c r="F57" s="904"/>
      <c r="G57" s="904"/>
      <c r="H57" s="904"/>
      <c r="I57" s="904"/>
      <c r="J57" s="904"/>
      <c r="K57" s="904"/>
      <c r="L57" s="105"/>
      <c r="M57" s="105"/>
      <c r="N57" s="105"/>
      <c r="O57" s="105"/>
      <c r="P57" s="105"/>
      <c r="Q57" s="105"/>
      <c r="R57" s="105"/>
      <c r="S57" s="105"/>
      <c r="T57" s="105"/>
      <c r="U57" s="105"/>
      <c r="V57" s="105"/>
      <c r="W57" s="105"/>
      <c r="X57" s="105"/>
      <c r="Y57" s="105"/>
      <c r="Z57" s="105"/>
    </row>
    <row r="58">
      <c r="A58" s="904"/>
      <c r="B58" s="904"/>
      <c r="C58" s="904" t="s">
        <v>537</v>
      </c>
      <c r="D58" s="904"/>
      <c r="E58" s="904"/>
      <c r="F58" s="904"/>
      <c r="G58" s="904"/>
      <c r="H58" s="904"/>
      <c r="I58" s="904"/>
      <c r="J58" s="914"/>
      <c r="K58" s="904"/>
      <c r="L58" s="105"/>
      <c r="M58" s="105"/>
      <c r="N58" s="105"/>
      <c r="O58" s="105"/>
      <c r="P58" s="105"/>
      <c r="Q58" s="105"/>
      <c r="R58" s="105"/>
      <c r="S58" s="105"/>
      <c r="T58" s="105"/>
      <c r="U58" s="105"/>
      <c r="V58" s="105"/>
      <c r="W58" s="105"/>
      <c r="X58" s="105"/>
      <c r="Y58" s="105"/>
      <c r="Z58" s="105"/>
    </row>
    <row r="59">
      <c r="A59" s="904"/>
      <c r="B59" s="904"/>
      <c r="C59" s="904"/>
      <c r="D59" s="904"/>
      <c r="E59" s="904"/>
      <c r="F59" s="904"/>
      <c r="G59" s="904"/>
      <c r="H59" s="904"/>
      <c r="I59" s="904"/>
      <c r="J59" s="904"/>
      <c r="K59" s="904"/>
      <c r="L59" s="105"/>
      <c r="M59" s="105"/>
      <c r="N59" s="105"/>
      <c r="O59" s="105"/>
      <c r="P59" s="105"/>
      <c r="Q59" s="105"/>
      <c r="R59" s="105"/>
      <c r="S59" s="105"/>
      <c r="T59" s="105"/>
      <c r="U59" s="105"/>
      <c r="V59" s="105"/>
      <c r="W59" s="105"/>
      <c r="X59" s="105"/>
      <c r="Y59" s="105"/>
      <c r="Z59" s="105"/>
    </row>
    <row r="60" ht="15.75" customHeight="1">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ht="15.7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ht="15.7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ht="15.75" customHeight="1">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2.25"/>
    <col customWidth="1" min="2" max="2" width="10.38"/>
    <col customWidth="1" min="3" max="3" width="9.88"/>
    <col customWidth="1" min="4" max="4" width="14.75"/>
    <col customWidth="1" min="5" max="5" width="9.63"/>
    <col customWidth="1" min="6" max="6" width="17.5"/>
    <col customWidth="1" min="7" max="7" width="15.13"/>
    <col customWidth="1" min="8" max="8" width="51.63"/>
    <col customWidth="1" min="9" max="20" width="15.13"/>
  </cols>
  <sheetData>
    <row r="1" ht="25.5" customHeight="1">
      <c r="C1" s="446"/>
      <c r="D1" s="930" t="s">
        <v>538</v>
      </c>
      <c r="E1" s="931">
        <v>0.2</v>
      </c>
      <c r="F1" s="932"/>
    </row>
    <row r="2">
      <c r="A2" s="278"/>
      <c r="B2" s="278"/>
      <c r="C2" s="278"/>
      <c r="D2" s="37"/>
      <c r="E2" s="37"/>
      <c r="F2" s="278"/>
    </row>
    <row r="3">
      <c r="A3" s="933" t="s">
        <v>539</v>
      </c>
      <c r="B3" s="933" t="s">
        <v>540</v>
      </c>
      <c r="C3" s="933" t="s">
        <v>541</v>
      </c>
      <c r="D3" s="933" t="s">
        <v>542</v>
      </c>
      <c r="E3" s="933" t="s">
        <v>543</v>
      </c>
      <c r="F3" s="933" t="s">
        <v>544</v>
      </c>
      <c r="G3" s="932"/>
      <c r="H3" s="934" t="s">
        <v>545</v>
      </c>
    </row>
    <row r="4">
      <c r="A4" s="935">
        <v>0.0</v>
      </c>
      <c r="B4" s="936">
        <f>'Cash Flow '!$S$13</f>
        <v>200000</v>
      </c>
      <c r="C4" s="936"/>
      <c r="D4" s="937"/>
      <c r="E4" s="938">
        <v>1.0</v>
      </c>
      <c r="F4" s="939">
        <f t="shared" ref="F4:F14" si="1">D4*E4</f>
        <v>0</v>
      </c>
      <c r="G4" s="932"/>
      <c r="H4" s="940" t="s">
        <v>546</v>
      </c>
    </row>
    <row r="5">
      <c r="A5" s="941">
        <v>1.0</v>
      </c>
      <c r="B5" s="942">
        <f>'Cash Flow '!$AF$13</f>
        <v>0</v>
      </c>
      <c r="C5" s="942"/>
      <c r="D5" s="943">
        <f>'Cash Flow '!S54</f>
        <v>145948.8</v>
      </c>
      <c r="E5" s="944">
        <f>1/(1+E1)</f>
        <v>0.8333333333</v>
      </c>
      <c r="F5" s="945">
        <f t="shared" si="1"/>
        <v>121624</v>
      </c>
      <c r="G5" s="932"/>
      <c r="H5" s="946" t="s">
        <v>547</v>
      </c>
    </row>
    <row r="6">
      <c r="A6" s="941">
        <v>2.0</v>
      </c>
      <c r="B6" s="942">
        <f>'Cash Flow '!$AG$13</f>
        <v>0</v>
      </c>
      <c r="C6" s="942"/>
      <c r="D6" s="947">
        <f>'Cash Flow '!AF54</f>
        <v>235629.3534</v>
      </c>
      <c r="E6" s="944">
        <f>1/(1+E1)^2</f>
        <v>0.6944444444</v>
      </c>
      <c r="F6" s="945">
        <f t="shared" si="1"/>
        <v>163631.4954</v>
      </c>
      <c r="G6" s="932"/>
      <c r="H6" s="948" t="s">
        <v>548</v>
      </c>
    </row>
    <row r="7">
      <c r="A7" s="941">
        <v>3.0</v>
      </c>
      <c r="B7" s="942">
        <f>'Cash Flow '!$AH$13</f>
        <v>0</v>
      </c>
      <c r="C7" s="942"/>
      <c r="D7" s="947">
        <f>'Cash Flow '!AG54</f>
        <v>500715.9362</v>
      </c>
      <c r="E7" s="944">
        <f>1/(1+E1)^3</f>
        <v>0.5787037037</v>
      </c>
      <c r="F7" s="945">
        <f t="shared" si="1"/>
        <v>289766.1668</v>
      </c>
      <c r="G7" s="932"/>
      <c r="H7" s="949" t="s">
        <v>549</v>
      </c>
    </row>
    <row r="8">
      <c r="A8" s="941">
        <v>4.0</v>
      </c>
      <c r="B8" s="942">
        <f>'Cash Flow '!$AI$13</f>
        <v>0</v>
      </c>
      <c r="C8" s="942"/>
      <c r="D8" s="947">
        <f>'Cash Flow '!AH54</f>
        <v>1034642.146</v>
      </c>
      <c r="E8" s="944">
        <f>1/(1+E1)^4</f>
        <v>0.4822530864</v>
      </c>
      <c r="F8" s="945">
        <f t="shared" si="1"/>
        <v>498959.3683</v>
      </c>
      <c r="G8" s="932"/>
    </row>
    <row r="9">
      <c r="A9" s="941">
        <v>5.0</v>
      </c>
      <c r="B9" s="942" t="str">
        <f>'Cash Flow '!$AJ$13</f>
        <v/>
      </c>
      <c r="C9" s="942"/>
      <c r="D9" s="947">
        <f>'Cash Flow '!AI54</f>
        <v>2014466.814</v>
      </c>
      <c r="E9" s="944">
        <f>1/(1+E1)^5</f>
        <v>0.401877572</v>
      </c>
      <c r="F9" s="945">
        <f t="shared" si="1"/>
        <v>809569.0321</v>
      </c>
      <c r="G9" s="932"/>
      <c r="H9" s="934" t="s">
        <v>550</v>
      </c>
    </row>
    <row r="10">
      <c r="A10" s="941">
        <v>6.0</v>
      </c>
      <c r="B10" s="942"/>
      <c r="C10" s="942"/>
      <c r="D10" s="950">
        <f t="shared" ref="D10:D14" si="2">sum(B10:C10)</f>
        <v>0</v>
      </c>
      <c r="E10" s="944">
        <f>1/(1+E1)^6</f>
        <v>0.3348979767</v>
      </c>
      <c r="F10" s="945">
        <f t="shared" si="1"/>
        <v>0</v>
      </c>
      <c r="G10" s="932"/>
      <c r="H10" s="951" t="s">
        <v>551</v>
      </c>
    </row>
    <row r="11">
      <c r="A11" s="941">
        <v>7.0</v>
      </c>
      <c r="B11" s="942"/>
      <c r="C11" s="942"/>
      <c r="D11" s="952">
        <f t="shared" si="2"/>
        <v>0</v>
      </c>
      <c r="E11" s="944">
        <f>1/(1+E1)^7</f>
        <v>0.2790816472</v>
      </c>
      <c r="F11" s="945">
        <f t="shared" si="1"/>
        <v>0</v>
      </c>
      <c r="G11" s="932"/>
      <c r="H11" s="951" t="s">
        <v>552</v>
      </c>
    </row>
    <row r="12">
      <c r="A12" s="941">
        <v>8.0</v>
      </c>
      <c r="B12" s="942"/>
      <c r="C12" s="942"/>
      <c r="D12" s="952">
        <f t="shared" si="2"/>
        <v>0</v>
      </c>
      <c r="E12" s="944">
        <f>1/(1+E1)^8</f>
        <v>0.2325680394</v>
      </c>
      <c r="F12" s="945">
        <f t="shared" si="1"/>
        <v>0</v>
      </c>
      <c r="G12" s="932"/>
    </row>
    <row r="13">
      <c r="A13" s="941">
        <v>9.0</v>
      </c>
      <c r="B13" s="942"/>
      <c r="C13" s="942"/>
      <c r="D13" s="952">
        <f t="shared" si="2"/>
        <v>0</v>
      </c>
      <c r="E13" s="944">
        <f>1/(1+E1)^9</f>
        <v>0.1938066995</v>
      </c>
      <c r="F13" s="945">
        <f t="shared" si="1"/>
        <v>0</v>
      </c>
      <c r="G13" s="932"/>
      <c r="H13" s="951" t="s">
        <v>553</v>
      </c>
    </row>
    <row r="14">
      <c r="A14" s="953">
        <v>10.0</v>
      </c>
      <c r="B14" s="954"/>
      <c r="C14" s="954"/>
      <c r="D14" s="955">
        <f t="shared" si="2"/>
        <v>0</v>
      </c>
      <c r="E14" s="956">
        <f>1/(1+E1)^10</f>
        <v>0.1615055829</v>
      </c>
      <c r="F14" s="957">
        <f t="shared" si="1"/>
        <v>0</v>
      </c>
      <c r="G14" s="932"/>
      <c r="H14" s="951" t="s">
        <v>554</v>
      </c>
    </row>
    <row r="15">
      <c r="A15" s="958"/>
      <c r="B15" s="37"/>
      <c r="C15" s="37"/>
      <c r="D15" s="37"/>
      <c r="E15" s="37"/>
      <c r="F15" s="37"/>
    </row>
    <row r="16">
      <c r="A16" s="446"/>
      <c r="B16" s="959" t="s">
        <v>555</v>
      </c>
      <c r="C16" s="37"/>
      <c r="D16" s="38"/>
      <c r="E16" s="960" t="s">
        <v>556</v>
      </c>
      <c r="F16" s="961">
        <f>SUM(F4:F14)</f>
        <v>1883550.063</v>
      </c>
      <c r="G16" s="77" t="s">
        <v>557</v>
      </c>
    </row>
    <row r="17">
      <c r="B17" s="958"/>
      <c r="C17" s="958"/>
      <c r="D17" s="958"/>
      <c r="E17" s="958"/>
      <c r="F17" s="962">
        <f>SUM(F4:F7)</f>
        <v>575021.6622</v>
      </c>
      <c r="G17" s="56" t="s">
        <v>558</v>
      </c>
    </row>
    <row r="18">
      <c r="B18" s="963"/>
    </row>
    <row r="19">
      <c r="B19" s="964"/>
    </row>
    <row r="21">
      <c r="B21" s="965"/>
      <c r="D21" s="966"/>
      <c r="E21" s="967"/>
    </row>
    <row r="22">
      <c r="E22" s="968"/>
      <c r="F22" s="968"/>
    </row>
  </sheetData>
  <mergeCells count="6">
    <mergeCell ref="B16:D16"/>
    <mergeCell ref="B18:G18"/>
    <mergeCell ref="B19:G19"/>
    <mergeCell ref="B21:C21"/>
    <mergeCell ref="E21:G21"/>
    <mergeCell ref="F22:G22"/>
  </mergeCells>
  <conditionalFormatting sqref="F16">
    <cfRule type="cellIs" dxfId="0" priority="1" operator="greaterThan">
      <formula>0</formula>
    </cfRule>
  </conditionalFormatting>
  <conditionalFormatting sqref="F16">
    <cfRule type="cellIs" dxfId="1" priority="2" operator="lessThan">
      <formula>0</formula>
    </cfRule>
  </conditionalFormatting>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pageSetUpPr/>
  </sheetPr>
  <sheetViews>
    <sheetView workbookViewId="0"/>
  </sheetViews>
  <sheetFormatPr customHeight="1" defaultColWidth="15.13" defaultRowHeight="15.0"/>
  <cols>
    <col customWidth="1" min="1" max="1" width="3.5"/>
    <col customWidth="1" min="2" max="2" width="30.0"/>
    <col customWidth="1" min="3" max="6" width="25.63"/>
    <col customWidth="1" min="7" max="7" width="23.88"/>
    <col customWidth="1" min="8" max="8" width="25.63"/>
    <col customWidth="1" min="9" max="9" width="5.38"/>
    <col customWidth="1" min="10" max="10" width="33.88"/>
    <col customWidth="1" min="11" max="11" width="4.63"/>
    <col customWidth="1" min="12" max="12" width="19.38"/>
    <col customWidth="1" min="13" max="13" width="16.63"/>
    <col customWidth="1" min="14" max="14" width="18.88"/>
    <col customWidth="1" min="15" max="15" width="16.63"/>
    <col customWidth="1" min="16" max="17" width="8.63"/>
    <col customWidth="1" min="18" max="18" width="17.63"/>
    <col customWidth="1" min="19" max="30" width="8.63"/>
  </cols>
  <sheetData>
    <row r="1" ht="23.25" customHeight="1">
      <c r="A1" s="969"/>
      <c r="B1" s="970"/>
      <c r="C1" s="970"/>
      <c r="D1" s="970"/>
      <c r="E1" s="970"/>
      <c r="F1" s="970"/>
      <c r="G1" s="970"/>
      <c r="H1" s="970"/>
      <c r="I1" s="970"/>
      <c r="J1" s="563"/>
      <c r="K1" s="971"/>
      <c r="L1" s="971"/>
      <c r="M1" s="534"/>
      <c r="N1" s="534"/>
      <c r="O1" s="534"/>
      <c r="P1" s="534"/>
      <c r="Q1" s="534"/>
      <c r="R1" s="534"/>
      <c r="S1" s="534"/>
      <c r="T1" s="534"/>
      <c r="U1" s="534"/>
      <c r="V1" s="534"/>
      <c r="W1" s="534"/>
      <c r="X1" s="534"/>
      <c r="Y1" s="534"/>
      <c r="Z1" s="534"/>
      <c r="AA1" s="534"/>
      <c r="AB1" s="534"/>
      <c r="AC1" s="534"/>
      <c r="AD1" s="534"/>
    </row>
    <row r="2" ht="23.25" customHeight="1">
      <c r="A2" s="534"/>
      <c r="B2" s="534"/>
      <c r="C2" s="972"/>
      <c r="D2" s="972"/>
      <c r="E2" s="969"/>
      <c r="F2" s="972"/>
      <c r="G2" s="973"/>
      <c r="H2" s="534"/>
      <c r="I2" s="969"/>
      <c r="J2" s="534"/>
      <c r="K2" s="971"/>
      <c r="L2" s="971"/>
      <c r="M2" s="534"/>
      <c r="N2" s="534"/>
      <c r="O2" s="534"/>
      <c r="P2" s="534"/>
      <c r="Q2" s="534"/>
      <c r="R2" s="534"/>
      <c r="S2" s="534"/>
      <c r="T2" s="534"/>
      <c r="U2" s="534"/>
      <c r="V2" s="534"/>
      <c r="W2" s="534"/>
      <c r="X2" s="534"/>
      <c r="Y2" s="534"/>
      <c r="Z2" s="534"/>
      <c r="AA2" s="534"/>
      <c r="AB2" s="534"/>
      <c r="AC2" s="534"/>
      <c r="AD2" s="534"/>
    </row>
    <row r="3" ht="23.25" customHeight="1">
      <c r="A3" s="534"/>
      <c r="B3" s="538" t="s">
        <v>559</v>
      </c>
      <c r="C3" s="973"/>
      <c r="D3" s="534"/>
      <c r="E3" s="652"/>
      <c r="F3" s="969"/>
      <c r="G3" s="973"/>
      <c r="H3" s="534"/>
      <c r="I3" s="969"/>
      <c r="J3" s="534"/>
      <c r="K3" s="971"/>
      <c r="L3" s="971"/>
      <c r="M3" s="534"/>
      <c r="N3" s="534"/>
      <c r="O3" s="534"/>
      <c r="P3" s="534"/>
      <c r="Q3" s="534"/>
      <c r="R3" s="534"/>
      <c r="S3" s="534"/>
      <c r="T3" s="534"/>
      <c r="U3" s="534"/>
      <c r="V3" s="534"/>
      <c r="W3" s="534"/>
      <c r="X3" s="534"/>
      <c r="Y3" s="534"/>
      <c r="Z3" s="534"/>
      <c r="AA3" s="534"/>
      <c r="AB3" s="534"/>
      <c r="AC3" s="534"/>
      <c r="AD3" s="534"/>
    </row>
    <row r="4" ht="23.25" customHeight="1">
      <c r="A4" s="534"/>
      <c r="B4" s="538"/>
      <c r="C4" s="973"/>
      <c r="D4" s="534"/>
      <c r="E4" s="652"/>
      <c r="F4" s="969"/>
      <c r="G4" s="973"/>
      <c r="H4" s="534"/>
      <c r="I4" s="969"/>
      <c r="J4" s="534"/>
      <c r="K4" s="971"/>
      <c r="L4" s="971"/>
      <c r="M4" s="534"/>
      <c r="N4" s="534"/>
      <c r="O4" s="534"/>
      <c r="P4" s="534"/>
      <c r="Q4" s="534"/>
      <c r="R4" s="534"/>
      <c r="S4" s="534"/>
      <c r="T4" s="534"/>
      <c r="U4" s="534"/>
      <c r="V4" s="534"/>
      <c r="W4" s="534"/>
      <c r="X4" s="534"/>
      <c r="Y4" s="534"/>
      <c r="Z4" s="534"/>
      <c r="AA4" s="534"/>
      <c r="AB4" s="534"/>
      <c r="AC4" s="534"/>
      <c r="AD4" s="534"/>
    </row>
    <row r="5" ht="23.25" customHeight="1">
      <c r="A5" s="534"/>
      <c r="B5" s="543" t="s">
        <v>281</v>
      </c>
      <c r="C5" s="544" t="str">
        <f>IF(ISBLANK(Guidance!$E$3),"",Guidance!$E$3)</f>
        <v>#REF!</v>
      </c>
      <c r="D5" s="545"/>
      <c r="E5" s="545"/>
      <c r="F5" s="545"/>
      <c r="G5" s="545"/>
      <c r="H5" s="545"/>
      <c r="I5" s="545"/>
      <c r="J5" s="546"/>
      <c r="K5" s="971"/>
      <c r="L5" s="971"/>
      <c r="M5" s="534"/>
      <c r="N5" s="534"/>
      <c r="O5" s="534"/>
      <c r="P5" s="534"/>
      <c r="Q5" s="534"/>
      <c r="R5" s="534"/>
      <c r="S5" s="534"/>
      <c r="T5" s="534"/>
      <c r="U5" s="534"/>
      <c r="V5" s="534"/>
      <c r="W5" s="534"/>
      <c r="X5" s="534"/>
      <c r="Y5" s="534"/>
      <c r="Z5" s="534"/>
      <c r="AA5" s="534"/>
      <c r="AB5" s="534"/>
      <c r="AC5" s="534"/>
      <c r="AD5" s="534"/>
    </row>
    <row r="6" ht="23.25" customHeight="1">
      <c r="A6" s="534"/>
      <c r="B6" s="543" t="s">
        <v>282</v>
      </c>
      <c r="C6" s="544" t="str">
        <f>IF(ISBLANK(Guidance!$E$4),"",Guidance!$E$4)</f>
        <v>#REF!</v>
      </c>
      <c r="D6" s="545"/>
      <c r="E6" s="545"/>
      <c r="F6" s="545"/>
      <c r="G6" s="545"/>
      <c r="H6" s="545"/>
      <c r="I6" s="545"/>
      <c r="J6" s="546"/>
      <c r="K6" s="971"/>
      <c r="L6" s="971"/>
      <c r="M6" s="534"/>
      <c r="N6" s="534"/>
      <c r="O6" s="534"/>
      <c r="P6" s="534"/>
      <c r="Q6" s="534"/>
      <c r="R6" s="534"/>
      <c r="S6" s="534"/>
      <c r="T6" s="534"/>
      <c r="U6" s="534"/>
      <c r="V6" s="534"/>
      <c r="W6" s="534"/>
      <c r="X6" s="534"/>
      <c r="Y6" s="534"/>
      <c r="Z6" s="534"/>
      <c r="AA6" s="534"/>
      <c r="AB6" s="534"/>
      <c r="AC6" s="534"/>
      <c r="AD6" s="534"/>
    </row>
    <row r="7" ht="23.25" customHeight="1">
      <c r="A7" s="534"/>
      <c r="B7" s="534"/>
      <c r="C7" s="972"/>
      <c r="D7" s="972"/>
      <c r="E7" s="969"/>
      <c r="F7" s="972"/>
      <c r="G7" s="973"/>
      <c r="H7" s="534"/>
      <c r="I7" s="969"/>
      <c r="J7" s="534"/>
      <c r="K7" s="971"/>
      <c r="L7" s="971"/>
      <c r="M7" s="534"/>
      <c r="N7" s="534"/>
      <c r="O7" s="534"/>
      <c r="P7" s="534"/>
      <c r="Q7" s="534"/>
      <c r="R7" s="534"/>
      <c r="S7" s="534"/>
      <c r="T7" s="534"/>
      <c r="U7" s="534"/>
      <c r="V7" s="534"/>
      <c r="W7" s="534"/>
      <c r="X7" s="534"/>
      <c r="Y7" s="534"/>
      <c r="Z7" s="534"/>
      <c r="AA7" s="534"/>
      <c r="AB7" s="534"/>
      <c r="AC7" s="534"/>
      <c r="AD7" s="534"/>
    </row>
    <row r="8" ht="23.25" customHeight="1">
      <c r="A8" s="534"/>
      <c r="B8" s="974" t="s">
        <v>560</v>
      </c>
      <c r="C8" s="975"/>
      <c r="D8" s="975"/>
      <c r="E8" s="975"/>
      <c r="F8" s="975"/>
      <c r="G8" s="976"/>
      <c r="H8" s="977"/>
      <c r="I8" s="978"/>
      <c r="J8" s="977"/>
      <c r="K8" s="971"/>
      <c r="L8" s="971"/>
      <c r="M8" s="534"/>
      <c r="N8" s="534"/>
      <c r="O8" s="534"/>
      <c r="P8" s="534"/>
      <c r="Q8" s="534"/>
      <c r="R8" s="534"/>
      <c r="S8" s="534"/>
      <c r="T8" s="534"/>
      <c r="U8" s="534"/>
      <c r="V8" s="534"/>
      <c r="W8" s="534"/>
      <c r="X8" s="534"/>
      <c r="Y8" s="534"/>
      <c r="Z8" s="534"/>
      <c r="AA8" s="534"/>
      <c r="AB8" s="534"/>
      <c r="AC8" s="534"/>
      <c r="AD8" s="534"/>
    </row>
    <row r="9" ht="23.25" customHeight="1">
      <c r="A9" s="534"/>
      <c r="B9" s="979"/>
      <c r="G9" s="980"/>
      <c r="H9" s="534"/>
      <c r="I9" s="552" t="s">
        <v>284</v>
      </c>
      <c r="J9" s="534"/>
      <c r="K9" s="971"/>
      <c r="L9" s="971"/>
      <c r="M9" s="534"/>
      <c r="N9" s="534"/>
      <c r="O9" s="534"/>
      <c r="P9" s="534"/>
      <c r="Q9" s="534"/>
      <c r="R9" s="534"/>
      <c r="S9" s="534"/>
      <c r="T9" s="534"/>
      <c r="U9" s="534"/>
      <c r="V9" s="534"/>
      <c r="W9" s="534"/>
      <c r="X9" s="534"/>
      <c r="Y9" s="534"/>
      <c r="Z9" s="534"/>
      <c r="AA9" s="534"/>
      <c r="AB9" s="534"/>
      <c r="AC9" s="534"/>
      <c r="AD9" s="534"/>
    </row>
    <row r="10" ht="30.75" customHeight="1">
      <c r="A10" s="534"/>
      <c r="B10" s="979"/>
      <c r="G10" s="980"/>
      <c r="H10" s="534"/>
      <c r="I10" s="981"/>
      <c r="J10" s="982" t="s">
        <v>285</v>
      </c>
      <c r="K10" s="971"/>
      <c r="L10" s="971"/>
      <c r="M10" s="534"/>
      <c r="N10" s="534"/>
      <c r="O10" s="534"/>
      <c r="P10" s="534"/>
      <c r="Q10" s="534"/>
      <c r="R10" s="534"/>
      <c r="S10" s="534"/>
      <c r="T10" s="534"/>
      <c r="U10" s="534"/>
      <c r="V10" s="534"/>
      <c r="W10" s="534"/>
      <c r="X10" s="534"/>
      <c r="Y10" s="534"/>
      <c r="Z10" s="534"/>
      <c r="AA10" s="534"/>
      <c r="AB10" s="534"/>
      <c r="AC10" s="534"/>
      <c r="AD10" s="534"/>
    </row>
    <row r="11" ht="30.0" customHeight="1">
      <c r="A11" s="534"/>
      <c r="B11" s="979"/>
      <c r="G11" s="980"/>
      <c r="H11" s="534"/>
      <c r="I11" s="983"/>
      <c r="J11" s="982" t="s">
        <v>286</v>
      </c>
      <c r="K11" s="971"/>
      <c r="L11" s="971"/>
      <c r="M11" s="534"/>
      <c r="N11" s="534"/>
      <c r="O11" s="534"/>
      <c r="P11" s="534"/>
      <c r="Q11" s="534"/>
      <c r="R11" s="534"/>
      <c r="S11" s="534"/>
      <c r="T11" s="534"/>
      <c r="U11" s="534"/>
      <c r="V11" s="534"/>
      <c r="W11" s="534"/>
      <c r="X11" s="534"/>
      <c r="Y11" s="534"/>
      <c r="Z11" s="534"/>
      <c r="AA11" s="534"/>
      <c r="AB11" s="534"/>
      <c r="AC11" s="534"/>
      <c r="AD11" s="534"/>
    </row>
    <row r="12" ht="30.0" customHeight="1">
      <c r="A12" s="534"/>
      <c r="B12" s="979"/>
      <c r="G12" s="980"/>
      <c r="H12" s="534"/>
      <c r="I12" s="984"/>
      <c r="J12" s="985"/>
      <c r="K12" s="971"/>
      <c r="L12" s="971"/>
      <c r="M12" s="534"/>
      <c r="N12" s="534"/>
      <c r="O12" s="534"/>
      <c r="P12" s="534"/>
      <c r="Q12" s="534"/>
      <c r="R12" s="534"/>
      <c r="S12" s="534"/>
      <c r="T12" s="534"/>
      <c r="U12" s="534"/>
      <c r="V12" s="534"/>
      <c r="W12" s="534"/>
      <c r="X12" s="534"/>
      <c r="Y12" s="534"/>
      <c r="Z12" s="534"/>
      <c r="AA12" s="534"/>
      <c r="AB12" s="534"/>
      <c r="AC12" s="534"/>
      <c r="AD12" s="534"/>
    </row>
    <row r="13" ht="41.25" customHeight="1">
      <c r="A13" s="534"/>
      <c r="B13" s="986"/>
      <c r="C13" s="987"/>
      <c r="D13" s="987"/>
      <c r="E13" s="987"/>
      <c r="F13" s="987"/>
      <c r="G13" s="988"/>
      <c r="H13" s="534"/>
      <c r="I13" s="984"/>
      <c r="J13" s="985"/>
      <c r="K13" s="971"/>
      <c r="L13" s="971"/>
      <c r="M13" s="534"/>
      <c r="N13" s="534"/>
      <c r="O13" s="534"/>
      <c r="P13" s="534"/>
      <c r="Q13" s="534"/>
      <c r="R13" s="534"/>
      <c r="S13" s="534"/>
      <c r="T13" s="534"/>
      <c r="U13" s="534"/>
      <c r="V13" s="534"/>
      <c r="W13" s="534"/>
      <c r="X13" s="534"/>
      <c r="Y13" s="534"/>
      <c r="Z13" s="534"/>
      <c r="AA13" s="534"/>
      <c r="AB13" s="534"/>
      <c r="AC13" s="534"/>
      <c r="AD13" s="534"/>
    </row>
    <row r="14" ht="23.25" customHeight="1">
      <c r="A14" s="969"/>
      <c r="B14" s="989"/>
      <c r="C14" s="989"/>
      <c r="D14" s="989"/>
      <c r="E14" s="989"/>
      <c r="F14" s="989"/>
      <c r="G14" s="970"/>
      <c r="H14" s="990"/>
      <c r="I14" s="990"/>
      <c r="J14" s="970"/>
      <c r="K14" s="971"/>
      <c r="L14" s="971"/>
      <c r="M14" s="534"/>
      <c r="N14" s="534"/>
      <c r="O14" s="534"/>
      <c r="P14" s="534"/>
      <c r="Q14" s="534"/>
      <c r="R14" s="534"/>
      <c r="S14" s="534"/>
      <c r="T14" s="534"/>
      <c r="U14" s="534"/>
      <c r="V14" s="534"/>
      <c r="W14" s="534"/>
      <c r="X14" s="534"/>
      <c r="Y14" s="534"/>
      <c r="Z14" s="534"/>
      <c r="AA14" s="534"/>
      <c r="AB14" s="534"/>
      <c r="AC14" s="534"/>
      <c r="AD14" s="534"/>
    </row>
    <row r="15" ht="23.25" customHeight="1">
      <c r="A15" s="534"/>
      <c r="B15" s="969"/>
      <c r="C15" s="972"/>
      <c r="D15" s="972"/>
      <c r="E15" s="972"/>
      <c r="F15" s="972"/>
      <c r="G15" s="972"/>
      <c r="H15" s="972"/>
      <c r="I15" s="972"/>
      <c r="J15" s="534"/>
      <c r="K15" s="971"/>
      <c r="L15" s="971"/>
      <c r="M15" s="534"/>
      <c r="N15" s="534"/>
      <c r="O15" s="534"/>
      <c r="P15" s="534"/>
      <c r="Q15" s="534"/>
      <c r="R15" s="534"/>
      <c r="S15" s="534"/>
      <c r="T15" s="534"/>
      <c r="U15" s="534"/>
      <c r="V15" s="534"/>
      <c r="W15" s="534"/>
      <c r="X15" s="534"/>
      <c r="Y15" s="534"/>
      <c r="Z15" s="534"/>
      <c r="AA15" s="534"/>
      <c r="AB15" s="534"/>
      <c r="AC15" s="534"/>
      <c r="AD15" s="534"/>
    </row>
    <row r="16" ht="23.25" customHeight="1">
      <c r="A16" s="534"/>
      <c r="B16" s="991" t="s">
        <v>291</v>
      </c>
      <c r="C16" s="992"/>
      <c r="D16" s="572"/>
      <c r="E16" s="534"/>
      <c r="F16" s="534"/>
      <c r="G16" s="534"/>
      <c r="H16" s="534"/>
      <c r="I16" s="534"/>
      <c r="J16" s="534"/>
      <c r="K16" s="971"/>
      <c r="L16" s="971"/>
      <c r="M16" s="534"/>
      <c r="N16" s="534"/>
      <c r="O16" s="534"/>
      <c r="P16" s="534"/>
      <c r="Q16" s="534"/>
      <c r="R16" s="534"/>
      <c r="S16" s="534"/>
      <c r="T16" s="534"/>
      <c r="U16" s="534"/>
      <c r="V16" s="534"/>
      <c r="W16" s="534"/>
      <c r="X16" s="534"/>
      <c r="Y16" s="534"/>
      <c r="Z16" s="534"/>
      <c r="AA16" s="534"/>
      <c r="AB16" s="534"/>
      <c r="AC16" s="534"/>
      <c r="AD16" s="534"/>
    </row>
    <row r="17" ht="23.25" customHeight="1">
      <c r="A17" s="534"/>
      <c r="B17" s="534"/>
      <c r="C17" s="534"/>
      <c r="D17" s="534"/>
      <c r="E17" s="534"/>
      <c r="F17" s="534"/>
      <c r="G17" s="534"/>
      <c r="H17" s="534"/>
      <c r="I17" s="534"/>
      <c r="J17" s="534"/>
      <c r="K17" s="971"/>
      <c r="L17" s="971"/>
      <c r="M17" s="534"/>
      <c r="N17" s="534"/>
      <c r="O17" s="534"/>
      <c r="P17" s="534"/>
      <c r="Q17" s="534"/>
      <c r="R17" s="534"/>
      <c r="S17" s="534"/>
      <c r="T17" s="534"/>
      <c r="U17" s="534"/>
      <c r="V17" s="534"/>
      <c r="W17" s="534"/>
      <c r="X17" s="534"/>
      <c r="Y17" s="534"/>
      <c r="Z17" s="534"/>
      <c r="AA17" s="534"/>
      <c r="AB17" s="534"/>
      <c r="AC17" s="534"/>
      <c r="AD17" s="534"/>
    </row>
    <row r="18" ht="23.25" customHeight="1">
      <c r="A18" s="534"/>
      <c r="B18" s="993" t="s">
        <v>561</v>
      </c>
      <c r="C18" s="534"/>
      <c r="D18" s="534"/>
      <c r="E18" s="534"/>
      <c r="F18" s="534"/>
      <c r="G18" s="534"/>
      <c r="H18" s="534"/>
      <c r="I18" s="534"/>
      <c r="J18" s="534"/>
      <c r="K18" s="971"/>
      <c r="L18" s="971"/>
      <c r="M18" s="534"/>
      <c r="N18" s="534"/>
      <c r="O18" s="534"/>
      <c r="P18" s="534"/>
      <c r="Q18" s="534"/>
      <c r="R18" s="534"/>
      <c r="S18" s="534"/>
      <c r="T18" s="534"/>
      <c r="U18" s="534"/>
      <c r="V18" s="534"/>
      <c r="W18" s="534"/>
      <c r="X18" s="534"/>
      <c r="Y18" s="534"/>
      <c r="Z18" s="534"/>
      <c r="AA18" s="534"/>
      <c r="AB18" s="534"/>
      <c r="AC18" s="534"/>
      <c r="AD18" s="534"/>
    </row>
    <row r="19" ht="11.25" customHeight="1">
      <c r="A19" s="534"/>
      <c r="B19" s="994"/>
      <c r="C19" s="534"/>
      <c r="D19" s="534"/>
      <c r="E19" s="534"/>
      <c r="F19" s="534"/>
      <c r="G19" s="534"/>
      <c r="H19" s="534"/>
      <c r="I19" s="534"/>
      <c r="J19" s="534"/>
      <c r="K19" s="971"/>
      <c r="L19" s="971"/>
      <c r="M19" s="534"/>
      <c r="N19" s="534"/>
      <c r="O19" s="534"/>
      <c r="P19" s="534"/>
      <c r="Q19" s="534"/>
      <c r="R19" s="534"/>
      <c r="S19" s="534"/>
      <c r="T19" s="534"/>
      <c r="U19" s="534"/>
      <c r="V19" s="534"/>
      <c r="W19" s="534"/>
      <c r="X19" s="534"/>
      <c r="Y19" s="534"/>
      <c r="Z19" s="534"/>
      <c r="AA19" s="534"/>
      <c r="AB19" s="534"/>
      <c r="AC19" s="534"/>
      <c r="AD19" s="534"/>
    </row>
    <row r="20" ht="13.5" customHeight="1">
      <c r="A20" s="534"/>
      <c r="B20" s="995"/>
      <c r="C20" s="996" t="s">
        <v>562</v>
      </c>
      <c r="D20" s="996" t="s">
        <v>563</v>
      </c>
      <c r="E20" s="996" t="s">
        <v>564</v>
      </c>
      <c r="F20" s="997" t="s">
        <v>565</v>
      </c>
      <c r="G20" s="534"/>
      <c r="H20" s="534"/>
      <c r="I20" s="534"/>
      <c r="J20" s="998" t="s">
        <v>566</v>
      </c>
      <c r="K20" s="971"/>
      <c r="L20" s="971"/>
      <c r="M20" s="534"/>
      <c r="N20" s="534"/>
      <c r="O20" s="534"/>
      <c r="P20" s="534"/>
      <c r="Q20" s="534"/>
      <c r="R20" s="534"/>
      <c r="S20" s="534"/>
      <c r="T20" s="534"/>
      <c r="U20" s="534"/>
      <c r="V20" s="534"/>
      <c r="W20" s="534"/>
      <c r="X20" s="534"/>
      <c r="Y20" s="534"/>
      <c r="Z20" s="534"/>
      <c r="AA20" s="534"/>
      <c r="AB20" s="534"/>
      <c r="AC20" s="534"/>
      <c r="AD20" s="534"/>
    </row>
    <row r="21" ht="13.5" customHeight="1">
      <c r="A21" s="534"/>
      <c r="B21" s="999" t="s">
        <v>567</v>
      </c>
      <c r="C21" s="1000"/>
      <c r="D21" s="1000"/>
      <c r="E21" s="1000"/>
      <c r="F21" s="1001"/>
      <c r="G21" s="534"/>
      <c r="H21" s="534"/>
      <c r="I21" s="534"/>
      <c r="J21" s="1002" t="s">
        <v>568</v>
      </c>
      <c r="K21" s="971"/>
      <c r="L21" s="971"/>
      <c r="M21" s="534"/>
      <c r="N21" s="534"/>
      <c r="O21" s="534"/>
      <c r="P21" s="534"/>
      <c r="Q21" s="534"/>
      <c r="R21" s="534"/>
      <c r="S21" s="534"/>
      <c r="T21" s="534"/>
      <c r="U21" s="534"/>
      <c r="V21" s="534"/>
      <c r="W21" s="534"/>
      <c r="X21" s="534"/>
      <c r="Y21" s="534"/>
      <c r="Z21" s="534"/>
      <c r="AA21" s="534"/>
      <c r="AB21" s="534"/>
      <c r="AC21" s="534"/>
      <c r="AD21" s="534"/>
    </row>
    <row r="22" ht="13.5" customHeight="1">
      <c r="A22" s="534"/>
      <c r="B22" s="1003" t="s">
        <v>569</v>
      </c>
      <c r="C22" s="1004"/>
      <c r="D22" s="1004"/>
      <c r="E22" s="1004"/>
      <c r="F22" s="1004"/>
      <c r="G22" s="534"/>
      <c r="H22" s="534"/>
      <c r="I22" s="534"/>
      <c r="J22" s="1005">
        <v>25.0</v>
      </c>
      <c r="K22" s="971"/>
      <c r="L22" s="971"/>
      <c r="M22" s="534"/>
      <c r="N22" s="534"/>
      <c r="O22" s="534"/>
      <c r="P22" s="534"/>
      <c r="Q22" s="534"/>
      <c r="R22" s="534"/>
      <c r="S22" s="534"/>
      <c r="T22" s="534"/>
      <c r="U22" s="534"/>
      <c r="V22" s="534"/>
      <c r="W22" s="534"/>
      <c r="X22" s="534"/>
      <c r="Y22" s="534"/>
      <c r="Z22" s="534"/>
      <c r="AA22" s="534"/>
      <c r="AB22" s="534"/>
      <c r="AC22" s="534"/>
      <c r="AD22" s="534"/>
    </row>
    <row r="23" ht="13.5" customHeight="1">
      <c r="A23" s="534"/>
      <c r="B23" s="1003" t="s">
        <v>570</v>
      </c>
      <c r="C23" s="1004"/>
      <c r="D23" s="1004"/>
      <c r="E23" s="1004"/>
      <c r="F23" s="1004"/>
      <c r="G23" s="534"/>
      <c r="H23" s="534"/>
      <c r="I23" s="534"/>
      <c r="J23" s="1005">
        <v>12.0</v>
      </c>
      <c r="K23" s="971"/>
      <c r="L23" s="971"/>
      <c r="M23" s="534"/>
      <c r="N23" s="534"/>
      <c r="O23" s="534"/>
      <c r="P23" s="534"/>
      <c r="Q23" s="534"/>
      <c r="R23" s="534"/>
      <c r="S23" s="534"/>
      <c r="T23" s="534"/>
      <c r="U23" s="534"/>
      <c r="V23" s="534"/>
      <c r="W23" s="534"/>
      <c r="X23" s="534"/>
      <c r="Y23" s="534"/>
      <c r="Z23" s="534"/>
      <c r="AA23" s="534"/>
      <c r="AB23" s="534"/>
      <c r="AC23" s="534"/>
      <c r="AD23" s="534"/>
    </row>
    <row r="24" ht="13.5" customHeight="1">
      <c r="A24" s="534"/>
      <c r="B24" s="1006" t="s">
        <v>571</v>
      </c>
      <c r="C24" s="1007" t="str">
        <f t="shared" ref="C24:F24" si="1">IFERROR(SUM(C22-C23)/C22,"")</f>
        <v/>
      </c>
      <c r="D24" s="1007" t="str">
        <f t="shared" si="1"/>
        <v/>
      </c>
      <c r="E24" s="1007" t="str">
        <f t="shared" si="1"/>
        <v/>
      </c>
      <c r="F24" s="1007" t="str">
        <f t="shared" si="1"/>
        <v/>
      </c>
      <c r="G24" s="534"/>
      <c r="H24" s="534"/>
      <c r="I24" s="534"/>
      <c r="J24" s="1008">
        <f>SUM(J22-J23)/J23</f>
        <v>1.083333333</v>
      </c>
      <c r="K24" s="971"/>
      <c r="L24" s="971"/>
      <c r="M24" s="534"/>
      <c r="N24" s="534"/>
      <c r="O24" s="534"/>
      <c r="P24" s="534"/>
      <c r="Q24" s="534"/>
      <c r="R24" s="534"/>
      <c r="S24" s="534"/>
      <c r="T24" s="534"/>
      <c r="U24" s="534"/>
      <c r="V24" s="534"/>
      <c r="W24" s="534"/>
      <c r="X24" s="534"/>
      <c r="Y24" s="534"/>
      <c r="Z24" s="534"/>
      <c r="AA24" s="534"/>
      <c r="AB24" s="534"/>
      <c r="AC24" s="534"/>
      <c r="AD24" s="534"/>
    </row>
    <row r="25" ht="18.75" customHeight="1">
      <c r="A25" s="534"/>
      <c r="B25" s="536"/>
      <c r="C25" s="1009"/>
      <c r="D25" s="1009"/>
      <c r="E25" s="1009"/>
      <c r="F25" s="1009"/>
      <c r="G25" s="534"/>
      <c r="H25" s="534"/>
      <c r="I25" s="534"/>
      <c r="J25" s="534"/>
      <c r="K25" s="971"/>
      <c r="L25" s="971"/>
      <c r="M25" s="534"/>
      <c r="N25" s="534"/>
      <c r="O25" s="534"/>
      <c r="P25" s="534"/>
      <c r="Q25" s="534"/>
      <c r="R25" s="534"/>
      <c r="S25" s="534"/>
      <c r="T25" s="534"/>
      <c r="U25" s="534"/>
      <c r="V25" s="534"/>
      <c r="W25" s="534"/>
      <c r="X25" s="534"/>
      <c r="Y25" s="534"/>
      <c r="Z25" s="534"/>
      <c r="AA25" s="534"/>
      <c r="AB25" s="534"/>
      <c r="AC25" s="534"/>
      <c r="AD25" s="534"/>
    </row>
    <row r="26" ht="18.75" customHeight="1">
      <c r="A26" s="534"/>
      <c r="B26" s="993" t="s">
        <v>572</v>
      </c>
      <c r="C26" s="534"/>
      <c r="D26" s="534"/>
      <c r="E26" s="534"/>
      <c r="F26" s="534"/>
      <c r="G26" s="534"/>
      <c r="H26" s="534"/>
      <c r="I26" s="534"/>
      <c r="J26" s="534"/>
      <c r="K26" s="971"/>
      <c r="L26" s="971"/>
      <c r="M26" s="534"/>
      <c r="N26" s="534"/>
      <c r="O26" s="534"/>
      <c r="P26" s="534"/>
      <c r="Q26" s="534"/>
      <c r="R26" s="534"/>
      <c r="S26" s="534"/>
      <c r="T26" s="534"/>
      <c r="U26" s="534"/>
      <c r="V26" s="534"/>
      <c r="W26" s="534"/>
      <c r="X26" s="534"/>
      <c r="Y26" s="534"/>
      <c r="Z26" s="534"/>
      <c r="AA26" s="534"/>
      <c r="AB26" s="534"/>
      <c r="AC26" s="534"/>
      <c r="AD26" s="534"/>
    </row>
    <row r="27" ht="18.75" customHeight="1">
      <c r="A27" s="534"/>
      <c r="B27" s="1010" t="s">
        <v>573</v>
      </c>
      <c r="C27" s="534"/>
      <c r="D27" s="534"/>
      <c r="E27" s="534"/>
      <c r="F27" s="534"/>
      <c r="G27" s="534"/>
      <c r="H27" s="534"/>
      <c r="I27" s="534"/>
      <c r="J27" s="534"/>
      <c r="K27" s="971"/>
      <c r="L27" s="971"/>
      <c r="M27" s="534"/>
      <c r="N27" s="534"/>
      <c r="O27" s="534"/>
      <c r="P27" s="534"/>
      <c r="Q27" s="534"/>
      <c r="R27" s="534"/>
      <c r="S27" s="534"/>
      <c r="T27" s="534"/>
      <c r="U27" s="534"/>
      <c r="V27" s="534"/>
      <c r="W27" s="534"/>
      <c r="X27" s="534"/>
      <c r="Y27" s="534"/>
      <c r="Z27" s="534"/>
      <c r="AA27" s="534"/>
      <c r="AB27" s="534"/>
      <c r="AC27" s="534"/>
      <c r="AD27" s="534"/>
    </row>
    <row r="28" ht="11.25" customHeight="1">
      <c r="A28" s="534"/>
      <c r="B28" s="994"/>
      <c r="C28" s="534"/>
      <c r="D28" s="534"/>
      <c r="E28" s="534"/>
      <c r="F28" s="534"/>
      <c r="G28" s="534"/>
      <c r="H28" s="534"/>
      <c r="I28" s="534"/>
      <c r="J28" s="534"/>
      <c r="K28" s="971"/>
      <c r="L28" s="971"/>
      <c r="M28" s="534"/>
      <c r="N28" s="534"/>
      <c r="O28" s="534"/>
      <c r="P28" s="534"/>
      <c r="Q28" s="534"/>
      <c r="R28" s="534"/>
      <c r="S28" s="534"/>
      <c r="T28" s="534"/>
      <c r="U28" s="534"/>
      <c r="V28" s="534"/>
      <c r="W28" s="534"/>
      <c r="X28" s="534"/>
      <c r="Y28" s="534"/>
      <c r="Z28" s="534"/>
      <c r="AA28" s="534"/>
      <c r="AB28" s="534"/>
      <c r="AC28" s="534"/>
      <c r="AD28" s="534"/>
    </row>
    <row r="29" ht="13.5" customHeight="1">
      <c r="A29" s="1011"/>
      <c r="B29" s="1012" t="s">
        <v>574</v>
      </c>
      <c r="C29" s="583" t="s">
        <v>562</v>
      </c>
      <c r="D29" s="583" t="s">
        <v>563</v>
      </c>
      <c r="E29" s="583" t="s">
        <v>564</v>
      </c>
      <c r="F29" s="584" t="s">
        <v>565</v>
      </c>
      <c r="G29" s="1013" t="s">
        <v>575</v>
      </c>
      <c r="H29" s="1013" t="s">
        <v>576</v>
      </c>
      <c r="I29" s="1011"/>
      <c r="J29" s="1014" t="s">
        <v>566</v>
      </c>
      <c r="K29" s="578"/>
      <c r="L29" s="578"/>
      <c r="M29" s="578"/>
      <c r="N29" s="578"/>
      <c r="O29" s="1011"/>
      <c r="P29" s="1011"/>
      <c r="Q29" s="1011"/>
      <c r="R29" s="1011"/>
      <c r="S29" s="1011"/>
      <c r="T29" s="1011"/>
      <c r="U29" s="1011"/>
      <c r="V29" s="1011"/>
      <c r="W29" s="1011"/>
      <c r="X29" s="1011"/>
      <c r="Y29" s="1011"/>
      <c r="Z29" s="1011"/>
      <c r="AA29" s="1011"/>
      <c r="AB29" s="1011"/>
      <c r="AC29" s="1011"/>
      <c r="AD29" s="1011"/>
    </row>
    <row r="30" ht="13.5" customHeight="1">
      <c r="A30" s="534"/>
      <c r="B30" s="1015">
        <v>1.0</v>
      </c>
      <c r="C30" s="1016"/>
      <c r="D30" s="1016"/>
      <c r="E30" s="1016"/>
      <c r="F30" s="1016"/>
      <c r="G30" s="1017">
        <f t="shared" ref="G30:G41" si="2">SUM(C30:F30)</f>
        <v>0</v>
      </c>
      <c r="H30" s="1018">
        <f t="shared" ref="H30:H41" si="3">SUM(G30/30)</f>
        <v>0</v>
      </c>
      <c r="I30" s="534"/>
      <c r="J30" s="1019">
        <v>30.0</v>
      </c>
      <c r="K30" s="534"/>
      <c r="L30" s="534"/>
      <c r="M30" s="534"/>
      <c r="N30" s="534"/>
      <c r="O30" s="534"/>
      <c r="P30" s="534"/>
      <c r="Q30" s="534"/>
      <c r="R30" s="534"/>
      <c r="S30" s="534"/>
      <c r="T30" s="534"/>
      <c r="U30" s="534"/>
      <c r="V30" s="534"/>
      <c r="W30" s="534"/>
      <c r="X30" s="534"/>
      <c r="Y30" s="534"/>
      <c r="Z30" s="534"/>
      <c r="AA30" s="534"/>
      <c r="AB30" s="534"/>
      <c r="AC30" s="534"/>
      <c r="AD30" s="534"/>
    </row>
    <row r="31" ht="13.5" customHeight="1">
      <c r="A31" s="534"/>
      <c r="B31" s="1020">
        <v>2.0</v>
      </c>
      <c r="C31" s="1016"/>
      <c r="D31" s="1016"/>
      <c r="E31" s="1016"/>
      <c r="F31" s="1016"/>
      <c r="G31" s="1017">
        <f t="shared" si="2"/>
        <v>0</v>
      </c>
      <c r="H31" s="1018">
        <f t="shared" si="3"/>
        <v>0</v>
      </c>
      <c r="I31" s="534"/>
      <c r="J31" s="1019">
        <v>28.0</v>
      </c>
      <c r="K31" s="534"/>
      <c r="L31" s="534"/>
      <c r="M31" s="534"/>
      <c r="N31" s="534"/>
      <c r="O31" s="534"/>
      <c r="P31" s="534"/>
      <c r="Q31" s="534"/>
      <c r="R31" s="534"/>
      <c r="S31" s="534"/>
      <c r="T31" s="534"/>
      <c r="U31" s="534"/>
      <c r="V31" s="534"/>
      <c r="W31" s="534"/>
      <c r="X31" s="534"/>
      <c r="Y31" s="534"/>
      <c r="Z31" s="534"/>
      <c r="AA31" s="534"/>
      <c r="AB31" s="534"/>
      <c r="AC31" s="534"/>
      <c r="AD31" s="534"/>
    </row>
    <row r="32" ht="13.5" customHeight="1">
      <c r="A32" s="534"/>
      <c r="B32" s="1020">
        <v>3.0</v>
      </c>
      <c r="C32" s="1016"/>
      <c r="D32" s="1016"/>
      <c r="E32" s="1016"/>
      <c r="F32" s="1016"/>
      <c r="G32" s="1017">
        <f t="shared" si="2"/>
        <v>0</v>
      </c>
      <c r="H32" s="1018">
        <f t="shared" si="3"/>
        <v>0</v>
      </c>
      <c r="I32" s="534"/>
      <c r="J32" s="1019">
        <v>30.0</v>
      </c>
      <c r="K32" s="534"/>
      <c r="L32" s="534"/>
      <c r="M32" s="534"/>
      <c r="N32" s="534"/>
      <c r="O32" s="534"/>
      <c r="P32" s="534"/>
      <c r="Q32" s="534"/>
      <c r="R32" s="534"/>
      <c r="S32" s="534"/>
      <c r="T32" s="534"/>
      <c r="U32" s="534"/>
      <c r="V32" s="534"/>
      <c r="W32" s="534"/>
      <c r="X32" s="534"/>
      <c r="Y32" s="534"/>
      <c r="Z32" s="534"/>
      <c r="AA32" s="534"/>
      <c r="AB32" s="534"/>
      <c r="AC32" s="534"/>
      <c r="AD32" s="534"/>
    </row>
    <row r="33" ht="13.5" customHeight="1">
      <c r="A33" s="534"/>
      <c r="B33" s="1021">
        <v>4.0</v>
      </c>
      <c r="C33" s="1016"/>
      <c r="D33" s="1016"/>
      <c r="E33" s="1016"/>
      <c r="F33" s="1016"/>
      <c r="G33" s="1022">
        <f t="shared" si="2"/>
        <v>0</v>
      </c>
      <c r="H33" s="1023">
        <f t="shared" si="3"/>
        <v>0</v>
      </c>
      <c r="I33" s="534"/>
      <c r="J33" s="1019">
        <v>45.0</v>
      </c>
      <c r="K33" s="534"/>
      <c r="L33" s="534"/>
      <c r="M33" s="534"/>
      <c r="N33" s="534"/>
      <c r="O33" s="534"/>
      <c r="P33" s="534"/>
      <c r="Q33" s="534"/>
      <c r="R33" s="534"/>
      <c r="S33" s="534"/>
      <c r="T33" s="534"/>
      <c r="U33" s="534"/>
      <c r="V33" s="534"/>
      <c r="W33" s="534"/>
      <c r="X33" s="534"/>
      <c r="Y33" s="534"/>
      <c r="Z33" s="534"/>
      <c r="AA33" s="534"/>
      <c r="AB33" s="534"/>
      <c r="AC33" s="534"/>
      <c r="AD33" s="534"/>
    </row>
    <row r="34" ht="13.5" customHeight="1">
      <c r="A34" s="534"/>
      <c r="B34" s="1015">
        <v>5.0</v>
      </c>
      <c r="C34" s="1016"/>
      <c r="D34" s="1016"/>
      <c r="E34" s="1016"/>
      <c r="F34" s="1016"/>
      <c r="G34" s="1024">
        <f t="shared" si="2"/>
        <v>0</v>
      </c>
      <c r="H34" s="1025">
        <f t="shared" si="3"/>
        <v>0</v>
      </c>
      <c r="I34" s="534"/>
      <c r="J34" s="1019">
        <v>44.0</v>
      </c>
      <c r="K34" s="534"/>
      <c r="L34" s="534"/>
      <c r="M34" s="534"/>
      <c r="N34" s="534"/>
      <c r="O34" s="534"/>
      <c r="P34" s="534"/>
      <c r="Q34" s="534"/>
      <c r="R34" s="534"/>
      <c r="S34" s="534"/>
      <c r="T34" s="534"/>
      <c r="U34" s="534"/>
      <c r="V34" s="534"/>
      <c r="W34" s="534"/>
      <c r="X34" s="534"/>
      <c r="Y34" s="534"/>
      <c r="Z34" s="534"/>
      <c r="AA34" s="534"/>
      <c r="AB34" s="534"/>
      <c r="AC34" s="534"/>
      <c r="AD34" s="534"/>
    </row>
    <row r="35" ht="13.5" customHeight="1">
      <c r="A35" s="534"/>
      <c r="B35" s="1021">
        <v>6.0</v>
      </c>
      <c r="C35" s="1016"/>
      <c r="D35" s="1016"/>
      <c r="E35" s="1016"/>
      <c r="F35" s="1016"/>
      <c r="G35" s="1022">
        <f t="shared" si="2"/>
        <v>0</v>
      </c>
      <c r="H35" s="1023">
        <f t="shared" si="3"/>
        <v>0</v>
      </c>
      <c r="I35" s="534"/>
      <c r="J35" s="1019">
        <v>46.0</v>
      </c>
      <c r="K35" s="534"/>
      <c r="L35" s="534"/>
      <c r="M35" s="534"/>
      <c r="N35" s="534"/>
      <c r="O35" s="534"/>
      <c r="P35" s="534"/>
      <c r="Q35" s="534"/>
      <c r="R35" s="534"/>
      <c r="S35" s="534"/>
      <c r="T35" s="534"/>
      <c r="U35" s="534"/>
      <c r="V35" s="534"/>
      <c r="W35" s="534"/>
      <c r="X35" s="534"/>
      <c r="Y35" s="534"/>
      <c r="Z35" s="534"/>
      <c r="AA35" s="534"/>
      <c r="AB35" s="534"/>
      <c r="AC35" s="534"/>
      <c r="AD35" s="534"/>
    </row>
    <row r="36" ht="13.5" customHeight="1">
      <c r="A36" s="534"/>
      <c r="B36" s="1015">
        <v>7.0</v>
      </c>
      <c r="C36" s="1016"/>
      <c r="D36" s="1016"/>
      <c r="E36" s="1016"/>
      <c r="F36" s="1016"/>
      <c r="G36" s="1024">
        <f t="shared" si="2"/>
        <v>0</v>
      </c>
      <c r="H36" s="1025">
        <f t="shared" si="3"/>
        <v>0</v>
      </c>
      <c r="I36" s="534"/>
      <c r="J36" s="1019">
        <v>50.0</v>
      </c>
      <c r="K36" s="534"/>
      <c r="L36" s="534"/>
      <c r="M36" s="534"/>
      <c r="N36" s="534"/>
      <c r="O36" s="534"/>
      <c r="P36" s="534"/>
      <c r="Q36" s="534"/>
      <c r="R36" s="534"/>
      <c r="S36" s="534"/>
      <c r="T36" s="534"/>
      <c r="U36" s="534"/>
      <c r="V36" s="534"/>
      <c r="W36" s="534"/>
      <c r="X36" s="534"/>
      <c r="Y36" s="534"/>
      <c r="Z36" s="534"/>
      <c r="AA36" s="534"/>
      <c r="AB36" s="534"/>
      <c r="AC36" s="534"/>
      <c r="AD36" s="534"/>
    </row>
    <row r="37" ht="13.5" customHeight="1">
      <c r="A37" s="534"/>
      <c r="B37" s="1020">
        <v>8.0</v>
      </c>
      <c r="C37" s="1016"/>
      <c r="D37" s="1016"/>
      <c r="E37" s="1016"/>
      <c r="F37" s="1016"/>
      <c r="G37" s="1017">
        <f t="shared" si="2"/>
        <v>0</v>
      </c>
      <c r="H37" s="1018">
        <f t="shared" si="3"/>
        <v>0</v>
      </c>
      <c r="I37" s="534"/>
      <c r="J37" s="1019">
        <v>48.0</v>
      </c>
      <c r="K37" s="534"/>
      <c r="L37" s="534"/>
      <c r="M37" s="534"/>
      <c r="N37" s="534"/>
      <c r="O37" s="534"/>
      <c r="P37" s="534"/>
      <c r="Q37" s="534"/>
      <c r="R37" s="534"/>
      <c r="S37" s="534"/>
      <c r="T37" s="534"/>
      <c r="U37" s="534"/>
      <c r="V37" s="534"/>
      <c r="W37" s="534"/>
      <c r="X37" s="534"/>
      <c r="Y37" s="534"/>
      <c r="Z37" s="534"/>
      <c r="AA37" s="534"/>
      <c r="AB37" s="534"/>
      <c r="AC37" s="534"/>
      <c r="AD37" s="534"/>
    </row>
    <row r="38" ht="13.5" customHeight="1">
      <c r="A38" s="534"/>
      <c r="B38" s="1015">
        <v>9.0</v>
      </c>
      <c r="C38" s="1016"/>
      <c r="D38" s="1016"/>
      <c r="E38" s="1016"/>
      <c r="F38" s="1016"/>
      <c r="G38" s="1024">
        <f t="shared" si="2"/>
        <v>0</v>
      </c>
      <c r="H38" s="1025">
        <f t="shared" si="3"/>
        <v>0</v>
      </c>
      <c r="I38" s="534"/>
      <c r="J38" s="1019">
        <v>51.0</v>
      </c>
      <c r="K38" s="534"/>
      <c r="L38" s="534"/>
      <c r="M38" s="534"/>
      <c r="N38" s="534"/>
      <c r="O38" s="534"/>
      <c r="P38" s="534"/>
      <c r="Q38" s="534"/>
      <c r="R38" s="534"/>
      <c r="S38" s="534"/>
      <c r="T38" s="534"/>
      <c r="U38" s="534"/>
      <c r="V38" s="534"/>
      <c r="W38" s="534"/>
      <c r="X38" s="534"/>
      <c r="Y38" s="534"/>
      <c r="Z38" s="534"/>
      <c r="AA38" s="534"/>
      <c r="AB38" s="534"/>
      <c r="AC38" s="534"/>
      <c r="AD38" s="534"/>
    </row>
    <row r="39" ht="13.5" customHeight="1">
      <c r="A39" s="534"/>
      <c r="B39" s="1021">
        <v>10.0</v>
      </c>
      <c r="C39" s="1016"/>
      <c r="D39" s="1016"/>
      <c r="E39" s="1016"/>
      <c r="F39" s="1016"/>
      <c r="G39" s="1022">
        <f t="shared" si="2"/>
        <v>0</v>
      </c>
      <c r="H39" s="1023">
        <f t="shared" si="3"/>
        <v>0</v>
      </c>
      <c r="I39" s="534"/>
      <c r="J39" s="1019">
        <v>55.0</v>
      </c>
      <c r="K39" s="534"/>
      <c r="L39" s="534"/>
      <c r="M39" s="534"/>
      <c r="N39" s="534"/>
      <c r="O39" s="534"/>
      <c r="P39" s="534"/>
      <c r="Q39" s="534"/>
      <c r="R39" s="534"/>
      <c r="S39" s="534"/>
      <c r="T39" s="534"/>
      <c r="U39" s="534"/>
      <c r="V39" s="534"/>
      <c r="W39" s="534"/>
      <c r="X39" s="534"/>
      <c r="Y39" s="534"/>
      <c r="Z39" s="534"/>
      <c r="AA39" s="534"/>
      <c r="AB39" s="534"/>
      <c r="AC39" s="534"/>
      <c r="AD39" s="534"/>
    </row>
    <row r="40" ht="13.5" customHeight="1">
      <c r="A40" s="534"/>
      <c r="B40" s="1015">
        <v>11.0</v>
      </c>
      <c r="C40" s="1016"/>
      <c r="D40" s="1016"/>
      <c r="E40" s="1016"/>
      <c r="F40" s="1016"/>
      <c r="G40" s="1024">
        <f t="shared" si="2"/>
        <v>0</v>
      </c>
      <c r="H40" s="1025">
        <f t="shared" si="3"/>
        <v>0</v>
      </c>
      <c r="I40" s="534"/>
      <c r="J40" s="1019">
        <v>55.0</v>
      </c>
      <c r="K40" s="534"/>
      <c r="L40" s="534"/>
      <c r="M40" s="534"/>
      <c r="N40" s="534"/>
      <c r="O40" s="534"/>
      <c r="P40" s="534"/>
      <c r="Q40" s="534"/>
      <c r="R40" s="534"/>
      <c r="S40" s="534"/>
      <c r="T40" s="534"/>
      <c r="U40" s="534"/>
      <c r="V40" s="534"/>
      <c r="W40" s="534"/>
      <c r="X40" s="534"/>
      <c r="Y40" s="534"/>
      <c r="Z40" s="534"/>
      <c r="AA40" s="534"/>
      <c r="AB40" s="534"/>
      <c r="AC40" s="534"/>
      <c r="AD40" s="534"/>
    </row>
    <row r="41" ht="13.5" customHeight="1">
      <c r="A41" s="534"/>
      <c r="B41" s="1026">
        <v>12.0</v>
      </c>
      <c r="C41" s="1027"/>
      <c r="D41" s="1027"/>
      <c r="E41" s="1027"/>
      <c r="F41" s="1027"/>
      <c r="G41" s="1028">
        <f t="shared" si="2"/>
        <v>0</v>
      </c>
      <c r="H41" s="1029">
        <f t="shared" si="3"/>
        <v>0</v>
      </c>
      <c r="I41" s="534"/>
      <c r="J41" s="1019">
        <v>60.0</v>
      </c>
      <c r="K41" s="534"/>
      <c r="L41" s="534"/>
      <c r="M41" s="534"/>
      <c r="N41" s="534"/>
      <c r="O41" s="534"/>
      <c r="P41" s="534"/>
      <c r="Q41" s="534"/>
      <c r="R41" s="534"/>
      <c r="S41" s="534"/>
      <c r="T41" s="534"/>
      <c r="U41" s="534"/>
      <c r="V41" s="534"/>
      <c r="W41" s="534"/>
      <c r="X41" s="534"/>
      <c r="Y41" s="534"/>
      <c r="Z41" s="534"/>
      <c r="AA41" s="534"/>
      <c r="AB41" s="534"/>
      <c r="AC41" s="534"/>
      <c r="AD41" s="534"/>
    </row>
    <row r="42" ht="29.25" customHeight="1">
      <c r="A42" s="534"/>
      <c r="B42" s="534"/>
      <c r="C42" s="1030"/>
      <c r="D42" s="1030"/>
      <c r="E42" s="1030"/>
      <c r="F42" s="1030"/>
      <c r="G42" s="534"/>
      <c r="H42" s="534"/>
      <c r="I42" s="534"/>
      <c r="J42" s="534"/>
      <c r="K42" s="534"/>
      <c r="L42" s="534"/>
      <c r="M42" s="534"/>
      <c r="N42" s="534"/>
      <c r="O42" s="534"/>
      <c r="P42" s="534"/>
      <c r="Q42" s="534"/>
      <c r="R42" s="534"/>
      <c r="S42" s="534"/>
      <c r="T42" s="534"/>
      <c r="U42" s="534"/>
      <c r="V42" s="534"/>
      <c r="W42" s="534"/>
      <c r="X42" s="534"/>
      <c r="Y42" s="534"/>
      <c r="Z42" s="534"/>
      <c r="AA42" s="534"/>
      <c r="AB42" s="534"/>
      <c r="AC42" s="534"/>
      <c r="AD42" s="534"/>
    </row>
    <row r="43" ht="29.25" customHeight="1">
      <c r="A43" s="534"/>
      <c r="B43" s="534"/>
      <c r="C43" s="1030"/>
      <c r="D43" s="1030"/>
      <c r="E43" s="1030"/>
      <c r="F43" s="1030"/>
      <c r="G43" s="534"/>
      <c r="H43" s="534"/>
      <c r="I43" s="534"/>
      <c r="J43" s="534"/>
      <c r="K43" s="534"/>
      <c r="L43" s="534"/>
      <c r="M43" s="534"/>
      <c r="N43" s="534"/>
      <c r="O43" s="534"/>
      <c r="P43" s="534"/>
      <c r="Q43" s="534"/>
      <c r="R43" s="534"/>
      <c r="S43" s="534"/>
      <c r="T43" s="534"/>
      <c r="U43" s="534"/>
      <c r="V43" s="534"/>
      <c r="W43" s="534"/>
      <c r="X43" s="534"/>
      <c r="Y43" s="534"/>
      <c r="Z43" s="534"/>
      <c r="AA43" s="534"/>
      <c r="AB43" s="534"/>
      <c r="AC43" s="534"/>
      <c r="AD43" s="534"/>
    </row>
    <row r="44" ht="13.5" customHeight="1">
      <c r="A44" s="534"/>
      <c r="B44" s="993" t="s">
        <v>192</v>
      </c>
      <c r="C44" s="534"/>
      <c r="D44" s="534"/>
      <c r="E44" s="534"/>
      <c r="F44" s="534"/>
      <c r="G44" s="534"/>
      <c r="H44" s="534"/>
      <c r="I44" s="534"/>
      <c r="J44" s="534"/>
      <c r="K44" s="534"/>
      <c r="L44" s="534"/>
      <c r="M44" s="534"/>
      <c r="N44" s="534"/>
      <c r="O44" s="534"/>
      <c r="P44" s="534"/>
      <c r="Q44" s="534"/>
      <c r="R44" s="534"/>
      <c r="S44" s="534"/>
      <c r="T44" s="534"/>
      <c r="U44" s="534"/>
      <c r="V44" s="534"/>
      <c r="W44" s="534"/>
      <c r="X44" s="534"/>
      <c r="Y44" s="534"/>
      <c r="Z44" s="534"/>
      <c r="AA44" s="534"/>
      <c r="AB44" s="534"/>
      <c r="AC44" s="534"/>
      <c r="AD44" s="534"/>
    </row>
    <row r="45" ht="13.5" customHeight="1">
      <c r="A45" s="534"/>
      <c r="B45" s="1010" t="s">
        <v>577</v>
      </c>
      <c r="C45" s="534"/>
      <c r="D45" s="534"/>
      <c r="E45" s="534"/>
      <c r="F45" s="534"/>
      <c r="G45" s="534"/>
      <c r="H45" s="534"/>
      <c r="I45" s="534"/>
      <c r="J45" s="534"/>
      <c r="K45" s="534"/>
      <c r="L45" s="534"/>
      <c r="M45" s="534"/>
      <c r="N45" s="534"/>
      <c r="O45" s="534"/>
      <c r="P45" s="534"/>
      <c r="Q45" s="534"/>
      <c r="R45" s="534"/>
      <c r="S45" s="534"/>
      <c r="T45" s="534"/>
      <c r="U45" s="534"/>
      <c r="V45" s="534"/>
      <c r="W45" s="534"/>
      <c r="X45" s="534"/>
      <c r="Y45" s="534"/>
      <c r="Z45" s="534"/>
      <c r="AA45" s="534"/>
      <c r="AB45" s="534"/>
      <c r="AC45" s="534"/>
      <c r="AD45" s="534"/>
    </row>
    <row r="46" ht="9.0" customHeight="1">
      <c r="A46" s="534"/>
      <c r="B46" s="1031"/>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4"/>
      <c r="AC46" s="534"/>
      <c r="AD46" s="534"/>
    </row>
    <row r="47" ht="13.5" customHeight="1">
      <c r="A47" s="534"/>
      <c r="B47" s="1032" t="s">
        <v>574</v>
      </c>
      <c r="C47" s="582" t="s">
        <v>562</v>
      </c>
      <c r="D47" s="621" t="s">
        <v>563</v>
      </c>
      <c r="E47" s="582" t="s">
        <v>564</v>
      </c>
      <c r="F47" s="584" t="s">
        <v>565</v>
      </c>
      <c r="G47" s="1013" t="s">
        <v>578</v>
      </c>
      <c r="H47" s="1013" t="s">
        <v>579</v>
      </c>
      <c r="I47" s="534"/>
      <c r="J47" s="1033" t="s">
        <v>566</v>
      </c>
      <c r="K47" s="534"/>
      <c r="L47" s="534"/>
      <c r="M47" s="534"/>
      <c r="N47" s="534"/>
      <c r="O47" s="534"/>
      <c r="P47" s="534"/>
      <c r="Q47" s="534"/>
      <c r="R47" s="534"/>
      <c r="S47" s="534"/>
      <c r="T47" s="534"/>
      <c r="U47" s="534"/>
      <c r="V47" s="534"/>
      <c r="W47" s="534"/>
      <c r="X47" s="534"/>
      <c r="Y47" s="534"/>
      <c r="Z47" s="534"/>
      <c r="AA47" s="534"/>
      <c r="AB47" s="534"/>
      <c r="AC47" s="534"/>
      <c r="AD47" s="534"/>
    </row>
    <row r="48" ht="13.5" customHeight="1">
      <c r="A48" s="534"/>
      <c r="B48" s="1015">
        <v>1.0</v>
      </c>
      <c r="C48" s="1034">
        <f t="shared" ref="C48:C59" si="4">SUM($C$22*C30)</f>
        <v>0</v>
      </c>
      <c r="D48" s="1035">
        <f t="shared" ref="D48:D59" si="5">SUM($D$22*D30)</f>
        <v>0</v>
      </c>
      <c r="E48" s="1036">
        <f t="shared" ref="E48:E59" si="6">SUM($E$22*E30)</f>
        <v>0</v>
      </c>
      <c r="F48" s="1037">
        <f t="shared" ref="F48:F59" si="7">SUM($F$22*F30)</f>
        <v>0</v>
      </c>
      <c r="G48" s="1038">
        <f t="shared" ref="G48:G59" si="8">SUM(C48:F48)</f>
        <v>0</v>
      </c>
      <c r="H48" s="1039">
        <f t="shared" ref="H48:H59" si="9">SUM(G48/30)</f>
        <v>0</v>
      </c>
      <c r="I48" s="534"/>
      <c r="J48" s="1005">
        <f t="shared" ref="J48:J49" si="10">SUM($J$22*J30)</f>
        <v>750</v>
      </c>
      <c r="K48" s="534"/>
      <c r="L48" s="534"/>
      <c r="M48" s="534"/>
      <c r="N48" s="534"/>
      <c r="O48" s="534"/>
      <c r="P48" s="534"/>
      <c r="Q48" s="534"/>
      <c r="R48" s="534"/>
      <c r="S48" s="534"/>
      <c r="T48" s="534"/>
      <c r="U48" s="534"/>
      <c r="V48" s="534"/>
      <c r="W48" s="534"/>
      <c r="X48" s="534"/>
      <c r="Y48" s="534"/>
      <c r="Z48" s="534"/>
      <c r="AA48" s="534"/>
      <c r="AB48" s="534"/>
      <c r="AC48" s="534"/>
      <c r="AD48" s="534"/>
    </row>
    <row r="49" ht="13.5" customHeight="1">
      <c r="A49" s="534"/>
      <c r="B49" s="1020">
        <v>2.0</v>
      </c>
      <c r="C49" s="1034">
        <f t="shared" si="4"/>
        <v>0</v>
      </c>
      <c r="D49" s="1040">
        <f t="shared" si="5"/>
        <v>0</v>
      </c>
      <c r="E49" s="1041">
        <f t="shared" si="6"/>
        <v>0</v>
      </c>
      <c r="F49" s="1042">
        <f t="shared" si="7"/>
        <v>0</v>
      </c>
      <c r="G49" s="1043">
        <f t="shared" si="8"/>
        <v>0</v>
      </c>
      <c r="H49" s="1044">
        <f t="shared" si="9"/>
        <v>0</v>
      </c>
      <c r="I49" s="534"/>
      <c r="J49" s="1005">
        <f t="shared" si="10"/>
        <v>700</v>
      </c>
      <c r="K49" s="534"/>
      <c r="L49" s="534"/>
      <c r="M49" s="534"/>
      <c r="N49" s="534"/>
      <c r="O49" s="534"/>
      <c r="P49" s="534"/>
      <c r="Q49" s="534"/>
      <c r="R49" s="534"/>
      <c r="S49" s="534"/>
      <c r="T49" s="534"/>
      <c r="U49" s="534"/>
      <c r="V49" s="534"/>
      <c r="W49" s="534"/>
      <c r="X49" s="534"/>
      <c r="Y49" s="534"/>
      <c r="Z49" s="534"/>
      <c r="AA49" s="534"/>
      <c r="AB49" s="534"/>
      <c r="AC49" s="534"/>
      <c r="AD49" s="534"/>
    </row>
    <row r="50" ht="13.5" customHeight="1">
      <c r="A50" s="534"/>
      <c r="B50" s="1015">
        <v>3.0</v>
      </c>
      <c r="C50" s="1034">
        <f t="shared" si="4"/>
        <v>0</v>
      </c>
      <c r="D50" s="1035">
        <f t="shared" si="5"/>
        <v>0</v>
      </c>
      <c r="E50" s="1036">
        <f t="shared" si="6"/>
        <v>0</v>
      </c>
      <c r="F50" s="1037">
        <f t="shared" si="7"/>
        <v>0</v>
      </c>
      <c r="G50" s="1038">
        <f t="shared" si="8"/>
        <v>0</v>
      </c>
      <c r="H50" s="1039">
        <f t="shared" si="9"/>
        <v>0</v>
      </c>
      <c r="I50" s="534"/>
      <c r="J50" s="1005"/>
      <c r="K50" s="534"/>
      <c r="L50" s="534"/>
      <c r="M50" s="534"/>
      <c r="N50" s="534"/>
      <c r="O50" s="534"/>
      <c r="P50" s="534"/>
      <c r="Q50" s="534"/>
      <c r="R50" s="534"/>
      <c r="S50" s="534"/>
      <c r="T50" s="534"/>
      <c r="U50" s="534"/>
      <c r="V50" s="534"/>
      <c r="W50" s="534"/>
      <c r="X50" s="534"/>
      <c r="Y50" s="534"/>
      <c r="Z50" s="534"/>
      <c r="AA50" s="534"/>
      <c r="AB50" s="534"/>
      <c r="AC50" s="534"/>
      <c r="AD50" s="534"/>
    </row>
    <row r="51" ht="13.5" customHeight="1">
      <c r="A51" s="534"/>
      <c r="B51" s="1020">
        <v>4.0</v>
      </c>
      <c r="C51" s="1034">
        <f t="shared" si="4"/>
        <v>0</v>
      </c>
      <c r="D51" s="1040">
        <f t="shared" si="5"/>
        <v>0</v>
      </c>
      <c r="E51" s="1041">
        <f t="shared" si="6"/>
        <v>0</v>
      </c>
      <c r="F51" s="1042">
        <f t="shared" si="7"/>
        <v>0</v>
      </c>
      <c r="G51" s="1043">
        <f t="shared" si="8"/>
        <v>0</v>
      </c>
      <c r="H51" s="1044">
        <f t="shared" si="9"/>
        <v>0</v>
      </c>
      <c r="I51" s="534"/>
      <c r="J51" s="1005">
        <f t="shared" ref="J51:J59" si="11">SUM($J$22*J33)</f>
        <v>1125</v>
      </c>
      <c r="K51" s="534"/>
      <c r="L51" s="534"/>
      <c r="M51" s="534"/>
      <c r="N51" s="534"/>
      <c r="O51" s="534"/>
      <c r="P51" s="534"/>
      <c r="Q51" s="534"/>
      <c r="R51" s="534"/>
      <c r="S51" s="534"/>
      <c r="T51" s="534"/>
      <c r="U51" s="534"/>
      <c r="V51" s="534"/>
      <c r="W51" s="534"/>
      <c r="X51" s="534"/>
      <c r="Y51" s="534"/>
      <c r="Z51" s="534"/>
      <c r="AA51" s="534"/>
      <c r="AB51" s="534"/>
      <c r="AC51" s="534"/>
      <c r="AD51" s="534"/>
    </row>
    <row r="52" ht="13.5" customHeight="1">
      <c r="A52" s="534"/>
      <c r="B52" s="1020">
        <v>5.0</v>
      </c>
      <c r="C52" s="1034">
        <f t="shared" si="4"/>
        <v>0</v>
      </c>
      <c r="D52" s="1040">
        <f t="shared" si="5"/>
        <v>0</v>
      </c>
      <c r="E52" s="1041">
        <f t="shared" si="6"/>
        <v>0</v>
      </c>
      <c r="F52" s="1042">
        <f t="shared" si="7"/>
        <v>0</v>
      </c>
      <c r="G52" s="1043">
        <f t="shared" si="8"/>
        <v>0</v>
      </c>
      <c r="H52" s="1044">
        <f t="shared" si="9"/>
        <v>0</v>
      </c>
      <c r="I52" s="534"/>
      <c r="J52" s="1005">
        <f t="shared" si="11"/>
        <v>1100</v>
      </c>
      <c r="K52" s="534"/>
      <c r="L52" s="534"/>
      <c r="M52" s="534"/>
      <c r="N52" s="534"/>
      <c r="O52" s="534"/>
      <c r="P52" s="534"/>
      <c r="Q52" s="534"/>
      <c r="R52" s="534"/>
      <c r="S52" s="534"/>
      <c r="T52" s="534"/>
      <c r="U52" s="534"/>
      <c r="V52" s="534"/>
      <c r="W52" s="534"/>
      <c r="X52" s="534"/>
      <c r="Y52" s="534"/>
      <c r="Z52" s="534"/>
      <c r="AA52" s="534"/>
      <c r="AB52" s="534"/>
      <c r="AC52" s="534"/>
      <c r="AD52" s="534"/>
    </row>
    <row r="53" ht="13.5" customHeight="1">
      <c r="A53" s="534"/>
      <c r="B53" s="1020">
        <v>6.0</v>
      </c>
      <c r="C53" s="1034">
        <f t="shared" si="4"/>
        <v>0</v>
      </c>
      <c r="D53" s="1040">
        <f t="shared" si="5"/>
        <v>0</v>
      </c>
      <c r="E53" s="1041">
        <f t="shared" si="6"/>
        <v>0</v>
      </c>
      <c r="F53" s="1042">
        <f t="shared" si="7"/>
        <v>0</v>
      </c>
      <c r="G53" s="1043">
        <f t="shared" si="8"/>
        <v>0</v>
      </c>
      <c r="H53" s="1044">
        <f t="shared" si="9"/>
        <v>0</v>
      </c>
      <c r="I53" s="534"/>
      <c r="J53" s="1005">
        <f t="shared" si="11"/>
        <v>1150</v>
      </c>
      <c r="K53" s="534"/>
      <c r="L53" s="534"/>
      <c r="M53" s="534"/>
      <c r="N53" s="534"/>
      <c r="O53" s="534"/>
      <c r="P53" s="534"/>
      <c r="Q53" s="534"/>
      <c r="R53" s="534"/>
      <c r="S53" s="534"/>
      <c r="T53" s="534"/>
      <c r="U53" s="534"/>
      <c r="V53" s="534"/>
      <c r="W53" s="534"/>
      <c r="X53" s="534"/>
      <c r="Y53" s="534"/>
      <c r="Z53" s="534"/>
      <c r="AA53" s="534"/>
      <c r="AB53" s="534"/>
      <c r="AC53" s="534"/>
      <c r="AD53" s="534"/>
    </row>
    <row r="54" ht="13.5" customHeight="1">
      <c r="A54" s="534"/>
      <c r="B54" s="1021">
        <v>7.0</v>
      </c>
      <c r="C54" s="1034">
        <f t="shared" si="4"/>
        <v>0</v>
      </c>
      <c r="D54" s="1045">
        <f t="shared" si="5"/>
        <v>0</v>
      </c>
      <c r="E54" s="1046">
        <f t="shared" si="6"/>
        <v>0</v>
      </c>
      <c r="F54" s="1047">
        <f t="shared" si="7"/>
        <v>0</v>
      </c>
      <c r="G54" s="1048">
        <f t="shared" si="8"/>
        <v>0</v>
      </c>
      <c r="H54" s="1049">
        <f t="shared" si="9"/>
        <v>0</v>
      </c>
      <c r="I54" s="534"/>
      <c r="J54" s="1005">
        <f t="shared" si="11"/>
        <v>1250</v>
      </c>
      <c r="K54" s="534"/>
      <c r="L54" s="534"/>
      <c r="M54" s="534"/>
      <c r="N54" s="534"/>
      <c r="O54" s="534"/>
      <c r="P54" s="534"/>
      <c r="Q54" s="534"/>
      <c r="R54" s="534"/>
      <c r="S54" s="534"/>
      <c r="T54" s="534"/>
      <c r="U54" s="534"/>
      <c r="V54" s="534"/>
      <c r="W54" s="534"/>
      <c r="X54" s="534"/>
      <c r="Y54" s="534"/>
      <c r="Z54" s="534"/>
      <c r="AA54" s="534"/>
      <c r="AB54" s="534"/>
      <c r="AC54" s="534"/>
      <c r="AD54" s="534"/>
    </row>
    <row r="55" ht="13.5" customHeight="1">
      <c r="A55" s="534"/>
      <c r="B55" s="1015">
        <v>8.0</v>
      </c>
      <c r="C55" s="1034">
        <f t="shared" si="4"/>
        <v>0</v>
      </c>
      <c r="D55" s="1035">
        <f t="shared" si="5"/>
        <v>0</v>
      </c>
      <c r="E55" s="1036">
        <f t="shared" si="6"/>
        <v>0</v>
      </c>
      <c r="F55" s="1037">
        <f t="shared" si="7"/>
        <v>0</v>
      </c>
      <c r="G55" s="1038">
        <f t="shared" si="8"/>
        <v>0</v>
      </c>
      <c r="H55" s="1039">
        <f t="shared" si="9"/>
        <v>0</v>
      </c>
      <c r="I55" s="534"/>
      <c r="J55" s="1005">
        <f t="shared" si="11"/>
        <v>1200</v>
      </c>
      <c r="K55" s="534"/>
      <c r="L55" s="534"/>
      <c r="M55" s="534"/>
      <c r="N55" s="534"/>
      <c r="O55" s="534"/>
      <c r="P55" s="534"/>
      <c r="Q55" s="534"/>
      <c r="R55" s="534"/>
      <c r="S55" s="534"/>
      <c r="T55" s="534"/>
      <c r="U55" s="534"/>
      <c r="V55" s="534"/>
      <c r="W55" s="534"/>
      <c r="X55" s="534"/>
      <c r="Y55" s="534"/>
      <c r="Z55" s="534"/>
      <c r="AA55" s="534"/>
      <c r="AB55" s="534"/>
      <c r="AC55" s="534"/>
      <c r="AD55" s="534"/>
    </row>
    <row r="56" ht="13.5" customHeight="1">
      <c r="A56" s="534"/>
      <c r="B56" s="1020">
        <v>9.0</v>
      </c>
      <c r="C56" s="1034">
        <f t="shared" si="4"/>
        <v>0</v>
      </c>
      <c r="D56" s="1040">
        <f t="shared" si="5"/>
        <v>0</v>
      </c>
      <c r="E56" s="1041">
        <f t="shared" si="6"/>
        <v>0</v>
      </c>
      <c r="F56" s="1042">
        <f t="shared" si="7"/>
        <v>0</v>
      </c>
      <c r="G56" s="1043">
        <f t="shared" si="8"/>
        <v>0</v>
      </c>
      <c r="H56" s="1044">
        <f t="shared" si="9"/>
        <v>0</v>
      </c>
      <c r="I56" s="534"/>
      <c r="J56" s="1005">
        <f t="shared" si="11"/>
        <v>1275</v>
      </c>
      <c r="K56" s="534"/>
      <c r="L56" s="534"/>
      <c r="M56" s="534"/>
      <c r="N56" s="534"/>
      <c r="O56" s="534"/>
      <c r="P56" s="534"/>
      <c r="Q56" s="534"/>
      <c r="R56" s="534"/>
      <c r="S56" s="534"/>
      <c r="T56" s="534"/>
      <c r="U56" s="534"/>
      <c r="V56" s="534"/>
      <c r="W56" s="534"/>
      <c r="X56" s="534"/>
      <c r="Y56" s="534"/>
      <c r="Z56" s="534"/>
      <c r="AA56" s="534"/>
      <c r="AB56" s="534"/>
      <c r="AC56" s="534"/>
      <c r="AD56" s="534"/>
    </row>
    <row r="57" ht="13.5" customHeight="1">
      <c r="A57" s="534"/>
      <c r="B57" s="1050">
        <v>10.0</v>
      </c>
      <c r="C57" s="1034">
        <f t="shared" si="4"/>
        <v>0</v>
      </c>
      <c r="D57" s="1051">
        <f t="shared" si="5"/>
        <v>0</v>
      </c>
      <c r="E57" s="1052">
        <f t="shared" si="6"/>
        <v>0</v>
      </c>
      <c r="F57" s="1053">
        <f t="shared" si="7"/>
        <v>0</v>
      </c>
      <c r="G57" s="1054">
        <f t="shared" si="8"/>
        <v>0</v>
      </c>
      <c r="H57" s="1055">
        <f t="shared" si="9"/>
        <v>0</v>
      </c>
      <c r="I57" s="534"/>
      <c r="J57" s="1005">
        <f t="shared" si="11"/>
        <v>1375</v>
      </c>
      <c r="K57" s="534"/>
      <c r="L57" s="534"/>
      <c r="M57" s="534"/>
      <c r="N57" s="534"/>
      <c r="O57" s="534"/>
      <c r="P57" s="534"/>
      <c r="Q57" s="534"/>
      <c r="R57" s="534"/>
      <c r="S57" s="534"/>
      <c r="T57" s="534"/>
      <c r="U57" s="534"/>
      <c r="V57" s="534"/>
      <c r="W57" s="534"/>
      <c r="X57" s="534"/>
      <c r="Y57" s="534"/>
      <c r="Z57" s="534"/>
      <c r="AA57" s="534"/>
      <c r="AB57" s="534"/>
      <c r="AC57" s="534"/>
      <c r="AD57" s="534"/>
    </row>
    <row r="58" ht="13.5" customHeight="1">
      <c r="A58" s="534"/>
      <c r="B58" s="1015">
        <v>11.0</v>
      </c>
      <c r="C58" s="1034">
        <f t="shared" si="4"/>
        <v>0</v>
      </c>
      <c r="D58" s="1035">
        <f t="shared" si="5"/>
        <v>0</v>
      </c>
      <c r="E58" s="1036">
        <f t="shared" si="6"/>
        <v>0</v>
      </c>
      <c r="F58" s="1037">
        <f t="shared" si="7"/>
        <v>0</v>
      </c>
      <c r="G58" s="1038">
        <f t="shared" si="8"/>
        <v>0</v>
      </c>
      <c r="H58" s="1039">
        <f t="shared" si="9"/>
        <v>0</v>
      </c>
      <c r="I58" s="534"/>
      <c r="J58" s="1005">
        <f t="shared" si="11"/>
        <v>1375</v>
      </c>
      <c r="K58" s="534"/>
      <c r="L58" s="534"/>
      <c r="M58" s="534"/>
      <c r="N58" s="534"/>
      <c r="O58" s="534"/>
      <c r="P58" s="534"/>
      <c r="Q58" s="534"/>
      <c r="R58" s="534"/>
      <c r="S58" s="534"/>
      <c r="T58" s="534"/>
      <c r="U58" s="534"/>
      <c r="V58" s="534"/>
      <c r="W58" s="534"/>
      <c r="X58" s="534"/>
      <c r="Y58" s="534"/>
      <c r="Z58" s="534"/>
      <c r="AA58" s="534"/>
      <c r="AB58" s="534"/>
      <c r="AC58" s="534"/>
      <c r="AD58" s="534"/>
    </row>
    <row r="59" ht="13.5" customHeight="1">
      <c r="A59" s="534"/>
      <c r="B59" s="1026">
        <v>12.0</v>
      </c>
      <c r="C59" s="1034">
        <f t="shared" si="4"/>
        <v>0</v>
      </c>
      <c r="D59" s="1056">
        <f t="shared" si="5"/>
        <v>0</v>
      </c>
      <c r="E59" s="1057">
        <f t="shared" si="6"/>
        <v>0</v>
      </c>
      <c r="F59" s="1058">
        <f t="shared" si="7"/>
        <v>0</v>
      </c>
      <c r="G59" s="1059">
        <f t="shared" si="8"/>
        <v>0</v>
      </c>
      <c r="H59" s="1060">
        <f t="shared" si="9"/>
        <v>0</v>
      </c>
      <c r="I59" s="534"/>
      <c r="J59" s="1005">
        <f t="shared" si="11"/>
        <v>1500</v>
      </c>
      <c r="K59" s="534"/>
      <c r="L59" s="534"/>
      <c r="M59" s="534"/>
      <c r="N59" s="534"/>
      <c r="O59" s="534"/>
      <c r="P59" s="534"/>
      <c r="Q59" s="534"/>
      <c r="R59" s="534"/>
      <c r="S59" s="534"/>
      <c r="T59" s="534"/>
      <c r="U59" s="534"/>
      <c r="V59" s="534"/>
      <c r="W59" s="534"/>
      <c r="X59" s="534"/>
      <c r="Y59" s="534"/>
      <c r="Z59" s="534"/>
      <c r="AA59" s="534"/>
      <c r="AB59" s="534"/>
      <c r="AC59" s="534"/>
      <c r="AD59" s="534"/>
    </row>
    <row r="60" ht="13.5" customHeight="1">
      <c r="A60" s="534"/>
      <c r="B60" s="534"/>
      <c r="C60" s="534"/>
      <c r="D60" s="534"/>
      <c r="E60" s="534"/>
      <c r="F60" s="534"/>
      <c r="G60" s="534"/>
      <c r="H60" s="534"/>
      <c r="I60" s="534"/>
      <c r="J60" s="534"/>
      <c r="K60" s="971"/>
      <c r="L60" s="971"/>
      <c r="M60" s="534"/>
      <c r="N60" s="534"/>
      <c r="O60" s="534"/>
      <c r="P60" s="534"/>
      <c r="Q60" s="534"/>
      <c r="R60" s="534"/>
      <c r="S60" s="534"/>
      <c r="T60" s="534"/>
      <c r="U60" s="534"/>
      <c r="V60" s="534"/>
      <c r="W60" s="534"/>
      <c r="X60" s="534"/>
      <c r="Y60" s="534"/>
      <c r="Z60" s="534"/>
      <c r="AA60" s="534"/>
      <c r="AB60" s="534"/>
      <c r="AC60" s="534"/>
      <c r="AD60" s="534"/>
    </row>
    <row r="61" ht="13.5" customHeight="1">
      <c r="A61" s="534"/>
      <c r="B61" s="993" t="s">
        <v>580</v>
      </c>
      <c r="C61" s="534"/>
      <c r="D61" s="534"/>
      <c r="E61" s="534"/>
      <c r="F61" s="534"/>
      <c r="G61" s="534"/>
      <c r="H61" s="534"/>
      <c r="I61" s="534"/>
      <c r="J61" s="534"/>
      <c r="K61" s="971"/>
      <c r="L61" s="971"/>
      <c r="M61" s="534"/>
      <c r="N61" s="534"/>
      <c r="O61" s="534"/>
      <c r="P61" s="534"/>
      <c r="Q61" s="534"/>
      <c r="R61" s="534"/>
      <c r="S61" s="534"/>
      <c r="T61" s="534"/>
      <c r="U61" s="534"/>
      <c r="V61" s="534"/>
      <c r="W61" s="534"/>
      <c r="X61" s="534"/>
      <c r="Y61" s="534"/>
      <c r="Z61" s="534"/>
      <c r="AA61" s="534"/>
      <c r="AB61" s="534"/>
      <c r="AC61" s="534"/>
      <c r="AD61" s="534"/>
    </row>
    <row r="62" ht="13.5" customHeight="1">
      <c r="A62" s="534"/>
      <c r="B62" s="1010" t="s">
        <v>581</v>
      </c>
      <c r="C62" s="534"/>
      <c r="D62" s="534"/>
      <c r="E62" s="534"/>
      <c r="F62" s="534"/>
      <c r="G62" s="534"/>
      <c r="H62" s="534"/>
      <c r="I62" s="534"/>
      <c r="J62" s="534"/>
      <c r="K62" s="971"/>
      <c r="L62" s="971"/>
      <c r="M62" s="534"/>
      <c r="N62" s="534"/>
      <c r="O62" s="534"/>
      <c r="P62" s="534"/>
      <c r="Q62" s="534"/>
      <c r="R62" s="534"/>
      <c r="S62" s="534"/>
      <c r="T62" s="534"/>
      <c r="U62" s="534"/>
      <c r="V62" s="534"/>
      <c r="W62" s="534"/>
      <c r="X62" s="534"/>
      <c r="Y62" s="534"/>
      <c r="Z62" s="534"/>
      <c r="AA62" s="534"/>
      <c r="AB62" s="534"/>
      <c r="AC62" s="534"/>
      <c r="AD62" s="534"/>
    </row>
    <row r="63" ht="9.0" customHeight="1">
      <c r="A63" s="534"/>
      <c r="B63" s="994"/>
      <c r="C63" s="534"/>
      <c r="D63" s="534"/>
      <c r="E63" s="534"/>
      <c r="F63" s="534"/>
      <c r="G63" s="534"/>
      <c r="H63" s="534"/>
      <c r="I63" s="534"/>
      <c r="J63" s="534"/>
      <c r="K63" s="971"/>
      <c r="L63" s="971"/>
      <c r="M63" s="534"/>
      <c r="N63" s="534"/>
      <c r="O63" s="534"/>
      <c r="P63" s="534"/>
      <c r="Q63" s="534"/>
      <c r="R63" s="534"/>
      <c r="S63" s="534"/>
      <c r="T63" s="534"/>
      <c r="U63" s="534"/>
      <c r="V63" s="534"/>
      <c r="W63" s="534"/>
      <c r="X63" s="534"/>
      <c r="Y63" s="534"/>
      <c r="Z63" s="534"/>
      <c r="AA63" s="534"/>
      <c r="AB63" s="534"/>
      <c r="AC63" s="534"/>
      <c r="AD63" s="534"/>
    </row>
    <row r="64" ht="13.5" customHeight="1">
      <c r="A64" s="534"/>
      <c r="B64" s="1012" t="s">
        <v>574</v>
      </c>
      <c r="C64" s="621" t="s">
        <v>562</v>
      </c>
      <c r="D64" s="582" t="s">
        <v>563</v>
      </c>
      <c r="E64" s="1061" t="s">
        <v>564</v>
      </c>
      <c r="F64" s="1062" t="s">
        <v>565</v>
      </c>
      <c r="G64" s="1013" t="s">
        <v>582</v>
      </c>
      <c r="H64" s="1013" t="s">
        <v>583</v>
      </c>
      <c r="I64" s="534"/>
      <c r="J64" s="1014" t="s">
        <v>566</v>
      </c>
      <c r="K64" s="971"/>
      <c r="L64" s="971"/>
      <c r="M64" s="534"/>
      <c r="N64" s="534"/>
      <c r="O64" s="534"/>
      <c r="P64" s="534"/>
      <c r="Q64" s="534"/>
      <c r="R64" s="534"/>
      <c r="S64" s="534"/>
      <c r="T64" s="534"/>
      <c r="U64" s="534"/>
      <c r="V64" s="534"/>
      <c r="W64" s="534"/>
      <c r="X64" s="534"/>
      <c r="Y64" s="534"/>
      <c r="Z64" s="534"/>
      <c r="AA64" s="534"/>
      <c r="AB64" s="534"/>
      <c r="AC64" s="534"/>
      <c r="AD64" s="534"/>
    </row>
    <row r="65" ht="13.5" customHeight="1">
      <c r="A65" s="534"/>
      <c r="B65" s="1015">
        <v>1.0</v>
      </c>
      <c r="C65" s="1035">
        <f t="shared" ref="C65:C76" si="12">SUM($C$23*C30)</f>
        <v>0</v>
      </c>
      <c r="D65" s="1063">
        <f t="shared" ref="D65:D76" si="13">SUM($D$23*D30)</f>
        <v>0</v>
      </c>
      <c r="E65" s="1064">
        <f t="shared" ref="E65:E76" si="14">SUM($E$23*E30)</f>
        <v>0</v>
      </c>
      <c r="F65" s="1065">
        <f t="shared" ref="F65:F76" si="15">SUM($F$23*F30)</f>
        <v>0</v>
      </c>
      <c r="G65" s="1066">
        <f t="shared" ref="G65:G76" si="16">SUM(C65:F65)</f>
        <v>0</v>
      </c>
      <c r="H65" s="1067">
        <f t="shared" ref="H65:H76" si="17">SUM(G65/30)</f>
        <v>0</v>
      </c>
      <c r="I65" s="534"/>
      <c r="J65" s="1068">
        <f t="shared" ref="J65:J76" si="18">SUM($J$23*J30)</f>
        <v>360</v>
      </c>
      <c r="K65" s="971"/>
      <c r="L65" s="971"/>
      <c r="M65" s="534"/>
      <c r="N65" s="534"/>
      <c r="O65" s="534"/>
      <c r="P65" s="534"/>
      <c r="Q65" s="534"/>
      <c r="R65" s="534"/>
      <c r="S65" s="534"/>
      <c r="T65" s="534"/>
      <c r="U65" s="534"/>
      <c r="V65" s="534"/>
      <c r="W65" s="534"/>
      <c r="X65" s="534"/>
      <c r="Y65" s="534"/>
      <c r="Z65" s="534"/>
      <c r="AA65" s="534"/>
      <c r="AB65" s="534"/>
      <c r="AC65" s="534"/>
      <c r="AD65" s="534"/>
    </row>
    <row r="66" ht="13.5" customHeight="1">
      <c r="A66" s="534"/>
      <c r="B66" s="1015">
        <v>2.0</v>
      </c>
      <c r="C66" s="1035">
        <f t="shared" si="12"/>
        <v>0</v>
      </c>
      <c r="D66" s="1063">
        <f t="shared" si="13"/>
        <v>0</v>
      </c>
      <c r="E66" s="1064">
        <f t="shared" si="14"/>
        <v>0</v>
      </c>
      <c r="F66" s="1065">
        <f t="shared" si="15"/>
        <v>0</v>
      </c>
      <c r="G66" s="1066">
        <f t="shared" si="16"/>
        <v>0</v>
      </c>
      <c r="H66" s="1067">
        <f t="shared" si="17"/>
        <v>0</v>
      </c>
      <c r="I66" s="534"/>
      <c r="J66" s="1068">
        <f t="shared" si="18"/>
        <v>336</v>
      </c>
      <c r="K66" s="971"/>
      <c r="L66" s="971"/>
      <c r="M66" s="534"/>
      <c r="N66" s="534"/>
      <c r="O66" s="534"/>
      <c r="P66" s="534"/>
      <c r="Q66" s="534"/>
      <c r="R66" s="534"/>
      <c r="S66" s="534"/>
      <c r="T66" s="534"/>
      <c r="U66" s="534"/>
      <c r="V66" s="534"/>
      <c r="W66" s="534"/>
      <c r="X66" s="534"/>
      <c r="Y66" s="534"/>
      <c r="Z66" s="534"/>
      <c r="AA66" s="534"/>
      <c r="AB66" s="534"/>
      <c r="AC66" s="534"/>
      <c r="AD66" s="534"/>
    </row>
    <row r="67" ht="13.5" customHeight="1">
      <c r="A67" s="534"/>
      <c r="B67" s="1015">
        <v>3.0</v>
      </c>
      <c r="C67" s="1035">
        <f t="shared" si="12"/>
        <v>0</v>
      </c>
      <c r="D67" s="1063">
        <f t="shared" si="13"/>
        <v>0</v>
      </c>
      <c r="E67" s="1064">
        <f t="shared" si="14"/>
        <v>0</v>
      </c>
      <c r="F67" s="1065">
        <f t="shared" si="15"/>
        <v>0</v>
      </c>
      <c r="G67" s="1066">
        <f t="shared" si="16"/>
        <v>0</v>
      </c>
      <c r="H67" s="1067">
        <f t="shared" si="17"/>
        <v>0</v>
      </c>
      <c r="I67" s="534"/>
      <c r="J67" s="1068">
        <f t="shared" si="18"/>
        <v>360</v>
      </c>
      <c r="K67" s="971"/>
      <c r="L67" s="971"/>
      <c r="M67" s="534"/>
      <c r="N67" s="534"/>
      <c r="O67" s="534"/>
      <c r="P67" s="534"/>
      <c r="Q67" s="534"/>
      <c r="R67" s="534"/>
      <c r="S67" s="534"/>
      <c r="T67" s="534"/>
      <c r="U67" s="534"/>
      <c r="V67" s="534"/>
      <c r="W67" s="534"/>
      <c r="X67" s="534"/>
      <c r="Y67" s="534"/>
      <c r="Z67" s="534"/>
      <c r="AA67" s="534"/>
      <c r="AB67" s="534"/>
      <c r="AC67" s="534"/>
      <c r="AD67" s="534"/>
    </row>
    <row r="68" ht="13.5" customHeight="1">
      <c r="A68" s="534"/>
      <c r="B68" s="1015">
        <v>4.0</v>
      </c>
      <c r="C68" s="1035">
        <f t="shared" si="12"/>
        <v>0</v>
      </c>
      <c r="D68" s="1063">
        <f t="shared" si="13"/>
        <v>0</v>
      </c>
      <c r="E68" s="1064">
        <f t="shared" si="14"/>
        <v>0</v>
      </c>
      <c r="F68" s="1065">
        <f t="shared" si="15"/>
        <v>0</v>
      </c>
      <c r="G68" s="1066">
        <f t="shared" si="16"/>
        <v>0</v>
      </c>
      <c r="H68" s="1067">
        <f t="shared" si="17"/>
        <v>0</v>
      </c>
      <c r="I68" s="534"/>
      <c r="J68" s="1068">
        <f t="shared" si="18"/>
        <v>540</v>
      </c>
      <c r="K68" s="971"/>
      <c r="L68" s="971"/>
      <c r="M68" s="534"/>
      <c r="N68" s="534"/>
      <c r="O68" s="534"/>
      <c r="P68" s="534"/>
      <c r="Q68" s="534"/>
      <c r="R68" s="534"/>
      <c r="S68" s="534"/>
      <c r="T68" s="534"/>
      <c r="U68" s="534"/>
      <c r="V68" s="534"/>
      <c r="W68" s="534"/>
      <c r="X68" s="534"/>
      <c r="Y68" s="534"/>
      <c r="Z68" s="534"/>
      <c r="AA68" s="534"/>
      <c r="AB68" s="534"/>
      <c r="AC68" s="534"/>
      <c r="AD68" s="534"/>
    </row>
    <row r="69" ht="13.5" customHeight="1">
      <c r="A69" s="534"/>
      <c r="B69" s="1021">
        <v>5.0</v>
      </c>
      <c r="C69" s="1035">
        <f t="shared" si="12"/>
        <v>0</v>
      </c>
      <c r="D69" s="1069">
        <f t="shared" si="13"/>
        <v>0</v>
      </c>
      <c r="E69" s="1070">
        <f t="shared" si="14"/>
        <v>0</v>
      </c>
      <c r="F69" s="1071">
        <f t="shared" si="15"/>
        <v>0</v>
      </c>
      <c r="G69" s="1072">
        <f t="shared" si="16"/>
        <v>0</v>
      </c>
      <c r="H69" s="1073">
        <f t="shared" si="17"/>
        <v>0</v>
      </c>
      <c r="I69" s="534"/>
      <c r="J69" s="1068">
        <f t="shared" si="18"/>
        <v>528</v>
      </c>
      <c r="K69" s="971"/>
      <c r="L69" s="971"/>
      <c r="M69" s="534"/>
      <c r="N69" s="534"/>
      <c r="O69" s="534"/>
      <c r="P69" s="534"/>
      <c r="Q69" s="534"/>
      <c r="R69" s="534"/>
      <c r="S69" s="534"/>
      <c r="T69" s="534"/>
      <c r="U69" s="534"/>
      <c r="V69" s="534"/>
      <c r="W69" s="534"/>
      <c r="X69" s="534"/>
      <c r="Y69" s="534"/>
      <c r="Z69" s="534"/>
      <c r="AA69" s="534"/>
      <c r="AB69" s="534"/>
      <c r="AC69" s="534"/>
      <c r="AD69" s="534"/>
    </row>
    <row r="70" ht="13.5" customHeight="1">
      <c r="A70" s="534"/>
      <c r="B70" s="1015">
        <v>6.0</v>
      </c>
      <c r="C70" s="1035">
        <f t="shared" si="12"/>
        <v>0</v>
      </c>
      <c r="D70" s="1063">
        <f t="shared" si="13"/>
        <v>0</v>
      </c>
      <c r="E70" s="1064">
        <f t="shared" si="14"/>
        <v>0</v>
      </c>
      <c r="F70" s="1065">
        <f t="shared" si="15"/>
        <v>0</v>
      </c>
      <c r="G70" s="1066">
        <f t="shared" si="16"/>
        <v>0</v>
      </c>
      <c r="H70" s="1067">
        <f t="shared" si="17"/>
        <v>0</v>
      </c>
      <c r="I70" s="534"/>
      <c r="J70" s="1068">
        <f t="shared" si="18"/>
        <v>552</v>
      </c>
      <c r="K70" s="971"/>
      <c r="L70" s="971"/>
      <c r="M70" s="534"/>
      <c r="N70" s="534"/>
      <c r="O70" s="534"/>
      <c r="P70" s="534"/>
      <c r="Q70" s="534"/>
      <c r="R70" s="534"/>
      <c r="S70" s="534"/>
      <c r="T70" s="534"/>
      <c r="U70" s="534"/>
      <c r="V70" s="534"/>
      <c r="W70" s="534"/>
      <c r="X70" s="534"/>
      <c r="Y70" s="534"/>
      <c r="Z70" s="534"/>
      <c r="AA70" s="534"/>
      <c r="AB70" s="534"/>
      <c r="AC70" s="534"/>
      <c r="AD70" s="534"/>
    </row>
    <row r="71" ht="13.5" customHeight="1">
      <c r="A71" s="534"/>
      <c r="B71" s="1021">
        <v>7.0</v>
      </c>
      <c r="C71" s="1035">
        <f t="shared" si="12"/>
        <v>0</v>
      </c>
      <c r="D71" s="1069">
        <f t="shared" si="13"/>
        <v>0</v>
      </c>
      <c r="E71" s="1070">
        <f t="shared" si="14"/>
        <v>0</v>
      </c>
      <c r="F71" s="1071">
        <f t="shared" si="15"/>
        <v>0</v>
      </c>
      <c r="G71" s="1072">
        <f t="shared" si="16"/>
        <v>0</v>
      </c>
      <c r="H71" s="1073">
        <f t="shared" si="17"/>
        <v>0</v>
      </c>
      <c r="I71" s="534"/>
      <c r="J71" s="1068">
        <f t="shared" si="18"/>
        <v>600</v>
      </c>
      <c r="K71" s="971"/>
      <c r="L71" s="971"/>
      <c r="M71" s="534"/>
      <c r="N71" s="534"/>
      <c r="O71" s="534"/>
      <c r="P71" s="534"/>
      <c r="Q71" s="534"/>
      <c r="R71" s="534"/>
      <c r="S71" s="534"/>
      <c r="T71" s="534"/>
      <c r="U71" s="534"/>
      <c r="V71" s="534"/>
      <c r="W71" s="534"/>
      <c r="X71" s="534"/>
      <c r="Y71" s="534"/>
      <c r="Z71" s="534"/>
      <c r="AA71" s="534"/>
      <c r="AB71" s="534"/>
      <c r="AC71" s="534"/>
      <c r="AD71" s="534"/>
    </row>
    <row r="72" ht="13.5" customHeight="1">
      <c r="A72" s="534"/>
      <c r="B72" s="1015">
        <v>8.0</v>
      </c>
      <c r="C72" s="1035">
        <f t="shared" si="12"/>
        <v>0</v>
      </c>
      <c r="D72" s="1063">
        <f t="shared" si="13"/>
        <v>0</v>
      </c>
      <c r="E72" s="1064">
        <f t="shared" si="14"/>
        <v>0</v>
      </c>
      <c r="F72" s="1065">
        <f t="shared" si="15"/>
        <v>0</v>
      </c>
      <c r="G72" s="1066">
        <f t="shared" si="16"/>
        <v>0</v>
      </c>
      <c r="H72" s="1067">
        <f t="shared" si="17"/>
        <v>0</v>
      </c>
      <c r="I72" s="534"/>
      <c r="J72" s="1068">
        <f t="shared" si="18"/>
        <v>576</v>
      </c>
      <c r="K72" s="971"/>
      <c r="L72" s="971"/>
      <c r="M72" s="534"/>
      <c r="N72" s="534"/>
      <c r="O72" s="534"/>
      <c r="P72" s="534"/>
      <c r="Q72" s="534"/>
      <c r="R72" s="534"/>
      <c r="S72" s="534"/>
      <c r="T72" s="534"/>
      <c r="U72" s="534"/>
      <c r="V72" s="534"/>
      <c r="W72" s="534"/>
      <c r="X72" s="534"/>
      <c r="Y72" s="534"/>
      <c r="Z72" s="534"/>
      <c r="AA72" s="534"/>
      <c r="AB72" s="534"/>
      <c r="AC72" s="534"/>
      <c r="AD72" s="534"/>
    </row>
    <row r="73" ht="13.5" customHeight="1">
      <c r="A73" s="534"/>
      <c r="B73" s="1021">
        <v>9.0</v>
      </c>
      <c r="C73" s="1035">
        <f t="shared" si="12"/>
        <v>0</v>
      </c>
      <c r="D73" s="1069">
        <f t="shared" si="13"/>
        <v>0</v>
      </c>
      <c r="E73" s="1070">
        <f t="shared" si="14"/>
        <v>0</v>
      </c>
      <c r="F73" s="1071">
        <f t="shared" si="15"/>
        <v>0</v>
      </c>
      <c r="G73" s="1072">
        <f t="shared" si="16"/>
        <v>0</v>
      </c>
      <c r="H73" s="1073">
        <f t="shared" si="17"/>
        <v>0</v>
      </c>
      <c r="I73" s="534"/>
      <c r="J73" s="1068">
        <f t="shared" si="18"/>
        <v>612</v>
      </c>
      <c r="K73" s="971"/>
      <c r="L73" s="971"/>
      <c r="M73" s="534"/>
      <c r="N73" s="534"/>
      <c r="O73" s="534"/>
      <c r="P73" s="534"/>
      <c r="Q73" s="534"/>
      <c r="R73" s="534"/>
      <c r="S73" s="534"/>
      <c r="T73" s="534"/>
      <c r="U73" s="534"/>
      <c r="V73" s="534"/>
      <c r="W73" s="534"/>
      <c r="X73" s="534"/>
      <c r="Y73" s="534"/>
      <c r="Z73" s="534"/>
      <c r="AA73" s="534"/>
      <c r="AB73" s="534"/>
      <c r="AC73" s="534"/>
      <c r="AD73" s="534"/>
    </row>
    <row r="74" ht="13.5" customHeight="1">
      <c r="A74" s="534"/>
      <c r="B74" s="1015">
        <v>10.0</v>
      </c>
      <c r="C74" s="1035">
        <f t="shared" si="12"/>
        <v>0</v>
      </c>
      <c r="D74" s="1063">
        <f t="shared" si="13"/>
        <v>0</v>
      </c>
      <c r="E74" s="1064">
        <f t="shared" si="14"/>
        <v>0</v>
      </c>
      <c r="F74" s="1065">
        <f t="shared" si="15"/>
        <v>0</v>
      </c>
      <c r="G74" s="1066">
        <f t="shared" si="16"/>
        <v>0</v>
      </c>
      <c r="H74" s="1067">
        <f t="shared" si="17"/>
        <v>0</v>
      </c>
      <c r="I74" s="534"/>
      <c r="J74" s="1068">
        <f t="shared" si="18"/>
        <v>660</v>
      </c>
      <c r="K74" s="971"/>
      <c r="L74" s="971"/>
      <c r="M74" s="534"/>
      <c r="N74" s="534"/>
      <c r="O74" s="534"/>
      <c r="P74" s="534"/>
      <c r="Q74" s="534"/>
      <c r="R74" s="534"/>
      <c r="S74" s="534"/>
      <c r="T74" s="534"/>
      <c r="U74" s="534"/>
      <c r="V74" s="534"/>
      <c r="W74" s="534"/>
      <c r="X74" s="534"/>
      <c r="Y74" s="534"/>
      <c r="Z74" s="534"/>
      <c r="AA74" s="534"/>
      <c r="AB74" s="534"/>
      <c r="AC74" s="534"/>
      <c r="AD74" s="534"/>
    </row>
    <row r="75" ht="13.5" customHeight="1">
      <c r="A75" s="534"/>
      <c r="B75" s="1015">
        <v>11.0</v>
      </c>
      <c r="C75" s="1035">
        <f t="shared" si="12"/>
        <v>0</v>
      </c>
      <c r="D75" s="1063">
        <f t="shared" si="13"/>
        <v>0</v>
      </c>
      <c r="E75" s="1064">
        <f t="shared" si="14"/>
        <v>0</v>
      </c>
      <c r="F75" s="1065">
        <f t="shared" si="15"/>
        <v>0</v>
      </c>
      <c r="G75" s="1066">
        <f t="shared" si="16"/>
        <v>0</v>
      </c>
      <c r="H75" s="1067">
        <f t="shared" si="17"/>
        <v>0</v>
      </c>
      <c r="I75" s="534"/>
      <c r="J75" s="1068">
        <f t="shared" si="18"/>
        <v>660</v>
      </c>
      <c r="K75" s="971"/>
      <c r="L75" s="971"/>
      <c r="M75" s="534"/>
      <c r="N75" s="534"/>
      <c r="O75" s="534"/>
      <c r="P75" s="534"/>
      <c r="Q75" s="534"/>
      <c r="R75" s="534"/>
      <c r="S75" s="534"/>
      <c r="T75" s="534"/>
      <c r="U75" s="534"/>
      <c r="V75" s="534"/>
      <c r="W75" s="534"/>
      <c r="X75" s="534"/>
      <c r="Y75" s="534"/>
      <c r="Z75" s="534"/>
      <c r="AA75" s="534"/>
      <c r="AB75" s="534"/>
      <c r="AC75" s="534"/>
      <c r="AD75" s="534"/>
    </row>
    <row r="76" ht="13.5" customHeight="1">
      <c r="A76" s="534"/>
      <c r="B76" s="1026">
        <v>12.0</v>
      </c>
      <c r="C76" s="1035">
        <f t="shared" si="12"/>
        <v>0</v>
      </c>
      <c r="D76" s="1074">
        <f t="shared" si="13"/>
        <v>0</v>
      </c>
      <c r="E76" s="1075">
        <f t="shared" si="14"/>
        <v>0</v>
      </c>
      <c r="F76" s="1076">
        <f t="shared" si="15"/>
        <v>0</v>
      </c>
      <c r="G76" s="1077">
        <f t="shared" si="16"/>
        <v>0</v>
      </c>
      <c r="H76" s="1078">
        <f t="shared" si="17"/>
        <v>0</v>
      </c>
      <c r="I76" s="534"/>
      <c r="J76" s="1068">
        <f t="shared" si="18"/>
        <v>720</v>
      </c>
      <c r="K76" s="971"/>
      <c r="L76" s="971"/>
      <c r="M76" s="534"/>
      <c r="N76" s="534"/>
      <c r="O76" s="534"/>
      <c r="P76" s="534"/>
      <c r="Q76" s="534"/>
      <c r="R76" s="534"/>
      <c r="S76" s="534"/>
      <c r="T76" s="534"/>
      <c r="U76" s="534"/>
      <c r="V76" s="534"/>
      <c r="W76" s="534"/>
      <c r="X76" s="534"/>
      <c r="Y76" s="534"/>
      <c r="Z76" s="534"/>
      <c r="AA76" s="534"/>
      <c r="AB76" s="534"/>
      <c r="AC76" s="534"/>
      <c r="AD76" s="534"/>
    </row>
    <row r="77" ht="13.5" customHeight="1">
      <c r="A77" s="534"/>
      <c r="B77" s="534"/>
      <c r="C77" s="534"/>
      <c r="D77" s="534"/>
      <c r="E77" s="534"/>
      <c r="F77" s="534"/>
      <c r="G77" s="534"/>
      <c r="H77" s="534"/>
      <c r="I77" s="534"/>
      <c r="J77" s="534"/>
      <c r="K77" s="971"/>
      <c r="L77" s="971"/>
      <c r="M77" s="534"/>
      <c r="N77" s="534"/>
      <c r="O77" s="534"/>
      <c r="P77" s="534"/>
      <c r="Q77" s="534"/>
      <c r="R77" s="534"/>
      <c r="S77" s="534"/>
      <c r="T77" s="534"/>
      <c r="U77" s="534"/>
      <c r="V77" s="534"/>
      <c r="W77" s="534"/>
      <c r="X77" s="534"/>
      <c r="Y77" s="534"/>
      <c r="Z77" s="534"/>
      <c r="AA77" s="534"/>
      <c r="AB77" s="534"/>
      <c r="AC77" s="534"/>
      <c r="AD77" s="534"/>
    </row>
    <row r="78" ht="13.5" customHeight="1">
      <c r="A78" s="534"/>
      <c r="B78" s="534"/>
      <c r="C78" s="534"/>
      <c r="D78" s="534"/>
      <c r="E78" s="534"/>
      <c r="F78" s="534"/>
      <c r="G78" s="534"/>
      <c r="H78" s="534"/>
      <c r="I78" s="534"/>
      <c r="J78" s="534"/>
      <c r="K78" s="971"/>
      <c r="L78" s="971"/>
      <c r="M78" s="534"/>
      <c r="N78" s="534"/>
      <c r="O78" s="534"/>
      <c r="P78" s="534"/>
      <c r="Q78" s="534"/>
      <c r="R78" s="534"/>
      <c r="S78" s="534"/>
      <c r="T78" s="534"/>
      <c r="U78" s="534"/>
      <c r="V78" s="534"/>
      <c r="W78" s="534"/>
      <c r="X78" s="534"/>
      <c r="Y78" s="534"/>
      <c r="Z78" s="534"/>
      <c r="AA78" s="534"/>
      <c r="AB78" s="534"/>
      <c r="AC78" s="534"/>
      <c r="AD78" s="534"/>
    </row>
    <row r="79" ht="13.5" customHeight="1">
      <c r="A79" s="534"/>
      <c r="B79" s="534"/>
      <c r="C79" s="534"/>
      <c r="D79" s="534"/>
      <c r="E79" s="534"/>
      <c r="F79" s="534"/>
      <c r="G79" s="534"/>
      <c r="H79" s="534"/>
      <c r="I79" s="534"/>
      <c r="J79" s="534"/>
      <c r="K79" s="971"/>
      <c r="L79" s="971"/>
      <c r="M79" s="534"/>
      <c r="N79" s="534"/>
      <c r="O79" s="534"/>
      <c r="P79" s="534"/>
      <c r="Q79" s="534"/>
      <c r="R79" s="534"/>
      <c r="S79" s="534"/>
      <c r="T79" s="534"/>
      <c r="U79" s="534"/>
      <c r="V79" s="534"/>
      <c r="W79" s="534"/>
      <c r="X79" s="534"/>
      <c r="Y79" s="534"/>
      <c r="Z79" s="534"/>
      <c r="AA79" s="534"/>
      <c r="AB79" s="534"/>
      <c r="AC79" s="534"/>
      <c r="AD79" s="534"/>
    </row>
    <row r="80" ht="13.5" customHeight="1">
      <c r="A80" s="534"/>
      <c r="B80" s="534"/>
      <c r="C80" s="534"/>
      <c r="D80" s="534"/>
      <c r="E80" s="534"/>
      <c r="F80" s="534"/>
      <c r="G80" s="534"/>
      <c r="H80" s="534"/>
      <c r="I80" s="534"/>
      <c r="J80" s="534"/>
      <c r="K80" s="971"/>
      <c r="L80" s="971"/>
      <c r="M80" s="534"/>
      <c r="N80" s="534"/>
      <c r="O80" s="534"/>
      <c r="P80" s="534"/>
      <c r="Q80" s="534"/>
      <c r="R80" s="534"/>
      <c r="S80" s="534"/>
      <c r="T80" s="534"/>
      <c r="U80" s="534"/>
      <c r="V80" s="534"/>
      <c r="W80" s="534"/>
      <c r="X80" s="534"/>
      <c r="Y80" s="534"/>
      <c r="Z80" s="534"/>
      <c r="AA80" s="534"/>
      <c r="AB80" s="534"/>
      <c r="AC80" s="534"/>
      <c r="AD80" s="534"/>
    </row>
    <row r="81" ht="13.5" customHeight="1">
      <c r="A81" s="534"/>
      <c r="B81" s="660" t="s">
        <v>328</v>
      </c>
      <c r="C81" s="575"/>
      <c r="D81" s="575"/>
      <c r="E81" s="575"/>
      <c r="F81" s="575"/>
      <c r="G81" s="575"/>
      <c r="H81" s="575"/>
      <c r="I81" s="575"/>
      <c r="J81" s="575"/>
      <c r="K81" s="575"/>
      <c r="L81" s="576"/>
      <c r="M81" s="534"/>
      <c r="N81" s="534"/>
      <c r="O81" s="534"/>
      <c r="P81" s="534"/>
      <c r="Q81" s="534"/>
      <c r="R81" s="534"/>
      <c r="S81" s="534"/>
      <c r="T81" s="534"/>
      <c r="U81" s="534"/>
      <c r="V81" s="534"/>
      <c r="W81" s="534"/>
      <c r="X81" s="534"/>
      <c r="Y81" s="534"/>
      <c r="Z81" s="534"/>
      <c r="AA81" s="534"/>
      <c r="AB81" s="534"/>
      <c r="AC81" s="534"/>
      <c r="AD81" s="534"/>
    </row>
    <row r="82" ht="13.5" customHeight="1">
      <c r="A82" s="534"/>
      <c r="B82" s="661" t="s">
        <v>329</v>
      </c>
      <c r="C82" s="575"/>
      <c r="D82" s="575"/>
      <c r="E82" s="575"/>
      <c r="F82" s="575"/>
      <c r="G82" s="575"/>
      <c r="H82" s="575"/>
      <c r="I82" s="575"/>
      <c r="J82" s="575"/>
      <c r="K82" s="575"/>
      <c r="L82" s="576"/>
      <c r="M82" s="534"/>
      <c r="N82" s="534"/>
      <c r="O82" s="534"/>
      <c r="P82" s="534"/>
      <c r="Q82" s="534"/>
      <c r="R82" s="534"/>
      <c r="S82" s="534"/>
      <c r="T82" s="534"/>
      <c r="U82" s="534"/>
      <c r="V82" s="534"/>
      <c r="W82" s="534"/>
      <c r="X82" s="534"/>
      <c r="Y82" s="534"/>
      <c r="Z82" s="534"/>
      <c r="AA82" s="534"/>
      <c r="AB82" s="534"/>
      <c r="AC82" s="534"/>
      <c r="AD82" s="534"/>
    </row>
    <row r="83" ht="15.0" customHeight="1">
      <c r="A83" s="534"/>
      <c r="B83" s="1079"/>
      <c r="C83" s="548"/>
      <c r="D83" s="548"/>
      <c r="E83" s="548"/>
      <c r="F83" s="548"/>
      <c r="G83" s="548"/>
      <c r="H83" s="548"/>
      <c r="I83" s="548"/>
      <c r="J83" s="548"/>
      <c r="K83" s="548"/>
      <c r="L83" s="549"/>
      <c r="M83" s="534"/>
      <c r="N83" s="534"/>
      <c r="O83" s="534"/>
      <c r="P83" s="534"/>
      <c r="Q83" s="534"/>
      <c r="R83" s="534"/>
      <c r="S83" s="534"/>
      <c r="T83" s="534"/>
      <c r="U83" s="534"/>
      <c r="V83" s="534"/>
      <c r="W83" s="534"/>
      <c r="X83" s="534"/>
      <c r="Y83" s="534"/>
      <c r="Z83" s="534"/>
      <c r="AA83" s="534"/>
      <c r="AB83" s="534"/>
      <c r="AC83" s="534"/>
      <c r="AD83" s="534"/>
    </row>
    <row r="84" ht="13.5" customHeight="1">
      <c r="A84" s="534"/>
      <c r="B84" s="550"/>
      <c r="L84" s="551"/>
      <c r="M84" s="534"/>
      <c r="N84" s="534"/>
      <c r="O84" s="534"/>
      <c r="P84" s="534"/>
      <c r="Q84" s="534"/>
      <c r="R84" s="534"/>
      <c r="S84" s="534"/>
      <c r="T84" s="534"/>
      <c r="U84" s="534"/>
      <c r="V84" s="534"/>
      <c r="W84" s="534"/>
      <c r="X84" s="534"/>
      <c r="Y84" s="534"/>
      <c r="Z84" s="534"/>
      <c r="AA84" s="534"/>
      <c r="AB84" s="534"/>
      <c r="AC84" s="534"/>
      <c r="AD84" s="534"/>
    </row>
    <row r="85" ht="13.5" customHeight="1">
      <c r="A85" s="534"/>
      <c r="B85" s="550"/>
      <c r="L85" s="551"/>
      <c r="M85" s="534"/>
      <c r="N85" s="534"/>
      <c r="O85" s="534"/>
      <c r="P85" s="534"/>
      <c r="Q85" s="534"/>
      <c r="R85" s="534"/>
      <c r="S85" s="534"/>
      <c r="T85" s="534"/>
      <c r="U85" s="534"/>
      <c r="V85" s="534"/>
      <c r="W85" s="534"/>
      <c r="X85" s="534"/>
      <c r="Y85" s="534"/>
      <c r="Z85" s="534"/>
      <c r="AA85" s="534"/>
      <c r="AB85" s="534"/>
      <c r="AC85" s="534"/>
      <c r="AD85" s="534"/>
    </row>
    <row r="86" ht="13.5" customHeight="1">
      <c r="A86" s="534"/>
      <c r="B86" s="550"/>
      <c r="L86" s="551"/>
      <c r="M86" s="534"/>
      <c r="N86" s="534"/>
      <c r="O86" s="534"/>
      <c r="P86" s="534"/>
      <c r="Q86" s="534"/>
      <c r="R86" s="534"/>
      <c r="S86" s="534"/>
      <c r="T86" s="534"/>
      <c r="U86" s="534"/>
      <c r="V86" s="534"/>
      <c r="W86" s="534"/>
      <c r="X86" s="534"/>
      <c r="Y86" s="534"/>
      <c r="Z86" s="534"/>
      <c r="AA86" s="534"/>
      <c r="AB86" s="534"/>
      <c r="AC86" s="534"/>
      <c r="AD86" s="534"/>
    </row>
    <row r="87" ht="13.5" customHeight="1">
      <c r="A87" s="534"/>
      <c r="B87" s="550"/>
      <c r="L87" s="551"/>
      <c r="M87" s="534"/>
      <c r="N87" s="534"/>
      <c r="O87" s="534"/>
      <c r="P87" s="534"/>
      <c r="Q87" s="534"/>
      <c r="R87" s="534"/>
      <c r="S87" s="534"/>
      <c r="T87" s="534"/>
      <c r="U87" s="534"/>
      <c r="V87" s="534"/>
      <c r="W87" s="534"/>
      <c r="X87" s="534"/>
      <c r="Y87" s="534"/>
      <c r="Z87" s="534"/>
      <c r="AA87" s="534"/>
      <c r="AB87" s="534"/>
      <c r="AC87" s="534"/>
      <c r="AD87" s="534"/>
    </row>
    <row r="88" ht="13.5" customHeight="1">
      <c r="A88" s="534"/>
      <c r="B88" s="550"/>
      <c r="L88" s="551"/>
      <c r="M88" s="534"/>
      <c r="N88" s="534"/>
      <c r="O88" s="534"/>
      <c r="P88" s="534"/>
      <c r="Q88" s="534"/>
      <c r="R88" s="534"/>
      <c r="S88" s="534"/>
      <c r="T88" s="534"/>
      <c r="U88" s="534"/>
      <c r="V88" s="534"/>
      <c r="W88" s="534"/>
      <c r="X88" s="534"/>
      <c r="Y88" s="534"/>
      <c r="Z88" s="534"/>
      <c r="AA88" s="534"/>
      <c r="AB88" s="534"/>
      <c r="AC88" s="534"/>
      <c r="AD88" s="534"/>
    </row>
    <row r="89" ht="13.5" customHeight="1">
      <c r="A89" s="534"/>
      <c r="B89" s="550"/>
      <c r="L89" s="551"/>
      <c r="M89" s="534"/>
      <c r="N89" s="534"/>
      <c r="O89" s="534"/>
      <c r="P89" s="534"/>
      <c r="Q89" s="534"/>
      <c r="R89" s="534"/>
      <c r="S89" s="534"/>
      <c r="T89" s="534"/>
      <c r="U89" s="534"/>
      <c r="V89" s="534"/>
      <c r="W89" s="534"/>
      <c r="X89" s="534"/>
      <c r="Y89" s="534"/>
      <c r="Z89" s="534"/>
      <c r="AA89" s="534"/>
      <c r="AB89" s="534"/>
      <c r="AC89" s="534"/>
      <c r="AD89" s="534"/>
    </row>
    <row r="90" ht="13.5" customHeight="1">
      <c r="A90" s="534"/>
      <c r="B90" s="550"/>
      <c r="L90" s="551"/>
      <c r="M90" s="534"/>
      <c r="N90" s="534"/>
      <c r="O90" s="534"/>
      <c r="P90" s="534"/>
      <c r="Q90" s="534"/>
      <c r="R90" s="534"/>
      <c r="S90" s="534"/>
      <c r="T90" s="534"/>
      <c r="U90" s="534"/>
      <c r="V90" s="534"/>
      <c r="W90" s="534"/>
      <c r="X90" s="534"/>
      <c r="Y90" s="534"/>
      <c r="Z90" s="534"/>
      <c r="AA90" s="534"/>
      <c r="AB90" s="534"/>
      <c r="AC90" s="534"/>
      <c r="AD90" s="534"/>
    </row>
    <row r="91" ht="13.5" customHeight="1">
      <c r="A91" s="534"/>
      <c r="B91" s="550"/>
      <c r="L91" s="551"/>
      <c r="M91" s="534"/>
      <c r="N91" s="534"/>
      <c r="O91" s="534"/>
      <c r="P91" s="534"/>
      <c r="Q91" s="534"/>
      <c r="R91" s="534"/>
      <c r="S91" s="534"/>
      <c r="T91" s="534"/>
      <c r="U91" s="534"/>
      <c r="V91" s="534"/>
      <c r="W91" s="534"/>
      <c r="X91" s="534"/>
      <c r="Y91" s="534"/>
      <c r="Z91" s="534"/>
      <c r="AA91" s="534"/>
      <c r="AB91" s="534"/>
      <c r="AC91" s="534"/>
      <c r="AD91" s="534"/>
    </row>
    <row r="92" ht="13.5" customHeight="1">
      <c r="A92" s="534"/>
      <c r="B92" s="556"/>
      <c r="C92" s="557"/>
      <c r="D92" s="557"/>
      <c r="E92" s="557"/>
      <c r="F92" s="557"/>
      <c r="G92" s="557"/>
      <c r="H92" s="557"/>
      <c r="I92" s="557"/>
      <c r="J92" s="557"/>
      <c r="K92" s="557"/>
      <c r="L92" s="558"/>
      <c r="M92" s="534"/>
      <c r="N92" s="534"/>
      <c r="O92" s="534"/>
      <c r="P92" s="534"/>
      <c r="Q92" s="534"/>
      <c r="R92" s="534"/>
      <c r="S92" s="534"/>
      <c r="T92" s="534"/>
      <c r="U92" s="534"/>
      <c r="V92" s="534"/>
      <c r="W92" s="534"/>
      <c r="X92" s="534"/>
      <c r="Y92" s="534"/>
      <c r="Z92" s="534"/>
      <c r="AA92" s="534"/>
      <c r="AB92" s="534"/>
      <c r="AC92" s="534"/>
      <c r="AD92" s="534"/>
    </row>
    <row r="93" ht="13.5" customHeight="1">
      <c r="A93" s="534"/>
      <c r="B93" s="534"/>
      <c r="C93" s="534"/>
      <c r="D93" s="534"/>
      <c r="E93" s="534"/>
      <c r="F93" s="534"/>
      <c r="G93" s="534"/>
      <c r="H93" s="534"/>
      <c r="I93" s="534"/>
      <c r="J93" s="534"/>
      <c r="K93" s="534"/>
      <c r="L93" s="534"/>
      <c r="M93" s="534"/>
      <c r="N93" s="534"/>
      <c r="O93" s="534"/>
      <c r="P93" s="534"/>
      <c r="Q93" s="534"/>
      <c r="R93" s="534"/>
      <c r="S93" s="534"/>
      <c r="T93" s="534"/>
      <c r="U93" s="534"/>
      <c r="V93" s="534"/>
      <c r="W93" s="534"/>
      <c r="X93" s="534"/>
      <c r="Y93" s="534"/>
      <c r="Z93" s="534"/>
      <c r="AA93" s="534"/>
      <c r="AB93" s="534"/>
      <c r="AC93" s="534"/>
      <c r="AD93" s="534"/>
    </row>
    <row r="94" ht="13.5" customHeight="1">
      <c r="A94" s="534"/>
      <c r="B94" s="534"/>
      <c r="C94" s="534"/>
      <c r="D94" s="534"/>
      <c r="E94" s="534"/>
      <c r="F94" s="534"/>
      <c r="G94" s="534"/>
      <c r="H94" s="534"/>
      <c r="I94" s="534"/>
      <c r="J94" s="534"/>
      <c r="K94" s="534"/>
      <c r="L94" s="534"/>
      <c r="M94" s="534"/>
      <c r="N94" s="534"/>
      <c r="O94" s="534"/>
      <c r="P94" s="534"/>
      <c r="Q94" s="534"/>
      <c r="R94" s="534"/>
      <c r="S94" s="534"/>
      <c r="T94" s="534"/>
      <c r="U94" s="534"/>
      <c r="V94" s="534"/>
      <c r="W94" s="534"/>
      <c r="X94" s="534"/>
      <c r="Y94" s="534"/>
      <c r="Z94" s="534"/>
      <c r="AA94" s="534"/>
      <c r="AB94" s="534"/>
      <c r="AC94" s="534"/>
      <c r="AD94" s="534"/>
    </row>
    <row r="95" ht="13.5" customHeight="1">
      <c r="A95" s="534"/>
      <c r="B95" s="534"/>
      <c r="C95" s="534"/>
      <c r="D95" s="534"/>
      <c r="E95" s="534"/>
      <c r="F95" s="534"/>
      <c r="G95" s="534"/>
      <c r="H95" s="534"/>
      <c r="I95" s="534"/>
      <c r="J95" s="534"/>
      <c r="K95" s="971"/>
      <c r="L95" s="971"/>
      <c r="M95" s="534"/>
      <c r="N95" s="534"/>
      <c r="O95" s="534"/>
      <c r="P95" s="534"/>
      <c r="Q95" s="534"/>
      <c r="R95" s="534"/>
      <c r="S95" s="534"/>
      <c r="T95" s="534"/>
      <c r="U95" s="534"/>
      <c r="V95" s="534"/>
      <c r="W95" s="534"/>
      <c r="X95" s="534"/>
      <c r="Y95" s="534"/>
      <c r="Z95" s="534"/>
      <c r="AA95" s="534"/>
      <c r="AB95" s="534"/>
      <c r="AC95" s="534"/>
      <c r="AD95" s="534"/>
    </row>
    <row r="96" ht="13.5" customHeight="1">
      <c r="A96" s="534"/>
      <c r="B96" s="534"/>
      <c r="C96" s="534"/>
      <c r="D96" s="534"/>
      <c r="E96" s="534"/>
      <c r="F96" s="534"/>
      <c r="G96" s="534"/>
      <c r="H96" s="534"/>
      <c r="I96" s="534"/>
      <c r="J96" s="534"/>
      <c r="K96" s="971"/>
      <c r="L96" s="971"/>
      <c r="M96" s="534"/>
      <c r="N96" s="534"/>
      <c r="O96" s="534"/>
      <c r="P96" s="534"/>
      <c r="Q96" s="534"/>
      <c r="R96" s="534"/>
      <c r="S96" s="534"/>
      <c r="T96" s="534"/>
      <c r="U96" s="534"/>
      <c r="V96" s="534"/>
      <c r="W96" s="534"/>
      <c r="X96" s="534"/>
      <c r="Y96" s="534"/>
      <c r="Z96" s="534"/>
      <c r="AA96" s="534"/>
      <c r="AB96" s="534"/>
      <c r="AC96" s="534"/>
      <c r="AD96" s="534"/>
    </row>
    <row r="97" ht="13.5" customHeight="1">
      <c r="A97" s="534"/>
      <c r="B97" s="534"/>
      <c r="C97" s="534"/>
      <c r="D97" s="534"/>
      <c r="E97" s="534"/>
      <c r="F97" s="534"/>
      <c r="G97" s="534"/>
      <c r="H97" s="534"/>
      <c r="I97" s="534"/>
      <c r="J97" s="534"/>
      <c r="K97" s="971"/>
      <c r="L97" s="971"/>
      <c r="M97" s="534"/>
      <c r="N97" s="534"/>
      <c r="O97" s="534"/>
      <c r="P97" s="534"/>
      <c r="Q97" s="534"/>
      <c r="R97" s="534"/>
      <c r="S97" s="534"/>
      <c r="T97" s="534"/>
      <c r="U97" s="534"/>
      <c r="V97" s="534"/>
      <c r="W97" s="534"/>
      <c r="X97" s="534"/>
      <c r="Y97" s="534"/>
      <c r="Z97" s="534"/>
      <c r="AA97" s="534"/>
      <c r="AB97" s="534"/>
      <c r="AC97" s="534"/>
      <c r="AD97" s="534"/>
    </row>
    <row r="98" ht="13.5" customHeight="1">
      <c r="A98" s="534"/>
      <c r="B98" s="534"/>
      <c r="C98" s="534"/>
      <c r="D98" s="534"/>
      <c r="E98" s="534"/>
      <c r="F98" s="534"/>
      <c r="G98" s="534"/>
      <c r="H98" s="534"/>
      <c r="I98" s="534"/>
      <c r="J98" s="534"/>
      <c r="K98" s="971"/>
      <c r="L98" s="971"/>
      <c r="M98" s="534"/>
      <c r="N98" s="534"/>
      <c r="O98" s="534"/>
      <c r="P98" s="534"/>
      <c r="Q98" s="534"/>
      <c r="R98" s="534"/>
      <c r="S98" s="534"/>
      <c r="T98" s="534"/>
      <c r="U98" s="534"/>
      <c r="V98" s="534"/>
      <c r="W98" s="534"/>
      <c r="X98" s="534"/>
      <c r="Y98" s="534"/>
      <c r="Z98" s="534"/>
      <c r="AA98" s="534"/>
      <c r="AB98" s="534"/>
      <c r="AC98" s="534"/>
      <c r="AD98" s="534"/>
    </row>
    <row r="99" ht="13.5" customHeight="1">
      <c r="A99" s="534"/>
      <c r="B99" s="534"/>
      <c r="C99" s="534"/>
      <c r="D99" s="534"/>
      <c r="E99" s="534"/>
      <c r="F99" s="534"/>
      <c r="G99" s="534"/>
      <c r="H99" s="534"/>
      <c r="I99" s="534"/>
      <c r="J99" s="534"/>
      <c r="K99" s="971"/>
      <c r="L99" s="971"/>
      <c r="M99" s="534"/>
      <c r="N99" s="534"/>
      <c r="O99" s="534"/>
      <c r="P99" s="534"/>
      <c r="Q99" s="534"/>
      <c r="R99" s="534"/>
      <c r="S99" s="534"/>
      <c r="T99" s="534"/>
      <c r="U99" s="534"/>
      <c r="V99" s="534"/>
      <c r="W99" s="534"/>
      <c r="X99" s="534"/>
      <c r="Y99" s="534"/>
      <c r="Z99" s="534"/>
      <c r="AA99" s="534"/>
      <c r="AB99" s="534"/>
      <c r="AC99" s="534"/>
      <c r="AD99" s="534"/>
    </row>
    <row r="100" ht="13.5" customHeight="1">
      <c r="A100" s="534"/>
      <c r="B100" s="534"/>
      <c r="C100" s="534"/>
      <c r="D100" s="534"/>
      <c r="E100" s="534"/>
      <c r="F100" s="534"/>
      <c r="G100" s="534"/>
      <c r="H100" s="534"/>
      <c r="I100" s="534"/>
      <c r="J100" s="534"/>
      <c r="K100" s="971"/>
      <c r="L100" s="971"/>
      <c r="M100" s="534"/>
      <c r="N100" s="534"/>
      <c r="O100" s="534"/>
      <c r="P100" s="534"/>
      <c r="Q100" s="534"/>
      <c r="R100" s="534"/>
      <c r="S100" s="534"/>
      <c r="T100" s="534"/>
      <c r="U100" s="534"/>
      <c r="V100" s="534"/>
      <c r="W100" s="534"/>
      <c r="X100" s="534"/>
      <c r="Y100" s="534"/>
      <c r="Z100" s="534"/>
      <c r="AA100" s="534"/>
      <c r="AB100" s="534"/>
      <c r="AC100" s="534"/>
      <c r="AD100" s="534"/>
    </row>
    <row r="101" ht="13.5" customHeight="1">
      <c r="A101" s="534"/>
      <c r="B101" s="534"/>
      <c r="C101" s="534"/>
      <c r="D101" s="534"/>
      <c r="E101" s="534"/>
      <c r="F101" s="534"/>
      <c r="G101" s="534"/>
      <c r="H101" s="534"/>
      <c r="I101" s="534"/>
      <c r="J101" s="534"/>
      <c r="K101" s="971"/>
      <c r="L101" s="971"/>
      <c r="M101" s="534"/>
      <c r="N101" s="534"/>
      <c r="O101" s="534"/>
      <c r="P101" s="534"/>
      <c r="Q101" s="534"/>
      <c r="R101" s="534"/>
      <c r="S101" s="534"/>
      <c r="T101" s="534"/>
      <c r="U101" s="534"/>
      <c r="V101" s="534"/>
      <c r="W101" s="534"/>
      <c r="X101" s="534"/>
      <c r="Y101" s="534"/>
      <c r="Z101" s="534"/>
      <c r="AA101" s="534"/>
      <c r="AB101" s="534"/>
      <c r="AC101" s="534"/>
      <c r="AD101" s="534"/>
    </row>
    <row r="102" ht="13.5" customHeight="1">
      <c r="A102" s="534"/>
      <c r="B102" s="652"/>
      <c r="C102" s="652"/>
      <c r="D102" s="652"/>
      <c r="E102" s="652"/>
      <c r="F102" s="652"/>
      <c r="G102" s="652"/>
      <c r="H102" s="652"/>
      <c r="I102" s="534"/>
      <c r="J102" s="534"/>
      <c r="K102" s="971"/>
      <c r="L102" s="971"/>
      <c r="M102" s="534"/>
      <c r="N102" s="534"/>
      <c r="O102" s="534"/>
      <c r="P102" s="534"/>
      <c r="Q102" s="534"/>
      <c r="R102" s="534"/>
      <c r="S102" s="534"/>
      <c r="T102" s="534"/>
      <c r="U102" s="534"/>
      <c r="V102" s="534"/>
      <c r="W102" s="534"/>
      <c r="X102" s="534"/>
      <c r="Y102" s="534"/>
      <c r="Z102" s="534"/>
      <c r="AA102" s="534"/>
      <c r="AB102" s="534"/>
      <c r="AC102" s="534"/>
      <c r="AD102" s="534"/>
    </row>
    <row r="103" ht="13.5" customHeight="1">
      <c r="A103" s="534"/>
      <c r="B103" s="652"/>
      <c r="C103" s="652"/>
      <c r="D103" s="652"/>
      <c r="E103" s="652"/>
      <c r="F103" s="652"/>
      <c r="G103" s="652"/>
      <c r="H103" s="652"/>
      <c r="I103" s="534"/>
      <c r="J103" s="534"/>
      <c r="K103" s="971"/>
      <c r="L103" s="971"/>
      <c r="M103" s="534"/>
      <c r="N103" s="534"/>
      <c r="O103" s="534"/>
      <c r="P103" s="534"/>
      <c r="Q103" s="534"/>
      <c r="R103" s="534"/>
      <c r="S103" s="534"/>
      <c r="T103" s="534"/>
      <c r="U103" s="534"/>
      <c r="V103" s="534"/>
      <c r="W103" s="534"/>
      <c r="X103" s="534"/>
      <c r="Y103" s="534"/>
      <c r="Z103" s="534"/>
      <c r="AA103" s="534"/>
      <c r="AB103" s="534"/>
      <c r="AC103" s="534"/>
      <c r="AD103" s="534"/>
    </row>
    <row r="104" ht="13.5" customHeight="1">
      <c r="A104" s="534"/>
      <c r="B104" s="652"/>
      <c r="C104" s="652"/>
      <c r="D104" s="652"/>
      <c r="E104" s="652"/>
      <c r="F104" s="652"/>
      <c r="G104" s="652"/>
      <c r="H104" s="652"/>
      <c r="I104" s="534"/>
      <c r="J104" s="534"/>
      <c r="K104" s="971"/>
      <c r="L104" s="971"/>
      <c r="M104" s="534"/>
      <c r="N104" s="534"/>
      <c r="O104" s="534"/>
      <c r="P104" s="534"/>
      <c r="Q104" s="534"/>
      <c r="R104" s="534"/>
      <c r="S104" s="534"/>
      <c r="T104" s="534"/>
      <c r="U104" s="534"/>
      <c r="V104" s="534"/>
      <c r="W104" s="534"/>
      <c r="X104" s="534"/>
      <c r="Y104" s="534"/>
      <c r="Z104" s="534"/>
      <c r="AA104" s="534"/>
      <c r="AB104" s="534"/>
      <c r="AC104" s="534"/>
      <c r="AD104" s="534"/>
    </row>
    <row r="105" ht="13.5" customHeight="1">
      <c r="A105" s="534"/>
      <c r="B105" s="652"/>
      <c r="C105" s="652"/>
      <c r="D105" s="652"/>
      <c r="E105" s="652"/>
      <c r="F105" s="652"/>
      <c r="G105" s="652"/>
      <c r="H105" s="652"/>
      <c r="I105" s="534"/>
      <c r="J105" s="534"/>
      <c r="K105" s="971"/>
      <c r="L105" s="971"/>
      <c r="M105" s="534"/>
      <c r="N105" s="534"/>
      <c r="O105" s="534"/>
      <c r="P105" s="534"/>
      <c r="Q105" s="534"/>
      <c r="R105" s="534"/>
      <c r="S105" s="534"/>
      <c r="T105" s="534"/>
      <c r="U105" s="534"/>
      <c r="V105" s="534"/>
      <c r="W105" s="534"/>
      <c r="X105" s="534"/>
      <c r="Y105" s="534"/>
      <c r="Z105" s="534"/>
      <c r="AA105" s="534"/>
      <c r="AB105" s="534"/>
      <c r="AC105" s="534"/>
      <c r="AD105" s="534"/>
    </row>
    <row r="106" ht="13.5" customHeight="1">
      <c r="A106" s="534"/>
      <c r="B106" s="652"/>
      <c r="C106" s="652"/>
      <c r="D106" s="652"/>
      <c r="E106" s="652"/>
      <c r="F106" s="652"/>
      <c r="G106" s="652"/>
      <c r="H106" s="652"/>
      <c r="I106" s="534"/>
      <c r="J106" s="534"/>
      <c r="K106" s="971"/>
      <c r="L106" s="971"/>
      <c r="M106" s="534"/>
      <c r="N106" s="534"/>
      <c r="O106" s="534"/>
      <c r="P106" s="534"/>
      <c r="Q106" s="534"/>
      <c r="R106" s="534"/>
      <c r="S106" s="534"/>
      <c r="T106" s="534"/>
      <c r="U106" s="534"/>
      <c r="V106" s="534"/>
      <c r="W106" s="534"/>
      <c r="X106" s="534"/>
      <c r="Y106" s="534"/>
      <c r="Z106" s="534"/>
      <c r="AA106" s="534"/>
      <c r="AB106" s="534"/>
      <c r="AC106" s="534"/>
      <c r="AD106" s="534"/>
    </row>
    <row r="107" ht="13.5" customHeight="1">
      <c r="A107" s="534"/>
      <c r="B107" s="652"/>
      <c r="C107" s="652"/>
      <c r="D107" s="652"/>
      <c r="E107" s="652"/>
      <c r="F107" s="652"/>
      <c r="G107" s="652"/>
      <c r="H107" s="652"/>
      <c r="I107" s="534"/>
      <c r="J107" s="534"/>
      <c r="K107" s="971"/>
      <c r="L107" s="971"/>
      <c r="M107" s="534"/>
      <c r="N107" s="534"/>
      <c r="O107" s="534"/>
      <c r="P107" s="534"/>
      <c r="Q107" s="534"/>
      <c r="R107" s="534"/>
      <c r="S107" s="534"/>
      <c r="T107" s="534"/>
      <c r="U107" s="534"/>
      <c r="V107" s="534"/>
      <c r="W107" s="534"/>
      <c r="X107" s="534"/>
      <c r="Y107" s="534"/>
      <c r="Z107" s="534"/>
      <c r="AA107" s="534"/>
      <c r="AB107" s="534"/>
      <c r="AC107" s="534"/>
      <c r="AD107" s="534"/>
    </row>
    <row r="108" ht="13.5" customHeight="1">
      <c r="A108" s="534"/>
      <c r="B108" s="652"/>
      <c r="C108" s="652"/>
      <c r="D108" s="652"/>
      <c r="E108" s="652"/>
      <c r="F108" s="652"/>
      <c r="G108" s="652"/>
      <c r="H108" s="652"/>
      <c r="I108" s="652"/>
      <c r="J108" s="652"/>
      <c r="K108" s="971"/>
      <c r="L108" s="971"/>
      <c r="M108" s="534"/>
      <c r="N108" s="534"/>
      <c r="O108" s="534"/>
      <c r="P108" s="534"/>
      <c r="Q108" s="534"/>
      <c r="R108" s="534"/>
      <c r="S108" s="534"/>
      <c r="T108" s="534"/>
      <c r="U108" s="534"/>
      <c r="V108" s="534"/>
      <c r="W108" s="534"/>
      <c r="X108" s="534"/>
      <c r="Y108" s="534"/>
      <c r="Z108" s="534"/>
      <c r="AA108" s="534"/>
      <c r="AB108" s="534"/>
      <c r="AC108" s="534"/>
      <c r="AD108" s="534"/>
    </row>
    <row r="109" ht="13.5" customHeight="1">
      <c r="A109" s="534"/>
      <c r="B109" s="652"/>
      <c r="C109" s="652"/>
      <c r="D109" s="652"/>
      <c r="E109" s="652"/>
      <c r="F109" s="652"/>
      <c r="G109" s="652"/>
      <c r="H109" s="652"/>
      <c r="I109" s="652"/>
      <c r="J109" s="652"/>
      <c r="K109" s="971"/>
      <c r="L109" s="971"/>
      <c r="M109" s="534"/>
      <c r="N109" s="534"/>
      <c r="O109" s="534"/>
      <c r="P109" s="534"/>
      <c r="Q109" s="534"/>
      <c r="R109" s="534"/>
      <c r="S109" s="534"/>
      <c r="T109" s="534"/>
      <c r="U109" s="534"/>
      <c r="V109" s="534"/>
      <c r="W109" s="534"/>
      <c r="X109" s="534"/>
      <c r="Y109" s="534"/>
      <c r="Z109" s="534"/>
      <c r="AA109" s="534"/>
      <c r="AB109" s="534"/>
      <c r="AC109" s="534"/>
      <c r="AD109" s="534"/>
    </row>
    <row r="110" ht="13.5" customHeight="1">
      <c r="A110" s="534"/>
      <c r="B110" s="652"/>
      <c r="C110" s="652"/>
      <c r="D110" s="652"/>
      <c r="E110" s="652"/>
      <c r="F110" s="652"/>
      <c r="G110" s="652"/>
      <c r="H110" s="652"/>
      <c r="I110" s="652"/>
      <c r="J110" s="652"/>
      <c r="K110" s="971"/>
      <c r="L110" s="971"/>
      <c r="M110" s="534"/>
      <c r="N110" s="534"/>
      <c r="O110" s="534"/>
      <c r="P110" s="534"/>
      <c r="Q110" s="534"/>
      <c r="R110" s="534"/>
      <c r="S110" s="534"/>
      <c r="T110" s="534"/>
      <c r="U110" s="534"/>
      <c r="V110" s="534"/>
      <c r="W110" s="534"/>
      <c r="X110" s="534"/>
      <c r="Y110" s="534"/>
      <c r="Z110" s="534"/>
      <c r="AA110" s="534"/>
      <c r="AB110" s="534"/>
      <c r="AC110" s="534"/>
      <c r="AD110" s="534"/>
    </row>
    <row r="111" ht="13.5" customHeight="1">
      <c r="A111" s="534"/>
      <c r="B111" s="652"/>
      <c r="C111" s="652"/>
      <c r="D111" s="652"/>
      <c r="E111" s="652"/>
      <c r="F111" s="652"/>
      <c r="G111" s="652"/>
      <c r="H111" s="652"/>
      <c r="I111" s="652"/>
      <c r="J111" s="652"/>
      <c r="K111" s="971"/>
      <c r="L111" s="971"/>
      <c r="M111" s="534"/>
      <c r="N111" s="534"/>
      <c r="O111" s="534"/>
      <c r="P111" s="534"/>
      <c r="Q111" s="534"/>
      <c r="R111" s="534"/>
      <c r="S111" s="534"/>
      <c r="T111" s="534"/>
      <c r="U111" s="534"/>
      <c r="V111" s="534"/>
      <c r="W111" s="534"/>
      <c r="X111" s="534"/>
      <c r="Y111" s="534"/>
      <c r="Z111" s="534"/>
      <c r="AA111" s="534"/>
      <c r="AB111" s="534"/>
      <c r="AC111" s="534"/>
      <c r="AD111" s="534"/>
    </row>
    <row r="112" ht="13.5" customHeight="1">
      <c r="A112" s="534"/>
      <c r="B112" s="652"/>
      <c r="C112" s="652"/>
      <c r="D112" s="652"/>
      <c r="E112" s="652"/>
      <c r="F112" s="652"/>
      <c r="G112" s="652"/>
      <c r="H112" s="652"/>
      <c r="I112" s="652"/>
      <c r="J112" s="652"/>
      <c r="K112" s="971"/>
      <c r="L112" s="971"/>
      <c r="M112" s="534"/>
      <c r="N112" s="534"/>
      <c r="O112" s="534"/>
      <c r="P112" s="534"/>
      <c r="Q112" s="534"/>
      <c r="R112" s="534"/>
      <c r="S112" s="534"/>
      <c r="T112" s="534"/>
      <c r="U112" s="534"/>
      <c r="V112" s="534"/>
      <c r="W112" s="534"/>
      <c r="X112" s="534"/>
      <c r="Y112" s="534"/>
      <c r="Z112" s="534"/>
      <c r="AA112" s="534"/>
      <c r="AB112" s="534"/>
      <c r="AC112" s="534"/>
      <c r="AD112" s="534"/>
    </row>
    <row r="113" ht="13.5" customHeight="1">
      <c r="A113" s="534"/>
      <c r="B113" s="652"/>
      <c r="C113" s="652"/>
      <c r="D113" s="652"/>
      <c r="E113" s="652"/>
      <c r="F113" s="652"/>
      <c r="G113" s="652"/>
      <c r="H113" s="652"/>
      <c r="I113" s="652"/>
      <c r="J113" s="652"/>
      <c r="K113" s="971"/>
      <c r="L113" s="971"/>
      <c r="M113" s="534"/>
      <c r="N113" s="534"/>
      <c r="O113" s="534"/>
      <c r="P113" s="534"/>
      <c r="Q113" s="534"/>
      <c r="R113" s="534"/>
      <c r="S113" s="534"/>
      <c r="T113" s="534"/>
      <c r="U113" s="534"/>
      <c r="V113" s="534"/>
      <c r="W113" s="534"/>
      <c r="X113" s="534"/>
      <c r="Y113" s="534"/>
      <c r="Z113" s="534"/>
      <c r="AA113" s="534"/>
      <c r="AB113" s="534"/>
      <c r="AC113" s="534"/>
      <c r="AD113" s="534"/>
    </row>
    <row r="114" ht="13.5" customHeight="1">
      <c r="A114" s="534"/>
      <c r="B114" s="652"/>
      <c r="C114" s="652"/>
      <c r="D114" s="652"/>
      <c r="E114" s="652"/>
      <c r="F114" s="652"/>
      <c r="G114" s="652"/>
      <c r="H114" s="652"/>
      <c r="I114" s="652"/>
      <c r="J114" s="652"/>
      <c r="K114" s="971"/>
      <c r="L114" s="971"/>
      <c r="M114" s="534"/>
      <c r="N114" s="534"/>
      <c r="O114" s="534"/>
      <c r="P114" s="534"/>
      <c r="Q114" s="534"/>
      <c r="R114" s="534"/>
      <c r="S114" s="534"/>
      <c r="T114" s="534"/>
      <c r="U114" s="534"/>
      <c r="V114" s="534"/>
      <c r="W114" s="534"/>
      <c r="X114" s="534"/>
      <c r="Y114" s="534"/>
      <c r="Z114" s="534"/>
      <c r="AA114" s="534"/>
      <c r="AB114" s="534"/>
      <c r="AC114" s="534"/>
      <c r="AD114" s="534"/>
    </row>
    <row r="115" ht="13.5" customHeight="1">
      <c r="A115" s="534"/>
      <c r="B115" s="652"/>
      <c r="C115" s="652"/>
      <c r="D115" s="652"/>
      <c r="E115" s="652"/>
      <c r="F115" s="652"/>
      <c r="G115" s="652"/>
      <c r="H115" s="652"/>
      <c r="I115" s="652"/>
      <c r="J115" s="652"/>
      <c r="K115" s="971"/>
      <c r="L115" s="971"/>
      <c r="M115" s="534"/>
      <c r="N115" s="534"/>
      <c r="O115" s="534"/>
      <c r="P115" s="534"/>
      <c r="Q115" s="534"/>
      <c r="R115" s="534"/>
      <c r="S115" s="534"/>
      <c r="T115" s="534"/>
      <c r="U115" s="534"/>
      <c r="V115" s="534"/>
      <c r="W115" s="534"/>
      <c r="X115" s="534"/>
      <c r="Y115" s="534"/>
      <c r="Z115" s="534"/>
      <c r="AA115" s="534"/>
      <c r="AB115" s="534"/>
      <c r="AC115" s="534"/>
      <c r="AD115" s="534"/>
    </row>
    <row r="116" ht="13.5" customHeight="1">
      <c r="A116" s="534"/>
      <c r="B116" s="652"/>
      <c r="C116" s="652"/>
      <c r="D116" s="652"/>
      <c r="E116" s="652"/>
      <c r="F116" s="652"/>
      <c r="G116" s="652"/>
      <c r="H116" s="652"/>
      <c r="I116" s="652"/>
      <c r="J116" s="652"/>
      <c r="K116" s="971"/>
      <c r="L116" s="971"/>
      <c r="M116" s="534"/>
      <c r="N116" s="534"/>
      <c r="O116" s="534"/>
      <c r="P116" s="534"/>
      <c r="Q116" s="534"/>
      <c r="R116" s="534"/>
      <c r="S116" s="534"/>
      <c r="T116" s="534"/>
      <c r="U116" s="534"/>
      <c r="V116" s="534"/>
      <c r="W116" s="534"/>
      <c r="X116" s="534"/>
      <c r="Y116" s="534"/>
      <c r="Z116" s="534"/>
      <c r="AA116" s="534"/>
      <c r="AB116" s="534"/>
      <c r="AC116" s="534"/>
      <c r="AD116" s="534"/>
    </row>
    <row r="117" ht="13.5" customHeight="1">
      <c r="A117" s="534"/>
      <c r="B117" s="652"/>
      <c r="C117" s="652"/>
      <c r="D117" s="652"/>
      <c r="E117" s="652"/>
      <c r="F117" s="652"/>
      <c r="G117" s="652"/>
      <c r="H117" s="652"/>
      <c r="I117" s="652"/>
      <c r="J117" s="652"/>
      <c r="K117" s="971"/>
      <c r="L117" s="971"/>
      <c r="M117" s="534"/>
      <c r="N117" s="534"/>
      <c r="O117" s="534"/>
      <c r="P117" s="534"/>
      <c r="Q117" s="534"/>
      <c r="R117" s="534"/>
      <c r="S117" s="534"/>
      <c r="T117" s="534"/>
      <c r="U117" s="534"/>
      <c r="V117" s="534"/>
      <c r="W117" s="534"/>
      <c r="X117" s="534"/>
      <c r="Y117" s="534"/>
      <c r="Z117" s="534"/>
      <c r="AA117" s="534"/>
      <c r="AB117" s="534"/>
      <c r="AC117" s="534"/>
      <c r="AD117" s="534"/>
    </row>
    <row r="118" ht="13.5" customHeight="1">
      <c r="A118" s="534"/>
      <c r="B118" s="652"/>
      <c r="C118" s="652"/>
      <c r="D118" s="652"/>
      <c r="E118" s="652"/>
      <c r="F118" s="652"/>
      <c r="G118" s="652"/>
      <c r="H118" s="652"/>
      <c r="I118" s="652"/>
      <c r="J118" s="652"/>
      <c r="K118" s="971"/>
      <c r="L118" s="971"/>
      <c r="M118" s="534"/>
      <c r="N118" s="534"/>
      <c r="O118" s="534"/>
      <c r="P118" s="534"/>
      <c r="Q118" s="534"/>
      <c r="R118" s="534"/>
      <c r="S118" s="534"/>
      <c r="T118" s="534"/>
      <c r="U118" s="534"/>
      <c r="V118" s="534"/>
      <c r="W118" s="534"/>
      <c r="X118" s="534"/>
      <c r="Y118" s="534"/>
      <c r="Z118" s="534"/>
      <c r="AA118" s="534"/>
      <c r="AB118" s="534"/>
      <c r="AC118" s="534"/>
      <c r="AD118" s="534"/>
    </row>
    <row r="119" ht="13.5" customHeight="1">
      <c r="A119" s="534"/>
      <c r="B119" s="652"/>
      <c r="C119" s="652"/>
      <c r="D119" s="652"/>
      <c r="E119" s="652"/>
      <c r="F119" s="652"/>
      <c r="G119" s="652"/>
      <c r="H119" s="652"/>
      <c r="I119" s="652"/>
      <c r="J119" s="652"/>
      <c r="K119" s="971"/>
      <c r="L119" s="971"/>
      <c r="M119" s="534"/>
      <c r="N119" s="534"/>
      <c r="O119" s="534"/>
      <c r="P119" s="534"/>
      <c r="Q119" s="534"/>
      <c r="R119" s="534"/>
      <c r="S119" s="534"/>
      <c r="T119" s="534"/>
      <c r="U119" s="534"/>
      <c r="V119" s="534"/>
      <c r="W119" s="534"/>
      <c r="X119" s="534"/>
      <c r="Y119" s="534"/>
      <c r="Z119" s="534"/>
      <c r="AA119" s="534"/>
      <c r="AB119" s="534"/>
      <c r="AC119" s="534"/>
      <c r="AD119" s="534"/>
    </row>
    <row r="120" ht="13.5" customHeight="1">
      <c r="A120" s="534"/>
      <c r="B120" s="652"/>
      <c r="C120" s="652"/>
      <c r="D120" s="652"/>
      <c r="E120" s="652"/>
      <c r="F120" s="652"/>
      <c r="G120" s="652"/>
      <c r="H120" s="652"/>
      <c r="I120" s="652"/>
      <c r="J120" s="652"/>
      <c r="K120" s="971"/>
      <c r="L120" s="971"/>
      <c r="M120" s="534"/>
      <c r="N120" s="534"/>
      <c r="O120" s="534"/>
      <c r="P120" s="534"/>
      <c r="Q120" s="534"/>
      <c r="R120" s="534"/>
      <c r="S120" s="534"/>
      <c r="T120" s="534"/>
      <c r="U120" s="534"/>
      <c r="V120" s="534"/>
      <c r="W120" s="534"/>
      <c r="X120" s="534"/>
      <c r="Y120" s="534"/>
      <c r="Z120" s="534"/>
      <c r="AA120" s="534"/>
      <c r="AB120" s="534"/>
      <c r="AC120" s="534"/>
      <c r="AD120" s="534"/>
    </row>
    <row r="121" ht="13.5" customHeight="1">
      <c r="A121" s="534"/>
      <c r="B121" s="652"/>
      <c r="C121" s="652"/>
      <c r="D121" s="652"/>
      <c r="E121" s="652"/>
      <c r="F121" s="652"/>
      <c r="G121" s="652"/>
      <c r="H121" s="652"/>
      <c r="I121" s="652"/>
      <c r="J121" s="652"/>
      <c r="K121" s="971"/>
      <c r="L121" s="971"/>
      <c r="M121" s="534"/>
      <c r="N121" s="534"/>
      <c r="O121" s="534"/>
      <c r="P121" s="534"/>
      <c r="Q121" s="534"/>
      <c r="R121" s="534"/>
      <c r="S121" s="534"/>
      <c r="T121" s="534"/>
      <c r="U121" s="534"/>
      <c r="V121" s="534"/>
      <c r="W121" s="534"/>
      <c r="X121" s="534"/>
      <c r="Y121" s="534"/>
      <c r="Z121" s="534"/>
      <c r="AA121" s="534"/>
      <c r="AB121" s="534"/>
      <c r="AC121" s="534"/>
      <c r="AD121" s="534"/>
    </row>
    <row r="122" ht="13.5" customHeight="1">
      <c r="A122" s="534"/>
      <c r="B122" s="652"/>
      <c r="C122" s="652"/>
      <c r="D122" s="652"/>
      <c r="E122" s="652"/>
      <c r="F122" s="652"/>
      <c r="G122" s="652"/>
      <c r="H122" s="652"/>
      <c r="I122" s="652"/>
      <c r="J122" s="652"/>
      <c r="K122" s="971"/>
      <c r="L122" s="971"/>
      <c r="M122" s="534"/>
      <c r="N122" s="534"/>
      <c r="O122" s="534"/>
      <c r="P122" s="534"/>
      <c r="Q122" s="534"/>
      <c r="R122" s="534"/>
      <c r="S122" s="534"/>
      <c r="T122" s="534"/>
      <c r="U122" s="534"/>
      <c r="V122" s="534"/>
      <c r="W122" s="534"/>
      <c r="X122" s="534"/>
      <c r="Y122" s="534"/>
      <c r="Z122" s="534"/>
      <c r="AA122" s="534"/>
      <c r="AB122" s="534"/>
      <c r="AC122" s="534"/>
      <c r="AD122" s="534"/>
    </row>
    <row r="123" ht="13.5" customHeight="1">
      <c r="A123" s="534"/>
      <c r="B123" s="652"/>
      <c r="C123" s="652"/>
      <c r="D123" s="652"/>
      <c r="E123" s="652"/>
      <c r="F123" s="652"/>
      <c r="G123" s="652"/>
      <c r="H123" s="652"/>
      <c r="I123" s="652"/>
      <c r="J123" s="652"/>
      <c r="K123" s="971"/>
      <c r="L123" s="971"/>
      <c r="M123" s="534"/>
      <c r="N123" s="534"/>
      <c r="O123" s="534"/>
      <c r="P123" s="534"/>
      <c r="Q123" s="534"/>
      <c r="R123" s="534"/>
      <c r="S123" s="534"/>
      <c r="T123" s="534"/>
      <c r="U123" s="534"/>
      <c r="V123" s="534"/>
      <c r="W123" s="534"/>
      <c r="X123" s="534"/>
      <c r="Y123" s="534"/>
      <c r="Z123" s="534"/>
      <c r="AA123" s="534"/>
      <c r="AB123" s="534"/>
      <c r="AC123" s="534"/>
      <c r="AD123" s="534"/>
    </row>
    <row r="124" ht="13.5" customHeight="1">
      <c r="A124" s="534"/>
      <c r="B124" s="652"/>
      <c r="C124" s="652"/>
      <c r="D124" s="652"/>
      <c r="E124" s="652"/>
      <c r="F124" s="652"/>
      <c r="G124" s="652"/>
      <c r="H124" s="652"/>
      <c r="I124" s="652"/>
      <c r="J124" s="652"/>
      <c r="K124" s="971"/>
      <c r="L124" s="971"/>
      <c r="M124" s="534"/>
      <c r="N124" s="534"/>
      <c r="O124" s="534"/>
      <c r="P124" s="534"/>
      <c r="Q124" s="534"/>
      <c r="R124" s="534"/>
      <c r="S124" s="534"/>
      <c r="T124" s="534"/>
      <c r="U124" s="534"/>
      <c r="V124" s="534"/>
      <c r="W124" s="534"/>
      <c r="X124" s="534"/>
      <c r="Y124" s="534"/>
      <c r="Z124" s="534"/>
      <c r="AA124" s="534"/>
      <c r="AB124" s="534"/>
      <c r="AC124" s="534"/>
      <c r="AD124" s="534"/>
    </row>
    <row r="125" ht="13.5" customHeight="1">
      <c r="A125" s="534"/>
      <c r="B125" s="652"/>
      <c r="C125" s="652"/>
      <c r="D125" s="652"/>
      <c r="E125" s="652"/>
      <c r="F125" s="652"/>
      <c r="G125" s="652"/>
      <c r="H125" s="652"/>
      <c r="I125" s="652"/>
      <c r="J125" s="652"/>
      <c r="K125" s="971"/>
      <c r="L125" s="971"/>
      <c r="M125" s="534"/>
      <c r="N125" s="534"/>
      <c r="O125" s="534"/>
      <c r="P125" s="534"/>
      <c r="Q125" s="534"/>
      <c r="R125" s="534"/>
      <c r="S125" s="534"/>
      <c r="T125" s="534"/>
      <c r="U125" s="534"/>
      <c r="V125" s="534"/>
      <c r="W125" s="534"/>
      <c r="X125" s="534"/>
      <c r="Y125" s="534"/>
      <c r="Z125" s="534"/>
      <c r="AA125" s="534"/>
      <c r="AB125" s="534"/>
      <c r="AC125" s="534"/>
      <c r="AD125" s="534"/>
    </row>
    <row r="126" ht="13.5" customHeight="1">
      <c r="A126" s="534"/>
      <c r="B126" s="652"/>
      <c r="C126" s="652"/>
      <c r="D126" s="652"/>
      <c r="E126" s="652"/>
      <c r="F126" s="652"/>
      <c r="G126" s="652"/>
      <c r="H126" s="652"/>
      <c r="I126" s="652"/>
      <c r="J126" s="652"/>
      <c r="K126" s="971"/>
      <c r="L126" s="971"/>
      <c r="M126" s="534"/>
      <c r="N126" s="534"/>
      <c r="O126" s="534"/>
      <c r="P126" s="534"/>
      <c r="Q126" s="534"/>
      <c r="R126" s="534"/>
      <c r="S126" s="534"/>
      <c r="T126" s="534"/>
      <c r="U126" s="534"/>
      <c r="V126" s="534"/>
      <c r="W126" s="534"/>
      <c r="X126" s="534"/>
      <c r="Y126" s="534"/>
      <c r="Z126" s="534"/>
      <c r="AA126" s="534"/>
      <c r="AB126" s="534"/>
      <c r="AC126" s="534"/>
      <c r="AD126" s="534"/>
    </row>
    <row r="127" ht="13.5" customHeight="1">
      <c r="A127" s="534"/>
      <c r="B127" s="652"/>
      <c r="C127" s="652"/>
      <c r="D127" s="652"/>
      <c r="E127" s="652"/>
      <c r="F127" s="652"/>
      <c r="G127" s="652"/>
      <c r="H127" s="652"/>
      <c r="I127" s="652"/>
      <c r="J127" s="652"/>
      <c r="K127" s="971"/>
      <c r="L127" s="971"/>
      <c r="M127" s="534"/>
      <c r="N127" s="534"/>
      <c r="O127" s="534"/>
      <c r="P127" s="534"/>
      <c r="Q127" s="534"/>
      <c r="R127" s="534"/>
      <c r="S127" s="534"/>
      <c r="T127" s="534"/>
      <c r="U127" s="534"/>
      <c r="V127" s="534"/>
      <c r="W127" s="534"/>
      <c r="X127" s="534"/>
      <c r="Y127" s="534"/>
      <c r="Z127" s="534"/>
      <c r="AA127" s="534"/>
      <c r="AB127" s="534"/>
      <c r="AC127" s="534"/>
      <c r="AD127" s="534"/>
    </row>
    <row r="128" ht="13.5" customHeight="1">
      <c r="A128" s="534"/>
      <c r="B128" s="652"/>
      <c r="C128" s="652"/>
      <c r="D128" s="652"/>
      <c r="E128" s="652"/>
      <c r="F128" s="652"/>
      <c r="G128" s="652"/>
      <c r="H128" s="652"/>
      <c r="I128" s="652"/>
      <c r="J128" s="652"/>
      <c r="K128" s="971"/>
      <c r="L128" s="971"/>
      <c r="M128" s="534"/>
      <c r="N128" s="534"/>
      <c r="O128" s="534"/>
      <c r="P128" s="534"/>
      <c r="Q128" s="534"/>
      <c r="R128" s="534"/>
      <c r="S128" s="534"/>
      <c r="T128" s="534"/>
      <c r="U128" s="534"/>
      <c r="V128" s="534"/>
      <c r="W128" s="534"/>
      <c r="X128" s="534"/>
      <c r="Y128" s="534"/>
      <c r="Z128" s="534"/>
      <c r="AA128" s="534"/>
      <c r="AB128" s="534"/>
      <c r="AC128" s="534"/>
      <c r="AD128" s="534"/>
    </row>
    <row r="129" ht="13.5" customHeight="1">
      <c r="A129" s="534"/>
      <c r="B129" s="652"/>
      <c r="C129" s="652"/>
      <c r="D129" s="652"/>
      <c r="E129" s="652"/>
      <c r="F129" s="652"/>
      <c r="G129" s="652"/>
      <c r="H129" s="652"/>
      <c r="I129" s="652"/>
      <c r="J129" s="652"/>
      <c r="K129" s="971"/>
      <c r="L129" s="971"/>
      <c r="M129" s="534"/>
      <c r="N129" s="534"/>
      <c r="O129" s="534"/>
      <c r="P129" s="534"/>
      <c r="Q129" s="534"/>
      <c r="R129" s="534"/>
      <c r="S129" s="534"/>
      <c r="T129" s="534"/>
      <c r="U129" s="534"/>
      <c r="V129" s="534"/>
      <c r="W129" s="534"/>
      <c r="X129" s="534"/>
      <c r="Y129" s="534"/>
      <c r="Z129" s="534"/>
      <c r="AA129" s="534"/>
      <c r="AB129" s="534"/>
      <c r="AC129" s="534"/>
      <c r="AD129" s="534"/>
    </row>
    <row r="130" ht="13.5" customHeight="1">
      <c r="A130" s="534"/>
      <c r="B130" s="652"/>
      <c r="C130" s="652"/>
      <c r="D130" s="652"/>
      <c r="E130" s="652"/>
      <c r="F130" s="652"/>
      <c r="G130" s="652"/>
      <c r="H130" s="652"/>
      <c r="I130" s="652"/>
      <c r="J130" s="652"/>
      <c r="K130" s="971"/>
      <c r="L130" s="971"/>
      <c r="M130" s="534"/>
      <c r="N130" s="534"/>
      <c r="O130" s="534"/>
      <c r="P130" s="534"/>
      <c r="Q130" s="534"/>
      <c r="R130" s="534"/>
      <c r="S130" s="534"/>
      <c r="T130" s="534"/>
      <c r="U130" s="534"/>
      <c r="V130" s="534"/>
      <c r="W130" s="534"/>
      <c r="X130" s="534"/>
      <c r="Y130" s="534"/>
      <c r="Z130" s="534"/>
      <c r="AA130" s="534"/>
      <c r="AB130" s="534"/>
      <c r="AC130" s="534"/>
      <c r="AD130" s="534"/>
    </row>
    <row r="131" ht="13.5" customHeight="1">
      <c r="A131" s="534"/>
      <c r="B131" s="652"/>
      <c r="C131" s="652"/>
      <c r="D131" s="652"/>
      <c r="E131" s="652"/>
      <c r="F131" s="652"/>
      <c r="G131" s="652"/>
      <c r="H131" s="652"/>
      <c r="I131" s="652"/>
      <c r="J131" s="652"/>
      <c r="K131" s="971"/>
      <c r="L131" s="971"/>
      <c r="M131" s="534"/>
      <c r="N131" s="534"/>
      <c r="O131" s="534"/>
      <c r="P131" s="534"/>
      <c r="Q131" s="534"/>
      <c r="R131" s="534"/>
      <c r="S131" s="534"/>
      <c r="T131" s="534"/>
      <c r="U131" s="534"/>
      <c r="V131" s="534"/>
      <c r="W131" s="534"/>
      <c r="X131" s="534"/>
      <c r="Y131" s="534"/>
      <c r="Z131" s="534"/>
      <c r="AA131" s="534"/>
      <c r="AB131" s="534"/>
      <c r="AC131" s="534"/>
      <c r="AD131" s="534"/>
    </row>
    <row r="132" ht="13.5" customHeight="1">
      <c r="A132" s="534"/>
      <c r="B132" s="652"/>
      <c r="C132" s="652"/>
      <c r="D132" s="652"/>
      <c r="E132" s="652"/>
      <c r="F132" s="652"/>
      <c r="G132" s="652"/>
      <c r="H132" s="652"/>
      <c r="I132" s="652"/>
      <c r="J132" s="652"/>
      <c r="K132" s="971"/>
      <c r="L132" s="971"/>
      <c r="M132" s="534"/>
      <c r="N132" s="534"/>
      <c r="O132" s="534"/>
      <c r="P132" s="534"/>
      <c r="Q132" s="534"/>
      <c r="R132" s="534"/>
      <c r="S132" s="534"/>
      <c r="T132" s="534"/>
      <c r="U132" s="534"/>
      <c r="V132" s="534"/>
      <c r="W132" s="534"/>
      <c r="X132" s="534"/>
      <c r="Y132" s="534"/>
      <c r="Z132" s="534"/>
      <c r="AA132" s="534"/>
      <c r="AB132" s="534"/>
      <c r="AC132" s="534"/>
      <c r="AD132" s="534"/>
    </row>
    <row r="133" ht="13.5" customHeight="1">
      <c r="A133" s="534"/>
      <c r="B133" s="652"/>
      <c r="C133" s="652"/>
      <c r="D133" s="652"/>
      <c r="E133" s="652"/>
      <c r="F133" s="652"/>
      <c r="G133" s="652"/>
      <c r="H133" s="652"/>
      <c r="I133" s="652"/>
      <c r="J133" s="652"/>
      <c r="K133" s="971"/>
      <c r="L133" s="971"/>
      <c r="M133" s="534"/>
      <c r="N133" s="534"/>
      <c r="O133" s="534"/>
      <c r="P133" s="534"/>
      <c r="Q133" s="534"/>
      <c r="R133" s="534"/>
      <c r="S133" s="534"/>
      <c r="T133" s="534"/>
      <c r="U133" s="534"/>
      <c r="V133" s="534"/>
      <c r="W133" s="534"/>
      <c r="X133" s="534"/>
      <c r="Y133" s="534"/>
      <c r="Z133" s="534"/>
      <c r="AA133" s="534"/>
      <c r="AB133" s="534"/>
      <c r="AC133" s="534"/>
      <c r="AD133" s="534"/>
    </row>
    <row r="134" ht="13.5" customHeight="1">
      <c r="A134" s="534"/>
      <c r="B134" s="652"/>
      <c r="C134" s="652"/>
      <c r="D134" s="652"/>
      <c r="E134" s="652"/>
      <c r="F134" s="652"/>
      <c r="G134" s="652"/>
      <c r="H134" s="652"/>
      <c r="I134" s="652"/>
      <c r="J134" s="652"/>
      <c r="K134" s="971"/>
      <c r="L134" s="971"/>
      <c r="M134" s="534"/>
      <c r="N134" s="534"/>
      <c r="O134" s="534"/>
      <c r="P134" s="534"/>
      <c r="Q134" s="534"/>
      <c r="R134" s="534"/>
      <c r="S134" s="534"/>
      <c r="T134" s="534"/>
      <c r="U134" s="534"/>
      <c r="V134" s="534"/>
      <c r="W134" s="534"/>
      <c r="X134" s="534"/>
      <c r="Y134" s="534"/>
      <c r="Z134" s="534"/>
      <c r="AA134" s="534"/>
      <c r="AB134" s="534"/>
      <c r="AC134" s="534"/>
      <c r="AD134" s="534"/>
    </row>
    <row r="135" ht="13.5" customHeight="1">
      <c r="A135" s="534"/>
      <c r="B135" s="652"/>
      <c r="C135" s="652"/>
      <c r="D135" s="652"/>
      <c r="E135" s="652"/>
      <c r="F135" s="652"/>
      <c r="G135" s="652"/>
      <c r="H135" s="652"/>
      <c r="I135" s="652"/>
      <c r="J135" s="652"/>
      <c r="K135" s="971"/>
      <c r="L135" s="971"/>
      <c r="M135" s="534"/>
      <c r="N135" s="534"/>
      <c r="O135" s="534"/>
      <c r="P135" s="534"/>
      <c r="Q135" s="534"/>
      <c r="R135" s="534"/>
      <c r="S135" s="534"/>
      <c r="T135" s="534"/>
      <c r="U135" s="534"/>
      <c r="V135" s="534"/>
      <c r="W135" s="534"/>
      <c r="X135" s="534"/>
      <c r="Y135" s="534"/>
      <c r="Z135" s="534"/>
      <c r="AA135" s="534"/>
      <c r="AB135" s="534"/>
      <c r="AC135" s="534"/>
      <c r="AD135" s="534"/>
    </row>
    <row r="136" ht="13.5" customHeight="1">
      <c r="A136" s="534"/>
      <c r="B136" s="652"/>
      <c r="C136" s="652"/>
      <c r="D136" s="652"/>
      <c r="E136" s="652"/>
      <c r="F136" s="652"/>
      <c r="G136" s="652"/>
      <c r="H136" s="652"/>
      <c r="I136" s="652"/>
      <c r="J136" s="652"/>
      <c r="K136" s="971"/>
      <c r="L136" s="971"/>
      <c r="M136" s="534"/>
      <c r="N136" s="534"/>
      <c r="O136" s="534"/>
      <c r="P136" s="534"/>
      <c r="Q136" s="534"/>
      <c r="R136" s="534"/>
      <c r="S136" s="534"/>
      <c r="T136" s="534"/>
      <c r="U136" s="534"/>
      <c r="V136" s="534"/>
      <c r="W136" s="534"/>
      <c r="X136" s="534"/>
      <c r="Y136" s="534"/>
      <c r="Z136" s="534"/>
      <c r="AA136" s="534"/>
      <c r="AB136" s="534"/>
      <c r="AC136" s="534"/>
      <c r="AD136" s="534"/>
    </row>
    <row r="137" ht="13.5" customHeight="1">
      <c r="A137" s="534"/>
      <c r="B137" s="652"/>
      <c r="C137" s="652"/>
      <c r="D137" s="652"/>
      <c r="E137" s="652"/>
      <c r="F137" s="652"/>
      <c r="G137" s="652"/>
      <c r="H137" s="652"/>
      <c r="I137" s="652"/>
      <c r="J137" s="652"/>
      <c r="K137" s="971"/>
      <c r="L137" s="971"/>
      <c r="M137" s="534"/>
      <c r="N137" s="534"/>
      <c r="O137" s="534"/>
      <c r="P137" s="534"/>
      <c r="Q137" s="534"/>
      <c r="R137" s="534"/>
      <c r="S137" s="534"/>
      <c r="T137" s="534"/>
      <c r="U137" s="534"/>
      <c r="V137" s="534"/>
      <c r="W137" s="534"/>
      <c r="X137" s="534"/>
      <c r="Y137" s="534"/>
      <c r="Z137" s="534"/>
      <c r="AA137" s="534"/>
      <c r="AB137" s="534"/>
      <c r="AC137" s="534"/>
      <c r="AD137" s="534"/>
    </row>
    <row r="138" ht="13.5" customHeight="1">
      <c r="A138" s="534"/>
      <c r="B138" s="652"/>
      <c r="C138" s="652"/>
      <c r="D138" s="652"/>
      <c r="E138" s="652"/>
      <c r="F138" s="652"/>
      <c r="G138" s="652"/>
      <c r="H138" s="652"/>
      <c r="I138" s="652"/>
      <c r="J138" s="652"/>
      <c r="K138" s="971"/>
      <c r="L138" s="971"/>
      <c r="M138" s="534"/>
      <c r="N138" s="534"/>
      <c r="O138" s="534"/>
      <c r="P138" s="534"/>
      <c r="Q138" s="534"/>
      <c r="R138" s="534"/>
      <c r="S138" s="534"/>
      <c r="T138" s="534"/>
      <c r="U138" s="534"/>
      <c r="V138" s="534"/>
      <c r="W138" s="534"/>
      <c r="X138" s="534"/>
      <c r="Y138" s="534"/>
      <c r="Z138" s="534"/>
      <c r="AA138" s="534"/>
      <c r="AB138" s="534"/>
      <c r="AC138" s="534"/>
      <c r="AD138" s="534"/>
    </row>
    <row r="139" ht="13.5" customHeight="1">
      <c r="A139" s="534"/>
      <c r="B139" s="652"/>
      <c r="C139" s="652"/>
      <c r="D139" s="652"/>
      <c r="E139" s="652"/>
      <c r="F139" s="652"/>
      <c r="G139" s="652"/>
      <c r="H139" s="652"/>
      <c r="I139" s="652"/>
      <c r="J139" s="652"/>
      <c r="K139" s="971"/>
      <c r="L139" s="971"/>
      <c r="M139" s="534"/>
      <c r="N139" s="534"/>
      <c r="O139" s="534"/>
      <c r="P139" s="534"/>
      <c r="Q139" s="534"/>
      <c r="R139" s="534"/>
      <c r="S139" s="534"/>
      <c r="T139" s="534"/>
      <c r="U139" s="534"/>
      <c r="V139" s="534"/>
      <c r="W139" s="534"/>
      <c r="X139" s="534"/>
      <c r="Y139" s="534"/>
      <c r="Z139" s="534"/>
      <c r="AA139" s="534"/>
      <c r="AB139" s="534"/>
      <c r="AC139" s="534"/>
      <c r="AD139" s="534"/>
    </row>
    <row r="140" ht="13.5" customHeight="1">
      <c r="A140" s="534"/>
      <c r="B140" s="652"/>
      <c r="C140" s="652"/>
      <c r="D140" s="652"/>
      <c r="E140" s="652"/>
      <c r="F140" s="652"/>
      <c r="G140" s="652"/>
      <c r="H140" s="652"/>
      <c r="I140" s="652"/>
      <c r="J140" s="652"/>
      <c r="K140" s="971"/>
      <c r="L140" s="971"/>
      <c r="M140" s="534"/>
      <c r="N140" s="534"/>
      <c r="O140" s="534"/>
      <c r="P140" s="534"/>
      <c r="Q140" s="534"/>
      <c r="R140" s="534"/>
      <c r="S140" s="534"/>
      <c r="T140" s="534"/>
      <c r="U140" s="534"/>
      <c r="V140" s="534"/>
      <c r="W140" s="534"/>
      <c r="X140" s="534"/>
      <c r="Y140" s="534"/>
      <c r="Z140" s="534"/>
      <c r="AA140" s="534"/>
      <c r="AB140" s="534"/>
      <c r="AC140" s="534"/>
      <c r="AD140" s="534"/>
    </row>
    <row r="141" ht="13.5" customHeight="1">
      <c r="A141" s="534"/>
      <c r="B141" s="652"/>
      <c r="C141" s="652"/>
      <c r="D141" s="652"/>
      <c r="E141" s="652"/>
      <c r="F141" s="652"/>
      <c r="G141" s="652"/>
      <c r="H141" s="652"/>
      <c r="I141" s="652"/>
      <c r="J141" s="652"/>
      <c r="K141" s="971"/>
      <c r="L141" s="971"/>
      <c r="M141" s="534"/>
      <c r="N141" s="534"/>
      <c r="O141" s="534"/>
      <c r="P141" s="534"/>
      <c r="Q141" s="534"/>
      <c r="R141" s="534"/>
      <c r="S141" s="534"/>
      <c r="T141" s="534"/>
      <c r="U141" s="534"/>
      <c r="V141" s="534"/>
      <c r="W141" s="534"/>
      <c r="X141" s="534"/>
      <c r="Y141" s="534"/>
      <c r="Z141" s="534"/>
      <c r="AA141" s="534"/>
      <c r="AB141" s="534"/>
      <c r="AC141" s="534"/>
      <c r="AD141" s="534"/>
    </row>
    <row r="142" ht="13.5" customHeight="1">
      <c r="A142" s="534"/>
      <c r="B142" s="652"/>
      <c r="C142" s="652"/>
      <c r="D142" s="652"/>
      <c r="E142" s="652"/>
      <c r="F142" s="652"/>
      <c r="G142" s="652"/>
      <c r="H142" s="652"/>
      <c r="I142" s="652"/>
      <c r="J142" s="652"/>
      <c r="K142" s="971"/>
      <c r="L142" s="971"/>
      <c r="M142" s="534"/>
      <c r="N142" s="534"/>
      <c r="O142" s="534"/>
      <c r="P142" s="534"/>
      <c r="Q142" s="534"/>
      <c r="R142" s="534"/>
      <c r="S142" s="534"/>
      <c r="T142" s="534"/>
      <c r="U142" s="534"/>
      <c r="V142" s="534"/>
      <c r="W142" s="534"/>
      <c r="X142" s="534"/>
      <c r="Y142" s="534"/>
      <c r="Z142" s="534"/>
      <c r="AA142" s="534"/>
      <c r="AB142" s="534"/>
      <c r="AC142" s="534"/>
      <c r="AD142" s="534"/>
    </row>
    <row r="143" ht="13.5" customHeight="1">
      <c r="A143" s="534"/>
      <c r="B143" s="652"/>
      <c r="C143" s="652"/>
      <c r="D143" s="652"/>
      <c r="E143" s="652"/>
      <c r="F143" s="652"/>
      <c r="G143" s="652"/>
      <c r="H143" s="652"/>
      <c r="I143" s="652"/>
      <c r="J143" s="652"/>
      <c r="K143" s="971"/>
      <c r="L143" s="971"/>
      <c r="M143" s="534"/>
      <c r="N143" s="534"/>
      <c r="O143" s="534"/>
      <c r="P143" s="534"/>
      <c r="Q143" s="534"/>
      <c r="R143" s="534"/>
      <c r="S143" s="534"/>
      <c r="T143" s="534"/>
      <c r="U143" s="534"/>
      <c r="V143" s="534"/>
      <c r="W143" s="534"/>
      <c r="X143" s="534"/>
      <c r="Y143" s="534"/>
      <c r="Z143" s="534"/>
      <c r="AA143" s="534"/>
      <c r="AB143" s="534"/>
      <c r="AC143" s="534"/>
      <c r="AD143" s="534"/>
    </row>
    <row r="144" ht="13.5" customHeight="1">
      <c r="A144" s="534"/>
      <c r="B144" s="652"/>
      <c r="C144" s="652"/>
      <c r="D144" s="652"/>
      <c r="E144" s="652"/>
      <c r="F144" s="652"/>
      <c r="G144" s="652"/>
      <c r="H144" s="652"/>
      <c r="I144" s="652"/>
      <c r="J144" s="652"/>
      <c r="K144" s="971"/>
      <c r="L144" s="971"/>
      <c r="M144" s="534"/>
      <c r="N144" s="534"/>
      <c r="O144" s="534"/>
      <c r="P144" s="534"/>
      <c r="Q144" s="534"/>
      <c r="R144" s="534"/>
      <c r="S144" s="534"/>
      <c r="T144" s="534"/>
      <c r="U144" s="534"/>
      <c r="V144" s="534"/>
      <c r="W144" s="534"/>
      <c r="X144" s="534"/>
      <c r="Y144" s="534"/>
      <c r="Z144" s="534"/>
      <c r="AA144" s="534"/>
      <c r="AB144" s="534"/>
      <c r="AC144" s="534"/>
      <c r="AD144" s="534"/>
    </row>
    <row r="145" ht="13.5" customHeight="1">
      <c r="A145" s="534"/>
      <c r="B145" s="652"/>
      <c r="C145" s="652"/>
      <c r="D145" s="652"/>
      <c r="E145" s="652"/>
      <c r="F145" s="652"/>
      <c r="G145" s="652"/>
      <c r="H145" s="652"/>
      <c r="I145" s="652"/>
      <c r="J145" s="652"/>
      <c r="K145" s="971"/>
      <c r="L145" s="971"/>
      <c r="M145" s="534"/>
      <c r="N145" s="534"/>
      <c r="O145" s="534"/>
      <c r="P145" s="534"/>
      <c r="Q145" s="534"/>
      <c r="R145" s="534"/>
      <c r="S145" s="534"/>
      <c r="T145" s="534"/>
      <c r="U145" s="534"/>
      <c r="V145" s="534"/>
      <c r="W145" s="534"/>
      <c r="X145" s="534"/>
      <c r="Y145" s="534"/>
      <c r="Z145" s="534"/>
      <c r="AA145" s="534"/>
      <c r="AB145" s="534"/>
      <c r="AC145" s="534"/>
      <c r="AD145" s="534"/>
    </row>
    <row r="146" ht="13.5" customHeight="1">
      <c r="A146" s="534"/>
      <c r="B146" s="652"/>
      <c r="C146" s="652"/>
      <c r="D146" s="652"/>
      <c r="E146" s="652"/>
      <c r="F146" s="652"/>
      <c r="G146" s="652"/>
      <c r="H146" s="652"/>
      <c r="I146" s="652"/>
      <c r="J146" s="652"/>
      <c r="K146" s="971"/>
      <c r="L146" s="971"/>
      <c r="M146" s="534"/>
      <c r="N146" s="534"/>
      <c r="O146" s="534"/>
      <c r="P146" s="534"/>
      <c r="Q146" s="534"/>
      <c r="R146" s="534"/>
      <c r="S146" s="534"/>
      <c r="T146" s="534"/>
      <c r="U146" s="534"/>
      <c r="V146" s="534"/>
      <c r="W146" s="534"/>
      <c r="X146" s="534"/>
      <c r="Y146" s="534"/>
      <c r="Z146" s="534"/>
      <c r="AA146" s="534"/>
      <c r="AB146" s="534"/>
      <c r="AC146" s="534"/>
      <c r="AD146" s="534"/>
    </row>
    <row r="147" ht="13.5" customHeight="1">
      <c r="A147" s="534"/>
      <c r="B147" s="652"/>
      <c r="C147" s="652"/>
      <c r="D147" s="652"/>
      <c r="E147" s="652"/>
      <c r="F147" s="652"/>
      <c r="G147" s="652"/>
      <c r="H147" s="652"/>
      <c r="I147" s="652"/>
      <c r="J147" s="652"/>
      <c r="K147" s="971"/>
      <c r="L147" s="971"/>
      <c r="M147" s="534"/>
      <c r="N147" s="534"/>
      <c r="O147" s="534"/>
      <c r="P147" s="534"/>
      <c r="Q147" s="534"/>
      <c r="R147" s="534"/>
      <c r="S147" s="534"/>
      <c r="T147" s="534"/>
      <c r="U147" s="534"/>
      <c r="V147" s="534"/>
      <c r="W147" s="534"/>
      <c r="X147" s="534"/>
      <c r="Y147" s="534"/>
      <c r="Z147" s="534"/>
      <c r="AA147" s="534"/>
      <c r="AB147" s="534"/>
      <c r="AC147" s="534"/>
      <c r="AD147" s="534"/>
    </row>
    <row r="148" ht="13.5" customHeight="1">
      <c r="A148" s="534"/>
      <c r="B148" s="652"/>
      <c r="C148" s="652"/>
      <c r="D148" s="652"/>
      <c r="E148" s="652"/>
      <c r="F148" s="652"/>
      <c r="G148" s="652"/>
      <c r="H148" s="652"/>
      <c r="I148" s="652"/>
      <c r="J148" s="652"/>
      <c r="K148" s="971"/>
      <c r="L148" s="971"/>
      <c r="M148" s="534"/>
      <c r="N148" s="534"/>
      <c r="O148" s="534"/>
      <c r="P148" s="534"/>
      <c r="Q148" s="534"/>
      <c r="R148" s="534"/>
      <c r="S148" s="534"/>
      <c r="T148" s="534"/>
      <c r="U148" s="534"/>
      <c r="V148" s="534"/>
      <c r="W148" s="534"/>
      <c r="X148" s="534"/>
      <c r="Y148" s="534"/>
      <c r="Z148" s="534"/>
      <c r="AA148" s="534"/>
      <c r="AB148" s="534"/>
      <c r="AC148" s="534"/>
      <c r="AD148" s="534"/>
    </row>
    <row r="149" ht="13.5" customHeight="1">
      <c r="A149" s="534"/>
      <c r="B149" s="652"/>
      <c r="C149" s="652"/>
      <c r="D149" s="652"/>
      <c r="E149" s="652"/>
      <c r="F149" s="652"/>
      <c r="G149" s="652"/>
      <c r="H149" s="652"/>
      <c r="I149" s="652"/>
      <c r="J149" s="652"/>
      <c r="K149" s="971"/>
      <c r="L149" s="971"/>
      <c r="M149" s="534"/>
      <c r="N149" s="534"/>
      <c r="O149" s="534"/>
      <c r="P149" s="534"/>
      <c r="Q149" s="534"/>
      <c r="R149" s="534"/>
      <c r="S149" s="534"/>
      <c r="T149" s="534"/>
      <c r="U149" s="534"/>
      <c r="V149" s="534"/>
      <c r="W149" s="534"/>
      <c r="X149" s="534"/>
      <c r="Y149" s="534"/>
      <c r="Z149" s="534"/>
      <c r="AA149" s="534"/>
      <c r="AB149" s="534"/>
      <c r="AC149" s="534"/>
      <c r="AD149" s="534"/>
    </row>
    <row r="150" ht="13.5" customHeight="1">
      <c r="A150" s="534"/>
      <c r="B150" s="652"/>
      <c r="C150" s="652"/>
      <c r="D150" s="652"/>
      <c r="E150" s="652"/>
      <c r="F150" s="652"/>
      <c r="G150" s="652"/>
      <c r="H150" s="652"/>
      <c r="I150" s="652"/>
      <c r="J150" s="652"/>
      <c r="K150" s="971"/>
      <c r="L150" s="971"/>
      <c r="M150" s="534"/>
      <c r="N150" s="534"/>
      <c r="O150" s="534"/>
      <c r="P150" s="534"/>
      <c r="Q150" s="534"/>
      <c r="R150" s="534"/>
      <c r="S150" s="534"/>
      <c r="T150" s="534"/>
      <c r="U150" s="534"/>
      <c r="V150" s="534"/>
      <c r="W150" s="534"/>
      <c r="X150" s="534"/>
      <c r="Y150" s="534"/>
      <c r="Z150" s="534"/>
      <c r="AA150" s="534"/>
      <c r="AB150" s="534"/>
      <c r="AC150" s="534"/>
      <c r="AD150" s="534"/>
    </row>
    <row r="151" ht="13.5" customHeight="1">
      <c r="A151" s="534"/>
      <c r="B151" s="652"/>
      <c r="C151" s="652"/>
      <c r="D151" s="652"/>
      <c r="E151" s="652"/>
      <c r="F151" s="652"/>
      <c r="G151" s="652"/>
      <c r="H151" s="652"/>
      <c r="I151" s="652"/>
      <c r="J151" s="652"/>
      <c r="K151" s="971"/>
      <c r="L151" s="971"/>
      <c r="M151" s="534"/>
      <c r="N151" s="534"/>
      <c r="O151" s="534"/>
      <c r="P151" s="534"/>
      <c r="Q151" s="534"/>
      <c r="R151" s="534"/>
      <c r="S151" s="534"/>
      <c r="T151" s="534"/>
      <c r="U151" s="534"/>
      <c r="V151" s="534"/>
      <c r="W151" s="534"/>
      <c r="X151" s="534"/>
      <c r="Y151" s="534"/>
      <c r="Z151" s="534"/>
      <c r="AA151" s="534"/>
      <c r="AB151" s="534"/>
      <c r="AC151" s="534"/>
      <c r="AD151" s="534"/>
    </row>
    <row r="152" ht="13.5" customHeight="1">
      <c r="A152" s="534"/>
      <c r="B152" s="652"/>
      <c r="C152" s="652"/>
      <c r="D152" s="652"/>
      <c r="E152" s="652"/>
      <c r="F152" s="652"/>
      <c r="G152" s="652"/>
      <c r="H152" s="652"/>
      <c r="I152" s="652"/>
      <c r="J152" s="652"/>
      <c r="K152" s="971"/>
      <c r="L152" s="971"/>
      <c r="M152" s="534"/>
      <c r="N152" s="534"/>
      <c r="O152" s="534"/>
      <c r="P152" s="534"/>
      <c r="Q152" s="534"/>
      <c r="R152" s="534"/>
      <c r="S152" s="534"/>
      <c r="T152" s="534"/>
      <c r="U152" s="534"/>
      <c r="V152" s="534"/>
      <c r="W152" s="534"/>
      <c r="X152" s="534"/>
      <c r="Y152" s="534"/>
      <c r="Z152" s="534"/>
      <c r="AA152" s="534"/>
      <c r="AB152" s="534"/>
      <c r="AC152" s="534"/>
      <c r="AD152" s="534"/>
    </row>
    <row r="153" ht="13.5" customHeight="1">
      <c r="A153" s="534"/>
      <c r="B153" s="652"/>
      <c r="C153" s="652"/>
      <c r="D153" s="652"/>
      <c r="E153" s="652"/>
      <c r="F153" s="652"/>
      <c r="G153" s="652"/>
      <c r="H153" s="652"/>
      <c r="I153" s="652"/>
      <c r="J153" s="652"/>
      <c r="K153" s="971"/>
      <c r="L153" s="971"/>
      <c r="M153" s="534"/>
      <c r="N153" s="534"/>
      <c r="O153" s="534"/>
      <c r="P153" s="534"/>
      <c r="Q153" s="534"/>
      <c r="R153" s="534"/>
      <c r="S153" s="534"/>
      <c r="T153" s="534"/>
      <c r="U153" s="534"/>
      <c r="V153" s="534"/>
      <c r="W153" s="534"/>
      <c r="X153" s="534"/>
      <c r="Y153" s="534"/>
      <c r="Z153" s="534"/>
      <c r="AA153" s="534"/>
      <c r="AB153" s="534"/>
      <c r="AC153" s="534"/>
      <c r="AD153" s="534"/>
    </row>
    <row r="154" ht="13.5" customHeight="1">
      <c r="A154" s="534"/>
      <c r="B154" s="652"/>
      <c r="C154" s="652"/>
      <c r="D154" s="652"/>
      <c r="E154" s="652"/>
      <c r="F154" s="652"/>
      <c r="G154" s="652"/>
      <c r="H154" s="652"/>
      <c r="I154" s="652"/>
      <c r="J154" s="652"/>
      <c r="K154" s="971"/>
      <c r="L154" s="971"/>
      <c r="M154" s="534"/>
      <c r="N154" s="534"/>
      <c r="O154" s="534"/>
      <c r="P154" s="534"/>
      <c r="Q154" s="534"/>
      <c r="R154" s="534"/>
      <c r="S154" s="534"/>
      <c r="T154" s="534"/>
      <c r="U154" s="534"/>
      <c r="V154" s="534"/>
      <c r="W154" s="534"/>
      <c r="X154" s="534"/>
      <c r="Y154" s="534"/>
      <c r="Z154" s="534"/>
      <c r="AA154" s="534"/>
      <c r="AB154" s="534"/>
      <c r="AC154" s="534"/>
      <c r="AD154" s="534"/>
    </row>
    <row r="155" ht="13.5" customHeight="1">
      <c r="A155" s="534"/>
      <c r="B155" s="652"/>
      <c r="C155" s="652"/>
      <c r="D155" s="652"/>
      <c r="E155" s="652"/>
      <c r="F155" s="652"/>
      <c r="G155" s="652"/>
      <c r="H155" s="652"/>
      <c r="I155" s="652"/>
      <c r="J155" s="652"/>
      <c r="K155" s="971"/>
      <c r="L155" s="971"/>
      <c r="M155" s="534"/>
      <c r="N155" s="534"/>
      <c r="O155" s="534"/>
      <c r="P155" s="534"/>
      <c r="Q155" s="534"/>
      <c r="R155" s="534"/>
      <c r="S155" s="534"/>
      <c r="T155" s="534"/>
      <c r="U155" s="534"/>
      <c r="V155" s="534"/>
      <c r="W155" s="534"/>
      <c r="X155" s="534"/>
      <c r="Y155" s="534"/>
      <c r="Z155" s="534"/>
      <c r="AA155" s="534"/>
      <c r="AB155" s="534"/>
      <c r="AC155" s="534"/>
      <c r="AD155" s="534"/>
    </row>
    <row r="156" ht="13.5" customHeight="1">
      <c r="A156" s="534"/>
      <c r="B156" s="652"/>
      <c r="C156" s="652"/>
      <c r="D156" s="652"/>
      <c r="E156" s="652"/>
      <c r="F156" s="652"/>
      <c r="G156" s="652"/>
      <c r="H156" s="652"/>
      <c r="I156" s="652"/>
      <c r="J156" s="652"/>
      <c r="K156" s="971"/>
      <c r="L156" s="971"/>
      <c r="M156" s="534"/>
      <c r="N156" s="534"/>
      <c r="O156" s="534"/>
      <c r="P156" s="534"/>
      <c r="Q156" s="534"/>
      <c r="R156" s="534"/>
      <c r="S156" s="534"/>
      <c r="T156" s="534"/>
      <c r="U156" s="534"/>
      <c r="V156" s="534"/>
      <c r="W156" s="534"/>
      <c r="X156" s="534"/>
      <c r="Y156" s="534"/>
      <c r="Z156" s="534"/>
      <c r="AA156" s="534"/>
      <c r="AB156" s="534"/>
      <c r="AC156" s="534"/>
      <c r="AD156" s="534"/>
    </row>
    <row r="157" ht="13.5" customHeight="1">
      <c r="A157" s="534"/>
      <c r="B157" s="652"/>
      <c r="C157" s="652"/>
      <c r="D157" s="652"/>
      <c r="E157" s="652"/>
      <c r="F157" s="652"/>
      <c r="G157" s="652"/>
      <c r="H157" s="652"/>
      <c r="I157" s="652"/>
      <c r="J157" s="652"/>
      <c r="K157" s="971"/>
      <c r="L157" s="971"/>
      <c r="M157" s="534"/>
      <c r="N157" s="534"/>
      <c r="O157" s="534"/>
      <c r="P157" s="534"/>
      <c r="Q157" s="534"/>
      <c r="R157" s="534"/>
      <c r="S157" s="534"/>
      <c r="T157" s="534"/>
      <c r="U157" s="534"/>
      <c r="V157" s="534"/>
      <c r="W157" s="534"/>
      <c r="X157" s="534"/>
      <c r="Y157" s="534"/>
      <c r="Z157" s="534"/>
      <c r="AA157" s="534"/>
      <c r="AB157" s="534"/>
      <c r="AC157" s="534"/>
      <c r="AD157" s="534"/>
    </row>
    <row r="158" ht="13.5" customHeight="1">
      <c r="A158" s="534"/>
      <c r="B158" s="652"/>
      <c r="C158" s="652"/>
      <c r="D158" s="652"/>
      <c r="E158" s="652"/>
      <c r="F158" s="652"/>
      <c r="G158" s="652"/>
      <c r="H158" s="652"/>
      <c r="I158" s="652"/>
      <c r="J158" s="652"/>
      <c r="K158" s="971"/>
      <c r="L158" s="971"/>
      <c r="M158" s="534"/>
      <c r="N158" s="534"/>
      <c r="O158" s="534"/>
      <c r="P158" s="534"/>
      <c r="Q158" s="534"/>
      <c r="R158" s="534"/>
      <c r="S158" s="534"/>
      <c r="T158" s="534"/>
      <c r="U158" s="534"/>
      <c r="V158" s="534"/>
      <c r="W158" s="534"/>
      <c r="X158" s="534"/>
      <c r="Y158" s="534"/>
      <c r="Z158" s="534"/>
      <c r="AA158" s="534"/>
      <c r="AB158" s="534"/>
      <c r="AC158" s="534"/>
      <c r="AD158" s="534"/>
    </row>
    <row r="159" ht="13.5" customHeight="1">
      <c r="A159" s="534"/>
      <c r="B159" s="652"/>
      <c r="C159" s="652"/>
      <c r="D159" s="652"/>
      <c r="E159" s="652"/>
      <c r="F159" s="652"/>
      <c r="G159" s="652"/>
      <c r="H159" s="652"/>
      <c r="I159" s="652"/>
      <c r="J159" s="652"/>
      <c r="K159" s="971"/>
      <c r="L159" s="971"/>
      <c r="M159" s="534"/>
      <c r="N159" s="534"/>
      <c r="O159" s="534"/>
      <c r="P159" s="534"/>
      <c r="Q159" s="534"/>
      <c r="R159" s="534"/>
      <c r="S159" s="534"/>
      <c r="T159" s="534"/>
      <c r="U159" s="534"/>
      <c r="V159" s="534"/>
      <c r="W159" s="534"/>
      <c r="X159" s="534"/>
      <c r="Y159" s="534"/>
      <c r="Z159" s="534"/>
      <c r="AA159" s="534"/>
      <c r="AB159" s="534"/>
      <c r="AC159" s="534"/>
      <c r="AD159" s="534"/>
    </row>
    <row r="160" ht="13.5" customHeight="1">
      <c r="A160" s="534"/>
      <c r="B160" s="652"/>
      <c r="C160" s="652"/>
      <c r="D160" s="652"/>
      <c r="E160" s="652"/>
      <c r="F160" s="652"/>
      <c r="G160" s="652"/>
      <c r="H160" s="652"/>
      <c r="I160" s="652"/>
      <c r="J160" s="652"/>
      <c r="K160" s="971"/>
      <c r="L160" s="971"/>
      <c r="M160" s="534"/>
      <c r="N160" s="534"/>
      <c r="O160" s="534"/>
      <c r="P160" s="534"/>
      <c r="Q160" s="534"/>
      <c r="R160" s="534"/>
      <c r="S160" s="534"/>
      <c r="T160" s="534"/>
      <c r="U160" s="534"/>
      <c r="V160" s="534"/>
      <c r="W160" s="534"/>
      <c r="X160" s="534"/>
      <c r="Y160" s="534"/>
      <c r="Z160" s="534"/>
      <c r="AA160" s="534"/>
      <c r="AB160" s="534"/>
      <c r="AC160" s="534"/>
      <c r="AD160" s="534"/>
    </row>
    <row r="161" ht="13.5" customHeight="1">
      <c r="A161" s="534"/>
      <c r="B161" s="652"/>
      <c r="C161" s="652"/>
      <c r="D161" s="652"/>
      <c r="E161" s="652"/>
      <c r="F161" s="652"/>
      <c r="G161" s="652"/>
      <c r="H161" s="652"/>
      <c r="I161" s="652"/>
      <c r="J161" s="652"/>
      <c r="K161" s="971"/>
      <c r="L161" s="971"/>
      <c r="M161" s="534"/>
      <c r="N161" s="534"/>
      <c r="O161" s="534"/>
      <c r="P161" s="534"/>
      <c r="Q161" s="534"/>
      <c r="R161" s="534"/>
      <c r="S161" s="534"/>
      <c r="T161" s="534"/>
      <c r="U161" s="534"/>
      <c r="V161" s="534"/>
      <c r="W161" s="534"/>
      <c r="X161" s="534"/>
      <c r="Y161" s="534"/>
      <c r="Z161" s="534"/>
      <c r="AA161" s="534"/>
      <c r="AB161" s="534"/>
      <c r="AC161" s="534"/>
      <c r="AD161" s="534"/>
    </row>
    <row r="162" ht="13.5" customHeight="1">
      <c r="A162" s="534"/>
      <c r="B162" s="652"/>
      <c r="C162" s="652"/>
      <c r="D162" s="652"/>
      <c r="E162" s="652"/>
      <c r="F162" s="652"/>
      <c r="G162" s="652"/>
      <c r="H162" s="652"/>
      <c r="I162" s="652"/>
      <c r="J162" s="652"/>
      <c r="K162" s="971"/>
      <c r="L162" s="971"/>
      <c r="M162" s="534"/>
      <c r="N162" s="534"/>
      <c r="O162" s="534"/>
      <c r="P162" s="534"/>
      <c r="Q162" s="534"/>
      <c r="R162" s="534"/>
      <c r="S162" s="534"/>
      <c r="T162" s="534"/>
      <c r="U162" s="534"/>
      <c r="V162" s="534"/>
      <c r="W162" s="534"/>
      <c r="X162" s="534"/>
      <c r="Y162" s="534"/>
      <c r="Z162" s="534"/>
      <c r="AA162" s="534"/>
      <c r="AB162" s="534"/>
      <c r="AC162" s="534"/>
      <c r="AD162" s="534"/>
    </row>
    <row r="163" ht="13.5" customHeight="1">
      <c r="A163" s="534"/>
      <c r="B163" s="652"/>
      <c r="C163" s="652"/>
      <c r="D163" s="652"/>
      <c r="E163" s="652"/>
      <c r="F163" s="652"/>
      <c r="G163" s="652"/>
      <c r="H163" s="652"/>
      <c r="I163" s="652"/>
      <c r="J163" s="652"/>
      <c r="K163" s="971"/>
      <c r="L163" s="971"/>
      <c r="M163" s="534"/>
      <c r="N163" s="534"/>
      <c r="O163" s="534"/>
      <c r="P163" s="534"/>
      <c r="Q163" s="534"/>
      <c r="R163" s="534"/>
      <c r="S163" s="534"/>
      <c r="T163" s="534"/>
      <c r="U163" s="534"/>
      <c r="V163" s="534"/>
      <c r="W163" s="534"/>
      <c r="X163" s="534"/>
      <c r="Y163" s="534"/>
      <c r="Z163" s="534"/>
      <c r="AA163" s="534"/>
      <c r="AB163" s="534"/>
      <c r="AC163" s="534"/>
      <c r="AD163" s="534"/>
    </row>
    <row r="164" ht="13.5" customHeight="1">
      <c r="A164" s="534"/>
      <c r="B164" s="652"/>
      <c r="C164" s="652"/>
      <c r="D164" s="652"/>
      <c r="E164" s="652"/>
      <c r="F164" s="652"/>
      <c r="G164" s="652"/>
      <c r="H164" s="652"/>
      <c r="I164" s="652"/>
      <c r="J164" s="652"/>
      <c r="K164" s="971"/>
      <c r="L164" s="971"/>
      <c r="M164" s="534"/>
      <c r="N164" s="534"/>
      <c r="O164" s="534"/>
      <c r="P164" s="534"/>
      <c r="Q164" s="534"/>
      <c r="R164" s="534"/>
      <c r="S164" s="534"/>
      <c r="T164" s="534"/>
      <c r="U164" s="534"/>
      <c r="V164" s="534"/>
      <c r="W164" s="534"/>
      <c r="X164" s="534"/>
      <c r="Y164" s="534"/>
      <c r="Z164" s="534"/>
      <c r="AA164" s="534"/>
      <c r="AB164" s="534"/>
      <c r="AC164" s="534"/>
      <c r="AD164" s="534"/>
    </row>
    <row r="165" ht="13.5" customHeight="1">
      <c r="A165" s="534"/>
      <c r="B165" s="652"/>
      <c r="C165" s="652"/>
      <c r="D165" s="652"/>
      <c r="E165" s="652"/>
      <c r="F165" s="652"/>
      <c r="G165" s="652"/>
      <c r="H165" s="652"/>
      <c r="I165" s="652"/>
      <c r="J165" s="652"/>
      <c r="K165" s="971"/>
      <c r="L165" s="971"/>
      <c r="M165" s="534"/>
      <c r="N165" s="534"/>
      <c r="O165" s="534"/>
      <c r="P165" s="534"/>
      <c r="Q165" s="534"/>
      <c r="R165" s="534"/>
      <c r="S165" s="534"/>
      <c r="T165" s="534"/>
      <c r="U165" s="534"/>
      <c r="V165" s="534"/>
      <c r="W165" s="534"/>
      <c r="X165" s="534"/>
      <c r="Y165" s="534"/>
      <c r="Z165" s="534"/>
      <c r="AA165" s="534"/>
      <c r="AB165" s="534"/>
      <c r="AC165" s="534"/>
      <c r="AD165" s="534"/>
    </row>
    <row r="166" ht="13.5" customHeight="1">
      <c r="A166" s="534"/>
      <c r="B166" s="652"/>
      <c r="C166" s="652"/>
      <c r="D166" s="652"/>
      <c r="E166" s="652"/>
      <c r="F166" s="652"/>
      <c r="G166" s="652"/>
      <c r="H166" s="652"/>
      <c r="I166" s="652"/>
      <c r="J166" s="652"/>
      <c r="K166" s="971"/>
      <c r="L166" s="971"/>
      <c r="M166" s="534"/>
      <c r="N166" s="534"/>
      <c r="O166" s="534"/>
      <c r="P166" s="534"/>
      <c r="Q166" s="534"/>
      <c r="R166" s="534"/>
      <c r="S166" s="534"/>
      <c r="T166" s="534"/>
      <c r="U166" s="534"/>
      <c r="V166" s="534"/>
      <c r="W166" s="534"/>
      <c r="X166" s="534"/>
      <c r="Y166" s="534"/>
      <c r="Z166" s="534"/>
      <c r="AA166" s="534"/>
      <c r="AB166" s="534"/>
      <c r="AC166" s="534"/>
      <c r="AD166" s="534"/>
    </row>
    <row r="167" ht="13.5" customHeight="1">
      <c r="A167" s="534"/>
      <c r="B167" s="652"/>
      <c r="C167" s="652"/>
      <c r="D167" s="652"/>
      <c r="E167" s="652"/>
      <c r="F167" s="652"/>
      <c r="G167" s="652"/>
      <c r="H167" s="652"/>
      <c r="I167" s="652"/>
      <c r="J167" s="652"/>
      <c r="K167" s="971"/>
      <c r="L167" s="971"/>
      <c r="M167" s="534"/>
      <c r="N167" s="534"/>
      <c r="O167" s="534"/>
      <c r="P167" s="534"/>
      <c r="Q167" s="534"/>
      <c r="R167" s="534"/>
      <c r="S167" s="534"/>
      <c r="T167" s="534"/>
      <c r="U167" s="534"/>
      <c r="V167" s="534"/>
      <c r="W167" s="534"/>
      <c r="X167" s="534"/>
      <c r="Y167" s="534"/>
      <c r="Z167" s="534"/>
      <c r="AA167" s="534"/>
      <c r="AB167" s="534"/>
      <c r="AC167" s="534"/>
      <c r="AD167" s="534"/>
    </row>
    <row r="168" ht="13.5" customHeight="1">
      <c r="A168" s="534"/>
      <c r="B168" s="652"/>
      <c r="C168" s="652"/>
      <c r="D168" s="652"/>
      <c r="E168" s="652"/>
      <c r="F168" s="652"/>
      <c r="G168" s="652"/>
      <c r="H168" s="652"/>
      <c r="I168" s="652"/>
      <c r="J168" s="652"/>
      <c r="K168" s="971"/>
      <c r="L168" s="971"/>
      <c r="M168" s="534"/>
      <c r="N168" s="534"/>
      <c r="O168" s="534"/>
      <c r="P168" s="534"/>
      <c r="Q168" s="534"/>
      <c r="R168" s="534"/>
      <c r="S168" s="534"/>
      <c r="T168" s="534"/>
      <c r="U168" s="534"/>
      <c r="V168" s="534"/>
      <c r="W168" s="534"/>
      <c r="X168" s="534"/>
      <c r="Y168" s="534"/>
      <c r="Z168" s="534"/>
      <c r="AA168" s="534"/>
      <c r="AB168" s="534"/>
      <c r="AC168" s="534"/>
      <c r="AD168" s="534"/>
    </row>
    <row r="169" ht="13.5" customHeight="1">
      <c r="A169" s="534"/>
      <c r="B169" s="652"/>
      <c r="C169" s="652"/>
      <c r="D169" s="652"/>
      <c r="E169" s="652"/>
      <c r="F169" s="652"/>
      <c r="G169" s="652"/>
      <c r="H169" s="652"/>
      <c r="I169" s="652"/>
      <c r="J169" s="652"/>
      <c r="K169" s="971"/>
      <c r="L169" s="971"/>
      <c r="M169" s="534"/>
      <c r="N169" s="534"/>
      <c r="O169" s="534"/>
      <c r="P169" s="534"/>
      <c r="Q169" s="534"/>
      <c r="R169" s="534"/>
      <c r="S169" s="534"/>
      <c r="T169" s="534"/>
      <c r="U169" s="534"/>
      <c r="V169" s="534"/>
      <c r="W169" s="534"/>
      <c r="X169" s="534"/>
      <c r="Y169" s="534"/>
      <c r="Z169" s="534"/>
      <c r="AA169" s="534"/>
      <c r="AB169" s="534"/>
      <c r="AC169" s="534"/>
      <c r="AD169" s="534"/>
    </row>
    <row r="170" ht="13.5" customHeight="1">
      <c r="A170" s="534"/>
      <c r="B170" s="652"/>
      <c r="C170" s="652"/>
      <c r="D170" s="652"/>
      <c r="E170" s="652"/>
      <c r="F170" s="652"/>
      <c r="G170" s="652"/>
      <c r="H170" s="652"/>
      <c r="I170" s="652"/>
      <c r="J170" s="652"/>
      <c r="K170" s="971"/>
      <c r="L170" s="971"/>
      <c r="M170" s="534"/>
      <c r="N170" s="534"/>
      <c r="O170" s="534"/>
      <c r="P170" s="534"/>
      <c r="Q170" s="534"/>
      <c r="R170" s="534"/>
      <c r="S170" s="534"/>
      <c r="T170" s="534"/>
      <c r="U170" s="534"/>
      <c r="V170" s="534"/>
      <c r="W170" s="534"/>
      <c r="X170" s="534"/>
      <c r="Y170" s="534"/>
      <c r="Z170" s="534"/>
      <c r="AA170" s="534"/>
      <c r="AB170" s="534"/>
      <c r="AC170" s="534"/>
      <c r="AD170" s="534"/>
    </row>
    <row r="171" ht="13.5" customHeight="1">
      <c r="A171" s="534"/>
      <c r="B171" s="652"/>
      <c r="C171" s="652"/>
      <c r="D171" s="652"/>
      <c r="E171" s="652"/>
      <c r="F171" s="652"/>
      <c r="G171" s="652"/>
      <c r="H171" s="652"/>
      <c r="I171" s="652"/>
      <c r="J171" s="652"/>
      <c r="K171" s="971"/>
      <c r="L171" s="971"/>
      <c r="M171" s="534"/>
      <c r="N171" s="534"/>
      <c r="O171" s="534"/>
      <c r="P171" s="534"/>
      <c r="Q171" s="534"/>
      <c r="R171" s="534"/>
      <c r="S171" s="534"/>
      <c r="T171" s="534"/>
      <c r="U171" s="534"/>
      <c r="V171" s="534"/>
      <c r="W171" s="534"/>
      <c r="X171" s="534"/>
      <c r="Y171" s="534"/>
      <c r="Z171" s="534"/>
      <c r="AA171" s="534"/>
      <c r="AB171" s="534"/>
      <c r="AC171" s="534"/>
      <c r="AD171" s="534"/>
    </row>
    <row r="172" ht="13.5" customHeight="1">
      <c r="A172" s="534"/>
      <c r="B172" s="652"/>
      <c r="C172" s="652"/>
      <c r="D172" s="652"/>
      <c r="E172" s="652"/>
      <c r="F172" s="652"/>
      <c r="G172" s="652"/>
      <c r="H172" s="652"/>
      <c r="I172" s="652"/>
      <c r="J172" s="652"/>
      <c r="K172" s="971"/>
      <c r="L172" s="971"/>
      <c r="M172" s="534"/>
      <c r="N172" s="534"/>
      <c r="O172" s="534"/>
      <c r="P172" s="534"/>
      <c r="Q172" s="534"/>
      <c r="R172" s="534"/>
      <c r="S172" s="534"/>
      <c r="T172" s="534"/>
      <c r="U172" s="534"/>
      <c r="V172" s="534"/>
      <c r="W172" s="534"/>
      <c r="X172" s="534"/>
      <c r="Y172" s="534"/>
      <c r="Z172" s="534"/>
      <c r="AA172" s="534"/>
      <c r="AB172" s="534"/>
      <c r="AC172" s="534"/>
      <c r="AD172" s="534"/>
    </row>
    <row r="173" ht="13.5" customHeight="1">
      <c r="A173" s="534"/>
      <c r="B173" s="652"/>
      <c r="C173" s="652"/>
      <c r="D173" s="652"/>
      <c r="E173" s="652"/>
      <c r="F173" s="652"/>
      <c r="G173" s="652"/>
      <c r="H173" s="652"/>
      <c r="I173" s="652"/>
      <c r="J173" s="652"/>
      <c r="K173" s="971"/>
      <c r="L173" s="971"/>
      <c r="M173" s="534"/>
      <c r="N173" s="534"/>
      <c r="O173" s="534"/>
      <c r="P173" s="534"/>
      <c r="Q173" s="534"/>
      <c r="R173" s="534"/>
      <c r="S173" s="534"/>
      <c r="T173" s="534"/>
      <c r="U173" s="534"/>
      <c r="V173" s="534"/>
      <c r="W173" s="534"/>
      <c r="X173" s="534"/>
      <c r="Y173" s="534"/>
      <c r="Z173" s="534"/>
      <c r="AA173" s="534"/>
      <c r="AB173" s="534"/>
      <c r="AC173" s="534"/>
      <c r="AD173" s="534"/>
    </row>
    <row r="174" ht="13.5" customHeight="1">
      <c r="A174" s="534"/>
      <c r="B174" s="652"/>
      <c r="C174" s="652"/>
      <c r="D174" s="652"/>
      <c r="E174" s="652"/>
      <c r="F174" s="652"/>
      <c r="G174" s="652"/>
      <c r="H174" s="652"/>
      <c r="I174" s="652"/>
      <c r="J174" s="652"/>
      <c r="K174" s="971"/>
      <c r="L174" s="971"/>
      <c r="M174" s="534"/>
      <c r="N174" s="534"/>
      <c r="O174" s="534"/>
      <c r="P174" s="534"/>
      <c r="Q174" s="534"/>
      <c r="R174" s="534"/>
      <c r="S174" s="534"/>
      <c r="T174" s="534"/>
      <c r="U174" s="534"/>
      <c r="V174" s="534"/>
      <c r="W174" s="534"/>
      <c r="X174" s="534"/>
      <c r="Y174" s="534"/>
      <c r="Z174" s="534"/>
      <c r="AA174" s="534"/>
      <c r="AB174" s="534"/>
      <c r="AC174" s="534"/>
      <c r="AD174" s="534"/>
    </row>
    <row r="175" ht="13.5" customHeight="1">
      <c r="A175" s="534"/>
      <c r="B175" s="652"/>
      <c r="C175" s="652"/>
      <c r="D175" s="652"/>
      <c r="E175" s="652"/>
      <c r="F175" s="652"/>
      <c r="G175" s="652"/>
      <c r="H175" s="652"/>
      <c r="I175" s="652"/>
      <c r="J175" s="652"/>
      <c r="K175" s="971"/>
      <c r="L175" s="971"/>
      <c r="M175" s="534"/>
      <c r="N175" s="534"/>
      <c r="O175" s="534"/>
      <c r="P175" s="534"/>
      <c r="Q175" s="534"/>
      <c r="R175" s="534"/>
      <c r="S175" s="534"/>
      <c r="T175" s="534"/>
      <c r="U175" s="534"/>
      <c r="V175" s="534"/>
      <c r="W175" s="534"/>
      <c r="X175" s="534"/>
      <c r="Y175" s="534"/>
      <c r="Z175" s="534"/>
      <c r="AA175" s="534"/>
      <c r="AB175" s="534"/>
      <c r="AC175" s="534"/>
      <c r="AD175" s="534"/>
    </row>
    <row r="176" ht="13.5" customHeight="1">
      <c r="A176" s="534"/>
      <c r="B176" s="652"/>
      <c r="C176" s="652"/>
      <c r="D176" s="652"/>
      <c r="E176" s="652"/>
      <c r="F176" s="652"/>
      <c r="G176" s="652"/>
      <c r="H176" s="652"/>
      <c r="I176" s="652"/>
      <c r="J176" s="652"/>
      <c r="K176" s="971"/>
      <c r="L176" s="971"/>
      <c r="M176" s="534"/>
      <c r="N176" s="534"/>
      <c r="O176" s="534"/>
      <c r="P176" s="534"/>
      <c r="Q176" s="534"/>
      <c r="R176" s="534"/>
      <c r="S176" s="534"/>
      <c r="T176" s="534"/>
      <c r="U176" s="534"/>
      <c r="V176" s="534"/>
      <c r="W176" s="534"/>
      <c r="X176" s="534"/>
      <c r="Y176" s="534"/>
      <c r="Z176" s="534"/>
      <c r="AA176" s="534"/>
      <c r="AB176" s="534"/>
      <c r="AC176" s="534"/>
      <c r="AD176" s="534"/>
    </row>
    <row r="177" ht="13.5" customHeight="1">
      <c r="A177" s="534"/>
      <c r="B177" s="652"/>
      <c r="C177" s="652"/>
      <c r="D177" s="652"/>
      <c r="E177" s="652"/>
      <c r="F177" s="652"/>
      <c r="G177" s="652"/>
      <c r="H177" s="652"/>
      <c r="I177" s="652"/>
      <c r="J177" s="652"/>
      <c r="K177" s="971"/>
      <c r="L177" s="971"/>
      <c r="M177" s="534"/>
      <c r="N177" s="534"/>
      <c r="O177" s="534"/>
      <c r="P177" s="534"/>
      <c r="Q177" s="534"/>
      <c r="R177" s="534"/>
      <c r="S177" s="534"/>
      <c r="T177" s="534"/>
      <c r="U177" s="534"/>
      <c r="V177" s="534"/>
      <c r="W177" s="534"/>
      <c r="X177" s="534"/>
      <c r="Y177" s="534"/>
      <c r="Z177" s="534"/>
      <c r="AA177" s="534"/>
      <c r="AB177" s="534"/>
      <c r="AC177" s="534"/>
      <c r="AD177" s="534"/>
    </row>
    <row r="178" ht="13.5" customHeight="1">
      <c r="A178" s="534"/>
      <c r="B178" s="652"/>
      <c r="C178" s="652"/>
      <c r="D178" s="652"/>
      <c r="E178" s="652"/>
      <c r="F178" s="652"/>
      <c r="G178" s="652"/>
      <c r="H178" s="652"/>
      <c r="I178" s="652"/>
      <c r="J178" s="652"/>
      <c r="K178" s="971"/>
      <c r="L178" s="971"/>
      <c r="M178" s="534"/>
      <c r="N178" s="534"/>
      <c r="O178" s="534"/>
      <c r="P178" s="534"/>
      <c r="Q178" s="534"/>
      <c r="R178" s="534"/>
      <c r="S178" s="534"/>
      <c r="T178" s="534"/>
      <c r="U178" s="534"/>
      <c r="V178" s="534"/>
      <c r="W178" s="534"/>
      <c r="X178" s="534"/>
      <c r="Y178" s="534"/>
      <c r="Z178" s="534"/>
      <c r="AA178" s="534"/>
      <c r="AB178" s="534"/>
      <c r="AC178" s="534"/>
      <c r="AD178" s="534"/>
    </row>
    <row r="179" ht="13.5" customHeight="1">
      <c r="A179" s="534"/>
      <c r="B179" s="652"/>
      <c r="C179" s="652"/>
      <c r="D179" s="652"/>
      <c r="E179" s="652"/>
      <c r="F179" s="652"/>
      <c r="G179" s="652"/>
      <c r="H179" s="652"/>
      <c r="I179" s="652"/>
      <c r="J179" s="652"/>
      <c r="K179" s="971"/>
      <c r="L179" s="971"/>
      <c r="M179" s="534"/>
      <c r="N179" s="534"/>
      <c r="O179" s="534"/>
      <c r="P179" s="534"/>
      <c r="Q179" s="534"/>
      <c r="R179" s="534"/>
      <c r="S179" s="534"/>
      <c r="T179" s="534"/>
      <c r="U179" s="534"/>
      <c r="V179" s="534"/>
      <c r="W179" s="534"/>
      <c r="X179" s="534"/>
      <c r="Y179" s="534"/>
      <c r="Z179" s="534"/>
      <c r="AA179" s="534"/>
      <c r="AB179" s="534"/>
      <c r="AC179" s="534"/>
      <c r="AD179" s="534"/>
    </row>
    <row r="180" ht="13.5" customHeight="1">
      <c r="A180" s="534"/>
      <c r="B180" s="652"/>
      <c r="C180" s="652"/>
      <c r="D180" s="652"/>
      <c r="E180" s="652"/>
      <c r="F180" s="652"/>
      <c r="G180" s="652"/>
      <c r="H180" s="652"/>
      <c r="I180" s="652"/>
      <c r="J180" s="652"/>
      <c r="K180" s="971"/>
      <c r="L180" s="971"/>
      <c r="M180" s="534"/>
      <c r="N180" s="534"/>
      <c r="O180" s="534"/>
      <c r="P180" s="534"/>
      <c r="Q180" s="534"/>
      <c r="R180" s="534"/>
      <c r="S180" s="534"/>
      <c r="T180" s="534"/>
      <c r="U180" s="534"/>
      <c r="V180" s="534"/>
      <c r="W180" s="534"/>
      <c r="X180" s="534"/>
      <c r="Y180" s="534"/>
      <c r="Z180" s="534"/>
      <c r="AA180" s="534"/>
      <c r="AB180" s="534"/>
      <c r="AC180" s="534"/>
      <c r="AD180" s="534"/>
    </row>
    <row r="181" ht="13.5" customHeight="1">
      <c r="A181" s="534"/>
      <c r="B181" s="652"/>
      <c r="C181" s="652"/>
      <c r="D181" s="652"/>
      <c r="E181" s="652"/>
      <c r="F181" s="652"/>
      <c r="G181" s="652"/>
      <c r="H181" s="652"/>
      <c r="I181" s="652"/>
      <c r="J181" s="652"/>
      <c r="K181" s="971"/>
      <c r="L181" s="971"/>
      <c r="M181" s="534"/>
      <c r="N181" s="534"/>
      <c r="O181" s="534"/>
      <c r="P181" s="534"/>
      <c r="Q181" s="534"/>
      <c r="R181" s="534"/>
      <c r="S181" s="534"/>
      <c r="T181" s="534"/>
      <c r="U181" s="534"/>
      <c r="V181" s="534"/>
      <c r="W181" s="534"/>
      <c r="X181" s="534"/>
      <c r="Y181" s="534"/>
      <c r="Z181" s="534"/>
      <c r="AA181" s="534"/>
      <c r="AB181" s="534"/>
      <c r="AC181" s="534"/>
      <c r="AD181" s="534"/>
    </row>
    <row r="182" ht="13.5" customHeight="1">
      <c r="A182" s="534"/>
      <c r="B182" s="652"/>
      <c r="C182" s="652"/>
      <c r="D182" s="652"/>
      <c r="E182" s="652"/>
      <c r="F182" s="652"/>
      <c r="G182" s="652"/>
      <c r="H182" s="652"/>
      <c r="I182" s="652"/>
      <c r="J182" s="652"/>
      <c r="K182" s="971"/>
      <c r="L182" s="971"/>
      <c r="M182" s="534"/>
      <c r="N182" s="534"/>
      <c r="O182" s="534"/>
      <c r="P182" s="534"/>
      <c r="Q182" s="534"/>
      <c r="R182" s="534"/>
      <c r="S182" s="534"/>
      <c r="T182" s="534"/>
      <c r="U182" s="534"/>
      <c r="V182" s="534"/>
      <c r="W182" s="534"/>
      <c r="X182" s="534"/>
      <c r="Y182" s="534"/>
      <c r="Z182" s="534"/>
      <c r="AA182" s="534"/>
      <c r="AB182" s="534"/>
      <c r="AC182" s="534"/>
      <c r="AD182" s="534"/>
    </row>
    <row r="183" ht="13.5" customHeight="1">
      <c r="A183" s="534"/>
      <c r="B183" s="652"/>
      <c r="C183" s="652"/>
      <c r="D183" s="652"/>
      <c r="E183" s="652"/>
      <c r="F183" s="652"/>
      <c r="G183" s="652"/>
      <c r="H183" s="652"/>
      <c r="I183" s="652"/>
      <c r="J183" s="652"/>
      <c r="K183" s="971"/>
      <c r="L183" s="971"/>
      <c r="M183" s="534"/>
      <c r="N183" s="534"/>
      <c r="O183" s="534"/>
      <c r="P183" s="534"/>
      <c r="Q183" s="534"/>
      <c r="R183" s="534"/>
      <c r="S183" s="534"/>
      <c r="T183" s="534"/>
      <c r="U183" s="534"/>
      <c r="V183" s="534"/>
      <c r="W183" s="534"/>
      <c r="X183" s="534"/>
      <c r="Y183" s="534"/>
      <c r="Z183" s="534"/>
      <c r="AA183" s="534"/>
      <c r="AB183" s="534"/>
      <c r="AC183" s="534"/>
      <c r="AD183" s="534"/>
    </row>
    <row r="184" ht="13.5" customHeight="1">
      <c r="A184" s="534"/>
      <c r="B184" s="652"/>
      <c r="C184" s="652"/>
      <c r="D184" s="652"/>
      <c r="E184" s="652"/>
      <c r="F184" s="652"/>
      <c r="G184" s="652"/>
      <c r="H184" s="652"/>
      <c r="I184" s="652"/>
      <c r="J184" s="652"/>
      <c r="K184" s="971"/>
      <c r="L184" s="971"/>
      <c r="M184" s="534"/>
      <c r="N184" s="534"/>
      <c r="O184" s="534"/>
      <c r="P184" s="534"/>
      <c r="Q184" s="534"/>
      <c r="R184" s="534"/>
      <c r="S184" s="534"/>
      <c r="T184" s="534"/>
      <c r="U184" s="534"/>
      <c r="V184" s="534"/>
      <c r="W184" s="534"/>
      <c r="X184" s="534"/>
      <c r="Y184" s="534"/>
      <c r="Z184" s="534"/>
      <c r="AA184" s="534"/>
      <c r="AB184" s="534"/>
      <c r="AC184" s="534"/>
      <c r="AD184" s="534"/>
    </row>
    <row r="185" ht="13.5" customHeight="1">
      <c r="A185" s="534"/>
      <c r="B185" s="652"/>
      <c r="C185" s="652"/>
      <c r="D185" s="652"/>
      <c r="E185" s="652"/>
      <c r="F185" s="652"/>
      <c r="G185" s="652"/>
      <c r="H185" s="652"/>
      <c r="I185" s="652"/>
      <c r="J185" s="652"/>
      <c r="K185" s="971"/>
      <c r="L185" s="971"/>
      <c r="M185" s="534"/>
      <c r="N185" s="534"/>
      <c r="O185" s="534"/>
      <c r="P185" s="534"/>
      <c r="Q185" s="534"/>
      <c r="R185" s="534"/>
      <c r="S185" s="534"/>
      <c r="T185" s="534"/>
      <c r="U185" s="534"/>
      <c r="V185" s="534"/>
      <c r="W185" s="534"/>
      <c r="X185" s="534"/>
      <c r="Y185" s="534"/>
      <c r="Z185" s="534"/>
      <c r="AA185" s="534"/>
      <c r="AB185" s="534"/>
      <c r="AC185" s="534"/>
      <c r="AD185" s="534"/>
    </row>
    <row r="186" ht="13.5" customHeight="1">
      <c r="A186" s="534"/>
      <c r="B186" s="652"/>
      <c r="C186" s="652"/>
      <c r="D186" s="652"/>
      <c r="E186" s="652"/>
      <c r="F186" s="652"/>
      <c r="G186" s="652"/>
      <c r="H186" s="652"/>
      <c r="I186" s="652"/>
      <c r="J186" s="652"/>
      <c r="K186" s="971"/>
      <c r="L186" s="971"/>
      <c r="M186" s="534"/>
      <c r="N186" s="534"/>
      <c r="O186" s="534"/>
      <c r="P186" s="534"/>
      <c r="Q186" s="534"/>
      <c r="R186" s="534"/>
      <c r="S186" s="534"/>
      <c r="T186" s="534"/>
      <c r="U186" s="534"/>
      <c r="V186" s="534"/>
      <c r="W186" s="534"/>
      <c r="X186" s="534"/>
      <c r="Y186" s="534"/>
      <c r="Z186" s="534"/>
      <c r="AA186" s="534"/>
      <c r="AB186" s="534"/>
      <c r="AC186" s="534"/>
      <c r="AD186" s="534"/>
    </row>
    <row r="187" ht="13.5" customHeight="1">
      <c r="A187" s="534"/>
      <c r="B187" s="652"/>
      <c r="C187" s="652"/>
      <c r="D187" s="652"/>
      <c r="E187" s="652"/>
      <c r="F187" s="652"/>
      <c r="G187" s="652"/>
      <c r="H187" s="652"/>
      <c r="I187" s="652"/>
      <c r="J187" s="652"/>
      <c r="K187" s="971"/>
      <c r="L187" s="971"/>
      <c r="M187" s="534"/>
      <c r="N187" s="534"/>
      <c r="O187" s="534"/>
      <c r="P187" s="534"/>
      <c r="Q187" s="534"/>
      <c r="R187" s="534"/>
      <c r="S187" s="534"/>
      <c r="T187" s="534"/>
      <c r="U187" s="534"/>
      <c r="V187" s="534"/>
      <c r="W187" s="534"/>
      <c r="X187" s="534"/>
      <c r="Y187" s="534"/>
      <c r="Z187" s="534"/>
      <c r="AA187" s="534"/>
      <c r="AB187" s="534"/>
      <c r="AC187" s="534"/>
      <c r="AD187" s="534"/>
    </row>
    <row r="188" ht="13.5" customHeight="1">
      <c r="A188" s="534"/>
      <c r="B188" s="652"/>
      <c r="C188" s="652"/>
      <c r="D188" s="652"/>
      <c r="E188" s="652"/>
      <c r="F188" s="652"/>
      <c r="G188" s="652"/>
      <c r="H188" s="652"/>
      <c r="I188" s="652"/>
      <c r="J188" s="652"/>
      <c r="K188" s="971"/>
      <c r="L188" s="971"/>
      <c r="M188" s="534"/>
      <c r="N188" s="534"/>
      <c r="O188" s="534"/>
      <c r="P188" s="534"/>
      <c r="Q188" s="534"/>
      <c r="R188" s="534"/>
      <c r="S188" s="534"/>
      <c r="T188" s="534"/>
      <c r="U188" s="534"/>
      <c r="V188" s="534"/>
      <c r="W188" s="534"/>
      <c r="X188" s="534"/>
      <c r="Y188" s="534"/>
      <c r="Z188" s="534"/>
      <c r="AA188" s="534"/>
      <c r="AB188" s="534"/>
      <c r="AC188" s="534"/>
      <c r="AD188" s="534"/>
    </row>
    <row r="189" ht="13.5" customHeight="1">
      <c r="A189" s="534"/>
      <c r="B189" s="652"/>
      <c r="C189" s="652"/>
      <c r="D189" s="652"/>
      <c r="E189" s="652"/>
      <c r="F189" s="652"/>
      <c r="G189" s="652"/>
      <c r="H189" s="652"/>
      <c r="I189" s="652"/>
      <c r="J189" s="652"/>
      <c r="K189" s="971"/>
      <c r="L189" s="971"/>
      <c r="M189" s="534"/>
      <c r="N189" s="534"/>
      <c r="O189" s="534"/>
      <c r="P189" s="534"/>
      <c r="Q189" s="534"/>
      <c r="R189" s="534"/>
      <c r="S189" s="534"/>
      <c r="T189" s="534"/>
      <c r="U189" s="534"/>
      <c r="V189" s="534"/>
      <c r="W189" s="534"/>
      <c r="X189" s="534"/>
      <c r="Y189" s="534"/>
      <c r="Z189" s="534"/>
      <c r="AA189" s="534"/>
      <c r="AB189" s="534"/>
      <c r="AC189" s="534"/>
      <c r="AD189" s="534"/>
    </row>
    <row r="190" ht="13.5" customHeight="1">
      <c r="A190" s="534"/>
      <c r="B190" s="652"/>
      <c r="C190" s="652"/>
      <c r="D190" s="652"/>
      <c r="E190" s="652"/>
      <c r="F190" s="652"/>
      <c r="G190" s="652"/>
      <c r="H190" s="652"/>
      <c r="I190" s="652"/>
      <c r="J190" s="652"/>
      <c r="K190" s="971"/>
      <c r="L190" s="971"/>
      <c r="M190" s="534"/>
      <c r="N190" s="534"/>
      <c r="O190" s="534"/>
      <c r="P190" s="534"/>
      <c r="Q190" s="534"/>
      <c r="R190" s="534"/>
      <c r="S190" s="534"/>
      <c r="T190" s="534"/>
      <c r="U190" s="534"/>
      <c r="V190" s="534"/>
      <c r="W190" s="534"/>
      <c r="X190" s="534"/>
      <c r="Y190" s="534"/>
      <c r="Z190" s="534"/>
      <c r="AA190" s="534"/>
      <c r="AB190" s="534"/>
      <c r="AC190" s="534"/>
      <c r="AD190" s="534"/>
    </row>
    <row r="191" ht="13.5" customHeight="1">
      <c r="A191" s="534"/>
      <c r="B191" s="652"/>
      <c r="C191" s="652"/>
      <c r="D191" s="652"/>
      <c r="E191" s="652"/>
      <c r="F191" s="652"/>
      <c r="G191" s="652"/>
      <c r="H191" s="652"/>
      <c r="I191" s="652"/>
      <c r="J191" s="652"/>
      <c r="K191" s="971"/>
      <c r="L191" s="971"/>
      <c r="M191" s="534"/>
      <c r="N191" s="534"/>
      <c r="O191" s="534"/>
      <c r="P191" s="534"/>
      <c r="Q191" s="534"/>
      <c r="R191" s="534"/>
      <c r="S191" s="534"/>
      <c r="T191" s="534"/>
      <c r="U191" s="534"/>
      <c r="V191" s="534"/>
      <c r="W191" s="534"/>
      <c r="X191" s="534"/>
      <c r="Y191" s="534"/>
      <c r="Z191" s="534"/>
      <c r="AA191" s="534"/>
      <c r="AB191" s="534"/>
      <c r="AC191" s="534"/>
      <c r="AD191" s="534"/>
    </row>
    <row r="192" ht="13.5" customHeight="1">
      <c r="A192" s="534"/>
      <c r="B192" s="652"/>
      <c r="C192" s="652"/>
      <c r="D192" s="652"/>
      <c r="E192" s="652"/>
      <c r="F192" s="652"/>
      <c r="G192" s="652"/>
      <c r="H192" s="652"/>
      <c r="I192" s="652"/>
      <c r="J192" s="652"/>
      <c r="K192" s="971"/>
      <c r="L192" s="971"/>
      <c r="M192" s="534"/>
      <c r="N192" s="534"/>
      <c r="O192" s="534"/>
      <c r="P192" s="534"/>
      <c r="Q192" s="534"/>
      <c r="R192" s="534"/>
      <c r="S192" s="534"/>
      <c r="T192" s="534"/>
      <c r="U192" s="534"/>
      <c r="V192" s="534"/>
      <c r="W192" s="534"/>
      <c r="X192" s="534"/>
      <c r="Y192" s="534"/>
      <c r="Z192" s="534"/>
      <c r="AA192" s="534"/>
      <c r="AB192" s="534"/>
      <c r="AC192" s="534"/>
      <c r="AD192" s="534"/>
    </row>
    <row r="193" ht="13.5" customHeight="1">
      <c r="A193" s="534"/>
      <c r="B193" s="652"/>
      <c r="C193" s="652"/>
      <c r="D193" s="652"/>
      <c r="E193" s="652"/>
      <c r="F193" s="652"/>
      <c r="G193" s="652"/>
      <c r="H193" s="652"/>
      <c r="I193" s="652"/>
      <c r="J193" s="652"/>
      <c r="K193" s="971"/>
      <c r="L193" s="971"/>
      <c r="M193" s="534"/>
      <c r="N193" s="534"/>
      <c r="O193" s="534"/>
      <c r="P193" s="534"/>
      <c r="Q193" s="534"/>
      <c r="R193" s="534"/>
      <c r="S193" s="534"/>
      <c r="T193" s="534"/>
      <c r="U193" s="534"/>
      <c r="V193" s="534"/>
      <c r="W193" s="534"/>
      <c r="X193" s="534"/>
      <c r="Y193" s="534"/>
      <c r="Z193" s="534"/>
      <c r="AA193" s="534"/>
      <c r="AB193" s="534"/>
      <c r="AC193" s="534"/>
      <c r="AD193" s="534"/>
    </row>
    <row r="194" ht="13.5" customHeight="1">
      <c r="A194" s="534"/>
      <c r="B194" s="652"/>
      <c r="C194" s="652"/>
      <c r="D194" s="652"/>
      <c r="E194" s="652"/>
      <c r="F194" s="652"/>
      <c r="G194" s="652"/>
      <c r="H194" s="652"/>
      <c r="I194" s="652"/>
      <c r="J194" s="652"/>
      <c r="K194" s="971"/>
      <c r="L194" s="971"/>
      <c r="M194" s="534"/>
      <c r="N194" s="534"/>
      <c r="O194" s="534"/>
      <c r="P194" s="534"/>
      <c r="Q194" s="534"/>
      <c r="R194" s="534"/>
      <c r="S194" s="534"/>
      <c r="T194" s="534"/>
      <c r="U194" s="534"/>
      <c r="V194" s="534"/>
      <c r="W194" s="534"/>
      <c r="X194" s="534"/>
      <c r="Y194" s="534"/>
      <c r="Z194" s="534"/>
      <c r="AA194" s="534"/>
      <c r="AB194" s="534"/>
      <c r="AC194" s="534"/>
      <c r="AD194" s="534"/>
    </row>
    <row r="195" ht="13.5" customHeight="1">
      <c r="A195" s="534"/>
      <c r="B195" s="652"/>
      <c r="C195" s="652"/>
      <c r="D195" s="652"/>
      <c r="E195" s="652"/>
      <c r="F195" s="652"/>
      <c r="G195" s="652"/>
      <c r="H195" s="652"/>
      <c r="I195" s="652"/>
      <c r="J195" s="652"/>
      <c r="K195" s="971"/>
      <c r="L195" s="971"/>
      <c r="M195" s="534"/>
      <c r="N195" s="534"/>
      <c r="O195" s="534"/>
      <c r="P195" s="534"/>
      <c r="Q195" s="534"/>
      <c r="R195" s="534"/>
      <c r="S195" s="534"/>
      <c r="T195" s="534"/>
      <c r="U195" s="534"/>
      <c r="V195" s="534"/>
      <c r="W195" s="534"/>
      <c r="X195" s="534"/>
      <c r="Y195" s="534"/>
      <c r="Z195" s="534"/>
      <c r="AA195" s="534"/>
      <c r="AB195" s="534"/>
      <c r="AC195" s="534"/>
      <c r="AD195" s="534"/>
    </row>
    <row r="196" ht="13.5" customHeight="1">
      <c r="A196" s="534"/>
      <c r="B196" s="652"/>
      <c r="C196" s="652"/>
      <c r="D196" s="652"/>
      <c r="E196" s="652"/>
      <c r="F196" s="652"/>
      <c r="G196" s="652"/>
      <c r="H196" s="652"/>
      <c r="I196" s="652"/>
      <c r="J196" s="652"/>
      <c r="K196" s="971"/>
      <c r="L196" s="971"/>
      <c r="M196" s="534"/>
      <c r="N196" s="534"/>
      <c r="O196" s="534"/>
      <c r="P196" s="534"/>
      <c r="Q196" s="534"/>
      <c r="R196" s="534"/>
      <c r="S196" s="534"/>
      <c r="T196" s="534"/>
      <c r="U196" s="534"/>
      <c r="V196" s="534"/>
      <c r="W196" s="534"/>
      <c r="X196" s="534"/>
      <c r="Y196" s="534"/>
      <c r="Z196" s="534"/>
      <c r="AA196" s="534"/>
      <c r="AB196" s="534"/>
      <c r="AC196" s="534"/>
      <c r="AD196" s="534"/>
    </row>
    <row r="197" ht="13.5" customHeight="1">
      <c r="A197" s="534"/>
      <c r="B197" s="652"/>
      <c r="C197" s="652"/>
      <c r="D197" s="652"/>
      <c r="E197" s="652"/>
      <c r="F197" s="652"/>
      <c r="G197" s="652"/>
      <c r="H197" s="652"/>
      <c r="I197" s="652"/>
      <c r="J197" s="652"/>
      <c r="K197" s="971"/>
      <c r="L197" s="971"/>
      <c r="M197" s="534"/>
      <c r="N197" s="534"/>
      <c r="O197" s="534"/>
      <c r="P197" s="534"/>
      <c r="Q197" s="534"/>
      <c r="R197" s="534"/>
      <c r="S197" s="534"/>
      <c r="T197" s="534"/>
      <c r="U197" s="534"/>
      <c r="V197" s="534"/>
      <c r="W197" s="534"/>
      <c r="X197" s="534"/>
      <c r="Y197" s="534"/>
      <c r="Z197" s="534"/>
      <c r="AA197" s="534"/>
      <c r="AB197" s="534"/>
      <c r="AC197" s="534"/>
      <c r="AD197" s="534"/>
    </row>
    <row r="198" ht="13.5" customHeight="1">
      <c r="A198" s="534"/>
      <c r="B198" s="652"/>
      <c r="C198" s="652"/>
      <c r="D198" s="652"/>
      <c r="E198" s="652"/>
      <c r="F198" s="652"/>
      <c r="G198" s="652"/>
      <c r="H198" s="652"/>
      <c r="I198" s="652"/>
      <c r="J198" s="652"/>
      <c r="K198" s="971"/>
      <c r="L198" s="971"/>
      <c r="M198" s="534"/>
      <c r="N198" s="534"/>
      <c r="O198" s="534"/>
      <c r="P198" s="534"/>
      <c r="Q198" s="534"/>
      <c r="R198" s="534"/>
      <c r="S198" s="534"/>
      <c r="T198" s="534"/>
      <c r="U198" s="534"/>
      <c r="V198" s="534"/>
      <c r="W198" s="534"/>
      <c r="X198" s="534"/>
      <c r="Y198" s="534"/>
      <c r="Z198" s="534"/>
      <c r="AA198" s="534"/>
      <c r="AB198" s="534"/>
      <c r="AC198" s="534"/>
      <c r="AD198" s="534"/>
    </row>
    <row r="199" ht="13.5" customHeight="1">
      <c r="A199" s="534"/>
      <c r="B199" s="652"/>
      <c r="C199" s="652"/>
      <c r="D199" s="652"/>
      <c r="E199" s="652"/>
      <c r="F199" s="652"/>
      <c r="G199" s="652"/>
      <c r="H199" s="652"/>
      <c r="I199" s="652"/>
      <c r="J199" s="652"/>
      <c r="K199" s="971"/>
      <c r="L199" s="971"/>
      <c r="M199" s="534"/>
      <c r="N199" s="534"/>
      <c r="O199" s="534"/>
      <c r="P199" s="534"/>
      <c r="Q199" s="534"/>
      <c r="R199" s="534"/>
      <c r="S199" s="534"/>
      <c r="T199" s="534"/>
      <c r="U199" s="534"/>
      <c r="V199" s="534"/>
      <c r="W199" s="534"/>
      <c r="X199" s="534"/>
      <c r="Y199" s="534"/>
      <c r="Z199" s="534"/>
      <c r="AA199" s="534"/>
      <c r="AB199" s="534"/>
      <c r="AC199" s="534"/>
      <c r="AD199" s="534"/>
    </row>
    <row r="200" ht="13.5" customHeight="1">
      <c r="A200" s="534"/>
      <c r="B200" s="652"/>
      <c r="C200" s="652"/>
      <c r="D200" s="652"/>
      <c r="E200" s="652"/>
      <c r="F200" s="652"/>
      <c r="G200" s="652"/>
      <c r="H200" s="652"/>
      <c r="I200" s="652"/>
      <c r="J200" s="652"/>
      <c r="K200" s="971"/>
      <c r="L200" s="971"/>
      <c r="M200" s="534"/>
      <c r="N200" s="534"/>
      <c r="O200" s="534"/>
      <c r="P200" s="534"/>
      <c r="Q200" s="534"/>
      <c r="R200" s="534"/>
      <c r="S200" s="534"/>
      <c r="T200" s="534"/>
      <c r="U200" s="534"/>
      <c r="V200" s="534"/>
      <c r="W200" s="534"/>
      <c r="X200" s="534"/>
      <c r="Y200" s="534"/>
      <c r="Z200" s="534"/>
      <c r="AA200" s="534"/>
      <c r="AB200" s="534"/>
      <c r="AC200" s="534"/>
      <c r="AD200" s="534"/>
    </row>
    <row r="201" ht="13.5" customHeight="1">
      <c r="A201" s="534"/>
      <c r="B201" s="652"/>
      <c r="C201" s="652"/>
      <c r="D201" s="652"/>
      <c r="E201" s="652"/>
      <c r="F201" s="652"/>
      <c r="G201" s="652"/>
      <c r="H201" s="652"/>
      <c r="I201" s="652"/>
      <c r="J201" s="652"/>
      <c r="K201" s="971"/>
      <c r="L201" s="971"/>
      <c r="M201" s="534"/>
      <c r="N201" s="534"/>
      <c r="O201" s="534"/>
      <c r="P201" s="534"/>
      <c r="Q201" s="534"/>
      <c r="R201" s="534"/>
      <c r="S201" s="534"/>
      <c r="T201" s="534"/>
      <c r="U201" s="534"/>
      <c r="V201" s="534"/>
      <c r="W201" s="534"/>
      <c r="X201" s="534"/>
      <c r="Y201" s="534"/>
      <c r="Z201" s="534"/>
      <c r="AA201" s="534"/>
      <c r="AB201" s="534"/>
      <c r="AC201" s="534"/>
      <c r="AD201" s="534"/>
    </row>
    <row r="202" ht="13.5" customHeight="1">
      <c r="A202" s="534"/>
      <c r="B202" s="652"/>
      <c r="C202" s="652"/>
      <c r="D202" s="652"/>
      <c r="E202" s="652"/>
      <c r="F202" s="652"/>
      <c r="G202" s="652"/>
      <c r="H202" s="652"/>
      <c r="I202" s="652"/>
      <c r="J202" s="652"/>
      <c r="K202" s="971"/>
      <c r="L202" s="971"/>
      <c r="M202" s="534"/>
      <c r="N202" s="534"/>
      <c r="O202" s="534"/>
      <c r="P202" s="534"/>
      <c r="Q202" s="534"/>
      <c r="R202" s="534"/>
      <c r="S202" s="534"/>
      <c r="T202" s="534"/>
      <c r="U202" s="534"/>
      <c r="V202" s="534"/>
      <c r="W202" s="534"/>
      <c r="X202" s="534"/>
      <c r="Y202" s="534"/>
      <c r="Z202" s="534"/>
      <c r="AA202" s="534"/>
      <c r="AB202" s="534"/>
      <c r="AC202" s="534"/>
      <c r="AD202" s="534"/>
    </row>
    <row r="203" ht="13.5" customHeight="1">
      <c r="A203" s="534"/>
      <c r="B203" s="652"/>
      <c r="C203" s="652"/>
      <c r="D203" s="652"/>
      <c r="E203" s="652"/>
      <c r="F203" s="652"/>
      <c r="G203" s="652"/>
      <c r="H203" s="652"/>
      <c r="I203" s="652"/>
      <c r="J203" s="652"/>
      <c r="K203" s="971"/>
      <c r="L203" s="971"/>
      <c r="M203" s="534"/>
      <c r="N203" s="534"/>
      <c r="O203" s="534"/>
      <c r="P203" s="534"/>
      <c r="Q203" s="534"/>
      <c r="R203" s="534"/>
      <c r="S203" s="534"/>
      <c r="T203" s="534"/>
      <c r="U203" s="534"/>
      <c r="V203" s="534"/>
      <c r="W203" s="534"/>
      <c r="X203" s="534"/>
      <c r="Y203" s="534"/>
      <c r="Z203" s="534"/>
      <c r="AA203" s="534"/>
      <c r="AB203" s="534"/>
      <c r="AC203" s="534"/>
      <c r="AD203" s="534"/>
    </row>
    <row r="204" ht="13.5" customHeight="1">
      <c r="A204" s="534"/>
      <c r="B204" s="652"/>
      <c r="C204" s="652"/>
      <c r="D204" s="652"/>
      <c r="E204" s="652"/>
      <c r="F204" s="652"/>
      <c r="G204" s="652"/>
      <c r="H204" s="652"/>
      <c r="I204" s="652"/>
      <c r="J204" s="652"/>
      <c r="K204" s="971"/>
      <c r="L204" s="971"/>
      <c r="M204" s="534"/>
      <c r="N204" s="534"/>
      <c r="O204" s="534"/>
      <c r="P204" s="534"/>
      <c r="Q204" s="534"/>
      <c r="R204" s="534"/>
      <c r="S204" s="534"/>
      <c r="T204" s="534"/>
      <c r="U204" s="534"/>
      <c r="V204" s="534"/>
      <c r="W204" s="534"/>
      <c r="X204" s="534"/>
      <c r="Y204" s="534"/>
      <c r="Z204" s="534"/>
      <c r="AA204" s="534"/>
      <c r="AB204" s="534"/>
      <c r="AC204" s="534"/>
      <c r="AD204" s="534"/>
    </row>
    <row r="205" ht="13.5" customHeight="1">
      <c r="A205" s="534"/>
      <c r="B205" s="652"/>
      <c r="C205" s="652"/>
      <c r="D205" s="652"/>
      <c r="E205" s="652"/>
      <c r="F205" s="652"/>
      <c r="G205" s="652"/>
      <c r="H205" s="652"/>
      <c r="I205" s="652"/>
      <c r="J205" s="652"/>
      <c r="K205" s="971"/>
      <c r="L205" s="971"/>
      <c r="M205" s="534"/>
      <c r="N205" s="534"/>
      <c r="O205" s="534"/>
      <c r="P205" s="534"/>
      <c r="Q205" s="534"/>
      <c r="R205" s="534"/>
      <c r="S205" s="534"/>
      <c r="T205" s="534"/>
      <c r="U205" s="534"/>
      <c r="V205" s="534"/>
      <c r="W205" s="534"/>
      <c r="X205" s="534"/>
      <c r="Y205" s="534"/>
      <c r="Z205" s="534"/>
      <c r="AA205" s="534"/>
      <c r="AB205" s="534"/>
      <c r="AC205" s="534"/>
      <c r="AD205" s="534"/>
    </row>
    <row r="206" ht="13.5" customHeight="1">
      <c r="A206" s="534"/>
      <c r="B206" s="652"/>
      <c r="C206" s="652"/>
      <c r="D206" s="652"/>
      <c r="E206" s="652"/>
      <c r="F206" s="652"/>
      <c r="G206" s="652"/>
      <c r="H206" s="652"/>
      <c r="I206" s="652"/>
      <c r="J206" s="652"/>
      <c r="K206" s="971"/>
      <c r="L206" s="971"/>
      <c r="M206" s="534"/>
      <c r="N206" s="534"/>
      <c r="O206" s="534"/>
      <c r="P206" s="534"/>
      <c r="Q206" s="534"/>
      <c r="R206" s="534"/>
      <c r="S206" s="534"/>
      <c r="T206" s="534"/>
      <c r="U206" s="534"/>
      <c r="V206" s="534"/>
      <c r="W206" s="534"/>
      <c r="X206" s="534"/>
      <c r="Y206" s="534"/>
      <c r="Z206" s="534"/>
      <c r="AA206" s="534"/>
      <c r="AB206" s="534"/>
      <c r="AC206" s="534"/>
      <c r="AD206" s="534"/>
    </row>
    <row r="207" ht="13.5" customHeight="1">
      <c r="A207" s="534"/>
      <c r="B207" s="652"/>
      <c r="C207" s="652"/>
      <c r="D207" s="652"/>
      <c r="E207" s="652"/>
      <c r="F207" s="652"/>
      <c r="G207" s="652"/>
      <c r="H207" s="652"/>
      <c r="I207" s="652"/>
      <c r="J207" s="652"/>
      <c r="K207" s="971"/>
      <c r="L207" s="971"/>
      <c r="M207" s="534"/>
      <c r="N207" s="534"/>
      <c r="O207" s="534"/>
      <c r="P207" s="534"/>
      <c r="Q207" s="534"/>
      <c r="R207" s="534"/>
      <c r="S207" s="534"/>
      <c r="T207" s="534"/>
      <c r="U207" s="534"/>
      <c r="V207" s="534"/>
      <c r="W207" s="534"/>
      <c r="X207" s="534"/>
      <c r="Y207" s="534"/>
      <c r="Z207" s="534"/>
      <c r="AA207" s="534"/>
      <c r="AB207" s="534"/>
      <c r="AC207" s="534"/>
      <c r="AD207" s="534"/>
    </row>
    <row r="208" ht="13.5" customHeight="1">
      <c r="A208" s="534"/>
      <c r="B208" s="652"/>
      <c r="C208" s="652"/>
      <c r="D208" s="652"/>
      <c r="E208" s="652"/>
      <c r="F208" s="652"/>
      <c r="G208" s="652"/>
      <c r="H208" s="652"/>
      <c r="I208" s="652"/>
      <c r="J208" s="652"/>
      <c r="K208" s="971"/>
      <c r="L208" s="971"/>
      <c r="M208" s="534"/>
      <c r="N208" s="534"/>
      <c r="O208" s="534"/>
      <c r="P208" s="534"/>
      <c r="Q208" s="534"/>
      <c r="R208" s="534"/>
      <c r="S208" s="534"/>
      <c r="T208" s="534"/>
      <c r="U208" s="534"/>
      <c r="V208" s="534"/>
      <c r="W208" s="534"/>
      <c r="X208" s="534"/>
      <c r="Y208" s="534"/>
      <c r="Z208" s="534"/>
      <c r="AA208" s="534"/>
      <c r="AB208" s="534"/>
      <c r="AC208" s="534"/>
      <c r="AD208" s="534"/>
    </row>
    <row r="209" ht="13.5" customHeight="1">
      <c r="A209" s="534"/>
      <c r="B209" s="652"/>
      <c r="C209" s="652"/>
      <c r="D209" s="652"/>
      <c r="E209" s="652"/>
      <c r="F209" s="652"/>
      <c r="G209" s="652"/>
      <c r="H209" s="652"/>
      <c r="I209" s="652"/>
      <c r="J209" s="652"/>
      <c r="K209" s="971"/>
      <c r="L209" s="971"/>
      <c r="M209" s="534"/>
      <c r="N209" s="534"/>
      <c r="O209" s="534"/>
      <c r="P209" s="534"/>
      <c r="Q209" s="534"/>
      <c r="R209" s="534"/>
      <c r="S209" s="534"/>
      <c r="T209" s="534"/>
      <c r="U209" s="534"/>
      <c r="V209" s="534"/>
      <c r="W209" s="534"/>
      <c r="X209" s="534"/>
      <c r="Y209" s="534"/>
      <c r="Z209" s="534"/>
      <c r="AA209" s="534"/>
      <c r="AB209" s="534"/>
      <c r="AC209" s="534"/>
      <c r="AD209" s="534"/>
    </row>
    <row r="210" ht="13.5" customHeight="1">
      <c r="A210" s="534"/>
      <c r="B210" s="652"/>
      <c r="C210" s="652"/>
      <c r="D210" s="652"/>
      <c r="E210" s="652"/>
      <c r="F210" s="652"/>
      <c r="G210" s="652"/>
      <c r="H210" s="652"/>
      <c r="I210" s="652"/>
      <c r="J210" s="652"/>
      <c r="K210" s="971"/>
      <c r="L210" s="971"/>
      <c r="M210" s="534"/>
      <c r="N210" s="534"/>
      <c r="O210" s="534"/>
      <c r="P210" s="534"/>
      <c r="Q210" s="534"/>
      <c r="R210" s="534"/>
      <c r="S210" s="534"/>
      <c r="T210" s="534"/>
      <c r="U210" s="534"/>
      <c r="V210" s="534"/>
      <c r="W210" s="534"/>
      <c r="X210" s="534"/>
      <c r="Y210" s="534"/>
      <c r="Z210" s="534"/>
      <c r="AA210" s="534"/>
      <c r="AB210" s="534"/>
      <c r="AC210" s="534"/>
      <c r="AD210" s="534"/>
    </row>
    <row r="211" ht="13.5" customHeight="1">
      <c r="A211" s="534"/>
      <c r="B211" s="652"/>
      <c r="C211" s="652"/>
      <c r="D211" s="652"/>
      <c r="E211" s="652"/>
      <c r="F211" s="652"/>
      <c r="G211" s="652"/>
      <c r="H211" s="652"/>
      <c r="I211" s="652"/>
      <c r="J211" s="652"/>
      <c r="K211" s="971"/>
      <c r="L211" s="971"/>
      <c r="M211" s="534"/>
      <c r="N211" s="534"/>
      <c r="O211" s="534"/>
      <c r="P211" s="534"/>
      <c r="Q211" s="534"/>
      <c r="R211" s="534"/>
      <c r="S211" s="534"/>
      <c r="T211" s="534"/>
      <c r="U211" s="534"/>
      <c r="V211" s="534"/>
      <c r="W211" s="534"/>
      <c r="X211" s="534"/>
      <c r="Y211" s="534"/>
      <c r="Z211" s="534"/>
      <c r="AA211" s="534"/>
      <c r="AB211" s="534"/>
      <c r="AC211" s="534"/>
      <c r="AD211" s="534"/>
    </row>
    <row r="212" ht="13.5" customHeight="1">
      <c r="A212" s="534"/>
      <c r="B212" s="652"/>
      <c r="C212" s="652"/>
      <c r="D212" s="652"/>
      <c r="E212" s="652"/>
      <c r="F212" s="652"/>
      <c r="G212" s="652"/>
      <c r="H212" s="652"/>
      <c r="I212" s="652"/>
      <c r="J212" s="652"/>
      <c r="K212" s="971"/>
      <c r="L212" s="971"/>
      <c r="M212" s="534"/>
      <c r="N212" s="534"/>
      <c r="O212" s="534"/>
      <c r="P212" s="534"/>
      <c r="Q212" s="534"/>
      <c r="R212" s="534"/>
      <c r="S212" s="534"/>
      <c r="T212" s="534"/>
      <c r="U212" s="534"/>
      <c r="V212" s="534"/>
      <c r="W212" s="534"/>
      <c r="X212" s="534"/>
      <c r="Y212" s="534"/>
      <c r="Z212" s="534"/>
      <c r="AA212" s="534"/>
      <c r="AB212" s="534"/>
      <c r="AC212" s="534"/>
      <c r="AD212" s="534"/>
    </row>
    <row r="213" ht="13.5" customHeight="1">
      <c r="A213" s="534"/>
      <c r="B213" s="652"/>
      <c r="C213" s="652"/>
      <c r="D213" s="652"/>
      <c r="E213" s="652"/>
      <c r="F213" s="652"/>
      <c r="G213" s="652"/>
      <c r="H213" s="652"/>
      <c r="I213" s="652"/>
      <c r="J213" s="652"/>
      <c r="K213" s="971"/>
      <c r="L213" s="971"/>
      <c r="M213" s="534"/>
      <c r="N213" s="534"/>
      <c r="O213" s="534"/>
      <c r="P213" s="534"/>
      <c r="Q213" s="534"/>
      <c r="R213" s="534"/>
      <c r="S213" s="534"/>
      <c r="T213" s="534"/>
      <c r="U213" s="534"/>
      <c r="V213" s="534"/>
      <c r="W213" s="534"/>
      <c r="X213" s="534"/>
      <c r="Y213" s="534"/>
      <c r="Z213" s="534"/>
      <c r="AA213" s="534"/>
      <c r="AB213" s="534"/>
      <c r="AC213" s="534"/>
      <c r="AD213" s="534"/>
    </row>
    <row r="214" ht="13.5" customHeight="1">
      <c r="A214" s="534"/>
      <c r="B214" s="652"/>
      <c r="C214" s="652"/>
      <c r="D214" s="652"/>
      <c r="E214" s="652"/>
      <c r="F214" s="652"/>
      <c r="G214" s="652"/>
      <c r="H214" s="652"/>
      <c r="I214" s="652"/>
      <c r="J214" s="652"/>
      <c r="K214" s="971"/>
      <c r="L214" s="971"/>
      <c r="M214" s="534"/>
      <c r="N214" s="534"/>
      <c r="O214" s="534"/>
      <c r="P214" s="534"/>
      <c r="Q214" s="534"/>
      <c r="R214" s="534"/>
      <c r="S214" s="534"/>
      <c r="T214" s="534"/>
      <c r="U214" s="534"/>
      <c r="V214" s="534"/>
      <c r="W214" s="534"/>
      <c r="X214" s="534"/>
      <c r="Y214" s="534"/>
      <c r="Z214" s="534"/>
      <c r="AA214" s="534"/>
      <c r="AB214" s="534"/>
      <c r="AC214" s="534"/>
      <c r="AD214" s="534"/>
    </row>
    <row r="215" ht="13.5" customHeight="1">
      <c r="A215" s="534"/>
      <c r="B215" s="652"/>
      <c r="C215" s="652"/>
      <c r="D215" s="652"/>
      <c r="E215" s="652"/>
      <c r="F215" s="652"/>
      <c r="G215" s="652"/>
      <c r="H215" s="652"/>
      <c r="I215" s="652"/>
      <c r="J215" s="652"/>
      <c r="K215" s="971"/>
      <c r="L215" s="971"/>
      <c r="M215" s="534"/>
      <c r="N215" s="534"/>
      <c r="O215" s="534"/>
      <c r="P215" s="534"/>
      <c r="Q215" s="534"/>
      <c r="R215" s="534"/>
      <c r="S215" s="534"/>
      <c r="T215" s="534"/>
      <c r="U215" s="534"/>
      <c r="V215" s="534"/>
      <c r="W215" s="534"/>
      <c r="X215" s="534"/>
      <c r="Y215" s="534"/>
      <c r="Z215" s="534"/>
      <c r="AA215" s="534"/>
      <c r="AB215" s="534"/>
      <c r="AC215" s="534"/>
      <c r="AD215" s="534"/>
    </row>
    <row r="216" ht="13.5" customHeight="1">
      <c r="A216" s="534"/>
      <c r="B216" s="652"/>
      <c r="C216" s="652"/>
      <c r="D216" s="652"/>
      <c r="E216" s="652"/>
      <c r="F216" s="652"/>
      <c r="G216" s="652"/>
      <c r="H216" s="652"/>
      <c r="I216" s="652"/>
      <c r="J216" s="652"/>
      <c r="K216" s="971"/>
      <c r="L216" s="971"/>
      <c r="M216" s="534"/>
      <c r="N216" s="534"/>
      <c r="O216" s="534"/>
      <c r="P216" s="534"/>
      <c r="Q216" s="534"/>
      <c r="R216" s="534"/>
      <c r="S216" s="534"/>
      <c r="T216" s="534"/>
      <c r="U216" s="534"/>
      <c r="V216" s="534"/>
      <c r="W216" s="534"/>
      <c r="X216" s="534"/>
      <c r="Y216" s="534"/>
      <c r="Z216" s="534"/>
      <c r="AA216" s="534"/>
      <c r="AB216" s="534"/>
      <c r="AC216" s="534"/>
      <c r="AD216" s="534"/>
    </row>
    <row r="217" ht="13.5" customHeight="1">
      <c r="A217" s="534"/>
      <c r="B217" s="652"/>
      <c r="C217" s="652"/>
      <c r="D217" s="652"/>
      <c r="E217" s="652"/>
      <c r="F217" s="652"/>
      <c r="G217" s="652"/>
      <c r="H217" s="652"/>
      <c r="I217" s="652"/>
      <c r="J217" s="652"/>
      <c r="K217" s="971"/>
      <c r="L217" s="971"/>
      <c r="M217" s="534"/>
      <c r="N217" s="534"/>
      <c r="O217" s="534"/>
      <c r="P217" s="534"/>
      <c r="Q217" s="534"/>
      <c r="R217" s="534"/>
      <c r="S217" s="534"/>
      <c r="T217" s="534"/>
      <c r="U217" s="534"/>
      <c r="V217" s="534"/>
      <c r="W217" s="534"/>
      <c r="X217" s="534"/>
      <c r="Y217" s="534"/>
      <c r="Z217" s="534"/>
      <c r="AA217" s="534"/>
      <c r="AB217" s="534"/>
      <c r="AC217" s="534"/>
      <c r="AD217" s="534"/>
    </row>
    <row r="218" ht="13.5" customHeight="1">
      <c r="A218" s="534"/>
      <c r="B218" s="652"/>
      <c r="C218" s="652"/>
      <c r="D218" s="652"/>
      <c r="E218" s="652"/>
      <c r="F218" s="652"/>
      <c r="G218" s="652"/>
      <c r="H218" s="652"/>
      <c r="I218" s="652"/>
      <c r="J218" s="652"/>
      <c r="K218" s="971"/>
      <c r="L218" s="971"/>
      <c r="M218" s="534"/>
      <c r="N218" s="534"/>
      <c r="O218" s="534"/>
      <c r="P218" s="534"/>
      <c r="Q218" s="534"/>
      <c r="R218" s="534"/>
      <c r="S218" s="534"/>
      <c r="T218" s="534"/>
      <c r="U218" s="534"/>
      <c r="V218" s="534"/>
      <c r="W218" s="534"/>
      <c r="X218" s="534"/>
      <c r="Y218" s="534"/>
      <c r="Z218" s="534"/>
      <c r="AA218" s="534"/>
      <c r="AB218" s="534"/>
      <c r="AC218" s="534"/>
      <c r="AD218" s="534"/>
    </row>
    <row r="219" ht="13.5" customHeight="1">
      <c r="A219" s="534"/>
      <c r="B219" s="652"/>
      <c r="C219" s="652"/>
      <c r="D219" s="652"/>
      <c r="E219" s="652"/>
      <c r="F219" s="652"/>
      <c r="G219" s="652"/>
      <c r="H219" s="652"/>
      <c r="I219" s="652"/>
      <c r="J219" s="652"/>
      <c r="K219" s="971"/>
      <c r="L219" s="971"/>
      <c r="M219" s="534"/>
      <c r="N219" s="534"/>
      <c r="O219" s="534"/>
      <c r="P219" s="534"/>
      <c r="Q219" s="534"/>
      <c r="R219" s="534"/>
      <c r="S219" s="534"/>
      <c r="T219" s="534"/>
      <c r="U219" s="534"/>
      <c r="V219" s="534"/>
      <c r="W219" s="534"/>
      <c r="X219" s="534"/>
      <c r="Y219" s="534"/>
      <c r="Z219" s="534"/>
      <c r="AA219" s="534"/>
      <c r="AB219" s="534"/>
      <c r="AC219" s="534"/>
      <c r="AD219" s="534"/>
    </row>
    <row r="220" ht="13.5" customHeight="1">
      <c r="A220" s="534"/>
      <c r="B220" s="652"/>
      <c r="C220" s="652"/>
      <c r="D220" s="652"/>
      <c r="E220" s="652"/>
      <c r="F220" s="652"/>
      <c r="G220" s="652"/>
      <c r="H220" s="652"/>
      <c r="I220" s="652"/>
      <c r="J220" s="652"/>
      <c r="K220" s="971"/>
      <c r="L220" s="971"/>
      <c r="M220" s="534"/>
      <c r="N220" s="534"/>
      <c r="O220" s="534"/>
      <c r="P220" s="534"/>
      <c r="Q220" s="534"/>
      <c r="R220" s="534"/>
      <c r="S220" s="534"/>
      <c r="T220" s="534"/>
      <c r="U220" s="534"/>
      <c r="V220" s="534"/>
      <c r="W220" s="534"/>
      <c r="X220" s="534"/>
      <c r="Y220" s="534"/>
      <c r="Z220" s="534"/>
      <c r="AA220" s="534"/>
      <c r="AB220" s="534"/>
      <c r="AC220" s="534"/>
      <c r="AD220" s="534"/>
    </row>
    <row r="221" ht="13.5" customHeight="1">
      <c r="A221" s="534"/>
      <c r="B221" s="652"/>
      <c r="C221" s="652"/>
      <c r="D221" s="652"/>
      <c r="E221" s="652"/>
      <c r="F221" s="652"/>
      <c r="G221" s="652"/>
      <c r="H221" s="652"/>
      <c r="I221" s="652"/>
      <c r="J221" s="652"/>
      <c r="K221" s="971"/>
      <c r="L221" s="971"/>
      <c r="M221" s="534"/>
      <c r="N221" s="534"/>
      <c r="O221" s="534"/>
      <c r="P221" s="534"/>
      <c r="Q221" s="534"/>
      <c r="R221" s="534"/>
      <c r="S221" s="534"/>
      <c r="T221" s="534"/>
      <c r="U221" s="534"/>
      <c r="V221" s="534"/>
      <c r="W221" s="534"/>
      <c r="X221" s="534"/>
      <c r="Y221" s="534"/>
      <c r="Z221" s="534"/>
      <c r="AA221" s="534"/>
      <c r="AB221" s="534"/>
      <c r="AC221" s="534"/>
      <c r="AD221" s="534"/>
    </row>
    <row r="222" ht="13.5" customHeight="1">
      <c r="A222" s="534"/>
      <c r="B222" s="652"/>
      <c r="C222" s="652"/>
      <c r="D222" s="652"/>
      <c r="E222" s="652"/>
      <c r="F222" s="652"/>
      <c r="G222" s="652"/>
      <c r="H222" s="652"/>
      <c r="I222" s="652"/>
      <c r="J222" s="652"/>
      <c r="K222" s="971"/>
      <c r="L222" s="971"/>
      <c r="M222" s="534"/>
      <c r="N222" s="534"/>
      <c r="O222" s="534"/>
      <c r="P222" s="534"/>
      <c r="Q222" s="534"/>
      <c r="R222" s="534"/>
      <c r="S222" s="534"/>
      <c r="T222" s="534"/>
      <c r="U222" s="534"/>
      <c r="V222" s="534"/>
      <c r="W222" s="534"/>
      <c r="X222" s="534"/>
      <c r="Y222" s="534"/>
      <c r="Z222" s="534"/>
      <c r="AA222" s="534"/>
      <c r="AB222" s="534"/>
      <c r="AC222" s="534"/>
      <c r="AD222" s="534"/>
    </row>
    <row r="223" ht="13.5" customHeight="1">
      <c r="A223" s="534"/>
      <c r="B223" s="652"/>
      <c r="C223" s="652"/>
      <c r="D223" s="652"/>
      <c r="E223" s="652"/>
      <c r="F223" s="652"/>
      <c r="G223" s="652"/>
      <c r="H223" s="652"/>
      <c r="I223" s="652"/>
      <c r="J223" s="652"/>
      <c r="K223" s="971"/>
      <c r="L223" s="971"/>
      <c r="M223" s="534"/>
      <c r="N223" s="534"/>
      <c r="O223" s="534"/>
      <c r="P223" s="534"/>
      <c r="Q223" s="534"/>
      <c r="R223" s="534"/>
      <c r="S223" s="534"/>
      <c r="T223" s="534"/>
      <c r="U223" s="534"/>
      <c r="V223" s="534"/>
      <c r="W223" s="534"/>
      <c r="X223" s="534"/>
      <c r="Y223" s="534"/>
      <c r="Z223" s="534"/>
      <c r="AA223" s="534"/>
      <c r="AB223" s="534"/>
      <c r="AC223" s="534"/>
      <c r="AD223" s="534"/>
    </row>
    <row r="224" ht="13.5" customHeight="1">
      <c r="A224" s="534"/>
      <c r="B224" s="652"/>
      <c r="C224" s="652"/>
      <c r="D224" s="652"/>
      <c r="E224" s="652"/>
      <c r="F224" s="652"/>
      <c r="G224" s="652"/>
      <c r="H224" s="652"/>
      <c r="I224" s="652"/>
      <c r="J224" s="652"/>
      <c r="K224" s="971"/>
      <c r="L224" s="971"/>
      <c r="M224" s="534"/>
      <c r="N224" s="534"/>
      <c r="O224" s="534"/>
      <c r="P224" s="534"/>
      <c r="Q224" s="534"/>
      <c r="R224" s="534"/>
      <c r="S224" s="534"/>
      <c r="T224" s="534"/>
      <c r="U224" s="534"/>
      <c r="V224" s="534"/>
      <c r="W224" s="534"/>
      <c r="X224" s="534"/>
      <c r="Y224" s="534"/>
      <c r="Z224" s="534"/>
      <c r="AA224" s="534"/>
      <c r="AB224" s="534"/>
      <c r="AC224" s="534"/>
      <c r="AD224" s="534"/>
    </row>
    <row r="225" ht="13.5" customHeight="1">
      <c r="A225" s="534"/>
      <c r="B225" s="652"/>
      <c r="C225" s="652"/>
      <c r="D225" s="652"/>
      <c r="E225" s="652"/>
      <c r="F225" s="652"/>
      <c r="G225" s="652"/>
      <c r="H225" s="652"/>
      <c r="I225" s="652"/>
      <c r="J225" s="652"/>
      <c r="K225" s="971"/>
      <c r="L225" s="971"/>
      <c r="M225" s="534"/>
      <c r="N225" s="534"/>
      <c r="O225" s="534"/>
      <c r="P225" s="534"/>
      <c r="Q225" s="534"/>
      <c r="R225" s="534"/>
      <c r="S225" s="534"/>
      <c r="T225" s="534"/>
      <c r="U225" s="534"/>
      <c r="V225" s="534"/>
      <c r="W225" s="534"/>
      <c r="X225" s="534"/>
      <c r="Y225" s="534"/>
      <c r="Z225" s="534"/>
      <c r="AA225" s="534"/>
      <c r="AB225" s="534"/>
      <c r="AC225" s="534"/>
      <c r="AD225" s="534"/>
    </row>
    <row r="226" ht="13.5" customHeight="1">
      <c r="A226" s="534"/>
      <c r="B226" s="652"/>
      <c r="C226" s="652"/>
      <c r="D226" s="652"/>
      <c r="E226" s="652"/>
      <c r="F226" s="652"/>
      <c r="G226" s="652"/>
      <c r="H226" s="652"/>
      <c r="I226" s="652"/>
      <c r="J226" s="652"/>
      <c r="K226" s="971"/>
      <c r="L226" s="971"/>
      <c r="M226" s="534"/>
      <c r="N226" s="534"/>
      <c r="O226" s="534"/>
      <c r="P226" s="534"/>
      <c r="Q226" s="534"/>
      <c r="R226" s="534"/>
      <c r="S226" s="534"/>
      <c r="T226" s="534"/>
      <c r="U226" s="534"/>
      <c r="V226" s="534"/>
      <c r="W226" s="534"/>
      <c r="X226" s="534"/>
      <c r="Y226" s="534"/>
      <c r="Z226" s="534"/>
      <c r="AA226" s="534"/>
      <c r="AB226" s="534"/>
      <c r="AC226" s="534"/>
      <c r="AD226" s="534"/>
    </row>
    <row r="227" ht="13.5" customHeight="1">
      <c r="A227" s="534"/>
      <c r="B227" s="652"/>
      <c r="C227" s="652"/>
      <c r="D227" s="652"/>
      <c r="E227" s="652"/>
      <c r="F227" s="652"/>
      <c r="G227" s="652"/>
      <c r="H227" s="652"/>
      <c r="I227" s="652"/>
      <c r="J227" s="652"/>
      <c r="K227" s="971"/>
      <c r="L227" s="971"/>
      <c r="M227" s="534"/>
      <c r="N227" s="534"/>
      <c r="O227" s="534"/>
      <c r="P227" s="534"/>
      <c r="Q227" s="534"/>
      <c r="R227" s="534"/>
      <c r="S227" s="534"/>
      <c r="T227" s="534"/>
      <c r="U227" s="534"/>
      <c r="V227" s="534"/>
      <c r="W227" s="534"/>
      <c r="X227" s="534"/>
      <c r="Y227" s="534"/>
      <c r="Z227" s="534"/>
      <c r="AA227" s="534"/>
      <c r="AB227" s="534"/>
      <c r="AC227" s="534"/>
      <c r="AD227" s="534"/>
    </row>
    <row r="228" ht="13.5" customHeight="1">
      <c r="A228" s="534"/>
      <c r="B228" s="652"/>
      <c r="C228" s="652"/>
      <c r="D228" s="652"/>
      <c r="E228" s="652"/>
      <c r="F228" s="652"/>
      <c r="G228" s="652"/>
      <c r="H228" s="652"/>
      <c r="I228" s="652"/>
      <c r="J228" s="652"/>
      <c r="K228" s="971"/>
      <c r="L228" s="971"/>
      <c r="M228" s="534"/>
      <c r="N228" s="534"/>
      <c r="O228" s="534"/>
      <c r="P228" s="534"/>
      <c r="Q228" s="534"/>
      <c r="R228" s="534"/>
      <c r="S228" s="534"/>
      <c r="T228" s="534"/>
      <c r="U228" s="534"/>
      <c r="V228" s="534"/>
      <c r="W228" s="534"/>
      <c r="X228" s="534"/>
      <c r="Y228" s="534"/>
      <c r="Z228" s="534"/>
      <c r="AA228" s="534"/>
      <c r="AB228" s="534"/>
      <c r="AC228" s="534"/>
      <c r="AD228" s="534"/>
    </row>
    <row r="229" ht="13.5" customHeight="1">
      <c r="A229" s="534"/>
      <c r="B229" s="652"/>
      <c r="C229" s="652"/>
      <c r="D229" s="652"/>
      <c r="E229" s="652"/>
      <c r="F229" s="652"/>
      <c r="G229" s="652"/>
      <c r="H229" s="652"/>
      <c r="I229" s="652"/>
      <c r="J229" s="652"/>
      <c r="K229" s="971"/>
      <c r="L229" s="971"/>
      <c r="M229" s="534"/>
      <c r="N229" s="534"/>
      <c r="O229" s="534"/>
      <c r="P229" s="534"/>
      <c r="Q229" s="534"/>
      <c r="R229" s="534"/>
      <c r="S229" s="534"/>
      <c r="T229" s="534"/>
      <c r="U229" s="534"/>
      <c r="V229" s="534"/>
      <c r="W229" s="534"/>
      <c r="X229" s="534"/>
      <c r="Y229" s="534"/>
      <c r="Z229" s="534"/>
      <c r="AA229" s="534"/>
      <c r="AB229" s="534"/>
      <c r="AC229" s="534"/>
      <c r="AD229" s="534"/>
    </row>
    <row r="230" ht="13.5" customHeight="1">
      <c r="A230" s="534"/>
      <c r="B230" s="652"/>
      <c r="C230" s="652"/>
      <c r="D230" s="652"/>
      <c r="E230" s="652"/>
      <c r="F230" s="652"/>
      <c r="G230" s="652"/>
      <c r="H230" s="652"/>
      <c r="I230" s="652"/>
      <c r="J230" s="652"/>
      <c r="K230" s="971"/>
      <c r="L230" s="971"/>
      <c r="M230" s="534"/>
      <c r="N230" s="534"/>
      <c r="O230" s="534"/>
      <c r="P230" s="534"/>
      <c r="Q230" s="534"/>
      <c r="R230" s="534"/>
      <c r="S230" s="534"/>
      <c r="T230" s="534"/>
      <c r="U230" s="534"/>
      <c r="V230" s="534"/>
      <c r="W230" s="534"/>
      <c r="X230" s="534"/>
      <c r="Y230" s="534"/>
      <c r="Z230" s="534"/>
      <c r="AA230" s="534"/>
      <c r="AB230" s="534"/>
      <c r="AC230" s="534"/>
      <c r="AD230" s="534"/>
    </row>
    <row r="231" ht="13.5" customHeight="1">
      <c r="A231" s="534"/>
      <c r="B231" s="652"/>
      <c r="C231" s="652"/>
      <c r="D231" s="652"/>
      <c r="E231" s="652"/>
      <c r="F231" s="652"/>
      <c r="G231" s="652"/>
      <c r="H231" s="652"/>
      <c r="I231" s="652"/>
      <c r="J231" s="652"/>
      <c r="K231" s="971"/>
      <c r="L231" s="971"/>
      <c r="M231" s="534"/>
      <c r="N231" s="534"/>
      <c r="O231" s="534"/>
      <c r="P231" s="534"/>
      <c r="Q231" s="534"/>
      <c r="R231" s="534"/>
      <c r="S231" s="534"/>
      <c r="T231" s="534"/>
      <c r="U231" s="534"/>
      <c r="V231" s="534"/>
      <c r="W231" s="534"/>
      <c r="X231" s="534"/>
      <c r="Y231" s="534"/>
      <c r="Z231" s="534"/>
      <c r="AA231" s="534"/>
      <c r="AB231" s="534"/>
      <c r="AC231" s="534"/>
      <c r="AD231" s="534"/>
    </row>
    <row r="232" ht="13.5" customHeight="1">
      <c r="A232" s="534"/>
      <c r="B232" s="652"/>
      <c r="C232" s="652"/>
      <c r="D232" s="652"/>
      <c r="E232" s="652"/>
      <c r="F232" s="652"/>
      <c r="G232" s="652"/>
      <c r="H232" s="652"/>
      <c r="I232" s="652"/>
      <c r="J232" s="652"/>
      <c r="K232" s="971"/>
      <c r="L232" s="971"/>
      <c r="M232" s="534"/>
      <c r="N232" s="534"/>
      <c r="O232" s="534"/>
      <c r="P232" s="534"/>
      <c r="Q232" s="534"/>
      <c r="R232" s="534"/>
      <c r="S232" s="534"/>
      <c r="T232" s="534"/>
      <c r="U232" s="534"/>
      <c r="V232" s="534"/>
      <c r="W232" s="534"/>
      <c r="X232" s="534"/>
      <c r="Y232" s="534"/>
      <c r="Z232" s="534"/>
      <c r="AA232" s="534"/>
      <c r="AB232" s="534"/>
      <c r="AC232" s="534"/>
      <c r="AD232" s="534"/>
    </row>
    <row r="233" ht="13.5" customHeight="1">
      <c r="A233" s="534"/>
      <c r="B233" s="652"/>
      <c r="C233" s="652"/>
      <c r="D233" s="652"/>
      <c r="E233" s="652"/>
      <c r="F233" s="652"/>
      <c r="G233" s="652"/>
      <c r="H233" s="652"/>
      <c r="I233" s="652"/>
      <c r="J233" s="652"/>
      <c r="K233" s="971"/>
      <c r="L233" s="971"/>
      <c r="M233" s="534"/>
      <c r="N233" s="534"/>
      <c r="O233" s="534"/>
      <c r="P233" s="534"/>
      <c r="Q233" s="534"/>
      <c r="R233" s="534"/>
      <c r="S233" s="534"/>
      <c r="T233" s="534"/>
      <c r="U233" s="534"/>
      <c r="V233" s="534"/>
      <c r="W233" s="534"/>
      <c r="X233" s="534"/>
      <c r="Y233" s="534"/>
      <c r="Z233" s="534"/>
      <c r="AA233" s="534"/>
      <c r="AB233" s="534"/>
      <c r="AC233" s="534"/>
      <c r="AD233" s="534"/>
    </row>
    <row r="234" ht="13.5" customHeight="1">
      <c r="A234" s="534"/>
      <c r="B234" s="652"/>
      <c r="C234" s="652"/>
      <c r="D234" s="652"/>
      <c r="E234" s="652"/>
      <c r="F234" s="652"/>
      <c r="G234" s="652"/>
      <c r="H234" s="652"/>
      <c r="I234" s="652"/>
      <c r="J234" s="652"/>
      <c r="K234" s="971"/>
      <c r="L234" s="971"/>
      <c r="M234" s="534"/>
      <c r="N234" s="534"/>
      <c r="O234" s="534"/>
      <c r="P234" s="534"/>
      <c r="Q234" s="534"/>
      <c r="R234" s="534"/>
      <c r="S234" s="534"/>
      <c r="T234" s="534"/>
      <c r="U234" s="534"/>
      <c r="V234" s="534"/>
      <c r="W234" s="534"/>
      <c r="X234" s="534"/>
      <c r="Y234" s="534"/>
      <c r="Z234" s="534"/>
      <c r="AA234" s="534"/>
      <c r="AB234" s="534"/>
      <c r="AC234" s="534"/>
      <c r="AD234" s="534"/>
    </row>
    <row r="235" ht="13.5" customHeight="1">
      <c r="A235" s="534"/>
      <c r="B235" s="652"/>
      <c r="C235" s="652"/>
      <c r="D235" s="652"/>
      <c r="E235" s="652"/>
      <c r="F235" s="652"/>
      <c r="G235" s="652"/>
      <c r="H235" s="652"/>
      <c r="I235" s="652"/>
      <c r="J235" s="652"/>
      <c r="K235" s="971"/>
      <c r="L235" s="971"/>
      <c r="M235" s="534"/>
      <c r="N235" s="534"/>
      <c r="O235" s="534"/>
      <c r="P235" s="534"/>
      <c r="Q235" s="534"/>
      <c r="R235" s="534"/>
      <c r="S235" s="534"/>
      <c r="T235" s="534"/>
      <c r="U235" s="534"/>
      <c r="V235" s="534"/>
      <c r="W235" s="534"/>
      <c r="X235" s="534"/>
      <c r="Y235" s="534"/>
      <c r="Z235" s="534"/>
      <c r="AA235" s="534"/>
      <c r="AB235" s="534"/>
      <c r="AC235" s="534"/>
      <c r="AD235" s="534"/>
    </row>
    <row r="236" ht="13.5" customHeight="1">
      <c r="A236" s="534"/>
      <c r="B236" s="652"/>
      <c r="C236" s="652"/>
      <c r="D236" s="652"/>
      <c r="E236" s="652"/>
      <c r="F236" s="652"/>
      <c r="G236" s="652"/>
      <c r="H236" s="652"/>
      <c r="I236" s="652"/>
      <c r="J236" s="652"/>
      <c r="K236" s="971"/>
      <c r="L236" s="971"/>
      <c r="M236" s="534"/>
      <c r="N236" s="534"/>
      <c r="O236" s="534"/>
      <c r="P236" s="534"/>
      <c r="Q236" s="534"/>
      <c r="R236" s="534"/>
      <c r="S236" s="534"/>
      <c r="T236" s="534"/>
      <c r="U236" s="534"/>
      <c r="V236" s="534"/>
      <c r="W236" s="534"/>
      <c r="X236" s="534"/>
      <c r="Y236" s="534"/>
      <c r="Z236" s="534"/>
      <c r="AA236" s="534"/>
      <c r="AB236" s="534"/>
      <c r="AC236" s="534"/>
      <c r="AD236" s="534"/>
    </row>
    <row r="237" ht="13.5" customHeight="1">
      <c r="A237" s="534"/>
      <c r="B237" s="652"/>
      <c r="C237" s="652"/>
      <c r="D237" s="652"/>
      <c r="E237" s="652"/>
      <c r="F237" s="652"/>
      <c r="G237" s="652"/>
      <c r="H237" s="652"/>
      <c r="I237" s="652"/>
      <c r="J237" s="652"/>
      <c r="K237" s="971"/>
      <c r="L237" s="971"/>
      <c r="M237" s="534"/>
      <c r="N237" s="534"/>
      <c r="O237" s="534"/>
      <c r="P237" s="534"/>
      <c r="Q237" s="534"/>
      <c r="R237" s="534"/>
      <c r="S237" s="534"/>
      <c r="T237" s="534"/>
      <c r="U237" s="534"/>
      <c r="V237" s="534"/>
      <c r="W237" s="534"/>
      <c r="X237" s="534"/>
      <c r="Y237" s="534"/>
      <c r="Z237" s="534"/>
      <c r="AA237" s="534"/>
      <c r="AB237" s="534"/>
      <c r="AC237" s="534"/>
      <c r="AD237" s="534"/>
    </row>
    <row r="238" ht="13.5" customHeight="1">
      <c r="A238" s="534"/>
      <c r="B238" s="652"/>
      <c r="C238" s="652"/>
      <c r="D238" s="652"/>
      <c r="E238" s="652"/>
      <c r="F238" s="652"/>
      <c r="G238" s="652"/>
      <c r="H238" s="652"/>
      <c r="I238" s="652"/>
      <c r="J238" s="652"/>
      <c r="K238" s="971"/>
      <c r="L238" s="971"/>
      <c r="M238" s="534"/>
      <c r="N238" s="534"/>
      <c r="O238" s="534"/>
      <c r="P238" s="534"/>
      <c r="Q238" s="534"/>
      <c r="R238" s="534"/>
      <c r="S238" s="534"/>
      <c r="T238" s="534"/>
      <c r="U238" s="534"/>
      <c r="V238" s="534"/>
      <c r="W238" s="534"/>
      <c r="X238" s="534"/>
      <c r="Y238" s="534"/>
      <c r="Z238" s="534"/>
      <c r="AA238" s="534"/>
      <c r="AB238" s="534"/>
      <c r="AC238" s="534"/>
      <c r="AD238" s="534"/>
    </row>
    <row r="239" ht="13.5" customHeight="1">
      <c r="A239" s="534"/>
      <c r="B239" s="652"/>
      <c r="C239" s="652"/>
      <c r="D239" s="652"/>
      <c r="E239" s="652"/>
      <c r="F239" s="652"/>
      <c r="G239" s="652"/>
      <c r="H239" s="652"/>
      <c r="I239" s="652"/>
      <c r="J239" s="652"/>
      <c r="K239" s="971"/>
      <c r="L239" s="971"/>
      <c r="M239" s="534"/>
      <c r="N239" s="534"/>
      <c r="O239" s="534"/>
      <c r="P239" s="534"/>
      <c r="Q239" s="534"/>
      <c r="R239" s="534"/>
      <c r="S239" s="534"/>
      <c r="T239" s="534"/>
      <c r="U239" s="534"/>
      <c r="V239" s="534"/>
      <c r="W239" s="534"/>
      <c r="X239" s="534"/>
      <c r="Y239" s="534"/>
      <c r="Z239" s="534"/>
      <c r="AA239" s="534"/>
      <c r="AB239" s="534"/>
      <c r="AC239" s="534"/>
      <c r="AD239" s="534"/>
    </row>
    <row r="240" ht="13.5" customHeight="1">
      <c r="A240" s="534"/>
      <c r="B240" s="652"/>
      <c r="C240" s="652"/>
      <c r="D240" s="652"/>
      <c r="E240" s="652"/>
      <c r="F240" s="652"/>
      <c r="G240" s="652"/>
      <c r="H240" s="652"/>
      <c r="I240" s="652"/>
      <c r="J240" s="652"/>
      <c r="K240" s="971"/>
      <c r="L240" s="971"/>
      <c r="M240" s="534"/>
      <c r="N240" s="534"/>
      <c r="O240" s="534"/>
      <c r="P240" s="534"/>
      <c r="Q240" s="534"/>
      <c r="R240" s="534"/>
      <c r="S240" s="534"/>
      <c r="T240" s="534"/>
      <c r="U240" s="534"/>
      <c r="V240" s="534"/>
      <c r="W240" s="534"/>
      <c r="X240" s="534"/>
      <c r="Y240" s="534"/>
      <c r="Z240" s="534"/>
      <c r="AA240" s="534"/>
      <c r="AB240" s="534"/>
      <c r="AC240" s="534"/>
      <c r="AD240" s="534"/>
    </row>
    <row r="241" ht="13.5" customHeight="1">
      <c r="A241" s="534"/>
      <c r="B241" s="652"/>
      <c r="C241" s="652"/>
      <c r="D241" s="652"/>
      <c r="E241" s="652"/>
      <c r="F241" s="652"/>
      <c r="G241" s="652"/>
      <c r="H241" s="652"/>
      <c r="I241" s="652"/>
      <c r="J241" s="652"/>
      <c r="K241" s="971"/>
      <c r="L241" s="971"/>
      <c r="M241" s="534"/>
      <c r="N241" s="534"/>
      <c r="O241" s="534"/>
      <c r="P241" s="534"/>
      <c r="Q241" s="534"/>
      <c r="R241" s="534"/>
      <c r="S241" s="534"/>
      <c r="T241" s="534"/>
      <c r="U241" s="534"/>
      <c r="V241" s="534"/>
      <c r="W241" s="534"/>
      <c r="X241" s="534"/>
      <c r="Y241" s="534"/>
      <c r="Z241" s="534"/>
      <c r="AA241" s="534"/>
      <c r="AB241" s="534"/>
      <c r="AC241" s="534"/>
      <c r="AD241" s="534"/>
    </row>
    <row r="242" ht="13.5" customHeight="1">
      <c r="A242" s="534"/>
      <c r="B242" s="652"/>
      <c r="C242" s="652"/>
      <c r="D242" s="652"/>
      <c r="E242" s="652"/>
      <c r="F242" s="652"/>
      <c r="G242" s="652"/>
      <c r="H242" s="652"/>
      <c r="I242" s="652"/>
      <c r="J242" s="652"/>
      <c r="K242" s="971"/>
      <c r="L242" s="971"/>
      <c r="M242" s="534"/>
      <c r="N242" s="534"/>
      <c r="O242" s="534"/>
      <c r="P242" s="534"/>
      <c r="Q242" s="534"/>
      <c r="R242" s="534"/>
      <c r="S242" s="534"/>
      <c r="T242" s="534"/>
      <c r="U242" s="534"/>
      <c r="V242" s="534"/>
      <c r="W242" s="534"/>
      <c r="X242" s="534"/>
      <c r="Y242" s="534"/>
      <c r="Z242" s="534"/>
      <c r="AA242" s="534"/>
      <c r="AB242" s="534"/>
      <c r="AC242" s="534"/>
      <c r="AD242" s="534"/>
    </row>
    <row r="243" ht="13.5" customHeight="1">
      <c r="A243" s="534"/>
      <c r="B243" s="652"/>
      <c r="C243" s="652"/>
      <c r="D243" s="652"/>
      <c r="E243" s="652"/>
      <c r="F243" s="652"/>
      <c r="G243" s="652"/>
      <c r="H243" s="652"/>
      <c r="I243" s="652"/>
      <c r="J243" s="652"/>
      <c r="K243" s="971"/>
      <c r="L243" s="971"/>
      <c r="M243" s="534"/>
      <c r="N243" s="534"/>
      <c r="O243" s="534"/>
      <c r="P243" s="534"/>
      <c r="Q243" s="534"/>
      <c r="R243" s="534"/>
      <c r="S243" s="534"/>
      <c r="T243" s="534"/>
      <c r="U243" s="534"/>
      <c r="V243" s="534"/>
      <c r="W243" s="534"/>
      <c r="X243" s="534"/>
      <c r="Y243" s="534"/>
      <c r="Z243" s="534"/>
      <c r="AA243" s="534"/>
      <c r="AB243" s="534"/>
      <c r="AC243" s="534"/>
      <c r="AD243" s="534"/>
    </row>
    <row r="244" ht="13.5" customHeight="1">
      <c r="A244" s="534"/>
      <c r="B244" s="652"/>
      <c r="C244" s="652"/>
      <c r="D244" s="652"/>
      <c r="E244" s="652"/>
      <c r="F244" s="652"/>
      <c r="G244" s="652"/>
      <c r="H244" s="652"/>
      <c r="I244" s="652"/>
      <c r="J244" s="652"/>
      <c r="K244" s="971"/>
      <c r="L244" s="971"/>
      <c r="M244" s="534"/>
      <c r="N244" s="534"/>
      <c r="O244" s="534"/>
      <c r="P244" s="534"/>
      <c r="Q244" s="534"/>
      <c r="R244" s="534"/>
      <c r="S244" s="534"/>
      <c r="T244" s="534"/>
      <c r="U244" s="534"/>
      <c r="V244" s="534"/>
      <c r="W244" s="534"/>
      <c r="X244" s="534"/>
      <c r="Y244" s="534"/>
      <c r="Z244" s="534"/>
      <c r="AA244" s="534"/>
      <c r="AB244" s="534"/>
      <c r="AC244" s="534"/>
      <c r="AD244" s="534"/>
    </row>
    <row r="245" ht="13.5" customHeight="1">
      <c r="A245" s="534"/>
      <c r="B245" s="652"/>
      <c r="C245" s="652"/>
      <c r="D245" s="652"/>
      <c r="E245" s="652"/>
      <c r="F245" s="652"/>
      <c r="G245" s="652"/>
      <c r="H245" s="652"/>
      <c r="I245" s="652"/>
      <c r="J245" s="652"/>
      <c r="K245" s="971"/>
      <c r="L245" s="971"/>
      <c r="M245" s="534"/>
      <c r="N245" s="534"/>
      <c r="O245" s="534"/>
      <c r="P245" s="534"/>
      <c r="Q245" s="534"/>
      <c r="R245" s="534"/>
      <c r="S245" s="534"/>
      <c r="T245" s="534"/>
      <c r="U245" s="534"/>
      <c r="V245" s="534"/>
      <c r="W245" s="534"/>
      <c r="X245" s="534"/>
      <c r="Y245" s="534"/>
      <c r="Z245" s="534"/>
      <c r="AA245" s="534"/>
      <c r="AB245" s="534"/>
      <c r="AC245" s="534"/>
      <c r="AD245" s="534"/>
    </row>
    <row r="246" ht="13.5" customHeight="1">
      <c r="A246" s="534"/>
      <c r="B246" s="652"/>
      <c r="C246" s="652"/>
      <c r="D246" s="652"/>
      <c r="E246" s="652"/>
      <c r="F246" s="652"/>
      <c r="G246" s="652"/>
      <c r="H246" s="652"/>
      <c r="I246" s="652"/>
      <c r="J246" s="652"/>
      <c r="K246" s="971"/>
      <c r="L246" s="971"/>
      <c r="M246" s="534"/>
      <c r="N246" s="534"/>
      <c r="O246" s="534"/>
      <c r="P246" s="534"/>
      <c r="Q246" s="534"/>
      <c r="R246" s="534"/>
      <c r="S246" s="534"/>
      <c r="T246" s="534"/>
      <c r="U246" s="534"/>
      <c r="V246" s="534"/>
      <c r="W246" s="534"/>
      <c r="X246" s="534"/>
      <c r="Y246" s="534"/>
      <c r="Z246" s="534"/>
      <c r="AA246" s="534"/>
      <c r="AB246" s="534"/>
      <c r="AC246" s="534"/>
      <c r="AD246" s="534"/>
    </row>
    <row r="247" ht="13.5" customHeight="1">
      <c r="A247" s="534"/>
      <c r="B247" s="652"/>
      <c r="C247" s="652"/>
      <c r="D247" s="652"/>
      <c r="E247" s="652"/>
      <c r="F247" s="652"/>
      <c r="G247" s="652"/>
      <c r="H247" s="652"/>
      <c r="I247" s="652"/>
      <c r="J247" s="652"/>
      <c r="K247" s="971"/>
      <c r="L247" s="971"/>
      <c r="M247" s="534"/>
      <c r="N247" s="534"/>
      <c r="O247" s="534"/>
      <c r="P247" s="534"/>
      <c r="Q247" s="534"/>
      <c r="R247" s="534"/>
      <c r="S247" s="534"/>
      <c r="T247" s="534"/>
      <c r="U247" s="534"/>
      <c r="V247" s="534"/>
      <c r="W247" s="534"/>
      <c r="X247" s="534"/>
      <c r="Y247" s="534"/>
      <c r="Z247" s="534"/>
      <c r="AA247" s="534"/>
      <c r="AB247" s="534"/>
      <c r="AC247" s="534"/>
      <c r="AD247" s="534"/>
    </row>
    <row r="248" ht="13.5" customHeight="1">
      <c r="A248" s="534"/>
      <c r="B248" s="652"/>
      <c r="C248" s="652"/>
      <c r="D248" s="652"/>
      <c r="E248" s="652"/>
      <c r="F248" s="652"/>
      <c r="G248" s="652"/>
      <c r="H248" s="652"/>
      <c r="I248" s="652"/>
      <c r="J248" s="652"/>
      <c r="K248" s="971"/>
      <c r="L248" s="971"/>
      <c r="M248" s="534"/>
      <c r="N248" s="534"/>
      <c r="O248" s="534"/>
      <c r="P248" s="534"/>
      <c r="Q248" s="534"/>
      <c r="R248" s="534"/>
      <c r="S248" s="534"/>
      <c r="T248" s="534"/>
      <c r="U248" s="534"/>
      <c r="V248" s="534"/>
      <c r="W248" s="534"/>
      <c r="X248" s="534"/>
      <c r="Y248" s="534"/>
      <c r="Z248" s="534"/>
      <c r="AA248" s="534"/>
      <c r="AB248" s="534"/>
      <c r="AC248" s="534"/>
      <c r="AD248" s="534"/>
    </row>
    <row r="249" ht="13.5" customHeight="1">
      <c r="A249" s="534"/>
      <c r="B249" s="652"/>
      <c r="C249" s="652"/>
      <c r="D249" s="652"/>
      <c r="E249" s="652"/>
      <c r="F249" s="652"/>
      <c r="G249" s="652"/>
      <c r="H249" s="652"/>
      <c r="I249" s="652"/>
      <c r="J249" s="652"/>
      <c r="K249" s="971"/>
      <c r="L249" s="971"/>
      <c r="M249" s="534"/>
      <c r="N249" s="534"/>
      <c r="O249" s="534"/>
      <c r="P249" s="534"/>
      <c r="Q249" s="534"/>
      <c r="R249" s="534"/>
      <c r="S249" s="534"/>
      <c r="T249" s="534"/>
      <c r="U249" s="534"/>
      <c r="V249" s="534"/>
      <c r="W249" s="534"/>
      <c r="X249" s="534"/>
      <c r="Y249" s="534"/>
      <c r="Z249" s="534"/>
      <c r="AA249" s="534"/>
      <c r="AB249" s="534"/>
      <c r="AC249" s="534"/>
      <c r="AD249" s="534"/>
    </row>
    <row r="250" ht="13.5" customHeight="1">
      <c r="A250" s="534"/>
      <c r="B250" s="652"/>
      <c r="C250" s="652"/>
      <c r="D250" s="652"/>
      <c r="E250" s="652"/>
      <c r="F250" s="652"/>
      <c r="G250" s="652"/>
      <c r="H250" s="652"/>
      <c r="I250" s="652"/>
      <c r="J250" s="652"/>
      <c r="K250" s="971"/>
      <c r="L250" s="971"/>
      <c r="M250" s="534"/>
      <c r="N250" s="534"/>
      <c r="O250" s="534"/>
      <c r="P250" s="534"/>
      <c r="Q250" s="534"/>
      <c r="R250" s="534"/>
      <c r="S250" s="534"/>
      <c r="T250" s="534"/>
      <c r="U250" s="534"/>
      <c r="V250" s="534"/>
      <c r="W250" s="534"/>
      <c r="X250" s="534"/>
      <c r="Y250" s="534"/>
      <c r="Z250" s="534"/>
      <c r="AA250" s="534"/>
      <c r="AB250" s="534"/>
      <c r="AC250" s="534"/>
      <c r="AD250" s="534"/>
    </row>
    <row r="251" ht="13.5" customHeight="1">
      <c r="A251" s="534"/>
      <c r="B251" s="652"/>
      <c r="C251" s="652"/>
      <c r="D251" s="652"/>
      <c r="E251" s="652"/>
      <c r="F251" s="652"/>
      <c r="G251" s="652"/>
      <c r="H251" s="652"/>
      <c r="I251" s="652"/>
      <c r="J251" s="652"/>
      <c r="K251" s="971"/>
      <c r="L251" s="971"/>
      <c r="M251" s="534"/>
      <c r="N251" s="534"/>
      <c r="O251" s="534"/>
      <c r="P251" s="534"/>
      <c r="Q251" s="534"/>
      <c r="R251" s="534"/>
      <c r="S251" s="534"/>
      <c r="T251" s="534"/>
      <c r="U251" s="534"/>
      <c r="V251" s="534"/>
      <c r="W251" s="534"/>
      <c r="X251" s="534"/>
      <c r="Y251" s="534"/>
      <c r="Z251" s="534"/>
      <c r="AA251" s="534"/>
      <c r="AB251" s="534"/>
      <c r="AC251" s="534"/>
      <c r="AD251" s="534"/>
    </row>
    <row r="252" ht="13.5" customHeight="1">
      <c r="A252" s="534"/>
      <c r="B252" s="652"/>
      <c r="C252" s="652"/>
      <c r="D252" s="652"/>
      <c r="E252" s="652"/>
      <c r="F252" s="652"/>
      <c r="G252" s="652"/>
      <c r="H252" s="652"/>
      <c r="I252" s="652"/>
      <c r="J252" s="652"/>
      <c r="K252" s="971"/>
      <c r="L252" s="971"/>
      <c r="M252" s="534"/>
      <c r="N252" s="534"/>
      <c r="O252" s="534"/>
      <c r="P252" s="534"/>
      <c r="Q252" s="534"/>
      <c r="R252" s="534"/>
      <c r="S252" s="534"/>
      <c r="T252" s="534"/>
      <c r="U252" s="534"/>
      <c r="V252" s="534"/>
      <c r="W252" s="534"/>
      <c r="X252" s="534"/>
      <c r="Y252" s="534"/>
      <c r="Z252" s="534"/>
      <c r="AA252" s="534"/>
      <c r="AB252" s="534"/>
      <c r="AC252" s="534"/>
      <c r="AD252" s="534"/>
    </row>
    <row r="253" ht="13.5" customHeight="1">
      <c r="A253" s="534"/>
      <c r="B253" s="652"/>
      <c r="C253" s="652"/>
      <c r="D253" s="652"/>
      <c r="E253" s="652"/>
      <c r="F253" s="652"/>
      <c r="G253" s="652"/>
      <c r="H253" s="652"/>
      <c r="I253" s="652"/>
      <c r="J253" s="652"/>
      <c r="K253" s="971"/>
      <c r="L253" s="971"/>
      <c r="M253" s="534"/>
      <c r="N253" s="534"/>
      <c r="O253" s="534"/>
      <c r="P253" s="534"/>
      <c r="Q253" s="534"/>
      <c r="R253" s="534"/>
      <c r="S253" s="534"/>
      <c r="T253" s="534"/>
      <c r="U253" s="534"/>
      <c r="V253" s="534"/>
      <c r="W253" s="534"/>
      <c r="X253" s="534"/>
      <c r="Y253" s="534"/>
      <c r="Z253" s="534"/>
      <c r="AA253" s="534"/>
      <c r="AB253" s="534"/>
      <c r="AC253" s="534"/>
      <c r="AD253" s="534"/>
    </row>
    <row r="254" ht="13.5" customHeight="1">
      <c r="A254" s="534"/>
      <c r="B254" s="652"/>
      <c r="C254" s="652"/>
      <c r="D254" s="652"/>
      <c r="E254" s="652"/>
      <c r="F254" s="652"/>
      <c r="G254" s="652"/>
      <c r="H254" s="652"/>
      <c r="I254" s="652"/>
      <c r="J254" s="652"/>
      <c r="K254" s="971"/>
      <c r="L254" s="971"/>
      <c r="M254" s="534"/>
      <c r="N254" s="534"/>
      <c r="O254" s="534"/>
      <c r="P254" s="534"/>
      <c r="Q254" s="534"/>
      <c r="R254" s="534"/>
      <c r="S254" s="534"/>
      <c r="T254" s="534"/>
      <c r="U254" s="534"/>
      <c r="V254" s="534"/>
      <c r="W254" s="534"/>
      <c r="X254" s="534"/>
      <c r="Y254" s="534"/>
      <c r="Z254" s="534"/>
      <c r="AA254" s="534"/>
      <c r="AB254" s="534"/>
      <c r="AC254" s="534"/>
      <c r="AD254" s="534"/>
    </row>
    <row r="255" ht="13.5" customHeight="1">
      <c r="A255" s="534"/>
      <c r="B255" s="652"/>
      <c r="C255" s="652"/>
      <c r="D255" s="652"/>
      <c r="E255" s="652"/>
      <c r="F255" s="652"/>
      <c r="G255" s="652"/>
      <c r="H255" s="652"/>
      <c r="I255" s="652"/>
      <c r="J255" s="652"/>
      <c r="K255" s="971"/>
      <c r="L255" s="971"/>
      <c r="M255" s="534"/>
      <c r="N255" s="534"/>
      <c r="O255" s="534"/>
      <c r="P255" s="534"/>
      <c r="Q255" s="534"/>
      <c r="R255" s="534"/>
      <c r="S255" s="534"/>
      <c r="T255" s="534"/>
      <c r="U255" s="534"/>
      <c r="V255" s="534"/>
      <c r="W255" s="534"/>
      <c r="X255" s="534"/>
      <c r="Y255" s="534"/>
      <c r="Z255" s="534"/>
      <c r="AA255" s="534"/>
      <c r="AB255" s="534"/>
      <c r="AC255" s="534"/>
      <c r="AD255" s="534"/>
    </row>
    <row r="256" ht="13.5" customHeight="1">
      <c r="A256" s="534"/>
      <c r="B256" s="652"/>
      <c r="C256" s="652"/>
      <c r="D256" s="652"/>
      <c r="E256" s="652"/>
      <c r="F256" s="652"/>
      <c r="G256" s="652"/>
      <c r="H256" s="652"/>
      <c r="I256" s="652"/>
      <c r="J256" s="652"/>
      <c r="K256" s="971"/>
      <c r="L256" s="971"/>
      <c r="M256" s="534"/>
      <c r="N256" s="534"/>
      <c r="O256" s="534"/>
      <c r="P256" s="534"/>
      <c r="Q256" s="534"/>
      <c r="R256" s="534"/>
      <c r="S256" s="534"/>
      <c r="T256" s="534"/>
      <c r="U256" s="534"/>
      <c r="V256" s="534"/>
      <c r="W256" s="534"/>
      <c r="X256" s="534"/>
      <c r="Y256" s="534"/>
      <c r="Z256" s="534"/>
      <c r="AA256" s="534"/>
      <c r="AB256" s="534"/>
      <c r="AC256" s="534"/>
      <c r="AD256" s="534"/>
    </row>
    <row r="257" ht="13.5" customHeight="1">
      <c r="A257" s="534"/>
      <c r="B257" s="652"/>
      <c r="C257" s="652"/>
      <c r="D257" s="652"/>
      <c r="E257" s="652"/>
      <c r="F257" s="652"/>
      <c r="G257" s="652"/>
      <c r="H257" s="652"/>
      <c r="I257" s="652"/>
      <c r="J257" s="652"/>
      <c r="K257" s="971"/>
      <c r="L257" s="971"/>
      <c r="M257" s="534"/>
      <c r="N257" s="534"/>
      <c r="O257" s="534"/>
      <c r="P257" s="534"/>
      <c r="Q257" s="534"/>
      <c r="R257" s="534"/>
      <c r="S257" s="534"/>
      <c r="T257" s="534"/>
      <c r="U257" s="534"/>
      <c r="V257" s="534"/>
      <c r="W257" s="534"/>
      <c r="X257" s="534"/>
      <c r="Y257" s="534"/>
      <c r="Z257" s="534"/>
      <c r="AA257" s="534"/>
      <c r="AB257" s="534"/>
      <c r="AC257" s="534"/>
      <c r="AD257" s="534"/>
    </row>
    <row r="258" ht="13.5" customHeight="1">
      <c r="A258" s="534"/>
      <c r="B258" s="652"/>
      <c r="C258" s="652"/>
      <c r="D258" s="652"/>
      <c r="E258" s="652"/>
      <c r="F258" s="652"/>
      <c r="G258" s="652"/>
      <c r="H258" s="652"/>
      <c r="I258" s="652"/>
      <c r="J258" s="652"/>
      <c r="K258" s="971"/>
      <c r="L258" s="971"/>
      <c r="M258" s="534"/>
      <c r="N258" s="534"/>
      <c r="O258" s="534"/>
      <c r="P258" s="534"/>
      <c r="Q258" s="534"/>
      <c r="R258" s="534"/>
      <c r="S258" s="534"/>
      <c r="T258" s="534"/>
      <c r="U258" s="534"/>
      <c r="V258" s="534"/>
      <c r="W258" s="534"/>
      <c r="X258" s="534"/>
      <c r="Y258" s="534"/>
      <c r="Z258" s="534"/>
      <c r="AA258" s="534"/>
      <c r="AB258" s="534"/>
      <c r="AC258" s="534"/>
      <c r="AD258" s="534"/>
    </row>
    <row r="259" ht="13.5" customHeight="1">
      <c r="A259" s="534"/>
      <c r="B259" s="652"/>
      <c r="C259" s="652"/>
      <c r="D259" s="652"/>
      <c r="E259" s="652"/>
      <c r="F259" s="652"/>
      <c r="G259" s="652"/>
      <c r="H259" s="652"/>
      <c r="I259" s="652"/>
      <c r="J259" s="652"/>
      <c r="K259" s="971"/>
      <c r="L259" s="971"/>
      <c r="M259" s="534"/>
      <c r="N259" s="534"/>
      <c r="O259" s="534"/>
      <c r="P259" s="534"/>
      <c r="Q259" s="534"/>
      <c r="R259" s="534"/>
      <c r="S259" s="534"/>
      <c r="T259" s="534"/>
      <c r="U259" s="534"/>
      <c r="V259" s="534"/>
      <c r="W259" s="534"/>
      <c r="X259" s="534"/>
      <c r="Y259" s="534"/>
      <c r="Z259" s="534"/>
      <c r="AA259" s="534"/>
      <c r="AB259" s="534"/>
      <c r="AC259" s="534"/>
      <c r="AD259" s="534"/>
    </row>
    <row r="260" ht="13.5" customHeight="1">
      <c r="A260" s="534"/>
      <c r="B260" s="652"/>
      <c r="C260" s="652"/>
      <c r="D260" s="652"/>
      <c r="E260" s="652"/>
      <c r="F260" s="652"/>
      <c r="G260" s="652"/>
      <c r="H260" s="652"/>
      <c r="I260" s="652"/>
      <c r="J260" s="652"/>
      <c r="K260" s="971"/>
      <c r="L260" s="971"/>
      <c r="M260" s="534"/>
      <c r="N260" s="534"/>
      <c r="O260" s="534"/>
      <c r="P260" s="534"/>
      <c r="Q260" s="534"/>
      <c r="R260" s="534"/>
      <c r="S260" s="534"/>
      <c r="T260" s="534"/>
      <c r="U260" s="534"/>
      <c r="V260" s="534"/>
      <c r="W260" s="534"/>
      <c r="X260" s="534"/>
      <c r="Y260" s="534"/>
      <c r="Z260" s="534"/>
      <c r="AA260" s="534"/>
      <c r="AB260" s="534"/>
      <c r="AC260" s="534"/>
      <c r="AD260" s="534"/>
    </row>
    <row r="261" ht="13.5" customHeight="1">
      <c r="A261" s="534"/>
      <c r="B261" s="652"/>
      <c r="C261" s="652"/>
      <c r="D261" s="652"/>
      <c r="E261" s="652"/>
      <c r="F261" s="652"/>
      <c r="G261" s="652"/>
      <c r="H261" s="652"/>
      <c r="I261" s="652"/>
      <c r="J261" s="652"/>
      <c r="K261" s="971"/>
      <c r="L261" s="971"/>
      <c r="M261" s="534"/>
      <c r="N261" s="534"/>
      <c r="O261" s="534"/>
      <c r="P261" s="534"/>
      <c r="Q261" s="534"/>
      <c r="R261" s="534"/>
      <c r="S261" s="534"/>
      <c r="T261" s="534"/>
      <c r="U261" s="534"/>
      <c r="V261" s="534"/>
      <c r="W261" s="534"/>
      <c r="X261" s="534"/>
      <c r="Y261" s="534"/>
      <c r="Z261" s="534"/>
      <c r="AA261" s="534"/>
      <c r="AB261" s="534"/>
      <c r="AC261" s="534"/>
      <c r="AD261" s="534"/>
    </row>
    <row r="262" ht="13.5" customHeight="1">
      <c r="A262" s="534"/>
      <c r="B262" s="652"/>
      <c r="C262" s="652"/>
      <c r="D262" s="652"/>
      <c r="E262" s="652"/>
      <c r="F262" s="652"/>
      <c r="G262" s="652"/>
      <c r="H262" s="652"/>
      <c r="I262" s="652"/>
      <c r="J262" s="652"/>
      <c r="K262" s="971"/>
      <c r="L262" s="971"/>
      <c r="M262" s="534"/>
      <c r="N262" s="534"/>
      <c r="O262" s="534"/>
      <c r="P262" s="534"/>
      <c r="Q262" s="534"/>
      <c r="R262" s="534"/>
      <c r="S262" s="534"/>
      <c r="T262" s="534"/>
      <c r="U262" s="534"/>
      <c r="V262" s="534"/>
      <c r="W262" s="534"/>
      <c r="X262" s="534"/>
      <c r="Y262" s="534"/>
      <c r="Z262" s="534"/>
      <c r="AA262" s="534"/>
      <c r="AB262" s="534"/>
      <c r="AC262" s="534"/>
      <c r="AD262" s="534"/>
    </row>
    <row r="263" ht="13.5" customHeight="1">
      <c r="A263" s="534"/>
      <c r="B263" s="652"/>
      <c r="C263" s="652"/>
      <c r="D263" s="652"/>
      <c r="E263" s="652"/>
      <c r="F263" s="652"/>
      <c r="G263" s="652"/>
      <c r="H263" s="652"/>
      <c r="I263" s="652"/>
      <c r="J263" s="652"/>
      <c r="K263" s="971"/>
      <c r="L263" s="971"/>
      <c r="M263" s="534"/>
      <c r="N263" s="534"/>
      <c r="O263" s="534"/>
      <c r="P263" s="534"/>
      <c r="Q263" s="534"/>
      <c r="R263" s="534"/>
      <c r="S263" s="534"/>
      <c r="T263" s="534"/>
      <c r="U263" s="534"/>
      <c r="V263" s="534"/>
      <c r="W263" s="534"/>
      <c r="X263" s="534"/>
      <c r="Y263" s="534"/>
      <c r="Z263" s="534"/>
      <c r="AA263" s="534"/>
      <c r="AB263" s="534"/>
      <c r="AC263" s="534"/>
      <c r="AD263" s="534"/>
    </row>
    <row r="264" ht="13.5" customHeight="1">
      <c r="A264" s="534"/>
      <c r="B264" s="652"/>
      <c r="C264" s="652"/>
      <c r="D264" s="652"/>
      <c r="E264" s="652"/>
      <c r="F264" s="652"/>
      <c r="G264" s="652"/>
      <c r="H264" s="652"/>
      <c r="I264" s="652"/>
      <c r="J264" s="652"/>
      <c r="K264" s="971"/>
      <c r="L264" s="971"/>
      <c r="M264" s="534"/>
      <c r="N264" s="534"/>
      <c r="O264" s="534"/>
      <c r="P264" s="534"/>
      <c r="Q264" s="534"/>
      <c r="R264" s="534"/>
      <c r="S264" s="534"/>
      <c r="T264" s="534"/>
      <c r="U264" s="534"/>
      <c r="V264" s="534"/>
      <c r="W264" s="534"/>
      <c r="X264" s="534"/>
      <c r="Y264" s="534"/>
      <c r="Z264" s="534"/>
      <c r="AA264" s="534"/>
      <c r="AB264" s="534"/>
      <c r="AC264" s="534"/>
      <c r="AD264" s="534"/>
    </row>
    <row r="265" ht="13.5" customHeight="1">
      <c r="A265" s="534"/>
      <c r="B265" s="652"/>
      <c r="C265" s="652"/>
      <c r="D265" s="652"/>
      <c r="E265" s="652"/>
      <c r="F265" s="652"/>
      <c r="G265" s="652"/>
      <c r="H265" s="652"/>
      <c r="I265" s="652"/>
      <c r="J265" s="652"/>
      <c r="K265" s="971"/>
      <c r="L265" s="971"/>
      <c r="M265" s="534"/>
      <c r="N265" s="534"/>
      <c r="O265" s="534"/>
      <c r="P265" s="534"/>
      <c r="Q265" s="534"/>
      <c r="R265" s="534"/>
      <c r="S265" s="534"/>
      <c r="T265" s="534"/>
      <c r="U265" s="534"/>
      <c r="V265" s="534"/>
      <c r="W265" s="534"/>
      <c r="X265" s="534"/>
      <c r="Y265" s="534"/>
      <c r="Z265" s="534"/>
      <c r="AA265" s="534"/>
      <c r="AB265" s="534"/>
      <c r="AC265" s="534"/>
      <c r="AD265" s="534"/>
    </row>
    <row r="266" ht="13.5" customHeight="1">
      <c r="A266" s="534"/>
      <c r="B266" s="652"/>
      <c r="C266" s="652"/>
      <c r="D266" s="652"/>
      <c r="E266" s="652"/>
      <c r="F266" s="652"/>
      <c r="G266" s="652"/>
      <c r="H266" s="652"/>
      <c r="I266" s="652"/>
      <c r="J266" s="652"/>
      <c r="K266" s="971"/>
      <c r="L266" s="971"/>
      <c r="M266" s="534"/>
      <c r="N266" s="534"/>
      <c r="O266" s="534"/>
      <c r="P266" s="534"/>
      <c r="Q266" s="534"/>
      <c r="R266" s="534"/>
      <c r="S266" s="534"/>
      <c r="T266" s="534"/>
      <c r="U266" s="534"/>
      <c r="V266" s="534"/>
      <c r="W266" s="534"/>
      <c r="X266" s="534"/>
      <c r="Y266" s="534"/>
      <c r="Z266" s="534"/>
      <c r="AA266" s="534"/>
      <c r="AB266" s="534"/>
      <c r="AC266" s="534"/>
      <c r="AD266" s="534"/>
    </row>
    <row r="267" ht="13.5" customHeight="1">
      <c r="A267" s="534"/>
      <c r="B267" s="652"/>
      <c r="C267" s="652"/>
      <c r="D267" s="652"/>
      <c r="E267" s="652"/>
      <c r="F267" s="652"/>
      <c r="G267" s="652"/>
      <c r="H267" s="652"/>
      <c r="I267" s="652"/>
      <c r="J267" s="652"/>
      <c r="K267" s="971"/>
      <c r="L267" s="971"/>
      <c r="M267" s="534"/>
      <c r="N267" s="534"/>
      <c r="O267" s="534"/>
      <c r="P267" s="534"/>
      <c r="Q267" s="534"/>
      <c r="R267" s="534"/>
      <c r="S267" s="534"/>
      <c r="T267" s="534"/>
      <c r="U267" s="534"/>
      <c r="V267" s="534"/>
      <c r="W267" s="534"/>
      <c r="X267" s="534"/>
      <c r="Y267" s="534"/>
      <c r="Z267" s="534"/>
      <c r="AA267" s="534"/>
      <c r="AB267" s="534"/>
      <c r="AC267" s="534"/>
      <c r="AD267" s="534"/>
    </row>
    <row r="268" ht="13.5" customHeight="1">
      <c r="A268" s="534"/>
      <c r="B268" s="652"/>
      <c r="C268" s="652"/>
      <c r="D268" s="652"/>
      <c r="E268" s="652"/>
      <c r="F268" s="652"/>
      <c r="G268" s="652"/>
      <c r="H268" s="652"/>
      <c r="I268" s="652"/>
      <c r="J268" s="652"/>
      <c r="K268" s="971"/>
      <c r="L268" s="971"/>
      <c r="M268" s="534"/>
      <c r="N268" s="534"/>
      <c r="O268" s="534"/>
      <c r="P268" s="534"/>
      <c r="Q268" s="534"/>
      <c r="R268" s="534"/>
      <c r="S268" s="534"/>
      <c r="T268" s="534"/>
      <c r="U268" s="534"/>
      <c r="V268" s="534"/>
      <c r="W268" s="534"/>
      <c r="X268" s="534"/>
      <c r="Y268" s="534"/>
      <c r="Z268" s="534"/>
      <c r="AA268" s="534"/>
      <c r="AB268" s="534"/>
      <c r="AC268" s="534"/>
      <c r="AD268" s="534"/>
    </row>
    <row r="269" ht="13.5" customHeight="1">
      <c r="A269" s="534"/>
      <c r="B269" s="652"/>
      <c r="C269" s="652"/>
      <c r="D269" s="652"/>
      <c r="E269" s="652"/>
      <c r="F269" s="652"/>
      <c r="G269" s="652"/>
      <c r="H269" s="652"/>
      <c r="I269" s="652"/>
      <c r="J269" s="652"/>
      <c r="K269" s="971"/>
      <c r="L269" s="971"/>
      <c r="M269" s="534"/>
      <c r="N269" s="534"/>
      <c r="O269" s="534"/>
      <c r="P269" s="534"/>
      <c r="Q269" s="534"/>
      <c r="R269" s="534"/>
      <c r="S269" s="534"/>
      <c r="T269" s="534"/>
      <c r="U269" s="534"/>
      <c r="V269" s="534"/>
      <c r="W269" s="534"/>
      <c r="X269" s="534"/>
      <c r="Y269" s="534"/>
      <c r="Z269" s="534"/>
      <c r="AA269" s="534"/>
      <c r="AB269" s="534"/>
      <c r="AC269" s="534"/>
      <c r="AD269" s="534"/>
    </row>
    <row r="270" ht="13.5" customHeight="1">
      <c r="A270" s="534"/>
      <c r="B270" s="652"/>
      <c r="C270" s="652"/>
      <c r="D270" s="652"/>
      <c r="E270" s="652"/>
      <c r="F270" s="652"/>
      <c r="G270" s="652"/>
      <c r="H270" s="652"/>
      <c r="I270" s="652"/>
      <c r="J270" s="652"/>
      <c r="K270" s="971"/>
      <c r="L270" s="971"/>
      <c r="M270" s="534"/>
      <c r="N270" s="534"/>
      <c r="O270" s="534"/>
      <c r="P270" s="534"/>
      <c r="Q270" s="534"/>
      <c r="R270" s="534"/>
      <c r="S270" s="534"/>
      <c r="T270" s="534"/>
      <c r="U270" s="534"/>
      <c r="V270" s="534"/>
      <c r="W270" s="534"/>
      <c r="X270" s="534"/>
      <c r="Y270" s="534"/>
      <c r="Z270" s="534"/>
      <c r="AA270" s="534"/>
      <c r="AB270" s="534"/>
      <c r="AC270" s="534"/>
      <c r="AD270" s="534"/>
    </row>
    <row r="271" ht="13.5" customHeight="1">
      <c r="A271" s="534"/>
      <c r="B271" s="652"/>
      <c r="C271" s="652"/>
      <c r="D271" s="652"/>
      <c r="E271" s="652"/>
      <c r="F271" s="652"/>
      <c r="G271" s="652"/>
      <c r="H271" s="652"/>
      <c r="I271" s="652"/>
      <c r="J271" s="652"/>
      <c r="K271" s="971"/>
      <c r="L271" s="971"/>
      <c r="M271" s="534"/>
      <c r="N271" s="534"/>
      <c r="O271" s="534"/>
      <c r="P271" s="534"/>
      <c r="Q271" s="534"/>
      <c r="R271" s="534"/>
      <c r="S271" s="534"/>
      <c r="T271" s="534"/>
      <c r="U271" s="534"/>
      <c r="V271" s="534"/>
      <c r="W271" s="534"/>
      <c r="X271" s="534"/>
      <c r="Y271" s="534"/>
      <c r="Z271" s="534"/>
      <c r="AA271" s="534"/>
      <c r="AB271" s="534"/>
      <c r="AC271" s="534"/>
      <c r="AD271" s="534"/>
    </row>
    <row r="272" ht="13.5" customHeight="1">
      <c r="A272" s="534"/>
      <c r="B272" s="652"/>
      <c r="C272" s="652"/>
      <c r="D272" s="652"/>
      <c r="E272" s="652"/>
      <c r="F272" s="652"/>
      <c r="G272" s="652"/>
      <c r="H272" s="652"/>
      <c r="I272" s="652"/>
      <c r="J272" s="652"/>
      <c r="K272" s="971"/>
      <c r="L272" s="971"/>
      <c r="M272" s="534"/>
      <c r="N272" s="534"/>
      <c r="O272" s="534"/>
      <c r="P272" s="534"/>
      <c r="Q272" s="534"/>
      <c r="R272" s="534"/>
      <c r="S272" s="534"/>
      <c r="T272" s="534"/>
      <c r="U272" s="534"/>
      <c r="V272" s="534"/>
      <c r="W272" s="534"/>
      <c r="X272" s="534"/>
      <c r="Y272" s="534"/>
      <c r="Z272" s="534"/>
      <c r="AA272" s="534"/>
      <c r="AB272" s="534"/>
      <c r="AC272" s="534"/>
      <c r="AD272" s="534"/>
    </row>
    <row r="273" ht="13.5" customHeight="1">
      <c r="A273" s="534"/>
      <c r="B273" s="652"/>
      <c r="C273" s="652"/>
      <c r="D273" s="652"/>
      <c r="E273" s="652"/>
      <c r="F273" s="652"/>
      <c r="G273" s="652"/>
      <c r="H273" s="652"/>
      <c r="I273" s="652"/>
      <c r="J273" s="652"/>
      <c r="K273" s="971"/>
      <c r="L273" s="971"/>
      <c r="M273" s="534"/>
      <c r="N273" s="534"/>
      <c r="O273" s="534"/>
      <c r="P273" s="534"/>
      <c r="Q273" s="534"/>
      <c r="R273" s="534"/>
      <c r="S273" s="534"/>
      <c r="T273" s="534"/>
      <c r="U273" s="534"/>
      <c r="V273" s="534"/>
      <c r="W273" s="534"/>
      <c r="X273" s="534"/>
      <c r="Y273" s="534"/>
      <c r="Z273" s="534"/>
      <c r="AA273" s="534"/>
      <c r="AB273" s="534"/>
      <c r="AC273" s="534"/>
      <c r="AD273" s="534"/>
    </row>
    <row r="274" ht="13.5" customHeight="1">
      <c r="A274" s="534"/>
      <c r="B274" s="652"/>
      <c r="C274" s="652"/>
      <c r="D274" s="652"/>
      <c r="E274" s="652"/>
      <c r="F274" s="652"/>
      <c r="G274" s="652"/>
      <c r="H274" s="652"/>
      <c r="I274" s="652"/>
      <c r="J274" s="652"/>
      <c r="K274" s="971"/>
      <c r="L274" s="971"/>
      <c r="M274" s="534"/>
      <c r="N274" s="534"/>
      <c r="O274" s="534"/>
      <c r="P274" s="534"/>
      <c r="Q274" s="534"/>
      <c r="R274" s="534"/>
      <c r="S274" s="534"/>
      <c r="T274" s="534"/>
      <c r="U274" s="534"/>
      <c r="V274" s="534"/>
      <c r="W274" s="534"/>
      <c r="X274" s="534"/>
      <c r="Y274" s="534"/>
      <c r="Z274" s="534"/>
      <c r="AA274" s="534"/>
      <c r="AB274" s="534"/>
      <c r="AC274" s="534"/>
      <c r="AD274" s="534"/>
    </row>
    <row r="275" ht="13.5" customHeight="1">
      <c r="A275" s="534"/>
      <c r="B275" s="652"/>
      <c r="C275" s="652"/>
      <c r="D275" s="652"/>
      <c r="E275" s="652"/>
      <c r="F275" s="652"/>
      <c r="G275" s="652"/>
      <c r="H275" s="652"/>
      <c r="I275" s="652"/>
      <c r="J275" s="652"/>
      <c r="K275" s="971"/>
      <c r="L275" s="971"/>
      <c r="M275" s="534"/>
      <c r="N275" s="534"/>
      <c r="O275" s="534"/>
      <c r="P275" s="534"/>
      <c r="Q275" s="534"/>
      <c r="R275" s="534"/>
      <c r="S275" s="534"/>
      <c r="T275" s="534"/>
      <c r="U275" s="534"/>
      <c r="V275" s="534"/>
      <c r="W275" s="534"/>
      <c r="X275" s="534"/>
      <c r="Y275" s="534"/>
      <c r="Z275" s="534"/>
      <c r="AA275" s="534"/>
      <c r="AB275" s="534"/>
      <c r="AC275" s="534"/>
      <c r="AD275" s="534"/>
    </row>
    <row r="276" ht="13.5" customHeight="1">
      <c r="A276" s="534"/>
      <c r="B276" s="652"/>
      <c r="C276" s="652"/>
      <c r="D276" s="652"/>
      <c r="E276" s="652"/>
      <c r="F276" s="652"/>
      <c r="G276" s="652"/>
      <c r="H276" s="652"/>
      <c r="I276" s="652"/>
      <c r="J276" s="652"/>
      <c r="K276" s="971"/>
      <c r="L276" s="971"/>
      <c r="M276" s="534"/>
      <c r="N276" s="534"/>
      <c r="O276" s="534"/>
      <c r="P276" s="534"/>
      <c r="Q276" s="534"/>
      <c r="R276" s="534"/>
      <c r="S276" s="534"/>
      <c r="T276" s="534"/>
      <c r="U276" s="534"/>
      <c r="V276" s="534"/>
      <c r="W276" s="534"/>
      <c r="X276" s="534"/>
      <c r="Y276" s="534"/>
      <c r="Z276" s="534"/>
      <c r="AA276" s="534"/>
      <c r="AB276" s="534"/>
      <c r="AC276" s="534"/>
      <c r="AD276" s="534"/>
    </row>
    <row r="277" ht="13.5" customHeight="1">
      <c r="A277" s="534"/>
      <c r="B277" s="652"/>
      <c r="C277" s="652"/>
      <c r="D277" s="652"/>
      <c r="E277" s="652"/>
      <c r="F277" s="652"/>
      <c r="G277" s="652"/>
      <c r="H277" s="652"/>
      <c r="I277" s="652"/>
      <c r="J277" s="652"/>
      <c r="K277" s="971"/>
      <c r="L277" s="971"/>
      <c r="M277" s="534"/>
      <c r="N277" s="534"/>
      <c r="O277" s="534"/>
      <c r="P277" s="534"/>
      <c r="Q277" s="534"/>
      <c r="R277" s="534"/>
      <c r="S277" s="534"/>
      <c r="T277" s="534"/>
      <c r="U277" s="534"/>
      <c r="V277" s="534"/>
      <c r="W277" s="534"/>
      <c r="X277" s="534"/>
      <c r="Y277" s="534"/>
      <c r="Z277" s="534"/>
      <c r="AA277" s="534"/>
      <c r="AB277" s="534"/>
      <c r="AC277" s="534"/>
      <c r="AD277" s="534"/>
    </row>
    <row r="278" ht="13.5" customHeight="1">
      <c r="A278" s="534"/>
      <c r="B278" s="652"/>
      <c r="C278" s="652"/>
      <c r="D278" s="652"/>
      <c r="E278" s="652"/>
      <c r="F278" s="652"/>
      <c r="G278" s="652"/>
      <c r="H278" s="652"/>
      <c r="I278" s="652"/>
      <c r="J278" s="652"/>
      <c r="K278" s="971"/>
      <c r="L278" s="971"/>
      <c r="M278" s="534"/>
      <c r="N278" s="534"/>
      <c r="O278" s="534"/>
      <c r="P278" s="534"/>
      <c r="Q278" s="534"/>
      <c r="R278" s="534"/>
      <c r="S278" s="534"/>
      <c r="T278" s="534"/>
      <c r="U278" s="534"/>
      <c r="V278" s="534"/>
      <c r="W278" s="534"/>
      <c r="X278" s="534"/>
      <c r="Y278" s="534"/>
      <c r="Z278" s="534"/>
      <c r="AA278" s="534"/>
      <c r="AB278" s="534"/>
      <c r="AC278" s="534"/>
      <c r="AD278" s="534"/>
    </row>
    <row r="279" ht="13.5" customHeight="1">
      <c r="A279" s="534"/>
      <c r="B279" s="652"/>
      <c r="C279" s="652"/>
      <c r="D279" s="652"/>
      <c r="E279" s="652"/>
      <c r="F279" s="652"/>
      <c r="G279" s="652"/>
      <c r="H279" s="652"/>
      <c r="I279" s="652"/>
      <c r="J279" s="652"/>
      <c r="K279" s="971"/>
      <c r="L279" s="971"/>
      <c r="M279" s="534"/>
      <c r="N279" s="534"/>
      <c r="O279" s="534"/>
      <c r="P279" s="534"/>
      <c r="Q279" s="534"/>
      <c r="R279" s="534"/>
      <c r="S279" s="534"/>
      <c r="T279" s="534"/>
      <c r="U279" s="534"/>
      <c r="V279" s="534"/>
      <c r="W279" s="534"/>
      <c r="X279" s="534"/>
      <c r="Y279" s="534"/>
      <c r="Z279" s="534"/>
      <c r="AA279" s="534"/>
      <c r="AB279" s="534"/>
      <c r="AC279" s="534"/>
      <c r="AD279" s="534"/>
    </row>
    <row r="280" ht="13.5" customHeight="1">
      <c r="A280" s="534"/>
      <c r="B280" s="652"/>
      <c r="C280" s="652"/>
      <c r="D280" s="652"/>
      <c r="E280" s="652"/>
      <c r="F280" s="652"/>
      <c r="G280" s="652"/>
      <c r="H280" s="652"/>
      <c r="I280" s="652"/>
      <c r="J280" s="652"/>
      <c r="K280" s="971"/>
      <c r="L280" s="971"/>
      <c r="M280" s="534"/>
      <c r="N280" s="534"/>
      <c r="O280" s="534"/>
      <c r="P280" s="534"/>
      <c r="Q280" s="534"/>
      <c r="R280" s="534"/>
      <c r="S280" s="534"/>
      <c r="T280" s="534"/>
      <c r="U280" s="534"/>
      <c r="V280" s="534"/>
      <c r="W280" s="534"/>
      <c r="X280" s="534"/>
      <c r="Y280" s="534"/>
      <c r="Z280" s="534"/>
      <c r="AA280" s="534"/>
      <c r="AB280" s="534"/>
      <c r="AC280" s="534"/>
      <c r="AD280" s="534"/>
    </row>
    <row r="281" ht="13.5" customHeight="1">
      <c r="A281" s="534"/>
      <c r="B281" s="652"/>
      <c r="C281" s="652"/>
      <c r="D281" s="652"/>
      <c r="E281" s="652"/>
      <c r="F281" s="652"/>
      <c r="G281" s="652"/>
      <c r="H281" s="652"/>
      <c r="I281" s="652"/>
      <c r="J281" s="652"/>
      <c r="K281" s="971"/>
      <c r="L281" s="971"/>
      <c r="M281" s="534"/>
      <c r="N281" s="534"/>
      <c r="O281" s="534"/>
      <c r="P281" s="534"/>
      <c r="Q281" s="534"/>
      <c r="R281" s="534"/>
      <c r="S281" s="534"/>
      <c r="T281" s="534"/>
      <c r="U281" s="534"/>
      <c r="V281" s="534"/>
      <c r="W281" s="534"/>
      <c r="X281" s="534"/>
      <c r="Y281" s="534"/>
      <c r="Z281" s="534"/>
      <c r="AA281" s="534"/>
      <c r="AB281" s="534"/>
      <c r="AC281" s="534"/>
      <c r="AD281" s="534"/>
    </row>
    <row r="282" ht="13.5" customHeight="1">
      <c r="A282" s="534"/>
      <c r="B282" s="652"/>
      <c r="C282" s="652"/>
      <c r="D282" s="652"/>
      <c r="E282" s="652"/>
      <c r="F282" s="652"/>
      <c r="G282" s="652"/>
      <c r="H282" s="652"/>
      <c r="I282" s="652"/>
      <c r="J282" s="652"/>
      <c r="K282" s="971"/>
      <c r="L282" s="971"/>
      <c r="M282" s="534"/>
      <c r="N282" s="534"/>
      <c r="O282" s="534"/>
      <c r="P282" s="534"/>
      <c r="Q282" s="534"/>
      <c r="R282" s="534"/>
      <c r="S282" s="534"/>
      <c r="T282" s="534"/>
      <c r="U282" s="534"/>
      <c r="V282" s="534"/>
      <c r="W282" s="534"/>
      <c r="X282" s="534"/>
      <c r="Y282" s="534"/>
      <c r="Z282" s="534"/>
      <c r="AA282" s="534"/>
      <c r="AB282" s="534"/>
      <c r="AC282" s="534"/>
      <c r="AD282" s="534"/>
    </row>
    <row r="283" ht="13.5" customHeight="1">
      <c r="A283" s="534"/>
      <c r="B283" s="652"/>
      <c r="C283" s="652"/>
      <c r="D283" s="652"/>
      <c r="E283" s="652"/>
      <c r="F283" s="652"/>
      <c r="G283" s="652"/>
      <c r="H283" s="652"/>
      <c r="I283" s="652"/>
      <c r="J283" s="652"/>
      <c r="K283" s="971"/>
      <c r="L283" s="971"/>
      <c r="M283" s="534"/>
      <c r="N283" s="534"/>
      <c r="O283" s="534"/>
      <c r="P283" s="534"/>
      <c r="Q283" s="534"/>
      <c r="R283" s="534"/>
      <c r="S283" s="534"/>
      <c r="T283" s="534"/>
      <c r="U283" s="534"/>
      <c r="V283" s="534"/>
      <c r="W283" s="534"/>
      <c r="X283" s="534"/>
      <c r="Y283" s="534"/>
      <c r="Z283" s="534"/>
      <c r="AA283" s="534"/>
      <c r="AB283" s="534"/>
      <c r="AC283" s="534"/>
      <c r="AD283" s="534"/>
    </row>
    <row r="284" ht="13.5" customHeight="1">
      <c r="A284" s="534"/>
      <c r="B284" s="652"/>
      <c r="C284" s="652"/>
      <c r="D284" s="652"/>
      <c r="E284" s="652"/>
      <c r="F284" s="652"/>
      <c r="G284" s="652"/>
      <c r="H284" s="652"/>
      <c r="I284" s="652"/>
      <c r="J284" s="652"/>
      <c r="K284" s="971"/>
      <c r="L284" s="971"/>
      <c r="M284" s="534"/>
      <c r="N284" s="534"/>
      <c r="O284" s="534"/>
      <c r="P284" s="534"/>
      <c r="Q284" s="534"/>
      <c r="R284" s="534"/>
      <c r="S284" s="534"/>
      <c r="T284" s="534"/>
      <c r="U284" s="534"/>
      <c r="V284" s="534"/>
      <c r="W284" s="534"/>
      <c r="X284" s="534"/>
      <c r="Y284" s="534"/>
      <c r="Z284" s="534"/>
      <c r="AA284" s="534"/>
      <c r="AB284" s="534"/>
      <c r="AC284" s="534"/>
      <c r="AD284" s="534"/>
    </row>
    <row r="285" ht="13.5" customHeight="1">
      <c r="A285" s="534"/>
      <c r="B285" s="652"/>
      <c r="C285" s="652"/>
      <c r="D285" s="652"/>
      <c r="E285" s="652"/>
      <c r="F285" s="652"/>
      <c r="G285" s="652"/>
      <c r="H285" s="652"/>
      <c r="I285" s="652"/>
      <c r="J285" s="652"/>
      <c r="K285" s="971"/>
      <c r="L285" s="971"/>
      <c r="M285" s="534"/>
      <c r="N285" s="534"/>
      <c r="O285" s="534"/>
      <c r="P285" s="534"/>
      <c r="Q285" s="534"/>
      <c r="R285" s="534"/>
      <c r="S285" s="534"/>
      <c r="T285" s="534"/>
      <c r="U285" s="534"/>
      <c r="V285" s="534"/>
      <c r="W285" s="534"/>
      <c r="X285" s="534"/>
      <c r="Y285" s="534"/>
      <c r="Z285" s="534"/>
      <c r="AA285" s="534"/>
      <c r="AB285" s="534"/>
      <c r="AC285" s="534"/>
      <c r="AD285" s="534"/>
    </row>
    <row r="286" ht="13.5" customHeight="1">
      <c r="A286" s="534"/>
      <c r="B286" s="652"/>
      <c r="C286" s="652"/>
      <c r="D286" s="652"/>
      <c r="E286" s="652"/>
      <c r="F286" s="652"/>
      <c r="G286" s="652"/>
      <c r="H286" s="652"/>
      <c r="I286" s="652"/>
      <c r="J286" s="652"/>
      <c r="K286" s="971"/>
      <c r="L286" s="971"/>
      <c r="M286" s="534"/>
      <c r="N286" s="534"/>
      <c r="O286" s="534"/>
      <c r="P286" s="534"/>
      <c r="Q286" s="534"/>
      <c r="R286" s="534"/>
      <c r="S286" s="534"/>
      <c r="T286" s="534"/>
      <c r="U286" s="534"/>
      <c r="V286" s="534"/>
      <c r="W286" s="534"/>
      <c r="X286" s="534"/>
      <c r="Y286" s="534"/>
      <c r="Z286" s="534"/>
      <c r="AA286" s="534"/>
      <c r="AB286" s="534"/>
      <c r="AC286" s="534"/>
      <c r="AD286" s="534"/>
    </row>
    <row r="287" ht="13.5" customHeight="1">
      <c r="A287" s="534"/>
      <c r="B287" s="652"/>
      <c r="C287" s="652"/>
      <c r="D287" s="652"/>
      <c r="E287" s="652"/>
      <c r="F287" s="652"/>
      <c r="G287" s="652"/>
      <c r="H287" s="652"/>
      <c r="I287" s="652"/>
      <c r="J287" s="652"/>
      <c r="K287" s="971"/>
      <c r="L287" s="971"/>
      <c r="M287" s="534"/>
      <c r="N287" s="534"/>
      <c r="O287" s="534"/>
      <c r="P287" s="534"/>
      <c r="Q287" s="534"/>
      <c r="R287" s="534"/>
      <c r="S287" s="534"/>
      <c r="T287" s="534"/>
      <c r="U287" s="534"/>
      <c r="V287" s="534"/>
      <c r="W287" s="534"/>
      <c r="X287" s="534"/>
      <c r="Y287" s="534"/>
      <c r="Z287" s="534"/>
      <c r="AA287" s="534"/>
      <c r="AB287" s="534"/>
      <c r="AC287" s="534"/>
      <c r="AD287" s="534"/>
    </row>
    <row r="288" ht="13.5" customHeight="1">
      <c r="A288" s="534"/>
      <c r="B288" s="652"/>
      <c r="C288" s="652"/>
      <c r="D288" s="652"/>
      <c r="E288" s="652"/>
      <c r="F288" s="652"/>
      <c r="G288" s="652"/>
      <c r="H288" s="652"/>
      <c r="I288" s="652"/>
      <c r="J288" s="652"/>
      <c r="K288" s="971"/>
      <c r="L288" s="971"/>
      <c r="M288" s="534"/>
      <c r="N288" s="534"/>
      <c r="O288" s="534"/>
      <c r="P288" s="534"/>
      <c r="Q288" s="534"/>
      <c r="R288" s="534"/>
      <c r="S288" s="534"/>
      <c r="T288" s="534"/>
      <c r="U288" s="534"/>
      <c r="V288" s="534"/>
      <c r="W288" s="534"/>
      <c r="X288" s="534"/>
      <c r="Y288" s="534"/>
      <c r="Z288" s="534"/>
      <c r="AA288" s="534"/>
      <c r="AB288" s="534"/>
      <c r="AC288" s="534"/>
      <c r="AD288" s="534"/>
    </row>
    <row r="289" ht="13.5" customHeight="1">
      <c r="A289" s="534"/>
      <c r="B289" s="652"/>
      <c r="C289" s="652"/>
      <c r="D289" s="652"/>
      <c r="E289" s="652"/>
      <c r="F289" s="652"/>
      <c r="G289" s="652"/>
      <c r="H289" s="652"/>
      <c r="I289" s="652"/>
      <c r="J289" s="652"/>
      <c r="K289" s="971"/>
      <c r="L289" s="971"/>
      <c r="M289" s="534"/>
      <c r="N289" s="534"/>
      <c r="O289" s="534"/>
      <c r="P289" s="534"/>
      <c r="Q289" s="534"/>
      <c r="R289" s="534"/>
      <c r="S289" s="534"/>
      <c r="T289" s="534"/>
      <c r="U289" s="534"/>
      <c r="V289" s="534"/>
      <c r="W289" s="534"/>
      <c r="X289" s="534"/>
      <c r="Y289" s="534"/>
      <c r="Z289" s="534"/>
      <c r="AA289" s="534"/>
      <c r="AB289" s="534"/>
      <c r="AC289" s="534"/>
      <c r="AD289" s="534"/>
    </row>
    <row r="290" ht="13.5" customHeight="1">
      <c r="A290" s="534"/>
      <c r="B290" s="652"/>
      <c r="C290" s="652"/>
      <c r="D290" s="652"/>
      <c r="E290" s="652"/>
      <c r="F290" s="652"/>
      <c r="G290" s="652"/>
      <c r="H290" s="652"/>
      <c r="I290" s="652"/>
      <c r="J290" s="652"/>
      <c r="K290" s="971"/>
      <c r="L290" s="971"/>
      <c r="M290" s="534"/>
      <c r="N290" s="534"/>
      <c r="O290" s="534"/>
      <c r="P290" s="534"/>
      <c r="Q290" s="534"/>
      <c r="R290" s="534"/>
      <c r="S290" s="534"/>
      <c r="T290" s="534"/>
      <c r="U290" s="534"/>
      <c r="V290" s="534"/>
      <c r="W290" s="534"/>
      <c r="X290" s="534"/>
      <c r="Y290" s="534"/>
      <c r="Z290" s="534"/>
      <c r="AA290" s="534"/>
      <c r="AB290" s="534"/>
      <c r="AC290" s="534"/>
      <c r="AD290" s="534"/>
    </row>
    <row r="291" ht="13.5" customHeight="1">
      <c r="A291" s="534"/>
      <c r="B291" s="652"/>
      <c r="C291" s="652"/>
      <c r="D291" s="652"/>
      <c r="E291" s="652"/>
      <c r="F291" s="652"/>
      <c r="G291" s="652"/>
      <c r="H291" s="652"/>
      <c r="I291" s="652"/>
      <c r="J291" s="652"/>
      <c r="K291" s="971"/>
      <c r="L291" s="971"/>
      <c r="M291" s="534"/>
      <c r="N291" s="534"/>
      <c r="O291" s="534"/>
      <c r="P291" s="534"/>
      <c r="Q291" s="534"/>
      <c r="R291" s="534"/>
      <c r="S291" s="534"/>
      <c r="T291" s="534"/>
      <c r="U291" s="534"/>
      <c r="V291" s="534"/>
      <c r="W291" s="534"/>
      <c r="X291" s="534"/>
      <c r="Y291" s="534"/>
      <c r="Z291" s="534"/>
      <c r="AA291" s="534"/>
      <c r="AB291" s="534"/>
      <c r="AC291" s="534"/>
      <c r="AD291" s="534"/>
    </row>
    <row r="292" ht="13.5" customHeight="1">
      <c r="A292" s="534"/>
      <c r="B292" s="652"/>
      <c r="C292" s="652"/>
      <c r="D292" s="652"/>
      <c r="E292" s="652"/>
      <c r="F292" s="652"/>
      <c r="G292" s="652"/>
      <c r="H292" s="652"/>
      <c r="I292" s="652"/>
      <c r="J292" s="652"/>
      <c r="K292" s="971"/>
      <c r="L292" s="971"/>
      <c r="M292" s="534"/>
      <c r="N292" s="534"/>
      <c r="O292" s="534"/>
      <c r="P292" s="534"/>
      <c r="Q292" s="534"/>
      <c r="R292" s="534"/>
      <c r="S292" s="534"/>
      <c r="T292" s="534"/>
      <c r="U292" s="534"/>
      <c r="V292" s="534"/>
      <c r="W292" s="534"/>
      <c r="X292" s="534"/>
      <c r="Y292" s="534"/>
      <c r="Z292" s="534"/>
      <c r="AA292" s="534"/>
      <c r="AB292" s="534"/>
      <c r="AC292" s="534"/>
      <c r="AD292" s="534"/>
    </row>
    <row r="293" ht="13.5" customHeight="1">
      <c r="A293" s="534"/>
      <c r="B293" s="652"/>
      <c r="C293" s="652"/>
      <c r="D293" s="652"/>
      <c r="E293" s="652"/>
      <c r="F293" s="652"/>
      <c r="G293" s="652"/>
      <c r="H293" s="652"/>
      <c r="I293" s="652"/>
      <c r="J293" s="652"/>
      <c r="K293" s="971"/>
      <c r="L293" s="971"/>
      <c r="M293" s="534"/>
      <c r="N293" s="534"/>
      <c r="O293" s="534"/>
      <c r="P293" s="534"/>
      <c r="Q293" s="534"/>
      <c r="R293" s="534"/>
      <c r="S293" s="534"/>
      <c r="T293" s="534"/>
      <c r="U293" s="534"/>
      <c r="V293" s="534"/>
      <c r="W293" s="534"/>
      <c r="X293" s="534"/>
      <c r="Y293" s="534"/>
      <c r="Z293" s="534"/>
      <c r="AA293" s="534"/>
      <c r="AB293" s="534"/>
      <c r="AC293" s="534"/>
      <c r="AD293" s="534"/>
    </row>
    <row r="294" ht="13.5" customHeight="1">
      <c r="A294" s="534"/>
      <c r="B294" s="652"/>
      <c r="C294" s="652"/>
      <c r="D294" s="652"/>
      <c r="E294" s="652"/>
      <c r="F294" s="652"/>
      <c r="G294" s="652"/>
      <c r="H294" s="652"/>
      <c r="I294" s="652"/>
      <c r="J294" s="652"/>
      <c r="K294" s="971"/>
      <c r="L294" s="971"/>
      <c r="M294" s="534"/>
      <c r="N294" s="534"/>
      <c r="O294" s="534"/>
      <c r="P294" s="534"/>
      <c r="Q294" s="534"/>
      <c r="R294" s="534"/>
      <c r="S294" s="534"/>
      <c r="T294" s="534"/>
      <c r="U294" s="534"/>
      <c r="V294" s="534"/>
      <c r="W294" s="534"/>
      <c r="X294" s="534"/>
      <c r="Y294" s="534"/>
      <c r="Z294" s="534"/>
      <c r="AA294" s="534"/>
      <c r="AB294" s="534"/>
      <c r="AC294" s="534"/>
      <c r="AD294" s="534"/>
    </row>
    <row r="295" ht="13.5" customHeight="1">
      <c r="A295" s="534"/>
      <c r="B295" s="652"/>
      <c r="C295" s="652"/>
      <c r="D295" s="652"/>
      <c r="E295" s="652"/>
      <c r="F295" s="652"/>
      <c r="G295" s="652"/>
      <c r="H295" s="652"/>
      <c r="I295" s="652"/>
      <c r="J295" s="652"/>
      <c r="K295" s="971"/>
      <c r="L295" s="971"/>
      <c r="M295" s="534"/>
      <c r="N295" s="534"/>
      <c r="O295" s="534"/>
      <c r="P295" s="534"/>
      <c r="Q295" s="534"/>
      <c r="R295" s="534"/>
      <c r="S295" s="534"/>
      <c r="T295" s="534"/>
      <c r="U295" s="534"/>
      <c r="V295" s="534"/>
      <c r="W295" s="534"/>
      <c r="X295" s="534"/>
      <c r="Y295" s="534"/>
      <c r="Z295" s="534"/>
      <c r="AA295" s="534"/>
      <c r="AB295" s="534"/>
      <c r="AC295" s="534"/>
      <c r="AD295" s="534"/>
    </row>
    <row r="296" ht="13.5" customHeight="1">
      <c r="A296" s="534"/>
      <c r="B296" s="652"/>
      <c r="C296" s="652"/>
      <c r="D296" s="652"/>
      <c r="E296" s="652"/>
      <c r="F296" s="652"/>
      <c r="G296" s="652"/>
      <c r="H296" s="652"/>
      <c r="I296" s="652"/>
      <c r="J296" s="652"/>
      <c r="K296" s="971"/>
      <c r="L296" s="971"/>
      <c r="M296" s="534"/>
      <c r="N296" s="534"/>
      <c r="O296" s="534"/>
      <c r="P296" s="534"/>
      <c r="Q296" s="534"/>
      <c r="R296" s="534"/>
      <c r="S296" s="534"/>
      <c r="T296" s="534"/>
      <c r="U296" s="534"/>
      <c r="V296" s="534"/>
      <c r="W296" s="534"/>
      <c r="X296" s="534"/>
      <c r="Y296" s="534"/>
      <c r="Z296" s="534"/>
      <c r="AA296" s="534"/>
      <c r="AB296" s="534"/>
      <c r="AC296" s="534"/>
      <c r="AD296" s="534"/>
    </row>
    <row r="297" ht="13.5" customHeight="1">
      <c r="A297" s="534"/>
      <c r="B297" s="652"/>
      <c r="C297" s="652"/>
      <c r="D297" s="652"/>
      <c r="E297" s="652"/>
      <c r="F297" s="652"/>
      <c r="G297" s="652"/>
      <c r="H297" s="652"/>
      <c r="I297" s="652"/>
      <c r="J297" s="652"/>
      <c r="K297" s="971"/>
      <c r="L297" s="971"/>
      <c r="M297" s="534"/>
      <c r="N297" s="534"/>
      <c r="O297" s="534"/>
      <c r="P297" s="534"/>
      <c r="Q297" s="534"/>
      <c r="R297" s="534"/>
      <c r="S297" s="534"/>
      <c r="T297" s="534"/>
      <c r="U297" s="534"/>
      <c r="V297" s="534"/>
      <c r="W297" s="534"/>
      <c r="X297" s="534"/>
      <c r="Y297" s="534"/>
      <c r="Z297" s="534"/>
      <c r="AA297" s="534"/>
      <c r="AB297" s="534"/>
      <c r="AC297" s="534"/>
      <c r="AD297" s="534"/>
    </row>
    <row r="298" ht="13.5" customHeight="1">
      <c r="A298" s="534"/>
      <c r="B298" s="652"/>
      <c r="C298" s="652"/>
      <c r="D298" s="652"/>
      <c r="E298" s="652"/>
      <c r="F298" s="652"/>
      <c r="G298" s="652"/>
      <c r="H298" s="652"/>
      <c r="I298" s="652"/>
      <c r="J298" s="652"/>
      <c r="K298" s="971"/>
      <c r="L298" s="971"/>
      <c r="M298" s="534"/>
      <c r="N298" s="534"/>
      <c r="O298" s="534"/>
      <c r="P298" s="534"/>
      <c r="Q298" s="534"/>
      <c r="R298" s="534"/>
      <c r="S298" s="534"/>
      <c r="T298" s="534"/>
      <c r="U298" s="534"/>
      <c r="V298" s="534"/>
      <c r="W298" s="534"/>
      <c r="X298" s="534"/>
      <c r="Y298" s="534"/>
      <c r="Z298" s="534"/>
      <c r="AA298" s="534"/>
      <c r="AB298" s="534"/>
      <c r="AC298" s="534"/>
      <c r="AD298" s="534"/>
    </row>
    <row r="299" ht="13.5" customHeight="1">
      <c r="A299" s="534"/>
      <c r="B299" s="652"/>
      <c r="C299" s="652"/>
      <c r="D299" s="652"/>
      <c r="E299" s="652"/>
      <c r="F299" s="652"/>
      <c r="G299" s="652"/>
      <c r="H299" s="652"/>
      <c r="I299" s="652"/>
      <c r="J299" s="652"/>
      <c r="K299" s="971"/>
      <c r="L299" s="971"/>
      <c r="M299" s="534"/>
      <c r="N299" s="534"/>
      <c r="O299" s="534"/>
      <c r="P299" s="534"/>
      <c r="Q299" s="534"/>
      <c r="R299" s="534"/>
      <c r="S299" s="534"/>
      <c r="T299" s="534"/>
      <c r="U299" s="534"/>
      <c r="V299" s="534"/>
      <c r="W299" s="534"/>
      <c r="X299" s="534"/>
      <c r="Y299" s="534"/>
      <c r="Z299" s="534"/>
      <c r="AA299" s="534"/>
      <c r="AB299" s="534"/>
      <c r="AC299" s="534"/>
      <c r="AD299" s="534"/>
    </row>
    <row r="300" ht="13.5" customHeight="1">
      <c r="A300" s="534"/>
      <c r="B300" s="652"/>
      <c r="C300" s="652"/>
      <c r="D300" s="652"/>
      <c r="E300" s="652"/>
      <c r="F300" s="652"/>
      <c r="G300" s="652"/>
      <c r="H300" s="652"/>
      <c r="I300" s="652"/>
      <c r="J300" s="652"/>
      <c r="K300" s="971"/>
      <c r="L300" s="971"/>
      <c r="M300" s="534"/>
      <c r="N300" s="534"/>
      <c r="O300" s="534"/>
      <c r="P300" s="534"/>
      <c r="Q300" s="534"/>
      <c r="R300" s="534"/>
      <c r="S300" s="534"/>
      <c r="T300" s="534"/>
      <c r="U300" s="534"/>
      <c r="V300" s="534"/>
      <c r="W300" s="534"/>
      <c r="X300" s="534"/>
      <c r="Y300" s="534"/>
      <c r="Z300" s="534"/>
      <c r="AA300" s="534"/>
      <c r="AB300" s="534"/>
      <c r="AC300" s="534"/>
      <c r="AD300" s="534"/>
    </row>
    <row r="301" ht="13.5" customHeight="1">
      <c r="A301" s="534"/>
      <c r="B301" s="652"/>
      <c r="C301" s="652"/>
      <c r="D301" s="652"/>
      <c r="E301" s="652"/>
      <c r="F301" s="652"/>
      <c r="G301" s="652"/>
      <c r="H301" s="652"/>
      <c r="I301" s="652"/>
      <c r="J301" s="652"/>
      <c r="K301" s="971"/>
      <c r="L301" s="971"/>
      <c r="M301" s="534"/>
      <c r="N301" s="534"/>
      <c r="O301" s="534"/>
      <c r="P301" s="534"/>
      <c r="Q301" s="534"/>
      <c r="R301" s="534"/>
      <c r="S301" s="534"/>
      <c r="T301" s="534"/>
      <c r="U301" s="534"/>
      <c r="V301" s="534"/>
      <c r="W301" s="534"/>
      <c r="X301" s="534"/>
      <c r="Y301" s="534"/>
      <c r="Z301" s="534"/>
      <c r="AA301" s="534"/>
      <c r="AB301" s="534"/>
      <c r="AC301" s="534"/>
      <c r="AD301" s="534"/>
    </row>
    <row r="302" ht="13.5" customHeight="1">
      <c r="A302" s="534"/>
      <c r="B302" s="652"/>
      <c r="C302" s="652"/>
      <c r="D302" s="652"/>
      <c r="E302" s="652"/>
      <c r="F302" s="652"/>
      <c r="G302" s="652"/>
      <c r="H302" s="652"/>
      <c r="I302" s="652"/>
      <c r="J302" s="652"/>
      <c r="K302" s="971"/>
      <c r="L302" s="971"/>
      <c r="M302" s="534"/>
      <c r="N302" s="534"/>
      <c r="O302" s="534"/>
      <c r="P302" s="534"/>
      <c r="Q302" s="534"/>
      <c r="R302" s="534"/>
      <c r="S302" s="534"/>
      <c r="T302" s="534"/>
      <c r="U302" s="534"/>
      <c r="V302" s="534"/>
      <c r="W302" s="534"/>
      <c r="X302" s="534"/>
      <c r="Y302" s="534"/>
      <c r="Z302" s="534"/>
      <c r="AA302" s="534"/>
      <c r="AB302" s="534"/>
      <c r="AC302" s="534"/>
      <c r="AD302" s="534"/>
    </row>
    <row r="303" ht="13.5" customHeight="1">
      <c r="A303" s="534"/>
      <c r="B303" s="652"/>
      <c r="C303" s="652"/>
      <c r="D303" s="652"/>
      <c r="E303" s="652"/>
      <c r="F303" s="652"/>
      <c r="G303" s="652"/>
      <c r="H303" s="652"/>
      <c r="I303" s="652"/>
      <c r="J303" s="652"/>
      <c r="K303" s="971"/>
      <c r="L303" s="971"/>
      <c r="M303" s="534"/>
      <c r="N303" s="534"/>
      <c r="O303" s="534"/>
      <c r="P303" s="534"/>
      <c r="Q303" s="534"/>
      <c r="R303" s="534"/>
      <c r="S303" s="534"/>
      <c r="T303" s="534"/>
      <c r="U303" s="534"/>
      <c r="V303" s="534"/>
      <c r="W303" s="534"/>
      <c r="X303" s="534"/>
      <c r="Y303" s="534"/>
      <c r="Z303" s="534"/>
      <c r="AA303" s="534"/>
      <c r="AB303" s="534"/>
      <c r="AC303" s="534"/>
      <c r="AD303" s="534"/>
    </row>
    <row r="304" ht="13.5" customHeight="1">
      <c r="A304" s="534"/>
      <c r="B304" s="652"/>
      <c r="C304" s="652"/>
      <c r="D304" s="652"/>
      <c r="E304" s="652"/>
      <c r="F304" s="652"/>
      <c r="G304" s="652"/>
      <c r="H304" s="652"/>
      <c r="I304" s="652"/>
      <c r="J304" s="652"/>
      <c r="K304" s="971"/>
      <c r="L304" s="971"/>
      <c r="M304" s="534"/>
      <c r="N304" s="534"/>
      <c r="O304" s="534"/>
      <c r="P304" s="534"/>
      <c r="Q304" s="534"/>
      <c r="R304" s="534"/>
      <c r="S304" s="534"/>
      <c r="T304" s="534"/>
      <c r="U304" s="534"/>
      <c r="V304" s="534"/>
      <c r="W304" s="534"/>
      <c r="X304" s="534"/>
      <c r="Y304" s="534"/>
      <c r="Z304" s="534"/>
      <c r="AA304" s="534"/>
      <c r="AB304" s="534"/>
      <c r="AC304" s="534"/>
      <c r="AD304" s="534"/>
    </row>
    <row r="305" ht="13.5" customHeight="1">
      <c r="A305" s="534"/>
      <c r="B305" s="652"/>
      <c r="C305" s="652"/>
      <c r="D305" s="652"/>
      <c r="E305" s="652"/>
      <c r="F305" s="652"/>
      <c r="G305" s="652"/>
      <c r="H305" s="652"/>
      <c r="I305" s="652"/>
      <c r="J305" s="652"/>
      <c r="K305" s="971"/>
      <c r="L305" s="971"/>
      <c r="M305" s="534"/>
      <c r="N305" s="534"/>
      <c r="O305" s="534"/>
      <c r="P305" s="534"/>
      <c r="Q305" s="534"/>
      <c r="R305" s="534"/>
      <c r="S305" s="534"/>
      <c r="T305" s="534"/>
      <c r="U305" s="534"/>
      <c r="V305" s="534"/>
      <c r="W305" s="534"/>
      <c r="X305" s="534"/>
      <c r="Y305" s="534"/>
      <c r="Z305" s="534"/>
      <c r="AA305" s="534"/>
      <c r="AB305" s="534"/>
      <c r="AC305" s="534"/>
      <c r="AD305" s="534"/>
    </row>
    <row r="306" ht="13.5" customHeight="1">
      <c r="A306" s="534"/>
      <c r="B306" s="652"/>
      <c r="C306" s="652"/>
      <c r="D306" s="652"/>
      <c r="E306" s="652"/>
      <c r="F306" s="652"/>
      <c r="G306" s="652"/>
      <c r="H306" s="652"/>
      <c r="I306" s="652"/>
      <c r="J306" s="652"/>
      <c r="K306" s="971"/>
      <c r="L306" s="971"/>
      <c r="M306" s="534"/>
      <c r="N306" s="534"/>
      <c r="O306" s="534"/>
      <c r="P306" s="534"/>
      <c r="Q306" s="534"/>
      <c r="R306" s="534"/>
      <c r="S306" s="534"/>
      <c r="T306" s="534"/>
      <c r="U306" s="534"/>
      <c r="V306" s="534"/>
      <c r="W306" s="534"/>
      <c r="X306" s="534"/>
      <c r="Y306" s="534"/>
      <c r="Z306" s="534"/>
      <c r="AA306" s="534"/>
      <c r="AB306" s="534"/>
      <c r="AC306" s="534"/>
      <c r="AD306" s="534"/>
    </row>
    <row r="307" ht="13.5" customHeight="1">
      <c r="A307" s="534"/>
      <c r="B307" s="652"/>
      <c r="C307" s="652"/>
      <c r="D307" s="652"/>
      <c r="E307" s="652"/>
      <c r="F307" s="652"/>
      <c r="G307" s="652"/>
      <c r="H307" s="652"/>
      <c r="I307" s="652"/>
      <c r="J307" s="652"/>
      <c r="K307" s="971"/>
      <c r="L307" s="971"/>
      <c r="M307" s="534"/>
      <c r="N307" s="534"/>
      <c r="O307" s="534"/>
      <c r="P307" s="534"/>
      <c r="Q307" s="534"/>
      <c r="R307" s="534"/>
      <c r="S307" s="534"/>
      <c r="T307" s="534"/>
      <c r="U307" s="534"/>
      <c r="V307" s="534"/>
      <c r="W307" s="534"/>
      <c r="X307" s="534"/>
      <c r="Y307" s="534"/>
      <c r="Z307" s="534"/>
      <c r="AA307" s="534"/>
      <c r="AB307" s="534"/>
      <c r="AC307" s="534"/>
      <c r="AD307" s="534"/>
    </row>
    <row r="308" ht="13.5" customHeight="1">
      <c r="A308" s="534"/>
      <c r="B308" s="652"/>
      <c r="C308" s="652"/>
      <c r="D308" s="652"/>
      <c r="E308" s="652"/>
      <c r="F308" s="652"/>
      <c r="G308" s="652"/>
      <c r="H308" s="652"/>
      <c r="I308" s="652"/>
      <c r="J308" s="652"/>
      <c r="K308" s="971"/>
      <c r="L308" s="971"/>
      <c r="M308" s="534"/>
      <c r="N308" s="534"/>
      <c r="O308" s="534"/>
      <c r="P308" s="534"/>
      <c r="Q308" s="534"/>
      <c r="R308" s="534"/>
      <c r="S308" s="534"/>
      <c r="T308" s="534"/>
      <c r="U308" s="534"/>
      <c r="V308" s="534"/>
      <c r="W308" s="534"/>
      <c r="X308" s="534"/>
      <c r="Y308" s="534"/>
      <c r="Z308" s="534"/>
      <c r="AA308" s="534"/>
      <c r="AB308" s="534"/>
      <c r="AC308" s="534"/>
      <c r="AD308" s="534"/>
    </row>
    <row r="309" ht="13.5" customHeight="1">
      <c r="A309" s="534"/>
      <c r="B309" s="652"/>
      <c r="C309" s="652"/>
      <c r="D309" s="652"/>
      <c r="E309" s="652"/>
      <c r="F309" s="652"/>
      <c r="G309" s="652"/>
      <c r="H309" s="652"/>
      <c r="I309" s="652"/>
      <c r="J309" s="652"/>
      <c r="K309" s="971"/>
      <c r="L309" s="971"/>
      <c r="M309" s="534"/>
      <c r="N309" s="534"/>
      <c r="O309" s="534"/>
      <c r="P309" s="534"/>
      <c r="Q309" s="534"/>
      <c r="R309" s="534"/>
      <c r="S309" s="534"/>
      <c r="T309" s="534"/>
      <c r="U309" s="534"/>
      <c r="V309" s="534"/>
      <c r="W309" s="534"/>
      <c r="X309" s="534"/>
      <c r="Y309" s="534"/>
      <c r="Z309" s="534"/>
      <c r="AA309" s="534"/>
      <c r="AB309" s="534"/>
      <c r="AC309" s="534"/>
      <c r="AD309" s="534"/>
    </row>
    <row r="310" ht="13.5" customHeight="1">
      <c r="A310" s="534"/>
      <c r="B310" s="652"/>
      <c r="C310" s="652"/>
      <c r="D310" s="652"/>
      <c r="E310" s="652"/>
      <c r="F310" s="652"/>
      <c r="G310" s="652"/>
      <c r="H310" s="652"/>
      <c r="I310" s="652"/>
      <c r="J310" s="652"/>
      <c r="K310" s="971"/>
      <c r="L310" s="971"/>
      <c r="M310" s="534"/>
      <c r="N310" s="534"/>
      <c r="O310" s="534"/>
      <c r="P310" s="534"/>
      <c r="Q310" s="534"/>
      <c r="R310" s="534"/>
      <c r="S310" s="534"/>
      <c r="T310" s="534"/>
      <c r="U310" s="534"/>
      <c r="V310" s="534"/>
      <c r="W310" s="534"/>
      <c r="X310" s="534"/>
      <c r="Y310" s="534"/>
      <c r="Z310" s="534"/>
      <c r="AA310" s="534"/>
      <c r="AB310" s="534"/>
      <c r="AC310" s="534"/>
      <c r="AD310" s="534"/>
    </row>
    <row r="311" ht="13.5" customHeight="1">
      <c r="A311" s="534"/>
      <c r="B311" s="652"/>
      <c r="C311" s="652"/>
      <c r="D311" s="652"/>
      <c r="E311" s="652"/>
      <c r="F311" s="652"/>
      <c r="G311" s="652"/>
      <c r="H311" s="652"/>
      <c r="I311" s="652"/>
      <c r="J311" s="652"/>
      <c r="K311" s="971"/>
      <c r="L311" s="971"/>
      <c r="M311" s="534"/>
      <c r="N311" s="534"/>
      <c r="O311" s="534"/>
      <c r="P311" s="534"/>
      <c r="Q311" s="534"/>
      <c r="R311" s="534"/>
      <c r="S311" s="534"/>
      <c r="T311" s="534"/>
      <c r="U311" s="534"/>
      <c r="V311" s="534"/>
      <c r="W311" s="534"/>
      <c r="X311" s="534"/>
      <c r="Y311" s="534"/>
      <c r="Z311" s="534"/>
      <c r="AA311" s="534"/>
      <c r="AB311" s="534"/>
      <c r="AC311" s="534"/>
      <c r="AD311" s="534"/>
    </row>
    <row r="312" ht="13.5" customHeight="1">
      <c r="A312" s="534"/>
      <c r="B312" s="652"/>
      <c r="C312" s="652"/>
      <c r="D312" s="652"/>
      <c r="E312" s="652"/>
      <c r="F312" s="652"/>
      <c r="G312" s="652"/>
      <c r="H312" s="652"/>
      <c r="I312" s="652"/>
      <c r="J312" s="652"/>
      <c r="K312" s="971"/>
      <c r="L312" s="971"/>
      <c r="M312" s="534"/>
      <c r="N312" s="534"/>
      <c r="O312" s="534"/>
      <c r="P312" s="534"/>
      <c r="Q312" s="534"/>
      <c r="R312" s="534"/>
      <c r="S312" s="534"/>
      <c r="T312" s="534"/>
      <c r="U312" s="534"/>
      <c r="V312" s="534"/>
      <c r="W312" s="534"/>
      <c r="X312" s="534"/>
      <c r="Y312" s="534"/>
      <c r="Z312" s="534"/>
      <c r="AA312" s="534"/>
      <c r="AB312" s="534"/>
      <c r="AC312" s="534"/>
      <c r="AD312" s="534"/>
    </row>
    <row r="313" ht="13.5" customHeight="1">
      <c r="A313" s="534"/>
      <c r="B313" s="652"/>
      <c r="C313" s="652"/>
      <c r="D313" s="652"/>
      <c r="E313" s="652"/>
      <c r="F313" s="652"/>
      <c r="G313" s="652"/>
      <c r="H313" s="652"/>
      <c r="I313" s="652"/>
      <c r="J313" s="652"/>
      <c r="K313" s="971"/>
      <c r="L313" s="971"/>
      <c r="M313" s="534"/>
      <c r="N313" s="534"/>
      <c r="O313" s="534"/>
      <c r="P313" s="534"/>
      <c r="Q313" s="534"/>
      <c r="R313" s="534"/>
      <c r="S313" s="534"/>
      <c r="T313" s="534"/>
      <c r="U313" s="534"/>
      <c r="V313" s="534"/>
      <c r="W313" s="534"/>
      <c r="X313" s="534"/>
      <c r="Y313" s="534"/>
      <c r="Z313" s="534"/>
      <c r="AA313" s="534"/>
      <c r="AB313" s="534"/>
      <c r="AC313" s="534"/>
      <c r="AD313" s="534"/>
    </row>
    <row r="314" ht="13.5" customHeight="1">
      <c r="A314" s="534"/>
      <c r="B314" s="652"/>
      <c r="C314" s="652"/>
      <c r="D314" s="652"/>
      <c r="E314" s="652"/>
      <c r="F314" s="652"/>
      <c r="G314" s="652"/>
      <c r="H314" s="652"/>
      <c r="I314" s="652"/>
      <c r="J314" s="652"/>
      <c r="K314" s="971"/>
      <c r="L314" s="971"/>
      <c r="M314" s="534"/>
      <c r="N314" s="534"/>
      <c r="O314" s="534"/>
      <c r="P314" s="534"/>
      <c r="Q314" s="534"/>
      <c r="R314" s="534"/>
      <c r="S314" s="534"/>
      <c r="T314" s="534"/>
      <c r="U314" s="534"/>
      <c r="V314" s="534"/>
      <c r="W314" s="534"/>
      <c r="X314" s="534"/>
      <c r="Y314" s="534"/>
      <c r="Z314" s="534"/>
      <c r="AA314" s="534"/>
      <c r="AB314" s="534"/>
      <c r="AC314" s="534"/>
      <c r="AD314" s="534"/>
    </row>
    <row r="315" ht="13.5" customHeight="1">
      <c r="A315" s="534"/>
      <c r="B315" s="652"/>
      <c r="C315" s="652"/>
      <c r="D315" s="652"/>
      <c r="E315" s="652"/>
      <c r="F315" s="652"/>
      <c r="G315" s="652"/>
      <c r="H315" s="652"/>
      <c r="I315" s="652"/>
      <c r="J315" s="652"/>
      <c r="K315" s="971"/>
      <c r="L315" s="971"/>
      <c r="M315" s="534"/>
      <c r="N315" s="534"/>
      <c r="O315" s="534"/>
      <c r="P315" s="534"/>
      <c r="Q315" s="534"/>
      <c r="R315" s="534"/>
      <c r="S315" s="534"/>
      <c r="T315" s="534"/>
      <c r="U315" s="534"/>
      <c r="V315" s="534"/>
      <c r="W315" s="534"/>
      <c r="X315" s="534"/>
      <c r="Y315" s="534"/>
      <c r="Z315" s="534"/>
      <c r="AA315" s="534"/>
      <c r="AB315" s="534"/>
      <c r="AC315" s="534"/>
      <c r="AD315" s="534"/>
    </row>
    <row r="316" ht="13.5" customHeight="1">
      <c r="A316" s="534"/>
      <c r="B316" s="652"/>
      <c r="C316" s="652"/>
      <c r="D316" s="652"/>
      <c r="E316" s="652"/>
      <c r="F316" s="652"/>
      <c r="G316" s="652"/>
      <c r="H316" s="652"/>
      <c r="I316" s="652"/>
      <c r="J316" s="652"/>
      <c r="K316" s="971"/>
      <c r="L316" s="971"/>
      <c r="M316" s="534"/>
      <c r="N316" s="534"/>
      <c r="O316" s="534"/>
      <c r="P316" s="534"/>
      <c r="Q316" s="534"/>
      <c r="R316" s="534"/>
      <c r="S316" s="534"/>
      <c r="T316" s="534"/>
      <c r="U316" s="534"/>
      <c r="V316" s="534"/>
      <c r="W316" s="534"/>
      <c r="X316" s="534"/>
      <c r="Y316" s="534"/>
      <c r="Z316" s="534"/>
      <c r="AA316" s="534"/>
      <c r="AB316" s="534"/>
      <c r="AC316" s="534"/>
      <c r="AD316" s="534"/>
    </row>
    <row r="317" ht="13.5" customHeight="1">
      <c r="A317" s="534"/>
      <c r="B317" s="652"/>
      <c r="C317" s="652"/>
      <c r="D317" s="652"/>
      <c r="E317" s="652"/>
      <c r="F317" s="652"/>
      <c r="G317" s="652"/>
      <c r="H317" s="652"/>
      <c r="I317" s="652"/>
      <c r="J317" s="652"/>
      <c r="K317" s="971"/>
      <c r="L317" s="971"/>
      <c r="M317" s="534"/>
      <c r="N317" s="534"/>
      <c r="O317" s="534"/>
      <c r="P317" s="534"/>
      <c r="Q317" s="534"/>
      <c r="R317" s="534"/>
      <c r="S317" s="534"/>
      <c r="T317" s="534"/>
      <c r="U317" s="534"/>
      <c r="V317" s="534"/>
      <c r="W317" s="534"/>
      <c r="X317" s="534"/>
      <c r="Y317" s="534"/>
      <c r="Z317" s="534"/>
      <c r="AA317" s="534"/>
      <c r="AB317" s="534"/>
      <c r="AC317" s="534"/>
      <c r="AD317" s="534"/>
    </row>
    <row r="318" ht="13.5" customHeight="1">
      <c r="A318" s="534"/>
      <c r="B318" s="652"/>
      <c r="C318" s="652"/>
      <c r="D318" s="652"/>
      <c r="E318" s="652"/>
      <c r="F318" s="652"/>
      <c r="G318" s="652"/>
      <c r="H318" s="652"/>
      <c r="I318" s="652"/>
      <c r="J318" s="652"/>
      <c r="K318" s="971"/>
      <c r="L318" s="971"/>
      <c r="M318" s="534"/>
      <c r="N318" s="534"/>
      <c r="O318" s="534"/>
      <c r="P318" s="534"/>
      <c r="Q318" s="534"/>
      <c r="R318" s="534"/>
      <c r="S318" s="534"/>
      <c r="T318" s="534"/>
      <c r="U318" s="534"/>
      <c r="V318" s="534"/>
      <c r="W318" s="534"/>
      <c r="X318" s="534"/>
      <c r="Y318" s="534"/>
      <c r="Z318" s="534"/>
      <c r="AA318" s="534"/>
      <c r="AB318" s="534"/>
      <c r="AC318" s="534"/>
      <c r="AD318" s="534"/>
    </row>
    <row r="319" ht="13.5" customHeight="1">
      <c r="A319" s="534"/>
      <c r="B319" s="652"/>
      <c r="C319" s="652"/>
      <c r="D319" s="652"/>
      <c r="E319" s="652"/>
      <c r="F319" s="652"/>
      <c r="G319" s="652"/>
      <c r="H319" s="652"/>
      <c r="I319" s="652"/>
      <c r="J319" s="652"/>
      <c r="K319" s="971"/>
      <c r="L319" s="971"/>
      <c r="M319" s="534"/>
      <c r="N319" s="534"/>
      <c r="O319" s="534"/>
      <c r="P319" s="534"/>
      <c r="Q319" s="534"/>
      <c r="R319" s="534"/>
      <c r="S319" s="534"/>
      <c r="T319" s="534"/>
      <c r="U319" s="534"/>
      <c r="V319" s="534"/>
      <c r="W319" s="534"/>
      <c r="X319" s="534"/>
      <c r="Y319" s="534"/>
      <c r="Z319" s="534"/>
      <c r="AA319" s="534"/>
      <c r="AB319" s="534"/>
      <c r="AC319" s="534"/>
      <c r="AD319" s="534"/>
    </row>
    <row r="320" ht="13.5" customHeight="1">
      <c r="A320" s="534"/>
      <c r="B320" s="652"/>
      <c r="C320" s="652"/>
      <c r="D320" s="652"/>
      <c r="E320" s="652"/>
      <c r="F320" s="652"/>
      <c r="G320" s="652"/>
      <c r="H320" s="652"/>
      <c r="I320" s="652"/>
      <c r="J320" s="652"/>
      <c r="K320" s="971"/>
      <c r="L320" s="971"/>
      <c r="M320" s="534"/>
      <c r="N320" s="534"/>
      <c r="O320" s="534"/>
      <c r="P320" s="534"/>
      <c r="Q320" s="534"/>
      <c r="R320" s="534"/>
      <c r="S320" s="534"/>
      <c r="T320" s="534"/>
      <c r="U320" s="534"/>
      <c r="V320" s="534"/>
      <c r="W320" s="534"/>
      <c r="X320" s="534"/>
      <c r="Y320" s="534"/>
      <c r="Z320" s="534"/>
      <c r="AA320" s="534"/>
      <c r="AB320" s="534"/>
      <c r="AC320" s="534"/>
      <c r="AD320" s="534"/>
    </row>
    <row r="321" ht="13.5" customHeight="1">
      <c r="A321" s="534"/>
      <c r="B321" s="652"/>
      <c r="C321" s="652"/>
      <c r="D321" s="652"/>
      <c r="E321" s="652"/>
      <c r="F321" s="652"/>
      <c r="G321" s="652"/>
      <c r="H321" s="652"/>
      <c r="I321" s="652"/>
      <c r="J321" s="652"/>
      <c r="K321" s="971"/>
      <c r="L321" s="971"/>
      <c r="M321" s="534"/>
      <c r="N321" s="534"/>
      <c r="O321" s="534"/>
      <c r="P321" s="534"/>
      <c r="Q321" s="534"/>
      <c r="R321" s="534"/>
      <c r="S321" s="534"/>
      <c r="T321" s="534"/>
      <c r="U321" s="534"/>
      <c r="V321" s="534"/>
      <c r="W321" s="534"/>
      <c r="X321" s="534"/>
      <c r="Y321" s="534"/>
      <c r="Z321" s="534"/>
      <c r="AA321" s="534"/>
      <c r="AB321" s="534"/>
      <c r="AC321" s="534"/>
      <c r="AD321" s="534"/>
    </row>
    <row r="322" ht="13.5" customHeight="1">
      <c r="A322" s="534"/>
      <c r="B322" s="652"/>
      <c r="C322" s="652"/>
      <c r="D322" s="652"/>
      <c r="E322" s="652"/>
      <c r="F322" s="652"/>
      <c r="G322" s="652"/>
      <c r="H322" s="652"/>
      <c r="I322" s="652"/>
      <c r="J322" s="652"/>
      <c r="K322" s="971"/>
      <c r="L322" s="971"/>
      <c r="M322" s="534"/>
      <c r="N322" s="534"/>
      <c r="O322" s="534"/>
      <c r="P322" s="534"/>
      <c r="Q322" s="534"/>
      <c r="R322" s="534"/>
      <c r="S322" s="534"/>
      <c r="T322" s="534"/>
      <c r="U322" s="534"/>
      <c r="V322" s="534"/>
      <c r="W322" s="534"/>
      <c r="X322" s="534"/>
      <c r="Y322" s="534"/>
      <c r="Z322" s="534"/>
      <c r="AA322" s="534"/>
      <c r="AB322" s="534"/>
      <c r="AC322" s="534"/>
      <c r="AD322" s="534"/>
    </row>
    <row r="323" ht="13.5" customHeight="1">
      <c r="A323" s="534"/>
      <c r="B323" s="652"/>
      <c r="C323" s="652"/>
      <c r="D323" s="652"/>
      <c r="E323" s="652"/>
      <c r="F323" s="652"/>
      <c r="G323" s="652"/>
      <c r="H323" s="652"/>
      <c r="I323" s="652"/>
      <c r="J323" s="652"/>
      <c r="K323" s="971"/>
      <c r="L323" s="971"/>
      <c r="M323" s="534"/>
      <c r="N323" s="534"/>
      <c r="O323" s="534"/>
      <c r="P323" s="534"/>
      <c r="Q323" s="534"/>
      <c r="R323" s="534"/>
      <c r="S323" s="534"/>
      <c r="T323" s="534"/>
      <c r="U323" s="534"/>
      <c r="V323" s="534"/>
      <c r="W323" s="534"/>
      <c r="X323" s="534"/>
      <c r="Y323" s="534"/>
      <c r="Z323" s="534"/>
      <c r="AA323" s="534"/>
      <c r="AB323" s="534"/>
      <c r="AC323" s="534"/>
      <c r="AD323" s="534"/>
    </row>
    <row r="324" ht="13.5" customHeight="1">
      <c r="A324" s="534"/>
      <c r="B324" s="652"/>
      <c r="C324" s="652"/>
      <c r="D324" s="652"/>
      <c r="E324" s="652"/>
      <c r="F324" s="652"/>
      <c r="G324" s="652"/>
      <c r="H324" s="652"/>
      <c r="I324" s="652"/>
      <c r="J324" s="652"/>
      <c r="K324" s="971"/>
      <c r="L324" s="971"/>
      <c r="M324" s="534"/>
      <c r="N324" s="534"/>
      <c r="O324" s="534"/>
      <c r="P324" s="534"/>
      <c r="Q324" s="534"/>
      <c r="R324" s="534"/>
      <c r="S324" s="534"/>
      <c r="T324" s="534"/>
      <c r="U324" s="534"/>
      <c r="V324" s="534"/>
      <c r="W324" s="534"/>
      <c r="X324" s="534"/>
      <c r="Y324" s="534"/>
      <c r="Z324" s="534"/>
      <c r="AA324" s="534"/>
      <c r="AB324" s="534"/>
      <c r="AC324" s="534"/>
      <c r="AD324" s="534"/>
    </row>
    <row r="325" ht="13.5" customHeight="1">
      <c r="A325" s="534"/>
      <c r="B325" s="652"/>
      <c r="C325" s="652"/>
      <c r="D325" s="652"/>
      <c r="E325" s="652"/>
      <c r="F325" s="652"/>
      <c r="G325" s="652"/>
      <c r="H325" s="652"/>
      <c r="I325" s="652"/>
      <c r="J325" s="652"/>
      <c r="K325" s="971"/>
      <c r="L325" s="971"/>
      <c r="M325" s="534"/>
      <c r="N325" s="534"/>
      <c r="O325" s="534"/>
      <c r="P325" s="534"/>
      <c r="Q325" s="534"/>
      <c r="R325" s="534"/>
      <c r="S325" s="534"/>
      <c r="T325" s="534"/>
      <c r="U325" s="534"/>
      <c r="V325" s="534"/>
      <c r="W325" s="534"/>
      <c r="X325" s="534"/>
      <c r="Y325" s="534"/>
      <c r="Z325" s="534"/>
      <c r="AA325" s="534"/>
      <c r="AB325" s="534"/>
      <c r="AC325" s="534"/>
      <c r="AD325" s="534"/>
    </row>
    <row r="326" ht="13.5" customHeight="1">
      <c r="A326" s="534"/>
      <c r="B326" s="652"/>
      <c r="C326" s="652"/>
      <c r="D326" s="652"/>
      <c r="E326" s="652"/>
      <c r="F326" s="652"/>
      <c r="G326" s="652"/>
      <c r="H326" s="652"/>
      <c r="I326" s="652"/>
      <c r="J326" s="652"/>
      <c r="K326" s="971"/>
      <c r="L326" s="971"/>
      <c r="M326" s="534"/>
      <c r="N326" s="534"/>
      <c r="O326" s="534"/>
      <c r="P326" s="534"/>
      <c r="Q326" s="534"/>
      <c r="R326" s="534"/>
      <c r="S326" s="534"/>
      <c r="T326" s="534"/>
      <c r="U326" s="534"/>
      <c r="V326" s="534"/>
      <c r="W326" s="534"/>
      <c r="X326" s="534"/>
      <c r="Y326" s="534"/>
      <c r="Z326" s="534"/>
      <c r="AA326" s="534"/>
      <c r="AB326" s="534"/>
      <c r="AC326" s="534"/>
      <c r="AD326" s="534"/>
    </row>
    <row r="327" ht="13.5" customHeight="1">
      <c r="A327" s="534"/>
      <c r="B327" s="652"/>
      <c r="C327" s="652"/>
      <c r="D327" s="652"/>
      <c r="E327" s="652"/>
      <c r="F327" s="652"/>
      <c r="G327" s="652"/>
      <c r="H327" s="652"/>
      <c r="I327" s="652"/>
      <c r="J327" s="652"/>
      <c r="K327" s="971"/>
      <c r="L327" s="971"/>
      <c r="M327" s="534"/>
      <c r="N327" s="534"/>
      <c r="O327" s="534"/>
      <c r="P327" s="534"/>
      <c r="Q327" s="534"/>
      <c r="R327" s="534"/>
      <c r="S327" s="534"/>
      <c r="T327" s="534"/>
      <c r="U327" s="534"/>
      <c r="V327" s="534"/>
      <c r="W327" s="534"/>
      <c r="X327" s="534"/>
      <c r="Y327" s="534"/>
      <c r="Z327" s="534"/>
      <c r="AA327" s="534"/>
      <c r="AB327" s="534"/>
      <c r="AC327" s="534"/>
      <c r="AD327" s="534"/>
    </row>
    <row r="328" ht="13.5" customHeight="1">
      <c r="A328" s="534"/>
      <c r="B328" s="652"/>
      <c r="C328" s="652"/>
      <c r="D328" s="652"/>
      <c r="E328" s="652"/>
      <c r="F328" s="652"/>
      <c r="G328" s="652"/>
      <c r="H328" s="652"/>
      <c r="I328" s="652"/>
      <c r="J328" s="652"/>
      <c r="K328" s="971"/>
      <c r="L328" s="971"/>
      <c r="M328" s="534"/>
      <c r="N328" s="534"/>
      <c r="O328" s="534"/>
      <c r="P328" s="534"/>
      <c r="Q328" s="534"/>
      <c r="R328" s="534"/>
      <c r="S328" s="534"/>
      <c r="T328" s="534"/>
      <c r="U328" s="534"/>
      <c r="V328" s="534"/>
      <c r="W328" s="534"/>
      <c r="X328" s="534"/>
      <c r="Y328" s="534"/>
      <c r="Z328" s="534"/>
      <c r="AA328" s="534"/>
      <c r="AB328" s="534"/>
      <c r="AC328" s="534"/>
      <c r="AD328" s="534"/>
    </row>
    <row r="329" ht="13.5" customHeight="1">
      <c r="A329" s="534"/>
      <c r="B329" s="652"/>
      <c r="C329" s="652"/>
      <c r="D329" s="652"/>
      <c r="E329" s="652"/>
      <c r="F329" s="652"/>
      <c r="G329" s="652"/>
      <c r="H329" s="652"/>
      <c r="I329" s="652"/>
      <c r="J329" s="652"/>
      <c r="K329" s="971"/>
      <c r="L329" s="971"/>
      <c r="M329" s="534"/>
      <c r="N329" s="534"/>
      <c r="O329" s="534"/>
      <c r="P329" s="534"/>
      <c r="Q329" s="534"/>
      <c r="R329" s="534"/>
      <c r="S329" s="534"/>
      <c r="T329" s="534"/>
      <c r="U329" s="534"/>
      <c r="V329" s="534"/>
      <c r="W329" s="534"/>
      <c r="X329" s="534"/>
      <c r="Y329" s="534"/>
      <c r="Z329" s="534"/>
      <c r="AA329" s="534"/>
      <c r="AB329" s="534"/>
      <c r="AC329" s="534"/>
      <c r="AD329" s="534"/>
    </row>
    <row r="330" ht="13.5" customHeight="1">
      <c r="A330" s="534"/>
      <c r="B330" s="652"/>
      <c r="C330" s="652"/>
      <c r="D330" s="652"/>
      <c r="E330" s="652"/>
      <c r="F330" s="652"/>
      <c r="G330" s="652"/>
      <c r="H330" s="652"/>
      <c r="I330" s="652"/>
      <c r="J330" s="652"/>
      <c r="K330" s="971"/>
      <c r="L330" s="971"/>
      <c r="M330" s="534"/>
      <c r="N330" s="534"/>
      <c r="O330" s="534"/>
      <c r="P330" s="534"/>
      <c r="Q330" s="534"/>
      <c r="R330" s="534"/>
      <c r="S330" s="534"/>
      <c r="T330" s="534"/>
      <c r="U330" s="534"/>
      <c r="V330" s="534"/>
      <c r="W330" s="534"/>
      <c r="X330" s="534"/>
      <c r="Y330" s="534"/>
      <c r="Z330" s="534"/>
      <c r="AA330" s="534"/>
      <c r="AB330" s="534"/>
      <c r="AC330" s="534"/>
      <c r="AD330" s="534"/>
    </row>
    <row r="331" ht="13.5" customHeight="1">
      <c r="A331" s="534"/>
      <c r="B331" s="652"/>
      <c r="C331" s="652"/>
      <c r="D331" s="652"/>
      <c r="E331" s="652"/>
      <c r="F331" s="652"/>
      <c r="G331" s="652"/>
      <c r="H331" s="652"/>
      <c r="I331" s="652"/>
      <c r="J331" s="652"/>
      <c r="K331" s="971"/>
      <c r="L331" s="971"/>
      <c r="M331" s="534"/>
      <c r="N331" s="534"/>
      <c r="O331" s="534"/>
      <c r="P331" s="534"/>
      <c r="Q331" s="534"/>
      <c r="R331" s="534"/>
      <c r="S331" s="534"/>
      <c r="T331" s="534"/>
      <c r="U331" s="534"/>
      <c r="V331" s="534"/>
      <c r="W331" s="534"/>
      <c r="X331" s="534"/>
      <c r="Y331" s="534"/>
      <c r="Z331" s="534"/>
      <c r="AA331" s="534"/>
      <c r="AB331" s="534"/>
      <c r="AC331" s="534"/>
      <c r="AD331" s="534"/>
    </row>
    <row r="332" ht="13.5" customHeight="1">
      <c r="A332" s="534"/>
      <c r="B332" s="652"/>
      <c r="C332" s="652"/>
      <c r="D332" s="652"/>
      <c r="E332" s="652"/>
      <c r="F332" s="652"/>
      <c r="G332" s="652"/>
      <c r="H332" s="652"/>
      <c r="I332" s="652"/>
      <c r="J332" s="652"/>
      <c r="K332" s="971"/>
      <c r="L332" s="971"/>
      <c r="M332" s="534"/>
      <c r="N332" s="534"/>
      <c r="O332" s="534"/>
      <c r="P332" s="534"/>
      <c r="Q332" s="534"/>
      <c r="R332" s="534"/>
      <c r="S332" s="534"/>
      <c r="T332" s="534"/>
      <c r="U332" s="534"/>
      <c r="V332" s="534"/>
      <c r="W332" s="534"/>
      <c r="X332" s="534"/>
      <c r="Y332" s="534"/>
      <c r="Z332" s="534"/>
      <c r="AA332" s="534"/>
      <c r="AB332" s="534"/>
      <c r="AC332" s="534"/>
      <c r="AD332" s="534"/>
    </row>
    <row r="333" ht="13.5" customHeight="1">
      <c r="A333" s="534"/>
      <c r="B333" s="652"/>
      <c r="C333" s="652"/>
      <c r="D333" s="652"/>
      <c r="E333" s="652"/>
      <c r="F333" s="652"/>
      <c r="G333" s="652"/>
      <c r="H333" s="652"/>
      <c r="I333" s="652"/>
      <c r="J333" s="652"/>
      <c r="K333" s="971"/>
      <c r="L333" s="971"/>
      <c r="M333" s="534"/>
      <c r="N333" s="534"/>
      <c r="O333" s="534"/>
      <c r="P333" s="534"/>
      <c r="Q333" s="534"/>
      <c r="R333" s="534"/>
      <c r="S333" s="534"/>
      <c r="T333" s="534"/>
      <c r="U333" s="534"/>
      <c r="V333" s="534"/>
      <c r="W333" s="534"/>
      <c r="X333" s="534"/>
      <c r="Y333" s="534"/>
      <c r="Z333" s="534"/>
      <c r="AA333" s="534"/>
      <c r="AB333" s="534"/>
      <c r="AC333" s="534"/>
      <c r="AD333" s="534"/>
    </row>
    <row r="334" ht="13.5" customHeight="1">
      <c r="A334" s="534"/>
      <c r="B334" s="652"/>
      <c r="C334" s="652"/>
      <c r="D334" s="652"/>
      <c r="E334" s="652"/>
      <c r="F334" s="652"/>
      <c r="G334" s="652"/>
      <c r="H334" s="652"/>
      <c r="I334" s="652"/>
      <c r="J334" s="652"/>
      <c r="K334" s="971"/>
      <c r="L334" s="971"/>
      <c r="M334" s="534"/>
      <c r="N334" s="534"/>
      <c r="O334" s="534"/>
      <c r="P334" s="534"/>
      <c r="Q334" s="534"/>
      <c r="R334" s="534"/>
      <c r="S334" s="534"/>
      <c r="T334" s="534"/>
      <c r="U334" s="534"/>
      <c r="V334" s="534"/>
      <c r="W334" s="534"/>
      <c r="X334" s="534"/>
      <c r="Y334" s="534"/>
      <c r="Z334" s="534"/>
      <c r="AA334" s="534"/>
      <c r="AB334" s="534"/>
      <c r="AC334" s="534"/>
      <c r="AD334" s="534"/>
    </row>
    <row r="335" ht="13.5" customHeight="1">
      <c r="A335" s="534"/>
      <c r="B335" s="652"/>
      <c r="C335" s="652"/>
      <c r="D335" s="652"/>
      <c r="E335" s="652"/>
      <c r="F335" s="652"/>
      <c r="G335" s="652"/>
      <c r="H335" s="652"/>
      <c r="I335" s="652"/>
      <c r="J335" s="652"/>
      <c r="K335" s="971"/>
      <c r="L335" s="971"/>
      <c r="M335" s="534"/>
      <c r="N335" s="534"/>
      <c r="O335" s="534"/>
      <c r="P335" s="534"/>
      <c r="Q335" s="534"/>
      <c r="R335" s="534"/>
      <c r="S335" s="534"/>
      <c r="T335" s="534"/>
      <c r="U335" s="534"/>
      <c r="V335" s="534"/>
      <c r="W335" s="534"/>
      <c r="X335" s="534"/>
      <c r="Y335" s="534"/>
      <c r="Z335" s="534"/>
      <c r="AA335" s="534"/>
      <c r="AB335" s="534"/>
      <c r="AC335" s="534"/>
      <c r="AD335" s="534"/>
    </row>
    <row r="336" ht="13.5" customHeight="1">
      <c r="A336" s="534"/>
      <c r="B336" s="652"/>
      <c r="C336" s="652"/>
      <c r="D336" s="652"/>
      <c r="E336" s="652"/>
      <c r="F336" s="652"/>
      <c r="G336" s="652"/>
      <c r="H336" s="652"/>
      <c r="I336" s="652"/>
      <c r="J336" s="652"/>
      <c r="K336" s="971"/>
      <c r="L336" s="971"/>
      <c r="M336" s="534"/>
      <c r="N336" s="534"/>
      <c r="O336" s="534"/>
      <c r="P336" s="534"/>
      <c r="Q336" s="534"/>
      <c r="R336" s="534"/>
      <c r="S336" s="534"/>
      <c r="T336" s="534"/>
      <c r="U336" s="534"/>
      <c r="V336" s="534"/>
      <c r="W336" s="534"/>
      <c r="X336" s="534"/>
      <c r="Y336" s="534"/>
      <c r="Z336" s="534"/>
      <c r="AA336" s="534"/>
      <c r="AB336" s="534"/>
      <c r="AC336" s="534"/>
      <c r="AD336" s="534"/>
    </row>
    <row r="337" ht="13.5" customHeight="1">
      <c r="A337" s="534"/>
      <c r="B337" s="652"/>
      <c r="C337" s="652"/>
      <c r="D337" s="652"/>
      <c r="E337" s="652"/>
      <c r="F337" s="652"/>
      <c r="G337" s="652"/>
      <c r="H337" s="652"/>
      <c r="I337" s="652"/>
      <c r="J337" s="652"/>
      <c r="K337" s="971"/>
      <c r="L337" s="971"/>
      <c r="M337" s="534"/>
      <c r="N337" s="534"/>
      <c r="O337" s="534"/>
      <c r="P337" s="534"/>
      <c r="Q337" s="534"/>
      <c r="R337" s="534"/>
      <c r="S337" s="534"/>
      <c r="T337" s="534"/>
      <c r="U337" s="534"/>
      <c r="V337" s="534"/>
      <c r="W337" s="534"/>
      <c r="X337" s="534"/>
      <c r="Y337" s="534"/>
      <c r="Z337" s="534"/>
      <c r="AA337" s="534"/>
      <c r="AB337" s="534"/>
      <c r="AC337" s="534"/>
      <c r="AD337" s="534"/>
    </row>
    <row r="338" ht="13.5" customHeight="1">
      <c r="A338" s="534"/>
      <c r="B338" s="652"/>
      <c r="C338" s="652"/>
      <c r="D338" s="652"/>
      <c r="E338" s="652"/>
      <c r="F338" s="652"/>
      <c r="G338" s="652"/>
      <c r="H338" s="652"/>
      <c r="I338" s="652"/>
      <c r="J338" s="652"/>
      <c r="K338" s="971"/>
      <c r="L338" s="971"/>
      <c r="M338" s="534"/>
      <c r="N338" s="534"/>
      <c r="O338" s="534"/>
      <c r="P338" s="534"/>
      <c r="Q338" s="534"/>
      <c r="R338" s="534"/>
      <c r="S338" s="534"/>
      <c r="T338" s="534"/>
      <c r="U338" s="534"/>
      <c r="V338" s="534"/>
      <c r="W338" s="534"/>
      <c r="X338" s="534"/>
      <c r="Y338" s="534"/>
      <c r="Z338" s="534"/>
      <c r="AA338" s="534"/>
      <c r="AB338" s="534"/>
      <c r="AC338" s="534"/>
      <c r="AD338" s="534"/>
    </row>
    <row r="339" ht="13.5" customHeight="1">
      <c r="A339" s="534"/>
      <c r="B339" s="652"/>
      <c r="C339" s="652"/>
      <c r="D339" s="652"/>
      <c r="E339" s="652"/>
      <c r="F339" s="652"/>
      <c r="G339" s="652"/>
      <c r="H339" s="652"/>
      <c r="I339" s="652"/>
      <c r="J339" s="652"/>
      <c r="K339" s="971"/>
      <c r="L339" s="971"/>
      <c r="M339" s="534"/>
      <c r="N339" s="534"/>
      <c r="O339" s="534"/>
      <c r="P339" s="534"/>
      <c r="Q339" s="534"/>
      <c r="R339" s="534"/>
      <c r="S339" s="534"/>
      <c r="T339" s="534"/>
      <c r="U339" s="534"/>
      <c r="V339" s="534"/>
      <c r="W339" s="534"/>
      <c r="X339" s="534"/>
      <c r="Y339" s="534"/>
      <c r="Z339" s="534"/>
      <c r="AA339" s="534"/>
      <c r="AB339" s="534"/>
      <c r="AC339" s="534"/>
      <c r="AD339" s="534"/>
    </row>
    <row r="340" ht="13.5" customHeight="1">
      <c r="A340" s="534"/>
      <c r="B340" s="652"/>
      <c r="C340" s="652"/>
      <c r="D340" s="652"/>
      <c r="E340" s="652"/>
      <c r="F340" s="652"/>
      <c r="G340" s="652"/>
      <c r="H340" s="652"/>
      <c r="I340" s="652"/>
      <c r="J340" s="652"/>
      <c r="K340" s="971"/>
      <c r="L340" s="971"/>
      <c r="M340" s="534"/>
      <c r="N340" s="534"/>
      <c r="O340" s="534"/>
      <c r="P340" s="534"/>
      <c r="Q340" s="534"/>
      <c r="R340" s="534"/>
      <c r="S340" s="534"/>
      <c r="T340" s="534"/>
      <c r="U340" s="534"/>
      <c r="V340" s="534"/>
      <c r="W340" s="534"/>
      <c r="X340" s="534"/>
      <c r="Y340" s="534"/>
      <c r="Z340" s="534"/>
      <c r="AA340" s="534"/>
      <c r="AB340" s="534"/>
      <c r="AC340" s="534"/>
      <c r="AD340" s="534"/>
    </row>
    <row r="341" ht="13.5" customHeight="1">
      <c r="A341" s="534"/>
      <c r="B341" s="652"/>
      <c r="C341" s="652"/>
      <c r="D341" s="652"/>
      <c r="E341" s="652"/>
      <c r="F341" s="652"/>
      <c r="G341" s="652"/>
      <c r="H341" s="652"/>
      <c r="I341" s="652"/>
      <c r="J341" s="652"/>
      <c r="K341" s="971"/>
      <c r="L341" s="971"/>
      <c r="M341" s="534"/>
      <c r="N341" s="534"/>
      <c r="O341" s="534"/>
      <c r="P341" s="534"/>
      <c r="Q341" s="534"/>
      <c r="R341" s="534"/>
      <c r="S341" s="534"/>
      <c r="T341" s="534"/>
      <c r="U341" s="534"/>
      <c r="V341" s="534"/>
      <c r="W341" s="534"/>
      <c r="X341" s="534"/>
      <c r="Y341" s="534"/>
      <c r="Z341" s="534"/>
      <c r="AA341" s="534"/>
      <c r="AB341" s="534"/>
      <c r="AC341" s="534"/>
      <c r="AD341" s="534"/>
    </row>
    <row r="342" ht="13.5" customHeight="1">
      <c r="A342" s="534"/>
      <c r="B342" s="652"/>
      <c r="C342" s="652"/>
      <c r="D342" s="652"/>
      <c r="E342" s="652"/>
      <c r="F342" s="652"/>
      <c r="G342" s="652"/>
      <c r="H342" s="652"/>
      <c r="I342" s="652"/>
      <c r="J342" s="652"/>
      <c r="K342" s="971"/>
      <c r="L342" s="971"/>
      <c r="M342" s="534"/>
      <c r="N342" s="534"/>
      <c r="O342" s="534"/>
      <c r="P342" s="534"/>
      <c r="Q342" s="534"/>
      <c r="R342" s="534"/>
      <c r="S342" s="534"/>
      <c r="T342" s="534"/>
      <c r="U342" s="534"/>
      <c r="V342" s="534"/>
      <c r="W342" s="534"/>
      <c r="X342" s="534"/>
      <c r="Y342" s="534"/>
      <c r="Z342" s="534"/>
      <c r="AA342" s="534"/>
      <c r="AB342" s="534"/>
      <c r="AC342" s="534"/>
      <c r="AD342" s="534"/>
    </row>
    <row r="343" ht="13.5" customHeight="1">
      <c r="A343" s="534"/>
      <c r="B343" s="652"/>
      <c r="C343" s="652"/>
      <c r="D343" s="652"/>
      <c r="E343" s="652"/>
      <c r="F343" s="652"/>
      <c r="G343" s="652"/>
      <c r="H343" s="652"/>
      <c r="I343" s="652"/>
      <c r="J343" s="652"/>
      <c r="K343" s="971"/>
      <c r="L343" s="971"/>
      <c r="M343" s="534"/>
      <c r="N343" s="534"/>
      <c r="O343" s="534"/>
      <c r="P343" s="534"/>
      <c r="Q343" s="534"/>
      <c r="R343" s="534"/>
      <c r="S343" s="534"/>
      <c r="T343" s="534"/>
      <c r="U343" s="534"/>
      <c r="V343" s="534"/>
      <c r="W343" s="534"/>
      <c r="X343" s="534"/>
      <c r="Y343" s="534"/>
      <c r="Z343" s="534"/>
      <c r="AA343" s="534"/>
      <c r="AB343" s="534"/>
      <c r="AC343" s="534"/>
      <c r="AD343" s="534"/>
    </row>
    <row r="344" ht="13.5" customHeight="1">
      <c r="A344" s="534"/>
      <c r="B344" s="652"/>
      <c r="C344" s="652"/>
      <c r="D344" s="652"/>
      <c r="E344" s="652"/>
      <c r="F344" s="652"/>
      <c r="G344" s="652"/>
      <c r="H344" s="652"/>
      <c r="I344" s="652"/>
      <c r="J344" s="652"/>
      <c r="K344" s="971"/>
      <c r="L344" s="971"/>
      <c r="M344" s="534"/>
      <c r="N344" s="534"/>
      <c r="O344" s="534"/>
      <c r="P344" s="534"/>
      <c r="Q344" s="534"/>
      <c r="R344" s="534"/>
      <c r="S344" s="534"/>
      <c r="T344" s="534"/>
      <c r="U344" s="534"/>
      <c r="V344" s="534"/>
      <c r="W344" s="534"/>
      <c r="X344" s="534"/>
      <c r="Y344" s="534"/>
      <c r="Z344" s="534"/>
      <c r="AA344" s="534"/>
      <c r="AB344" s="534"/>
      <c r="AC344" s="534"/>
      <c r="AD344" s="534"/>
    </row>
    <row r="345" ht="13.5" customHeight="1">
      <c r="A345" s="534"/>
      <c r="B345" s="652"/>
      <c r="C345" s="652"/>
      <c r="D345" s="652"/>
      <c r="E345" s="652"/>
      <c r="F345" s="652"/>
      <c r="G345" s="652"/>
      <c r="H345" s="652"/>
      <c r="I345" s="652"/>
      <c r="J345" s="652"/>
      <c r="K345" s="971"/>
      <c r="L345" s="971"/>
      <c r="M345" s="534"/>
      <c r="N345" s="534"/>
      <c r="O345" s="534"/>
      <c r="P345" s="534"/>
      <c r="Q345" s="534"/>
      <c r="R345" s="534"/>
      <c r="S345" s="534"/>
      <c r="T345" s="534"/>
      <c r="U345" s="534"/>
      <c r="V345" s="534"/>
      <c r="W345" s="534"/>
      <c r="X345" s="534"/>
      <c r="Y345" s="534"/>
      <c r="Z345" s="534"/>
      <c r="AA345" s="534"/>
      <c r="AB345" s="534"/>
      <c r="AC345" s="534"/>
      <c r="AD345" s="534"/>
    </row>
    <row r="346" ht="13.5" customHeight="1">
      <c r="A346" s="534"/>
      <c r="B346" s="652"/>
      <c r="C346" s="652"/>
      <c r="D346" s="652"/>
      <c r="E346" s="652"/>
      <c r="F346" s="652"/>
      <c r="G346" s="652"/>
      <c r="H346" s="652"/>
      <c r="I346" s="652"/>
      <c r="J346" s="652"/>
      <c r="K346" s="971"/>
      <c r="L346" s="971"/>
      <c r="M346" s="534"/>
      <c r="N346" s="534"/>
      <c r="O346" s="534"/>
      <c r="P346" s="534"/>
      <c r="Q346" s="534"/>
      <c r="R346" s="534"/>
      <c r="S346" s="534"/>
      <c r="T346" s="534"/>
      <c r="U346" s="534"/>
      <c r="V346" s="534"/>
      <c r="W346" s="534"/>
      <c r="X346" s="534"/>
      <c r="Y346" s="534"/>
      <c r="Z346" s="534"/>
      <c r="AA346" s="534"/>
      <c r="AB346" s="534"/>
      <c r="AC346" s="534"/>
      <c r="AD346" s="534"/>
    </row>
    <row r="347" ht="13.5" customHeight="1">
      <c r="A347" s="534"/>
      <c r="B347" s="652"/>
      <c r="C347" s="652"/>
      <c r="D347" s="652"/>
      <c r="E347" s="652"/>
      <c r="F347" s="652"/>
      <c r="G347" s="652"/>
      <c r="H347" s="652"/>
      <c r="I347" s="652"/>
      <c r="J347" s="652"/>
      <c r="K347" s="971"/>
      <c r="L347" s="971"/>
      <c r="M347" s="534"/>
      <c r="N347" s="534"/>
      <c r="O347" s="534"/>
      <c r="P347" s="534"/>
      <c r="Q347" s="534"/>
      <c r="R347" s="534"/>
      <c r="S347" s="534"/>
      <c r="T347" s="534"/>
      <c r="U347" s="534"/>
      <c r="V347" s="534"/>
      <c r="W347" s="534"/>
      <c r="X347" s="534"/>
      <c r="Y347" s="534"/>
      <c r="Z347" s="534"/>
      <c r="AA347" s="534"/>
      <c r="AB347" s="534"/>
      <c r="AC347" s="534"/>
      <c r="AD347" s="534"/>
    </row>
    <row r="348" ht="13.5" customHeight="1">
      <c r="A348" s="534"/>
      <c r="B348" s="652"/>
      <c r="C348" s="652"/>
      <c r="D348" s="652"/>
      <c r="E348" s="652"/>
      <c r="F348" s="652"/>
      <c r="G348" s="652"/>
      <c r="H348" s="652"/>
      <c r="I348" s="652"/>
      <c r="J348" s="652"/>
      <c r="K348" s="971"/>
      <c r="L348" s="971"/>
      <c r="M348" s="534"/>
      <c r="N348" s="534"/>
      <c r="O348" s="534"/>
      <c r="P348" s="534"/>
      <c r="Q348" s="534"/>
      <c r="R348" s="534"/>
      <c r="S348" s="534"/>
      <c r="T348" s="534"/>
      <c r="U348" s="534"/>
      <c r="V348" s="534"/>
      <c r="W348" s="534"/>
      <c r="X348" s="534"/>
      <c r="Y348" s="534"/>
      <c r="Z348" s="534"/>
      <c r="AA348" s="534"/>
      <c r="AB348" s="534"/>
      <c r="AC348" s="534"/>
      <c r="AD348" s="534"/>
    </row>
    <row r="349" ht="13.5" customHeight="1">
      <c r="A349" s="534"/>
      <c r="B349" s="652"/>
      <c r="C349" s="652"/>
      <c r="D349" s="652"/>
      <c r="E349" s="652"/>
      <c r="F349" s="652"/>
      <c r="G349" s="652"/>
      <c r="H349" s="652"/>
      <c r="I349" s="652"/>
      <c r="J349" s="652"/>
      <c r="K349" s="971"/>
      <c r="L349" s="971"/>
      <c r="M349" s="534"/>
      <c r="N349" s="534"/>
      <c r="O349" s="534"/>
      <c r="P349" s="534"/>
      <c r="Q349" s="534"/>
      <c r="R349" s="534"/>
      <c r="S349" s="534"/>
      <c r="T349" s="534"/>
      <c r="U349" s="534"/>
      <c r="V349" s="534"/>
      <c r="W349" s="534"/>
      <c r="X349" s="534"/>
      <c r="Y349" s="534"/>
      <c r="Z349" s="534"/>
      <c r="AA349" s="534"/>
      <c r="AB349" s="534"/>
      <c r="AC349" s="534"/>
      <c r="AD349" s="534"/>
    </row>
    <row r="350" ht="13.5" customHeight="1">
      <c r="A350" s="534"/>
      <c r="B350" s="652"/>
      <c r="C350" s="652"/>
      <c r="D350" s="652"/>
      <c r="E350" s="652"/>
      <c r="F350" s="652"/>
      <c r="G350" s="652"/>
      <c r="H350" s="652"/>
      <c r="I350" s="652"/>
      <c r="J350" s="652"/>
      <c r="K350" s="971"/>
      <c r="L350" s="971"/>
      <c r="M350" s="534"/>
      <c r="N350" s="534"/>
      <c r="O350" s="534"/>
      <c r="P350" s="534"/>
      <c r="Q350" s="534"/>
      <c r="R350" s="534"/>
      <c r="S350" s="534"/>
      <c r="T350" s="534"/>
      <c r="U350" s="534"/>
      <c r="V350" s="534"/>
      <c r="W350" s="534"/>
      <c r="X350" s="534"/>
      <c r="Y350" s="534"/>
      <c r="Z350" s="534"/>
      <c r="AA350" s="534"/>
      <c r="AB350" s="534"/>
      <c r="AC350" s="534"/>
      <c r="AD350" s="534"/>
    </row>
    <row r="351" ht="13.5" customHeight="1">
      <c r="A351" s="534"/>
      <c r="B351" s="652"/>
      <c r="C351" s="652"/>
      <c r="D351" s="652"/>
      <c r="E351" s="652"/>
      <c r="F351" s="652"/>
      <c r="G351" s="652"/>
      <c r="H351" s="652"/>
      <c r="I351" s="652"/>
      <c r="J351" s="652"/>
      <c r="K351" s="971"/>
      <c r="L351" s="971"/>
      <c r="M351" s="534"/>
      <c r="N351" s="534"/>
      <c r="O351" s="534"/>
      <c r="P351" s="534"/>
      <c r="Q351" s="534"/>
      <c r="R351" s="534"/>
      <c r="S351" s="534"/>
      <c r="T351" s="534"/>
      <c r="U351" s="534"/>
      <c r="V351" s="534"/>
      <c r="W351" s="534"/>
      <c r="X351" s="534"/>
      <c r="Y351" s="534"/>
      <c r="Z351" s="534"/>
      <c r="AA351" s="534"/>
      <c r="AB351" s="534"/>
      <c r="AC351" s="534"/>
      <c r="AD351" s="534"/>
    </row>
    <row r="352" ht="13.5" customHeight="1">
      <c r="A352" s="534"/>
      <c r="B352" s="652"/>
      <c r="C352" s="652"/>
      <c r="D352" s="652"/>
      <c r="E352" s="652"/>
      <c r="F352" s="652"/>
      <c r="G352" s="652"/>
      <c r="H352" s="652"/>
      <c r="I352" s="652"/>
      <c r="J352" s="652"/>
      <c r="K352" s="971"/>
      <c r="L352" s="971"/>
      <c r="M352" s="534"/>
      <c r="N352" s="534"/>
      <c r="O352" s="534"/>
      <c r="P352" s="534"/>
      <c r="Q352" s="534"/>
      <c r="R352" s="534"/>
      <c r="S352" s="534"/>
      <c r="T352" s="534"/>
      <c r="U352" s="534"/>
      <c r="V352" s="534"/>
      <c r="W352" s="534"/>
      <c r="X352" s="534"/>
      <c r="Y352" s="534"/>
      <c r="Z352" s="534"/>
      <c r="AA352" s="534"/>
      <c r="AB352" s="534"/>
      <c r="AC352" s="534"/>
      <c r="AD352" s="534"/>
    </row>
    <row r="353" ht="13.5" customHeight="1">
      <c r="A353" s="534"/>
      <c r="B353" s="652"/>
      <c r="C353" s="652"/>
      <c r="D353" s="652"/>
      <c r="E353" s="652"/>
      <c r="F353" s="652"/>
      <c r="G353" s="652"/>
      <c r="H353" s="652"/>
      <c r="I353" s="652"/>
      <c r="J353" s="652"/>
      <c r="K353" s="971"/>
      <c r="L353" s="971"/>
      <c r="M353" s="534"/>
      <c r="N353" s="534"/>
      <c r="O353" s="534"/>
      <c r="P353" s="534"/>
      <c r="Q353" s="534"/>
      <c r="R353" s="534"/>
      <c r="S353" s="534"/>
      <c r="T353" s="534"/>
      <c r="U353" s="534"/>
      <c r="V353" s="534"/>
      <c r="W353" s="534"/>
      <c r="X353" s="534"/>
      <c r="Y353" s="534"/>
      <c r="Z353" s="534"/>
      <c r="AA353" s="534"/>
      <c r="AB353" s="534"/>
      <c r="AC353" s="534"/>
      <c r="AD353" s="534"/>
    </row>
    <row r="354" ht="13.5" customHeight="1">
      <c r="A354" s="534"/>
      <c r="B354" s="652"/>
      <c r="C354" s="652"/>
      <c r="D354" s="652"/>
      <c r="E354" s="652"/>
      <c r="F354" s="652"/>
      <c r="G354" s="652"/>
      <c r="H354" s="652"/>
      <c r="I354" s="652"/>
      <c r="J354" s="652"/>
      <c r="K354" s="971"/>
      <c r="L354" s="971"/>
      <c r="M354" s="534"/>
      <c r="N354" s="534"/>
      <c r="O354" s="534"/>
      <c r="P354" s="534"/>
      <c r="Q354" s="534"/>
      <c r="R354" s="534"/>
      <c r="S354" s="534"/>
      <c r="T354" s="534"/>
      <c r="U354" s="534"/>
      <c r="V354" s="534"/>
      <c r="W354" s="534"/>
      <c r="X354" s="534"/>
      <c r="Y354" s="534"/>
      <c r="Z354" s="534"/>
      <c r="AA354" s="534"/>
      <c r="AB354" s="534"/>
      <c r="AC354" s="534"/>
      <c r="AD354" s="534"/>
    </row>
    <row r="355" ht="13.5" customHeight="1">
      <c r="A355" s="534"/>
      <c r="B355" s="652"/>
      <c r="C355" s="652"/>
      <c r="D355" s="652"/>
      <c r="E355" s="652"/>
      <c r="F355" s="652"/>
      <c r="G355" s="652"/>
      <c r="H355" s="652"/>
      <c r="I355" s="652"/>
      <c r="J355" s="652"/>
      <c r="K355" s="971"/>
      <c r="L355" s="971"/>
      <c r="M355" s="534"/>
      <c r="N355" s="534"/>
      <c r="O355" s="534"/>
      <c r="P355" s="534"/>
      <c r="Q355" s="534"/>
      <c r="R355" s="534"/>
      <c r="S355" s="534"/>
      <c r="T355" s="534"/>
      <c r="U355" s="534"/>
      <c r="V355" s="534"/>
      <c r="W355" s="534"/>
      <c r="X355" s="534"/>
      <c r="Y355" s="534"/>
      <c r="Z355" s="534"/>
      <c r="AA355" s="534"/>
      <c r="AB355" s="534"/>
      <c r="AC355" s="534"/>
      <c r="AD355" s="534"/>
    </row>
    <row r="356" ht="13.5" customHeight="1">
      <c r="A356" s="534"/>
      <c r="B356" s="652"/>
      <c r="C356" s="652"/>
      <c r="D356" s="652"/>
      <c r="E356" s="652"/>
      <c r="F356" s="652"/>
      <c r="G356" s="652"/>
      <c r="H356" s="652"/>
      <c r="I356" s="652"/>
      <c r="J356" s="652"/>
      <c r="K356" s="971"/>
      <c r="L356" s="971"/>
      <c r="M356" s="534"/>
      <c r="N356" s="534"/>
      <c r="O356" s="534"/>
      <c r="P356" s="534"/>
      <c r="Q356" s="534"/>
      <c r="R356" s="534"/>
      <c r="S356" s="534"/>
      <c r="T356" s="534"/>
      <c r="U356" s="534"/>
      <c r="V356" s="534"/>
      <c r="W356" s="534"/>
      <c r="X356" s="534"/>
      <c r="Y356" s="534"/>
      <c r="Z356" s="534"/>
      <c r="AA356" s="534"/>
      <c r="AB356" s="534"/>
      <c r="AC356" s="534"/>
      <c r="AD356" s="534"/>
    </row>
    <row r="357" ht="13.5" customHeight="1">
      <c r="A357" s="534"/>
      <c r="B357" s="652"/>
      <c r="C357" s="652"/>
      <c r="D357" s="652"/>
      <c r="E357" s="652"/>
      <c r="F357" s="652"/>
      <c r="G357" s="652"/>
      <c r="H357" s="652"/>
      <c r="I357" s="652"/>
      <c r="J357" s="652"/>
      <c r="K357" s="971"/>
      <c r="L357" s="971"/>
      <c r="M357" s="534"/>
      <c r="N357" s="534"/>
      <c r="O357" s="534"/>
      <c r="P357" s="534"/>
      <c r="Q357" s="534"/>
      <c r="R357" s="534"/>
      <c r="S357" s="534"/>
      <c r="T357" s="534"/>
      <c r="U357" s="534"/>
      <c r="V357" s="534"/>
      <c r="W357" s="534"/>
      <c r="X357" s="534"/>
      <c r="Y357" s="534"/>
      <c r="Z357" s="534"/>
      <c r="AA357" s="534"/>
      <c r="AB357" s="534"/>
      <c r="AC357" s="534"/>
      <c r="AD357" s="534"/>
    </row>
    <row r="358" ht="13.5" customHeight="1">
      <c r="A358" s="534"/>
      <c r="B358" s="652"/>
      <c r="C358" s="652"/>
      <c r="D358" s="652"/>
      <c r="E358" s="652"/>
      <c r="F358" s="652"/>
      <c r="G358" s="652"/>
      <c r="H358" s="652"/>
      <c r="I358" s="652"/>
      <c r="J358" s="652"/>
      <c r="K358" s="971"/>
      <c r="L358" s="971"/>
      <c r="M358" s="534"/>
      <c r="N358" s="534"/>
      <c r="O358" s="534"/>
      <c r="P358" s="534"/>
      <c r="Q358" s="534"/>
      <c r="R358" s="534"/>
      <c r="S358" s="534"/>
      <c r="T358" s="534"/>
      <c r="U358" s="534"/>
      <c r="V358" s="534"/>
      <c r="W358" s="534"/>
      <c r="X358" s="534"/>
      <c r="Y358" s="534"/>
      <c r="Z358" s="534"/>
      <c r="AA358" s="534"/>
      <c r="AB358" s="534"/>
      <c r="AC358" s="534"/>
      <c r="AD358" s="534"/>
    </row>
    <row r="359" ht="13.5" customHeight="1">
      <c r="A359" s="534"/>
      <c r="B359" s="652"/>
      <c r="C359" s="652"/>
      <c r="D359" s="652"/>
      <c r="E359" s="652"/>
      <c r="F359" s="652"/>
      <c r="G359" s="652"/>
      <c r="H359" s="652"/>
      <c r="I359" s="652"/>
      <c r="J359" s="652"/>
      <c r="K359" s="971"/>
      <c r="L359" s="971"/>
      <c r="M359" s="534"/>
      <c r="N359" s="534"/>
      <c r="O359" s="534"/>
      <c r="P359" s="534"/>
      <c r="Q359" s="534"/>
      <c r="R359" s="534"/>
      <c r="S359" s="534"/>
      <c r="T359" s="534"/>
      <c r="U359" s="534"/>
      <c r="V359" s="534"/>
      <c r="W359" s="534"/>
      <c r="X359" s="534"/>
      <c r="Y359" s="534"/>
      <c r="Z359" s="534"/>
      <c r="AA359" s="534"/>
      <c r="AB359" s="534"/>
      <c r="AC359" s="534"/>
      <c r="AD359" s="534"/>
    </row>
    <row r="360" ht="13.5" customHeight="1">
      <c r="A360" s="534"/>
      <c r="B360" s="652"/>
      <c r="C360" s="652"/>
      <c r="D360" s="652"/>
      <c r="E360" s="652"/>
      <c r="F360" s="652"/>
      <c r="G360" s="652"/>
      <c r="H360" s="652"/>
      <c r="I360" s="652"/>
      <c r="J360" s="652"/>
      <c r="K360" s="971"/>
      <c r="L360" s="971"/>
      <c r="M360" s="534"/>
      <c r="N360" s="534"/>
      <c r="O360" s="534"/>
      <c r="P360" s="534"/>
      <c r="Q360" s="534"/>
      <c r="R360" s="534"/>
      <c r="S360" s="534"/>
      <c r="T360" s="534"/>
      <c r="U360" s="534"/>
      <c r="V360" s="534"/>
      <c r="W360" s="534"/>
      <c r="X360" s="534"/>
      <c r="Y360" s="534"/>
      <c r="Z360" s="534"/>
      <c r="AA360" s="534"/>
      <c r="AB360" s="534"/>
      <c r="AC360" s="534"/>
      <c r="AD360" s="534"/>
    </row>
    <row r="361" ht="13.5" customHeight="1">
      <c r="A361" s="534"/>
      <c r="B361" s="652"/>
      <c r="C361" s="652"/>
      <c r="D361" s="652"/>
      <c r="E361" s="652"/>
      <c r="F361" s="652"/>
      <c r="G361" s="652"/>
      <c r="H361" s="652"/>
      <c r="I361" s="652"/>
      <c r="J361" s="652"/>
      <c r="K361" s="971"/>
      <c r="L361" s="971"/>
      <c r="M361" s="534"/>
      <c r="N361" s="534"/>
      <c r="O361" s="534"/>
      <c r="P361" s="534"/>
      <c r="Q361" s="534"/>
      <c r="R361" s="534"/>
      <c r="S361" s="534"/>
      <c r="T361" s="534"/>
      <c r="U361" s="534"/>
      <c r="V361" s="534"/>
      <c r="W361" s="534"/>
      <c r="X361" s="534"/>
      <c r="Y361" s="534"/>
      <c r="Z361" s="534"/>
      <c r="AA361" s="534"/>
      <c r="AB361" s="534"/>
      <c r="AC361" s="534"/>
      <c r="AD361" s="534"/>
    </row>
    <row r="362" ht="13.5" customHeight="1">
      <c r="A362" s="534"/>
      <c r="B362" s="652"/>
      <c r="C362" s="652"/>
      <c r="D362" s="652"/>
      <c r="E362" s="652"/>
      <c r="F362" s="652"/>
      <c r="G362" s="652"/>
      <c r="H362" s="652"/>
      <c r="I362" s="652"/>
      <c r="J362" s="652"/>
      <c r="K362" s="971"/>
      <c r="L362" s="971"/>
      <c r="M362" s="534"/>
      <c r="N362" s="534"/>
      <c r="O362" s="534"/>
      <c r="P362" s="534"/>
      <c r="Q362" s="534"/>
      <c r="R362" s="534"/>
      <c r="S362" s="534"/>
      <c r="T362" s="534"/>
      <c r="U362" s="534"/>
      <c r="V362" s="534"/>
      <c r="W362" s="534"/>
      <c r="X362" s="534"/>
      <c r="Y362" s="534"/>
      <c r="Z362" s="534"/>
      <c r="AA362" s="534"/>
      <c r="AB362" s="534"/>
      <c r="AC362" s="534"/>
      <c r="AD362" s="534"/>
    </row>
    <row r="363" ht="13.5" customHeight="1">
      <c r="A363" s="534"/>
      <c r="B363" s="652"/>
      <c r="C363" s="652"/>
      <c r="D363" s="652"/>
      <c r="E363" s="652"/>
      <c r="F363" s="652"/>
      <c r="G363" s="652"/>
      <c r="H363" s="652"/>
      <c r="I363" s="652"/>
      <c r="J363" s="652"/>
      <c r="K363" s="971"/>
      <c r="L363" s="971"/>
      <c r="M363" s="534"/>
      <c r="N363" s="534"/>
      <c r="O363" s="534"/>
      <c r="P363" s="534"/>
      <c r="Q363" s="534"/>
      <c r="R363" s="534"/>
      <c r="S363" s="534"/>
      <c r="T363" s="534"/>
      <c r="U363" s="534"/>
      <c r="V363" s="534"/>
      <c r="W363" s="534"/>
      <c r="X363" s="534"/>
      <c r="Y363" s="534"/>
      <c r="Z363" s="534"/>
      <c r="AA363" s="534"/>
      <c r="AB363" s="534"/>
      <c r="AC363" s="534"/>
      <c r="AD363" s="534"/>
    </row>
    <row r="364" ht="13.5" customHeight="1">
      <c r="A364" s="534"/>
      <c r="B364" s="652"/>
      <c r="C364" s="652"/>
      <c r="D364" s="652"/>
      <c r="E364" s="652"/>
      <c r="F364" s="652"/>
      <c r="G364" s="652"/>
      <c r="H364" s="652"/>
      <c r="I364" s="652"/>
      <c r="J364" s="652"/>
      <c r="K364" s="971"/>
      <c r="L364" s="971"/>
      <c r="M364" s="534"/>
      <c r="N364" s="534"/>
      <c r="O364" s="534"/>
      <c r="P364" s="534"/>
      <c r="Q364" s="534"/>
      <c r="R364" s="534"/>
      <c r="S364" s="534"/>
      <c r="T364" s="534"/>
      <c r="U364" s="534"/>
      <c r="V364" s="534"/>
      <c r="W364" s="534"/>
      <c r="X364" s="534"/>
      <c r="Y364" s="534"/>
      <c r="Z364" s="534"/>
      <c r="AA364" s="534"/>
      <c r="AB364" s="534"/>
      <c r="AC364" s="534"/>
      <c r="AD364" s="534"/>
    </row>
    <row r="365" ht="13.5" customHeight="1">
      <c r="A365" s="534"/>
      <c r="B365" s="652"/>
      <c r="C365" s="652"/>
      <c r="D365" s="652"/>
      <c r="E365" s="652"/>
      <c r="F365" s="652"/>
      <c r="G365" s="652"/>
      <c r="H365" s="652"/>
      <c r="I365" s="652"/>
      <c r="J365" s="652"/>
      <c r="K365" s="971"/>
      <c r="L365" s="971"/>
      <c r="M365" s="534"/>
      <c r="N365" s="534"/>
      <c r="O365" s="534"/>
      <c r="P365" s="534"/>
      <c r="Q365" s="534"/>
      <c r="R365" s="534"/>
      <c r="S365" s="534"/>
      <c r="T365" s="534"/>
      <c r="U365" s="534"/>
      <c r="V365" s="534"/>
      <c r="W365" s="534"/>
      <c r="X365" s="534"/>
      <c r="Y365" s="534"/>
      <c r="Z365" s="534"/>
      <c r="AA365" s="534"/>
      <c r="AB365" s="534"/>
      <c r="AC365" s="534"/>
      <c r="AD365" s="534"/>
    </row>
    <row r="366" ht="13.5" customHeight="1">
      <c r="A366" s="534"/>
      <c r="B366" s="652"/>
      <c r="C366" s="652"/>
      <c r="D366" s="652"/>
      <c r="E366" s="652"/>
      <c r="F366" s="652"/>
      <c r="G366" s="652"/>
      <c r="H366" s="652"/>
      <c r="I366" s="652"/>
      <c r="J366" s="652"/>
      <c r="K366" s="971"/>
      <c r="L366" s="971"/>
      <c r="M366" s="534"/>
      <c r="N366" s="534"/>
      <c r="O366" s="534"/>
      <c r="P366" s="534"/>
      <c r="Q366" s="534"/>
      <c r="R366" s="534"/>
      <c r="S366" s="534"/>
      <c r="T366" s="534"/>
      <c r="U366" s="534"/>
      <c r="V366" s="534"/>
      <c r="W366" s="534"/>
      <c r="X366" s="534"/>
      <c r="Y366" s="534"/>
      <c r="Z366" s="534"/>
      <c r="AA366" s="534"/>
      <c r="AB366" s="534"/>
      <c r="AC366" s="534"/>
      <c r="AD366" s="534"/>
    </row>
    <row r="367" ht="13.5" customHeight="1">
      <c r="A367" s="534"/>
      <c r="B367" s="652"/>
      <c r="C367" s="652"/>
      <c r="D367" s="652"/>
      <c r="E367" s="652"/>
      <c r="F367" s="652"/>
      <c r="G367" s="652"/>
      <c r="H367" s="652"/>
      <c r="I367" s="652"/>
      <c r="J367" s="652"/>
      <c r="K367" s="971"/>
      <c r="L367" s="971"/>
      <c r="M367" s="534"/>
      <c r="N367" s="534"/>
      <c r="O367" s="534"/>
      <c r="P367" s="534"/>
      <c r="Q367" s="534"/>
      <c r="R367" s="534"/>
      <c r="S367" s="534"/>
      <c r="T367" s="534"/>
      <c r="U367" s="534"/>
      <c r="V367" s="534"/>
      <c r="W367" s="534"/>
      <c r="X367" s="534"/>
      <c r="Y367" s="534"/>
      <c r="Z367" s="534"/>
      <c r="AA367" s="534"/>
      <c r="AB367" s="534"/>
      <c r="AC367" s="534"/>
      <c r="AD367" s="534"/>
    </row>
    <row r="368" ht="13.5" customHeight="1">
      <c r="A368" s="534"/>
      <c r="B368" s="652"/>
      <c r="C368" s="652"/>
      <c r="D368" s="652"/>
      <c r="E368" s="652"/>
      <c r="F368" s="652"/>
      <c r="G368" s="652"/>
      <c r="H368" s="652"/>
      <c r="I368" s="652"/>
      <c r="J368" s="652"/>
      <c r="K368" s="971"/>
      <c r="L368" s="971"/>
      <c r="M368" s="534"/>
      <c r="N368" s="534"/>
      <c r="O368" s="534"/>
      <c r="P368" s="534"/>
      <c r="Q368" s="534"/>
      <c r="R368" s="534"/>
      <c r="S368" s="534"/>
      <c r="T368" s="534"/>
      <c r="U368" s="534"/>
      <c r="V368" s="534"/>
      <c r="W368" s="534"/>
      <c r="X368" s="534"/>
      <c r="Y368" s="534"/>
      <c r="Z368" s="534"/>
      <c r="AA368" s="534"/>
      <c r="AB368" s="534"/>
      <c r="AC368" s="534"/>
      <c r="AD368" s="534"/>
    </row>
    <row r="369" ht="13.5" customHeight="1">
      <c r="A369" s="534"/>
      <c r="B369" s="652"/>
      <c r="C369" s="652"/>
      <c r="D369" s="652"/>
      <c r="E369" s="652"/>
      <c r="F369" s="652"/>
      <c r="G369" s="652"/>
      <c r="H369" s="652"/>
      <c r="I369" s="652"/>
      <c r="J369" s="652"/>
      <c r="K369" s="971"/>
      <c r="L369" s="971"/>
      <c r="M369" s="534"/>
      <c r="N369" s="534"/>
      <c r="O369" s="534"/>
      <c r="P369" s="534"/>
      <c r="Q369" s="534"/>
      <c r="R369" s="534"/>
      <c r="S369" s="534"/>
      <c r="T369" s="534"/>
      <c r="U369" s="534"/>
      <c r="V369" s="534"/>
      <c r="W369" s="534"/>
      <c r="X369" s="534"/>
      <c r="Y369" s="534"/>
      <c r="Z369" s="534"/>
      <c r="AA369" s="534"/>
      <c r="AB369" s="534"/>
      <c r="AC369" s="534"/>
      <c r="AD369" s="534"/>
    </row>
    <row r="370" ht="13.5" customHeight="1">
      <c r="A370" s="534"/>
      <c r="B370" s="652"/>
      <c r="C370" s="652"/>
      <c r="D370" s="652"/>
      <c r="E370" s="652"/>
      <c r="F370" s="652"/>
      <c r="G370" s="652"/>
      <c r="H370" s="652"/>
      <c r="I370" s="652"/>
      <c r="J370" s="652"/>
      <c r="K370" s="971"/>
      <c r="L370" s="971"/>
      <c r="M370" s="534"/>
      <c r="N370" s="534"/>
      <c r="O370" s="534"/>
      <c r="P370" s="534"/>
      <c r="Q370" s="534"/>
      <c r="R370" s="534"/>
      <c r="S370" s="534"/>
      <c r="T370" s="534"/>
      <c r="U370" s="534"/>
      <c r="V370" s="534"/>
      <c r="W370" s="534"/>
      <c r="X370" s="534"/>
      <c r="Y370" s="534"/>
      <c r="Z370" s="534"/>
      <c r="AA370" s="534"/>
      <c r="AB370" s="534"/>
      <c r="AC370" s="534"/>
      <c r="AD370" s="534"/>
    </row>
    <row r="371" ht="13.5" customHeight="1">
      <c r="A371" s="534"/>
      <c r="B371" s="652"/>
      <c r="C371" s="652"/>
      <c r="D371" s="652"/>
      <c r="E371" s="652"/>
      <c r="F371" s="652"/>
      <c r="G371" s="652"/>
      <c r="H371" s="652"/>
      <c r="I371" s="652"/>
      <c r="J371" s="652"/>
      <c r="K371" s="971"/>
      <c r="L371" s="971"/>
      <c r="M371" s="534"/>
      <c r="N371" s="534"/>
      <c r="O371" s="534"/>
      <c r="P371" s="534"/>
      <c r="Q371" s="534"/>
      <c r="R371" s="534"/>
      <c r="S371" s="534"/>
      <c r="T371" s="534"/>
      <c r="U371" s="534"/>
      <c r="V371" s="534"/>
      <c r="W371" s="534"/>
      <c r="X371" s="534"/>
      <c r="Y371" s="534"/>
      <c r="Z371" s="534"/>
      <c r="AA371" s="534"/>
      <c r="AB371" s="534"/>
      <c r="AC371" s="534"/>
      <c r="AD371" s="534"/>
    </row>
    <row r="372" ht="13.5" customHeight="1">
      <c r="A372" s="534"/>
      <c r="B372" s="652"/>
      <c r="C372" s="652"/>
      <c r="D372" s="652"/>
      <c r="E372" s="652"/>
      <c r="F372" s="652"/>
      <c r="G372" s="652"/>
      <c r="H372" s="652"/>
      <c r="I372" s="652"/>
      <c r="J372" s="652"/>
      <c r="K372" s="971"/>
      <c r="L372" s="971"/>
      <c r="M372" s="534"/>
      <c r="N372" s="534"/>
      <c r="O372" s="534"/>
      <c r="P372" s="534"/>
      <c r="Q372" s="534"/>
      <c r="R372" s="534"/>
      <c r="S372" s="534"/>
      <c r="T372" s="534"/>
      <c r="U372" s="534"/>
      <c r="V372" s="534"/>
      <c r="W372" s="534"/>
      <c r="X372" s="534"/>
      <c r="Y372" s="534"/>
      <c r="Z372" s="534"/>
      <c r="AA372" s="534"/>
      <c r="AB372" s="534"/>
      <c r="AC372" s="534"/>
      <c r="AD372" s="534"/>
    </row>
    <row r="373" ht="13.5" customHeight="1">
      <c r="A373" s="534"/>
      <c r="B373" s="652"/>
      <c r="C373" s="652"/>
      <c r="D373" s="652"/>
      <c r="E373" s="652"/>
      <c r="F373" s="652"/>
      <c r="G373" s="652"/>
      <c r="H373" s="652"/>
      <c r="I373" s="652"/>
      <c r="J373" s="652"/>
      <c r="K373" s="971"/>
      <c r="L373" s="971"/>
      <c r="M373" s="534"/>
      <c r="N373" s="534"/>
      <c r="O373" s="534"/>
      <c r="P373" s="534"/>
      <c r="Q373" s="534"/>
      <c r="R373" s="534"/>
      <c r="S373" s="534"/>
      <c r="T373" s="534"/>
      <c r="U373" s="534"/>
      <c r="V373" s="534"/>
      <c r="W373" s="534"/>
      <c r="X373" s="534"/>
      <c r="Y373" s="534"/>
      <c r="Z373" s="534"/>
      <c r="AA373" s="534"/>
      <c r="AB373" s="534"/>
      <c r="AC373" s="534"/>
      <c r="AD373" s="534"/>
    </row>
    <row r="374" ht="13.5" customHeight="1">
      <c r="A374" s="534"/>
      <c r="B374" s="652"/>
      <c r="C374" s="652"/>
      <c r="D374" s="652"/>
      <c r="E374" s="652"/>
      <c r="F374" s="652"/>
      <c r="G374" s="652"/>
      <c r="H374" s="652"/>
      <c r="I374" s="652"/>
      <c r="J374" s="652"/>
      <c r="K374" s="971"/>
      <c r="L374" s="971"/>
      <c r="M374" s="534"/>
      <c r="N374" s="534"/>
      <c r="O374" s="534"/>
      <c r="P374" s="534"/>
      <c r="Q374" s="534"/>
      <c r="R374" s="534"/>
      <c r="S374" s="534"/>
      <c r="T374" s="534"/>
      <c r="U374" s="534"/>
      <c r="V374" s="534"/>
      <c r="W374" s="534"/>
      <c r="X374" s="534"/>
      <c r="Y374" s="534"/>
      <c r="Z374" s="534"/>
      <c r="AA374" s="534"/>
      <c r="AB374" s="534"/>
      <c r="AC374" s="534"/>
      <c r="AD374" s="534"/>
    </row>
    <row r="375" ht="13.5" customHeight="1">
      <c r="A375" s="534"/>
      <c r="B375" s="652"/>
      <c r="C375" s="652"/>
      <c r="D375" s="652"/>
      <c r="E375" s="652"/>
      <c r="F375" s="652"/>
      <c r="G375" s="652"/>
      <c r="H375" s="652"/>
      <c r="I375" s="652"/>
      <c r="J375" s="652"/>
      <c r="K375" s="971"/>
      <c r="L375" s="971"/>
      <c r="M375" s="534"/>
      <c r="N375" s="534"/>
      <c r="O375" s="534"/>
      <c r="P375" s="534"/>
      <c r="Q375" s="534"/>
      <c r="R375" s="534"/>
      <c r="S375" s="534"/>
      <c r="T375" s="534"/>
      <c r="U375" s="534"/>
      <c r="V375" s="534"/>
      <c r="W375" s="534"/>
      <c r="X375" s="534"/>
      <c r="Y375" s="534"/>
      <c r="Z375" s="534"/>
      <c r="AA375" s="534"/>
      <c r="AB375" s="534"/>
      <c r="AC375" s="534"/>
      <c r="AD375" s="534"/>
    </row>
    <row r="376" ht="13.5" customHeight="1">
      <c r="A376" s="534"/>
      <c r="B376" s="652"/>
      <c r="C376" s="652"/>
      <c r="D376" s="652"/>
      <c r="E376" s="652"/>
      <c r="F376" s="652"/>
      <c r="G376" s="652"/>
      <c r="H376" s="652"/>
      <c r="I376" s="652"/>
      <c r="J376" s="652"/>
      <c r="K376" s="971"/>
      <c r="L376" s="971"/>
      <c r="M376" s="534"/>
      <c r="N376" s="534"/>
      <c r="O376" s="534"/>
      <c r="P376" s="534"/>
      <c r="Q376" s="534"/>
      <c r="R376" s="534"/>
      <c r="S376" s="534"/>
      <c r="T376" s="534"/>
      <c r="U376" s="534"/>
      <c r="V376" s="534"/>
      <c r="W376" s="534"/>
      <c r="X376" s="534"/>
      <c r="Y376" s="534"/>
      <c r="Z376" s="534"/>
      <c r="AA376" s="534"/>
      <c r="AB376" s="534"/>
      <c r="AC376" s="534"/>
      <c r="AD376" s="534"/>
    </row>
    <row r="377" ht="13.5" customHeight="1">
      <c r="A377" s="534"/>
      <c r="B377" s="652"/>
      <c r="C377" s="652"/>
      <c r="D377" s="652"/>
      <c r="E377" s="652"/>
      <c r="F377" s="652"/>
      <c r="G377" s="652"/>
      <c r="H377" s="652"/>
      <c r="I377" s="652"/>
      <c r="J377" s="652"/>
      <c r="K377" s="971"/>
      <c r="L377" s="971"/>
      <c r="M377" s="534"/>
      <c r="N377" s="534"/>
      <c r="O377" s="534"/>
      <c r="P377" s="534"/>
      <c r="Q377" s="534"/>
      <c r="R377" s="534"/>
      <c r="S377" s="534"/>
      <c r="T377" s="534"/>
      <c r="U377" s="534"/>
      <c r="V377" s="534"/>
      <c r="W377" s="534"/>
      <c r="X377" s="534"/>
      <c r="Y377" s="534"/>
      <c r="Z377" s="534"/>
      <c r="AA377" s="534"/>
      <c r="AB377" s="534"/>
      <c r="AC377" s="534"/>
      <c r="AD377" s="534"/>
    </row>
    <row r="378" ht="13.5" customHeight="1">
      <c r="A378" s="534"/>
      <c r="B378" s="652"/>
      <c r="C378" s="652"/>
      <c r="D378" s="652"/>
      <c r="E378" s="652"/>
      <c r="F378" s="652"/>
      <c r="G378" s="652"/>
      <c r="H378" s="652"/>
      <c r="I378" s="652"/>
      <c r="J378" s="652"/>
      <c r="K378" s="971"/>
      <c r="L378" s="971"/>
      <c r="M378" s="534"/>
      <c r="N378" s="534"/>
      <c r="O378" s="534"/>
      <c r="P378" s="534"/>
      <c r="Q378" s="534"/>
      <c r="R378" s="534"/>
      <c r="S378" s="534"/>
      <c r="T378" s="534"/>
      <c r="U378" s="534"/>
      <c r="V378" s="534"/>
      <c r="W378" s="534"/>
      <c r="X378" s="534"/>
      <c r="Y378" s="534"/>
      <c r="Z378" s="534"/>
      <c r="AA378" s="534"/>
      <c r="AB378" s="534"/>
      <c r="AC378" s="534"/>
      <c r="AD378" s="534"/>
    </row>
    <row r="379" ht="13.5" customHeight="1">
      <c r="A379" s="534"/>
      <c r="B379" s="652"/>
      <c r="C379" s="652"/>
      <c r="D379" s="652"/>
      <c r="E379" s="652"/>
      <c r="F379" s="652"/>
      <c r="G379" s="652"/>
      <c r="H379" s="652"/>
      <c r="I379" s="652"/>
      <c r="J379" s="652"/>
      <c r="K379" s="971"/>
      <c r="L379" s="971"/>
      <c r="M379" s="534"/>
      <c r="N379" s="534"/>
      <c r="O379" s="534"/>
      <c r="P379" s="534"/>
      <c r="Q379" s="534"/>
      <c r="R379" s="534"/>
      <c r="S379" s="534"/>
      <c r="T379" s="534"/>
      <c r="U379" s="534"/>
      <c r="V379" s="534"/>
      <c r="W379" s="534"/>
      <c r="X379" s="534"/>
      <c r="Y379" s="534"/>
      <c r="Z379" s="534"/>
      <c r="AA379" s="534"/>
      <c r="AB379" s="534"/>
      <c r="AC379" s="534"/>
      <c r="AD379" s="534"/>
    </row>
    <row r="380" ht="13.5" customHeight="1">
      <c r="A380" s="534"/>
      <c r="B380" s="652"/>
      <c r="C380" s="652"/>
      <c r="D380" s="652"/>
      <c r="E380" s="652"/>
      <c r="F380" s="652"/>
      <c r="G380" s="652"/>
      <c r="H380" s="652"/>
      <c r="I380" s="652"/>
      <c r="J380" s="652"/>
      <c r="K380" s="971"/>
      <c r="L380" s="971"/>
      <c r="M380" s="534"/>
      <c r="N380" s="534"/>
      <c r="O380" s="534"/>
      <c r="P380" s="534"/>
      <c r="Q380" s="534"/>
      <c r="R380" s="534"/>
      <c r="S380" s="534"/>
      <c r="T380" s="534"/>
      <c r="U380" s="534"/>
      <c r="V380" s="534"/>
      <c r="W380" s="534"/>
      <c r="X380" s="534"/>
      <c r="Y380" s="534"/>
      <c r="Z380" s="534"/>
      <c r="AA380" s="534"/>
      <c r="AB380" s="534"/>
      <c r="AC380" s="534"/>
      <c r="AD380" s="534"/>
    </row>
    <row r="381" ht="13.5" customHeight="1">
      <c r="A381" s="534"/>
      <c r="B381" s="652"/>
      <c r="C381" s="652"/>
      <c r="D381" s="652"/>
      <c r="E381" s="652"/>
      <c r="F381" s="652"/>
      <c r="G381" s="652"/>
      <c r="H381" s="652"/>
      <c r="I381" s="652"/>
      <c r="J381" s="652"/>
      <c r="K381" s="971"/>
      <c r="L381" s="971"/>
      <c r="M381" s="534"/>
      <c r="N381" s="534"/>
      <c r="O381" s="534"/>
      <c r="P381" s="534"/>
      <c r="Q381" s="534"/>
      <c r="R381" s="534"/>
      <c r="S381" s="534"/>
      <c r="T381" s="534"/>
      <c r="U381" s="534"/>
      <c r="V381" s="534"/>
      <c r="W381" s="534"/>
      <c r="X381" s="534"/>
      <c r="Y381" s="534"/>
      <c r="Z381" s="534"/>
      <c r="AA381" s="534"/>
      <c r="AB381" s="534"/>
      <c r="AC381" s="534"/>
      <c r="AD381" s="534"/>
    </row>
    <row r="382" ht="13.5" customHeight="1">
      <c r="A382" s="534"/>
      <c r="B382" s="652"/>
      <c r="C382" s="652"/>
      <c r="D382" s="652"/>
      <c r="E382" s="652"/>
      <c r="F382" s="652"/>
      <c r="G382" s="652"/>
      <c r="H382" s="652"/>
      <c r="I382" s="652"/>
      <c r="J382" s="652"/>
      <c r="K382" s="971"/>
      <c r="L382" s="971"/>
      <c r="M382" s="534"/>
      <c r="N382" s="534"/>
      <c r="O382" s="534"/>
      <c r="P382" s="534"/>
      <c r="Q382" s="534"/>
      <c r="R382" s="534"/>
      <c r="S382" s="534"/>
      <c r="T382" s="534"/>
      <c r="U382" s="534"/>
      <c r="V382" s="534"/>
      <c r="W382" s="534"/>
      <c r="X382" s="534"/>
      <c r="Y382" s="534"/>
      <c r="Z382" s="534"/>
      <c r="AA382" s="534"/>
      <c r="AB382" s="534"/>
      <c r="AC382" s="534"/>
      <c r="AD382" s="534"/>
    </row>
    <row r="383" ht="13.5" customHeight="1">
      <c r="A383" s="534"/>
      <c r="B383" s="652"/>
      <c r="C383" s="652"/>
      <c r="D383" s="652"/>
      <c r="E383" s="652"/>
      <c r="F383" s="652"/>
      <c r="G383" s="652"/>
      <c r="H383" s="652"/>
      <c r="I383" s="652"/>
      <c r="J383" s="652"/>
      <c r="K383" s="971"/>
      <c r="L383" s="971"/>
      <c r="M383" s="534"/>
      <c r="N383" s="534"/>
      <c r="O383" s="534"/>
      <c r="P383" s="534"/>
      <c r="Q383" s="534"/>
      <c r="R383" s="534"/>
      <c r="S383" s="534"/>
      <c r="T383" s="534"/>
      <c r="U383" s="534"/>
      <c r="V383" s="534"/>
      <c r="W383" s="534"/>
      <c r="X383" s="534"/>
      <c r="Y383" s="534"/>
      <c r="Z383" s="534"/>
      <c r="AA383" s="534"/>
      <c r="AB383" s="534"/>
      <c r="AC383" s="534"/>
      <c r="AD383" s="534"/>
    </row>
    <row r="384" ht="13.5" customHeight="1">
      <c r="A384" s="534"/>
      <c r="B384" s="652"/>
      <c r="C384" s="652"/>
      <c r="D384" s="652"/>
      <c r="E384" s="652"/>
      <c r="F384" s="652"/>
      <c r="G384" s="652"/>
      <c r="H384" s="652"/>
      <c r="I384" s="652"/>
      <c r="J384" s="652"/>
      <c r="K384" s="971"/>
      <c r="L384" s="971"/>
      <c r="M384" s="534"/>
      <c r="N384" s="534"/>
      <c r="O384" s="534"/>
      <c r="P384" s="534"/>
      <c r="Q384" s="534"/>
      <c r="R384" s="534"/>
      <c r="S384" s="534"/>
      <c r="T384" s="534"/>
      <c r="U384" s="534"/>
      <c r="V384" s="534"/>
      <c r="W384" s="534"/>
      <c r="X384" s="534"/>
      <c r="Y384" s="534"/>
      <c r="Z384" s="534"/>
      <c r="AA384" s="534"/>
      <c r="AB384" s="534"/>
      <c r="AC384" s="534"/>
      <c r="AD384" s="534"/>
    </row>
    <row r="385" ht="13.5" customHeight="1">
      <c r="A385" s="534"/>
      <c r="B385" s="652"/>
      <c r="C385" s="652"/>
      <c r="D385" s="652"/>
      <c r="E385" s="652"/>
      <c r="F385" s="652"/>
      <c r="G385" s="652"/>
      <c r="H385" s="652"/>
      <c r="I385" s="652"/>
      <c r="J385" s="652"/>
      <c r="K385" s="971"/>
      <c r="L385" s="971"/>
      <c r="M385" s="534"/>
      <c r="N385" s="534"/>
      <c r="O385" s="534"/>
      <c r="P385" s="534"/>
      <c r="Q385" s="534"/>
      <c r="R385" s="534"/>
      <c r="S385" s="534"/>
      <c r="T385" s="534"/>
      <c r="U385" s="534"/>
      <c r="V385" s="534"/>
      <c r="W385" s="534"/>
      <c r="X385" s="534"/>
      <c r="Y385" s="534"/>
      <c r="Z385" s="534"/>
      <c r="AA385" s="534"/>
      <c r="AB385" s="534"/>
      <c r="AC385" s="534"/>
      <c r="AD385" s="534"/>
    </row>
    <row r="386" ht="13.5" customHeight="1">
      <c r="A386" s="534"/>
      <c r="B386" s="652"/>
      <c r="C386" s="652"/>
      <c r="D386" s="652"/>
      <c r="E386" s="652"/>
      <c r="F386" s="652"/>
      <c r="G386" s="652"/>
      <c r="H386" s="652"/>
      <c r="I386" s="652"/>
      <c r="J386" s="652"/>
      <c r="K386" s="971"/>
      <c r="L386" s="971"/>
      <c r="M386" s="534"/>
      <c r="N386" s="534"/>
      <c r="O386" s="534"/>
      <c r="P386" s="534"/>
      <c r="Q386" s="534"/>
      <c r="R386" s="534"/>
      <c r="S386" s="534"/>
      <c r="T386" s="534"/>
      <c r="U386" s="534"/>
      <c r="V386" s="534"/>
      <c r="W386" s="534"/>
      <c r="X386" s="534"/>
      <c r="Y386" s="534"/>
      <c r="Z386" s="534"/>
      <c r="AA386" s="534"/>
      <c r="AB386" s="534"/>
      <c r="AC386" s="534"/>
      <c r="AD386" s="534"/>
    </row>
    <row r="387" ht="13.5" customHeight="1">
      <c r="A387" s="534"/>
      <c r="B387" s="652"/>
      <c r="C387" s="652"/>
      <c r="D387" s="652"/>
      <c r="E387" s="652"/>
      <c r="F387" s="652"/>
      <c r="G387" s="652"/>
      <c r="H387" s="652"/>
      <c r="I387" s="652"/>
      <c r="J387" s="652"/>
      <c r="K387" s="971"/>
      <c r="L387" s="971"/>
      <c r="M387" s="534"/>
      <c r="N387" s="534"/>
      <c r="O387" s="534"/>
      <c r="P387" s="534"/>
      <c r="Q387" s="534"/>
      <c r="R387" s="534"/>
      <c r="S387" s="534"/>
      <c r="T387" s="534"/>
      <c r="U387" s="534"/>
      <c r="V387" s="534"/>
      <c r="W387" s="534"/>
      <c r="X387" s="534"/>
      <c r="Y387" s="534"/>
      <c r="Z387" s="534"/>
      <c r="AA387" s="534"/>
      <c r="AB387" s="534"/>
      <c r="AC387" s="534"/>
      <c r="AD387" s="534"/>
    </row>
    <row r="388" ht="13.5" customHeight="1">
      <c r="A388" s="534"/>
      <c r="B388" s="652"/>
      <c r="C388" s="652"/>
      <c r="D388" s="652"/>
      <c r="E388" s="652"/>
      <c r="F388" s="652"/>
      <c r="G388" s="652"/>
      <c r="H388" s="652"/>
      <c r="I388" s="652"/>
      <c r="J388" s="652"/>
      <c r="K388" s="971"/>
      <c r="L388" s="971"/>
      <c r="M388" s="534"/>
      <c r="N388" s="534"/>
      <c r="O388" s="534"/>
      <c r="P388" s="534"/>
      <c r="Q388" s="534"/>
      <c r="R388" s="534"/>
      <c r="S388" s="534"/>
      <c r="T388" s="534"/>
      <c r="U388" s="534"/>
      <c r="V388" s="534"/>
      <c r="W388" s="534"/>
      <c r="X388" s="534"/>
      <c r="Y388" s="534"/>
      <c r="Z388" s="534"/>
      <c r="AA388" s="534"/>
      <c r="AB388" s="534"/>
      <c r="AC388" s="534"/>
      <c r="AD388" s="534"/>
    </row>
    <row r="389" ht="13.5" customHeight="1">
      <c r="A389" s="534"/>
      <c r="B389" s="652"/>
      <c r="C389" s="652"/>
      <c r="D389" s="652"/>
      <c r="E389" s="652"/>
      <c r="F389" s="652"/>
      <c r="G389" s="652"/>
      <c r="H389" s="652"/>
      <c r="I389" s="652"/>
      <c r="J389" s="652"/>
      <c r="K389" s="971"/>
      <c r="L389" s="971"/>
      <c r="M389" s="534"/>
      <c r="N389" s="534"/>
      <c r="O389" s="534"/>
      <c r="P389" s="534"/>
      <c r="Q389" s="534"/>
      <c r="R389" s="534"/>
      <c r="S389" s="534"/>
      <c r="T389" s="534"/>
      <c r="U389" s="534"/>
      <c r="V389" s="534"/>
      <c r="W389" s="534"/>
      <c r="X389" s="534"/>
      <c r="Y389" s="534"/>
      <c r="Z389" s="534"/>
      <c r="AA389" s="534"/>
      <c r="AB389" s="534"/>
      <c r="AC389" s="534"/>
      <c r="AD389" s="534"/>
    </row>
    <row r="390" ht="13.5" customHeight="1">
      <c r="A390" s="534"/>
      <c r="B390" s="652"/>
      <c r="C390" s="652"/>
      <c r="D390" s="652"/>
      <c r="E390" s="652"/>
      <c r="F390" s="652"/>
      <c r="G390" s="652"/>
      <c r="H390" s="652"/>
      <c r="I390" s="652"/>
      <c r="J390" s="652"/>
      <c r="K390" s="971"/>
      <c r="L390" s="971"/>
      <c r="M390" s="534"/>
      <c r="N390" s="534"/>
      <c r="O390" s="534"/>
      <c r="P390" s="534"/>
      <c r="Q390" s="534"/>
      <c r="R390" s="534"/>
      <c r="S390" s="534"/>
      <c r="T390" s="534"/>
      <c r="U390" s="534"/>
      <c r="V390" s="534"/>
      <c r="W390" s="534"/>
      <c r="X390" s="534"/>
      <c r="Y390" s="534"/>
      <c r="Z390" s="534"/>
      <c r="AA390" s="534"/>
      <c r="AB390" s="534"/>
      <c r="AC390" s="534"/>
      <c r="AD390" s="534"/>
    </row>
    <row r="391" ht="13.5" customHeight="1">
      <c r="A391" s="534"/>
      <c r="B391" s="652"/>
      <c r="C391" s="652"/>
      <c r="D391" s="652"/>
      <c r="E391" s="652"/>
      <c r="F391" s="652"/>
      <c r="G391" s="652"/>
      <c r="H391" s="652"/>
      <c r="I391" s="652"/>
      <c r="J391" s="652"/>
      <c r="K391" s="971"/>
      <c r="L391" s="971"/>
      <c r="M391" s="534"/>
      <c r="N391" s="534"/>
      <c r="O391" s="534"/>
      <c r="P391" s="534"/>
      <c r="Q391" s="534"/>
      <c r="R391" s="534"/>
      <c r="S391" s="534"/>
      <c r="T391" s="534"/>
      <c r="U391" s="534"/>
      <c r="V391" s="534"/>
      <c r="W391" s="534"/>
      <c r="X391" s="534"/>
      <c r="Y391" s="534"/>
      <c r="Z391" s="534"/>
      <c r="AA391" s="534"/>
      <c r="AB391" s="534"/>
      <c r="AC391" s="534"/>
      <c r="AD391" s="534"/>
    </row>
    <row r="392" ht="13.5" customHeight="1">
      <c r="A392" s="534"/>
      <c r="B392" s="652"/>
      <c r="C392" s="652"/>
      <c r="D392" s="652"/>
      <c r="E392" s="652"/>
      <c r="F392" s="652"/>
      <c r="G392" s="652"/>
      <c r="H392" s="652"/>
      <c r="I392" s="652"/>
      <c r="J392" s="652"/>
      <c r="K392" s="971"/>
      <c r="L392" s="971"/>
      <c r="M392" s="534"/>
      <c r="N392" s="534"/>
      <c r="O392" s="534"/>
      <c r="P392" s="534"/>
      <c r="Q392" s="534"/>
      <c r="R392" s="534"/>
      <c r="S392" s="534"/>
      <c r="T392" s="534"/>
      <c r="U392" s="534"/>
      <c r="V392" s="534"/>
      <c r="W392" s="534"/>
      <c r="X392" s="534"/>
      <c r="Y392" s="534"/>
      <c r="Z392" s="534"/>
      <c r="AA392" s="534"/>
      <c r="AB392" s="534"/>
      <c r="AC392" s="534"/>
      <c r="AD392" s="534"/>
    </row>
    <row r="393" ht="13.5" customHeight="1">
      <c r="A393" s="534"/>
      <c r="B393" s="652"/>
      <c r="C393" s="652"/>
      <c r="D393" s="652"/>
      <c r="E393" s="652"/>
      <c r="F393" s="652"/>
      <c r="G393" s="652"/>
      <c r="H393" s="652"/>
      <c r="I393" s="652"/>
      <c r="J393" s="652"/>
      <c r="K393" s="971"/>
      <c r="L393" s="971"/>
      <c r="M393" s="534"/>
      <c r="N393" s="534"/>
      <c r="O393" s="534"/>
      <c r="P393" s="534"/>
      <c r="Q393" s="534"/>
      <c r="R393" s="534"/>
      <c r="S393" s="534"/>
      <c r="T393" s="534"/>
      <c r="U393" s="534"/>
      <c r="V393" s="534"/>
      <c r="W393" s="534"/>
      <c r="X393" s="534"/>
      <c r="Y393" s="534"/>
      <c r="Z393" s="534"/>
      <c r="AA393" s="534"/>
      <c r="AB393" s="534"/>
      <c r="AC393" s="534"/>
      <c r="AD393" s="534"/>
    </row>
    <row r="394" ht="13.5" customHeight="1">
      <c r="A394" s="534"/>
      <c r="B394" s="652"/>
      <c r="C394" s="652"/>
      <c r="D394" s="652"/>
      <c r="E394" s="652"/>
      <c r="F394" s="652"/>
      <c r="G394" s="652"/>
      <c r="H394" s="652"/>
      <c r="I394" s="652"/>
      <c r="J394" s="652"/>
      <c r="K394" s="971"/>
      <c r="L394" s="971"/>
      <c r="M394" s="534"/>
      <c r="N394" s="534"/>
      <c r="O394" s="534"/>
      <c r="P394" s="534"/>
      <c r="Q394" s="534"/>
      <c r="R394" s="534"/>
      <c r="S394" s="534"/>
      <c r="T394" s="534"/>
      <c r="U394" s="534"/>
      <c r="V394" s="534"/>
      <c r="W394" s="534"/>
      <c r="X394" s="534"/>
      <c r="Y394" s="534"/>
      <c r="Z394" s="534"/>
      <c r="AA394" s="534"/>
      <c r="AB394" s="534"/>
      <c r="AC394" s="534"/>
      <c r="AD394" s="534"/>
    </row>
    <row r="395" ht="13.5" customHeight="1">
      <c r="A395" s="534"/>
      <c r="B395" s="652"/>
      <c r="C395" s="652"/>
      <c r="D395" s="652"/>
      <c r="E395" s="652"/>
      <c r="F395" s="652"/>
      <c r="G395" s="652"/>
      <c r="H395" s="652"/>
      <c r="I395" s="652"/>
      <c r="J395" s="652"/>
      <c r="K395" s="971"/>
      <c r="L395" s="971"/>
      <c r="M395" s="534"/>
      <c r="N395" s="534"/>
      <c r="O395" s="534"/>
      <c r="P395" s="534"/>
      <c r="Q395" s="534"/>
      <c r="R395" s="534"/>
      <c r="S395" s="534"/>
      <c r="T395" s="534"/>
      <c r="U395" s="534"/>
      <c r="V395" s="534"/>
      <c r="W395" s="534"/>
      <c r="X395" s="534"/>
      <c r="Y395" s="534"/>
      <c r="Z395" s="534"/>
      <c r="AA395" s="534"/>
      <c r="AB395" s="534"/>
      <c r="AC395" s="534"/>
      <c r="AD395" s="534"/>
    </row>
    <row r="396" ht="13.5" customHeight="1">
      <c r="A396" s="534"/>
      <c r="B396" s="652"/>
      <c r="C396" s="652"/>
      <c r="D396" s="652"/>
      <c r="E396" s="652"/>
      <c r="F396" s="652"/>
      <c r="G396" s="652"/>
      <c r="H396" s="652"/>
      <c r="I396" s="652"/>
      <c r="J396" s="652"/>
      <c r="K396" s="971"/>
      <c r="L396" s="971"/>
      <c r="M396" s="534"/>
      <c r="N396" s="534"/>
      <c r="O396" s="534"/>
      <c r="P396" s="534"/>
      <c r="Q396" s="534"/>
      <c r="R396" s="534"/>
      <c r="S396" s="534"/>
      <c r="T396" s="534"/>
      <c r="U396" s="534"/>
      <c r="V396" s="534"/>
      <c r="W396" s="534"/>
      <c r="X396" s="534"/>
      <c r="Y396" s="534"/>
      <c r="Z396" s="534"/>
      <c r="AA396" s="534"/>
      <c r="AB396" s="534"/>
      <c r="AC396" s="534"/>
      <c r="AD396" s="534"/>
    </row>
    <row r="397" ht="13.5" customHeight="1">
      <c r="A397" s="534"/>
      <c r="B397" s="652"/>
      <c r="C397" s="652"/>
      <c r="D397" s="652"/>
      <c r="E397" s="652"/>
      <c r="F397" s="652"/>
      <c r="G397" s="652"/>
      <c r="H397" s="652"/>
      <c r="I397" s="652"/>
      <c r="J397" s="652"/>
      <c r="K397" s="971"/>
      <c r="L397" s="971"/>
      <c r="M397" s="534"/>
      <c r="N397" s="534"/>
      <c r="O397" s="534"/>
      <c r="P397" s="534"/>
      <c r="Q397" s="534"/>
      <c r="R397" s="534"/>
      <c r="S397" s="534"/>
      <c r="T397" s="534"/>
      <c r="U397" s="534"/>
      <c r="V397" s="534"/>
      <c r="W397" s="534"/>
      <c r="X397" s="534"/>
      <c r="Y397" s="534"/>
      <c r="Z397" s="534"/>
      <c r="AA397" s="534"/>
      <c r="AB397" s="534"/>
      <c r="AC397" s="534"/>
      <c r="AD397" s="534"/>
    </row>
    <row r="398" ht="13.5" customHeight="1">
      <c r="A398" s="534"/>
      <c r="B398" s="652"/>
      <c r="C398" s="652"/>
      <c r="D398" s="652"/>
      <c r="E398" s="652"/>
      <c r="F398" s="652"/>
      <c r="G398" s="652"/>
      <c r="H398" s="652"/>
      <c r="I398" s="652"/>
      <c r="J398" s="652"/>
      <c r="K398" s="971"/>
      <c r="L398" s="971"/>
      <c r="M398" s="534"/>
      <c r="N398" s="534"/>
      <c r="O398" s="534"/>
      <c r="P398" s="534"/>
      <c r="Q398" s="534"/>
      <c r="R398" s="534"/>
      <c r="S398" s="534"/>
      <c r="T398" s="534"/>
      <c r="U398" s="534"/>
      <c r="V398" s="534"/>
      <c r="W398" s="534"/>
      <c r="X398" s="534"/>
      <c r="Y398" s="534"/>
      <c r="Z398" s="534"/>
      <c r="AA398" s="534"/>
      <c r="AB398" s="534"/>
      <c r="AC398" s="534"/>
      <c r="AD398" s="534"/>
    </row>
    <row r="399" ht="13.5" customHeight="1">
      <c r="A399" s="534"/>
      <c r="B399" s="652"/>
      <c r="C399" s="652"/>
      <c r="D399" s="652"/>
      <c r="E399" s="652"/>
      <c r="F399" s="652"/>
      <c r="G399" s="652"/>
      <c r="H399" s="652"/>
      <c r="I399" s="652"/>
      <c r="J399" s="652"/>
      <c r="K399" s="971"/>
      <c r="L399" s="971"/>
      <c r="M399" s="534"/>
      <c r="N399" s="534"/>
      <c r="O399" s="534"/>
      <c r="P399" s="534"/>
      <c r="Q399" s="534"/>
      <c r="R399" s="534"/>
      <c r="S399" s="534"/>
      <c r="T399" s="534"/>
      <c r="U399" s="534"/>
      <c r="V399" s="534"/>
      <c r="W399" s="534"/>
      <c r="X399" s="534"/>
      <c r="Y399" s="534"/>
      <c r="Z399" s="534"/>
      <c r="AA399" s="534"/>
      <c r="AB399" s="534"/>
      <c r="AC399" s="534"/>
      <c r="AD399" s="534"/>
    </row>
    <row r="400" ht="13.5" customHeight="1">
      <c r="A400" s="534"/>
      <c r="B400" s="652"/>
      <c r="C400" s="652"/>
      <c r="D400" s="652"/>
      <c r="E400" s="652"/>
      <c r="F400" s="652"/>
      <c r="G400" s="652"/>
      <c r="H400" s="652"/>
      <c r="I400" s="652"/>
      <c r="J400" s="652"/>
      <c r="K400" s="971"/>
      <c r="L400" s="971"/>
      <c r="M400" s="534"/>
      <c r="N400" s="534"/>
      <c r="O400" s="534"/>
      <c r="P400" s="534"/>
      <c r="Q400" s="534"/>
      <c r="R400" s="534"/>
      <c r="S400" s="534"/>
      <c r="T400" s="534"/>
      <c r="U400" s="534"/>
      <c r="V400" s="534"/>
      <c r="W400" s="534"/>
      <c r="X400" s="534"/>
      <c r="Y400" s="534"/>
      <c r="Z400" s="534"/>
      <c r="AA400" s="534"/>
      <c r="AB400" s="534"/>
      <c r="AC400" s="534"/>
      <c r="AD400" s="534"/>
    </row>
    <row r="401" ht="13.5" customHeight="1">
      <c r="A401" s="534"/>
      <c r="B401" s="652"/>
      <c r="C401" s="652"/>
      <c r="D401" s="652"/>
      <c r="E401" s="652"/>
      <c r="F401" s="652"/>
      <c r="G401" s="652"/>
      <c r="H401" s="652"/>
      <c r="I401" s="652"/>
      <c r="J401" s="652"/>
      <c r="K401" s="971"/>
      <c r="L401" s="971"/>
      <c r="M401" s="534"/>
      <c r="N401" s="534"/>
      <c r="O401" s="534"/>
      <c r="P401" s="534"/>
      <c r="Q401" s="534"/>
      <c r="R401" s="534"/>
      <c r="S401" s="534"/>
      <c r="T401" s="534"/>
      <c r="U401" s="534"/>
      <c r="V401" s="534"/>
      <c r="W401" s="534"/>
      <c r="X401" s="534"/>
      <c r="Y401" s="534"/>
      <c r="Z401" s="534"/>
      <c r="AA401" s="534"/>
      <c r="AB401" s="534"/>
      <c r="AC401" s="534"/>
      <c r="AD401" s="534"/>
    </row>
    <row r="402" ht="13.5" customHeight="1">
      <c r="A402" s="534"/>
      <c r="B402" s="652"/>
      <c r="C402" s="652"/>
      <c r="D402" s="652"/>
      <c r="E402" s="652"/>
      <c r="F402" s="652"/>
      <c r="G402" s="652"/>
      <c r="H402" s="652"/>
      <c r="I402" s="652"/>
      <c r="J402" s="652"/>
      <c r="K402" s="971"/>
      <c r="L402" s="971"/>
      <c r="M402" s="534"/>
      <c r="N402" s="534"/>
      <c r="O402" s="534"/>
      <c r="P402" s="534"/>
      <c r="Q402" s="534"/>
      <c r="R402" s="534"/>
      <c r="S402" s="534"/>
      <c r="T402" s="534"/>
      <c r="U402" s="534"/>
      <c r="V402" s="534"/>
      <c r="W402" s="534"/>
      <c r="X402" s="534"/>
      <c r="Y402" s="534"/>
      <c r="Z402" s="534"/>
      <c r="AA402" s="534"/>
      <c r="AB402" s="534"/>
      <c r="AC402" s="534"/>
      <c r="AD402" s="534"/>
    </row>
    <row r="403" ht="13.5" customHeight="1">
      <c r="A403" s="534"/>
      <c r="B403" s="652"/>
      <c r="C403" s="652"/>
      <c r="D403" s="652"/>
      <c r="E403" s="652"/>
      <c r="F403" s="652"/>
      <c r="G403" s="652"/>
      <c r="H403" s="652"/>
      <c r="I403" s="652"/>
      <c r="J403" s="652"/>
      <c r="K403" s="971"/>
      <c r="L403" s="971"/>
      <c r="M403" s="534"/>
      <c r="N403" s="534"/>
      <c r="O403" s="534"/>
      <c r="P403" s="534"/>
      <c r="Q403" s="534"/>
      <c r="R403" s="534"/>
      <c r="S403" s="534"/>
      <c r="T403" s="534"/>
      <c r="U403" s="534"/>
      <c r="V403" s="534"/>
      <c r="W403" s="534"/>
      <c r="X403" s="534"/>
      <c r="Y403" s="534"/>
      <c r="Z403" s="534"/>
      <c r="AA403" s="534"/>
      <c r="AB403" s="534"/>
      <c r="AC403" s="534"/>
      <c r="AD403" s="534"/>
    </row>
    <row r="404" ht="13.5" customHeight="1">
      <c r="A404" s="534"/>
      <c r="B404" s="652"/>
      <c r="C404" s="652"/>
      <c r="D404" s="652"/>
      <c r="E404" s="652"/>
      <c r="F404" s="652"/>
      <c r="G404" s="652"/>
      <c r="H404" s="652"/>
      <c r="I404" s="652"/>
      <c r="J404" s="652"/>
      <c r="K404" s="971"/>
      <c r="L404" s="971"/>
      <c r="M404" s="534"/>
      <c r="N404" s="534"/>
      <c r="O404" s="534"/>
      <c r="P404" s="534"/>
      <c r="Q404" s="534"/>
      <c r="R404" s="534"/>
      <c r="S404" s="534"/>
      <c r="T404" s="534"/>
      <c r="U404" s="534"/>
      <c r="V404" s="534"/>
      <c r="W404" s="534"/>
      <c r="X404" s="534"/>
      <c r="Y404" s="534"/>
      <c r="Z404" s="534"/>
      <c r="AA404" s="534"/>
      <c r="AB404" s="534"/>
      <c r="AC404" s="534"/>
      <c r="AD404" s="534"/>
    </row>
    <row r="405" ht="13.5" customHeight="1">
      <c r="A405" s="534"/>
      <c r="B405" s="652"/>
      <c r="C405" s="652"/>
      <c r="D405" s="652"/>
      <c r="E405" s="652"/>
      <c r="F405" s="652"/>
      <c r="G405" s="652"/>
      <c r="H405" s="652"/>
      <c r="I405" s="652"/>
      <c r="J405" s="652"/>
      <c r="K405" s="971"/>
      <c r="L405" s="971"/>
      <c r="M405" s="534"/>
      <c r="N405" s="534"/>
      <c r="O405" s="534"/>
      <c r="P405" s="534"/>
      <c r="Q405" s="534"/>
      <c r="R405" s="534"/>
      <c r="S405" s="534"/>
      <c r="T405" s="534"/>
      <c r="U405" s="534"/>
      <c r="V405" s="534"/>
      <c r="W405" s="534"/>
      <c r="X405" s="534"/>
      <c r="Y405" s="534"/>
      <c r="Z405" s="534"/>
      <c r="AA405" s="534"/>
      <c r="AB405" s="534"/>
      <c r="AC405" s="534"/>
      <c r="AD405" s="534"/>
    </row>
    <row r="406" ht="13.5" customHeight="1">
      <c r="A406" s="534"/>
      <c r="B406" s="652"/>
      <c r="C406" s="652"/>
      <c r="D406" s="652"/>
      <c r="E406" s="652"/>
      <c r="F406" s="652"/>
      <c r="G406" s="652"/>
      <c r="H406" s="652"/>
      <c r="I406" s="652"/>
      <c r="J406" s="652"/>
      <c r="K406" s="971"/>
      <c r="L406" s="971"/>
      <c r="M406" s="534"/>
      <c r="N406" s="534"/>
      <c r="O406" s="534"/>
      <c r="P406" s="534"/>
      <c r="Q406" s="534"/>
      <c r="R406" s="534"/>
      <c r="S406" s="534"/>
      <c r="T406" s="534"/>
      <c r="U406" s="534"/>
      <c r="V406" s="534"/>
      <c r="W406" s="534"/>
      <c r="X406" s="534"/>
      <c r="Y406" s="534"/>
      <c r="Z406" s="534"/>
      <c r="AA406" s="534"/>
      <c r="AB406" s="534"/>
      <c r="AC406" s="534"/>
      <c r="AD406" s="534"/>
    </row>
    <row r="407" ht="13.5" customHeight="1">
      <c r="A407" s="534"/>
      <c r="B407" s="652"/>
      <c r="C407" s="652"/>
      <c r="D407" s="652"/>
      <c r="E407" s="652"/>
      <c r="F407" s="652"/>
      <c r="G407" s="652"/>
      <c r="H407" s="652"/>
      <c r="I407" s="652"/>
      <c r="J407" s="652"/>
      <c r="K407" s="971"/>
      <c r="L407" s="971"/>
      <c r="M407" s="534"/>
      <c r="N407" s="534"/>
      <c r="O407" s="534"/>
      <c r="P407" s="534"/>
      <c r="Q407" s="534"/>
      <c r="R407" s="534"/>
      <c r="S407" s="534"/>
      <c r="T407" s="534"/>
      <c r="U407" s="534"/>
      <c r="V407" s="534"/>
      <c r="W407" s="534"/>
      <c r="X407" s="534"/>
      <c r="Y407" s="534"/>
      <c r="Z407" s="534"/>
      <c r="AA407" s="534"/>
      <c r="AB407" s="534"/>
      <c r="AC407" s="534"/>
      <c r="AD407" s="534"/>
    </row>
    <row r="408" ht="13.5" customHeight="1">
      <c r="A408" s="534"/>
      <c r="B408" s="652"/>
      <c r="C408" s="652"/>
      <c r="D408" s="652"/>
      <c r="E408" s="652"/>
      <c r="F408" s="652"/>
      <c r="G408" s="652"/>
      <c r="H408" s="652"/>
      <c r="I408" s="652"/>
      <c r="J408" s="652"/>
      <c r="K408" s="971"/>
      <c r="L408" s="971"/>
      <c r="M408" s="534"/>
      <c r="N408" s="534"/>
      <c r="O408" s="534"/>
      <c r="P408" s="534"/>
      <c r="Q408" s="534"/>
      <c r="R408" s="534"/>
      <c r="S408" s="534"/>
      <c r="T408" s="534"/>
      <c r="U408" s="534"/>
      <c r="V408" s="534"/>
      <c r="W408" s="534"/>
      <c r="X408" s="534"/>
      <c r="Y408" s="534"/>
      <c r="Z408" s="534"/>
      <c r="AA408" s="534"/>
      <c r="AB408" s="534"/>
      <c r="AC408" s="534"/>
      <c r="AD408" s="534"/>
    </row>
    <row r="409" ht="13.5" customHeight="1">
      <c r="A409" s="534"/>
      <c r="B409" s="652"/>
      <c r="C409" s="652"/>
      <c r="D409" s="652"/>
      <c r="E409" s="652"/>
      <c r="F409" s="652"/>
      <c r="G409" s="652"/>
      <c r="H409" s="652"/>
      <c r="I409" s="652"/>
      <c r="J409" s="652"/>
      <c r="K409" s="971"/>
      <c r="L409" s="971"/>
      <c r="M409" s="534"/>
      <c r="N409" s="534"/>
      <c r="O409" s="534"/>
      <c r="P409" s="534"/>
      <c r="Q409" s="534"/>
      <c r="R409" s="534"/>
      <c r="S409" s="534"/>
      <c r="T409" s="534"/>
      <c r="U409" s="534"/>
      <c r="V409" s="534"/>
      <c r="W409" s="534"/>
      <c r="X409" s="534"/>
      <c r="Y409" s="534"/>
      <c r="Z409" s="534"/>
      <c r="AA409" s="534"/>
      <c r="AB409" s="534"/>
      <c r="AC409" s="534"/>
      <c r="AD409" s="534"/>
    </row>
    <row r="410" ht="13.5" customHeight="1">
      <c r="A410" s="534"/>
      <c r="B410" s="652"/>
      <c r="C410" s="652"/>
      <c r="D410" s="652"/>
      <c r="E410" s="652"/>
      <c r="F410" s="652"/>
      <c r="G410" s="652"/>
      <c r="H410" s="652"/>
      <c r="I410" s="652"/>
      <c r="J410" s="652"/>
      <c r="K410" s="971"/>
      <c r="L410" s="971"/>
      <c r="M410" s="534"/>
      <c r="N410" s="534"/>
      <c r="O410" s="534"/>
      <c r="P410" s="534"/>
      <c r="Q410" s="534"/>
      <c r="R410" s="534"/>
      <c r="S410" s="534"/>
      <c r="T410" s="534"/>
      <c r="U410" s="534"/>
      <c r="V410" s="534"/>
      <c r="W410" s="534"/>
      <c r="X410" s="534"/>
      <c r="Y410" s="534"/>
      <c r="Z410" s="534"/>
      <c r="AA410" s="534"/>
      <c r="AB410" s="534"/>
      <c r="AC410" s="534"/>
      <c r="AD410" s="534"/>
    </row>
    <row r="411" ht="13.5" customHeight="1">
      <c r="A411" s="534"/>
      <c r="B411" s="652"/>
      <c r="C411" s="652"/>
      <c r="D411" s="652"/>
      <c r="E411" s="652"/>
      <c r="F411" s="652"/>
      <c r="G411" s="652"/>
      <c r="H411" s="652"/>
      <c r="I411" s="652"/>
      <c r="J411" s="652"/>
      <c r="K411" s="971"/>
      <c r="L411" s="971"/>
      <c r="M411" s="534"/>
      <c r="N411" s="534"/>
      <c r="O411" s="534"/>
      <c r="P411" s="534"/>
      <c r="Q411" s="534"/>
      <c r="R411" s="534"/>
      <c r="S411" s="534"/>
      <c r="T411" s="534"/>
      <c r="U411" s="534"/>
      <c r="V411" s="534"/>
      <c r="W411" s="534"/>
      <c r="X411" s="534"/>
      <c r="Y411" s="534"/>
      <c r="Z411" s="534"/>
      <c r="AA411" s="534"/>
      <c r="AB411" s="534"/>
      <c r="AC411" s="534"/>
      <c r="AD411" s="534"/>
    </row>
    <row r="412" ht="13.5" customHeight="1">
      <c r="A412" s="534"/>
      <c r="B412" s="652"/>
      <c r="C412" s="652"/>
      <c r="D412" s="652"/>
      <c r="E412" s="652"/>
      <c r="F412" s="652"/>
      <c r="G412" s="652"/>
      <c r="H412" s="652"/>
      <c r="I412" s="652"/>
      <c r="J412" s="652"/>
      <c r="K412" s="971"/>
      <c r="L412" s="971"/>
      <c r="M412" s="534"/>
      <c r="N412" s="534"/>
      <c r="O412" s="534"/>
      <c r="P412" s="534"/>
      <c r="Q412" s="534"/>
      <c r="R412" s="534"/>
      <c r="S412" s="534"/>
      <c r="T412" s="534"/>
      <c r="U412" s="534"/>
      <c r="V412" s="534"/>
      <c r="W412" s="534"/>
      <c r="X412" s="534"/>
      <c r="Y412" s="534"/>
      <c r="Z412" s="534"/>
      <c r="AA412" s="534"/>
      <c r="AB412" s="534"/>
      <c r="AC412" s="534"/>
      <c r="AD412" s="534"/>
    </row>
    <row r="413" ht="13.5" customHeight="1">
      <c r="A413" s="534"/>
      <c r="B413" s="652"/>
      <c r="C413" s="652"/>
      <c r="D413" s="652"/>
      <c r="E413" s="652"/>
      <c r="F413" s="652"/>
      <c r="G413" s="652"/>
      <c r="H413" s="652"/>
      <c r="I413" s="652"/>
      <c r="J413" s="652"/>
      <c r="K413" s="971"/>
      <c r="L413" s="971"/>
      <c r="M413" s="534"/>
      <c r="N413" s="534"/>
      <c r="O413" s="534"/>
      <c r="P413" s="534"/>
      <c r="Q413" s="534"/>
      <c r="R413" s="534"/>
      <c r="S413" s="534"/>
      <c r="T413" s="534"/>
      <c r="U413" s="534"/>
      <c r="V413" s="534"/>
      <c r="W413" s="534"/>
      <c r="X413" s="534"/>
      <c r="Y413" s="534"/>
      <c r="Z413" s="534"/>
      <c r="AA413" s="534"/>
      <c r="AB413" s="534"/>
      <c r="AC413" s="534"/>
      <c r="AD413" s="534"/>
    </row>
    <row r="414" ht="13.5" customHeight="1">
      <c r="A414" s="534"/>
      <c r="B414" s="652"/>
      <c r="C414" s="652"/>
      <c r="D414" s="652"/>
      <c r="E414" s="652"/>
      <c r="F414" s="652"/>
      <c r="G414" s="652"/>
      <c r="H414" s="652"/>
      <c r="I414" s="652"/>
      <c r="J414" s="652"/>
      <c r="K414" s="971"/>
      <c r="L414" s="971"/>
      <c r="M414" s="534"/>
      <c r="N414" s="534"/>
      <c r="O414" s="534"/>
      <c r="P414" s="534"/>
      <c r="Q414" s="534"/>
      <c r="R414" s="534"/>
      <c r="S414" s="534"/>
      <c r="T414" s="534"/>
      <c r="U414" s="534"/>
      <c r="V414" s="534"/>
      <c r="W414" s="534"/>
      <c r="X414" s="534"/>
      <c r="Y414" s="534"/>
      <c r="Z414" s="534"/>
      <c r="AA414" s="534"/>
      <c r="AB414" s="534"/>
      <c r="AC414" s="534"/>
      <c r="AD414" s="534"/>
    </row>
    <row r="415" ht="13.5" customHeight="1">
      <c r="A415" s="534"/>
      <c r="B415" s="652"/>
      <c r="C415" s="652"/>
      <c r="D415" s="652"/>
      <c r="E415" s="652"/>
      <c r="F415" s="652"/>
      <c r="G415" s="652"/>
      <c r="H415" s="652"/>
      <c r="I415" s="652"/>
      <c r="J415" s="652"/>
      <c r="K415" s="971"/>
      <c r="L415" s="971"/>
      <c r="M415" s="534"/>
      <c r="N415" s="534"/>
      <c r="O415" s="534"/>
      <c r="P415" s="534"/>
      <c r="Q415" s="534"/>
      <c r="R415" s="534"/>
      <c r="S415" s="534"/>
      <c r="T415" s="534"/>
      <c r="U415" s="534"/>
      <c r="V415" s="534"/>
      <c r="W415" s="534"/>
      <c r="X415" s="534"/>
      <c r="Y415" s="534"/>
      <c r="Z415" s="534"/>
      <c r="AA415" s="534"/>
      <c r="AB415" s="534"/>
      <c r="AC415" s="534"/>
      <c r="AD415" s="534"/>
    </row>
    <row r="416" ht="13.5" customHeight="1">
      <c r="A416" s="534"/>
      <c r="B416" s="652"/>
      <c r="C416" s="652"/>
      <c r="D416" s="652"/>
      <c r="E416" s="652"/>
      <c r="F416" s="652"/>
      <c r="G416" s="652"/>
      <c r="H416" s="652"/>
      <c r="I416" s="652"/>
      <c r="J416" s="652"/>
      <c r="K416" s="971"/>
      <c r="L416" s="971"/>
      <c r="M416" s="534"/>
      <c r="N416" s="534"/>
      <c r="O416" s="534"/>
      <c r="P416" s="534"/>
      <c r="Q416" s="534"/>
      <c r="R416" s="534"/>
      <c r="S416" s="534"/>
      <c r="T416" s="534"/>
      <c r="U416" s="534"/>
      <c r="V416" s="534"/>
      <c r="W416" s="534"/>
      <c r="X416" s="534"/>
      <c r="Y416" s="534"/>
      <c r="Z416" s="534"/>
      <c r="AA416" s="534"/>
      <c r="AB416" s="534"/>
      <c r="AC416" s="534"/>
      <c r="AD416" s="534"/>
    </row>
    <row r="417" ht="13.5" customHeight="1">
      <c r="A417" s="534"/>
      <c r="B417" s="652"/>
      <c r="C417" s="652"/>
      <c r="D417" s="652"/>
      <c r="E417" s="652"/>
      <c r="F417" s="652"/>
      <c r="G417" s="652"/>
      <c r="H417" s="652"/>
      <c r="I417" s="652"/>
      <c r="J417" s="652"/>
      <c r="K417" s="971"/>
      <c r="L417" s="971"/>
      <c r="M417" s="534"/>
      <c r="N417" s="534"/>
      <c r="O417" s="534"/>
      <c r="P417" s="534"/>
      <c r="Q417" s="534"/>
      <c r="R417" s="534"/>
      <c r="S417" s="534"/>
      <c r="T417" s="534"/>
      <c r="U417" s="534"/>
      <c r="V417" s="534"/>
      <c r="W417" s="534"/>
      <c r="X417" s="534"/>
      <c r="Y417" s="534"/>
      <c r="Z417" s="534"/>
      <c r="AA417" s="534"/>
      <c r="AB417" s="534"/>
      <c r="AC417" s="534"/>
      <c r="AD417" s="534"/>
    </row>
    <row r="418" ht="13.5" customHeight="1">
      <c r="A418" s="534"/>
      <c r="B418" s="652"/>
      <c r="C418" s="652"/>
      <c r="D418" s="652"/>
      <c r="E418" s="652"/>
      <c r="F418" s="652"/>
      <c r="G418" s="652"/>
      <c r="H418" s="652"/>
      <c r="I418" s="652"/>
      <c r="J418" s="652"/>
      <c r="K418" s="971"/>
      <c r="L418" s="971"/>
      <c r="M418" s="534"/>
      <c r="N418" s="534"/>
      <c r="O418" s="534"/>
      <c r="P418" s="534"/>
      <c r="Q418" s="534"/>
      <c r="R418" s="534"/>
      <c r="S418" s="534"/>
      <c r="T418" s="534"/>
      <c r="U418" s="534"/>
      <c r="V418" s="534"/>
      <c r="W418" s="534"/>
      <c r="X418" s="534"/>
      <c r="Y418" s="534"/>
      <c r="Z418" s="534"/>
      <c r="AA418" s="534"/>
      <c r="AB418" s="534"/>
      <c r="AC418" s="534"/>
      <c r="AD418" s="534"/>
    </row>
    <row r="419" ht="13.5" customHeight="1">
      <c r="A419" s="534"/>
      <c r="B419" s="652"/>
      <c r="C419" s="652"/>
      <c r="D419" s="652"/>
      <c r="E419" s="652"/>
      <c r="F419" s="652"/>
      <c r="G419" s="652"/>
      <c r="H419" s="652"/>
      <c r="I419" s="652"/>
      <c r="J419" s="652"/>
      <c r="K419" s="971"/>
      <c r="L419" s="971"/>
      <c r="M419" s="534"/>
      <c r="N419" s="534"/>
      <c r="O419" s="534"/>
      <c r="P419" s="534"/>
      <c r="Q419" s="534"/>
      <c r="R419" s="534"/>
      <c r="S419" s="534"/>
      <c r="T419" s="534"/>
      <c r="U419" s="534"/>
      <c r="V419" s="534"/>
      <c r="W419" s="534"/>
      <c r="X419" s="534"/>
      <c r="Y419" s="534"/>
      <c r="Z419" s="534"/>
      <c r="AA419" s="534"/>
      <c r="AB419" s="534"/>
      <c r="AC419" s="534"/>
      <c r="AD419" s="534"/>
    </row>
    <row r="420" ht="13.5" customHeight="1">
      <c r="A420" s="534"/>
      <c r="B420" s="652"/>
      <c r="C420" s="652"/>
      <c r="D420" s="652"/>
      <c r="E420" s="652"/>
      <c r="F420" s="652"/>
      <c r="G420" s="652"/>
      <c r="H420" s="652"/>
      <c r="I420" s="652"/>
      <c r="J420" s="652"/>
      <c r="K420" s="971"/>
      <c r="L420" s="971"/>
      <c r="M420" s="534"/>
      <c r="N420" s="534"/>
      <c r="O420" s="534"/>
      <c r="P420" s="534"/>
      <c r="Q420" s="534"/>
      <c r="R420" s="534"/>
      <c r="S420" s="534"/>
      <c r="T420" s="534"/>
      <c r="U420" s="534"/>
      <c r="V420" s="534"/>
      <c r="W420" s="534"/>
      <c r="X420" s="534"/>
      <c r="Y420" s="534"/>
      <c r="Z420" s="534"/>
      <c r="AA420" s="534"/>
      <c r="AB420" s="534"/>
      <c r="AC420" s="534"/>
      <c r="AD420" s="534"/>
    </row>
    <row r="421" ht="13.5" customHeight="1">
      <c r="A421" s="534"/>
      <c r="B421" s="652"/>
      <c r="C421" s="652"/>
      <c r="D421" s="652"/>
      <c r="E421" s="652"/>
      <c r="F421" s="652"/>
      <c r="G421" s="652"/>
      <c r="H421" s="652"/>
      <c r="I421" s="652"/>
      <c r="J421" s="652"/>
      <c r="K421" s="971"/>
      <c r="L421" s="971"/>
      <c r="M421" s="534"/>
      <c r="N421" s="534"/>
      <c r="O421" s="534"/>
      <c r="P421" s="534"/>
      <c r="Q421" s="534"/>
      <c r="R421" s="534"/>
      <c r="S421" s="534"/>
      <c r="T421" s="534"/>
      <c r="U421" s="534"/>
      <c r="V421" s="534"/>
      <c r="W421" s="534"/>
      <c r="X421" s="534"/>
      <c r="Y421" s="534"/>
      <c r="Z421" s="534"/>
      <c r="AA421" s="534"/>
      <c r="AB421" s="534"/>
      <c r="AC421" s="534"/>
      <c r="AD421" s="534"/>
    </row>
    <row r="422" ht="13.5" customHeight="1">
      <c r="A422" s="534"/>
      <c r="B422" s="652"/>
      <c r="C422" s="652"/>
      <c r="D422" s="652"/>
      <c r="E422" s="652"/>
      <c r="F422" s="652"/>
      <c r="G422" s="652"/>
      <c r="H422" s="652"/>
      <c r="I422" s="652"/>
      <c r="J422" s="652"/>
      <c r="K422" s="971"/>
      <c r="L422" s="971"/>
      <c r="M422" s="534"/>
      <c r="N422" s="534"/>
      <c r="O422" s="534"/>
      <c r="P422" s="534"/>
      <c r="Q422" s="534"/>
      <c r="R422" s="534"/>
      <c r="S422" s="534"/>
      <c r="T422" s="534"/>
      <c r="U422" s="534"/>
      <c r="V422" s="534"/>
      <c r="W422" s="534"/>
      <c r="X422" s="534"/>
      <c r="Y422" s="534"/>
      <c r="Z422" s="534"/>
      <c r="AA422" s="534"/>
      <c r="AB422" s="534"/>
      <c r="AC422" s="534"/>
      <c r="AD422" s="534"/>
    </row>
    <row r="423" ht="13.5" customHeight="1">
      <c r="A423" s="534"/>
      <c r="B423" s="652"/>
      <c r="C423" s="652"/>
      <c r="D423" s="652"/>
      <c r="E423" s="652"/>
      <c r="F423" s="652"/>
      <c r="G423" s="652"/>
      <c r="H423" s="652"/>
      <c r="I423" s="652"/>
      <c r="J423" s="652"/>
      <c r="K423" s="971"/>
      <c r="L423" s="971"/>
      <c r="M423" s="534"/>
      <c r="N423" s="534"/>
      <c r="O423" s="534"/>
      <c r="P423" s="534"/>
      <c r="Q423" s="534"/>
      <c r="R423" s="534"/>
      <c r="S423" s="534"/>
      <c r="T423" s="534"/>
      <c r="U423" s="534"/>
      <c r="V423" s="534"/>
      <c r="W423" s="534"/>
      <c r="X423" s="534"/>
      <c r="Y423" s="534"/>
      <c r="Z423" s="534"/>
      <c r="AA423" s="534"/>
      <c r="AB423" s="534"/>
      <c r="AC423" s="534"/>
      <c r="AD423" s="534"/>
    </row>
    <row r="424" ht="13.5" customHeight="1">
      <c r="A424" s="534"/>
      <c r="B424" s="652"/>
      <c r="C424" s="652"/>
      <c r="D424" s="652"/>
      <c r="E424" s="652"/>
      <c r="F424" s="652"/>
      <c r="G424" s="652"/>
      <c r="H424" s="652"/>
      <c r="I424" s="652"/>
      <c r="J424" s="652"/>
      <c r="K424" s="971"/>
      <c r="L424" s="971"/>
      <c r="M424" s="534"/>
      <c r="N424" s="534"/>
      <c r="O424" s="534"/>
      <c r="P424" s="534"/>
      <c r="Q424" s="534"/>
      <c r="R424" s="534"/>
      <c r="S424" s="534"/>
      <c r="T424" s="534"/>
      <c r="U424" s="534"/>
      <c r="V424" s="534"/>
      <c r="W424" s="534"/>
      <c r="X424" s="534"/>
      <c r="Y424" s="534"/>
      <c r="Z424" s="534"/>
      <c r="AA424" s="534"/>
      <c r="AB424" s="534"/>
      <c r="AC424" s="534"/>
      <c r="AD424" s="534"/>
    </row>
    <row r="425" ht="13.5" customHeight="1">
      <c r="A425" s="534"/>
      <c r="B425" s="652"/>
      <c r="C425" s="652"/>
      <c r="D425" s="652"/>
      <c r="E425" s="652"/>
      <c r="F425" s="652"/>
      <c r="G425" s="652"/>
      <c r="H425" s="652"/>
      <c r="I425" s="652"/>
      <c r="J425" s="652"/>
      <c r="K425" s="971"/>
      <c r="L425" s="971"/>
      <c r="M425" s="534"/>
      <c r="N425" s="534"/>
      <c r="O425" s="534"/>
      <c r="P425" s="534"/>
      <c r="Q425" s="534"/>
      <c r="R425" s="534"/>
      <c r="S425" s="534"/>
      <c r="T425" s="534"/>
      <c r="U425" s="534"/>
      <c r="V425" s="534"/>
      <c r="W425" s="534"/>
      <c r="X425" s="534"/>
      <c r="Y425" s="534"/>
      <c r="Z425" s="534"/>
      <c r="AA425" s="534"/>
      <c r="AB425" s="534"/>
      <c r="AC425" s="534"/>
      <c r="AD425" s="534"/>
    </row>
    <row r="426" ht="13.5" customHeight="1">
      <c r="A426" s="534"/>
      <c r="B426" s="652"/>
      <c r="C426" s="652"/>
      <c r="D426" s="652"/>
      <c r="E426" s="652"/>
      <c r="F426" s="652"/>
      <c r="G426" s="652"/>
      <c r="H426" s="652"/>
      <c r="I426" s="652"/>
      <c r="J426" s="652"/>
      <c r="K426" s="971"/>
      <c r="L426" s="971"/>
      <c r="M426" s="534"/>
      <c r="N426" s="534"/>
      <c r="O426" s="534"/>
      <c r="P426" s="534"/>
      <c r="Q426" s="534"/>
      <c r="R426" s="534"/>
      <c r="S426" s="534"/>
      <c r="T426" s="534"/>
      <c r="U426" s="534"/>
      <c r="V426" s="534"/>
      <c r="W426" s="534"/>
      <c r="X426" s="534"/>
      <c r="Y426" s="534"/>
      <c r="Z426" s="534"/>
      <c r="AA426" s="534"/>
      <c r="AB426" s="534"/>
      <c r="AC426" s="534"/>
      <c r="AD426" s="534"/>
    </row>
    <row r="427" ht="13.5" customHeight="1">
      <c r="A427" s="534"/>
      <c r="B427" s="652"/>
      <c r="C427" s="652"/>
      <c r="D427" s="652"/>
      <c r="E427" s="652"/>
      <c r="F427" s="652"/>
      <c r="G427" s="652"/>
      <c r="H427" s="652"/>
      <c r="I427" s="652"/>
      <c r="J427" s="652"/>
      <c r="K427" s="971"/>
      <c r="L427" s="971"/>
      <c r="M427" s="534"/>
      <c r="N427" s="534"/>
      <c r="O427" s="534"/>
      <c r="P427" s="534"/>
      <c r="Q427" s="534"/>
      <c r="R427" s="534"/>
      <c r="S427" s="534"/>
      <c r="T427" s="534"/>
      <c r="U427" s="534"/>
      <c r="V427" s="534"/>
      <c r="W427" s="534"/>
      <c r="X427" s="534"/>
      <c r="Y427" s="534"/>
      <c r="Z427" s="534"/>
      <c r="AA427" s="534"/>
      <c r="AB427" s="534"/>
      <c r="AC427" s="534"/>
      <c r="AD427" s="534"/>
    </row>
    <row r="428" ht="13.5" customHeight="1">
      <c r="A428" s="534"/>
      <c r="B428" s="652"/>
      <c r="C428" s="652"/>
      <c r="D428" s="652"/>
      <c r="E428" s="652"/>
      <c r="F428" s="652"/>
      <c r="G428" s="652"/>
      <c r="H428" s="652"/>
      <c r="I428" s="652"/>
      <c r="J428" s="652"/>
      <c r="K428" s="971"/>
      <c r="L428" s="971"/>
      <c r="M428" s="534"/>
      <c r="N428" s="534"/>
      <c r="O428" s="534"/>
      <c r="P428" s="534"/>
      <c r="Q428" s="534"/>
      <c r="R428" s="534"/>
      <c r="S428" s="534"/>
      <c r="T428" s="534"/>
      <c r="U428" s="534"/>
      <c r="V428" s="534"/>
      <c r="W428" s="534"/>
      <c r="X428" s="534"/>
      <c r="Y428" s="534"/>
      <c r="Z428" s="534"/>
      <c r="AA428" s="534"/>
      <c r="AB428" s="534"/>
      <c r="AC428" s="534"/>
      <c r="AD428" s="534"/>
    </row>
    <row r="429" ht="13.5" customHeight="1">
      <c r="A429" s="534"/>
      <c r="B429" s="652"/>
      <c r="C429" s="652"/>
      <c r="D429" s="652"/>
      <c r="E429" s="652"/>
      <c r="F429" s="652"/>
      <c r="G429" s="652"/>
      <c r="H429" s="652"/>
      <c r="I429" s="652"/>
      <c r="J429" s="652"/>
      <c r="K429" s="971"/>
      <c r="L429" s="971"/>
      <c r="M429" s="534"/>
      <c r="N429" s="534"/>
      <c r="O429" s="534"/>
      <c r="P429" s="534"/>
      <c r="Q429" s="534"/>
      <c r="R429" s="534"/>
      <c r="S429" s="534"/>
      <c r="T429" s="534"/>
      <c r="U429" s="534"/>
      <c r="V429" s="534"/>
      <c r="W429" s="534"/>
      <c r="X429" s="534"/>
      <c r="Y429" s="534"/>
      <c r="Z429" s="534"/>
      <c r="AA429" s="534"/>
      <c r="AB429" s="534"/>
      <c r="AC429" s="534"/>
      <c r="AD429" s="534"/>
    </row>
    <row r="430" ht="13.5" customHeight="1">
      <c r="A430" s="534"/>
      <c r="B430" s="652"/>
      <c r="C430" s="652"/>
      <c r="D430" s="652"/>
      <c r="E430" s="652"/>
      <c r="F430" s="652"/>
      <c r="G430" s="652"/>
      <c r="H430" s="652"/>
      <c r="I430" s="652"/>
      <c r="J430" s="652"/>
      <c r="K430" s="971"/>
      <c r="L430" s="971"/>
      <c r="M430" s="534"/>
      <c r="N430" s="534"/>
      <c r="O430" s="534"/>
      <c r="P430" s="534"/>
      <c r="Q430" s="534"/>
      <c r="R430" s="534"/>
      <c r="S430" s="534"/>
      <c r="T430" s="534"/>
      <c r="U430" s="534"/>
      <c r="V430" s="534"/>
      <c r="W430" s="534"/>
      <c r="X430" s="534"/>
      <c r="Y430" s="534"/>
      <c r="Z430" s="534"/>
      <c r="AA430" s="534"/>
      <c r="AB430" s="534"/>
      <c r="AC430" s="534"/>
      <c r="AD430" s="534"/>
    </row>
    <row r="431" ht="13.5" customHeight="1">
      <c r="A431" s="534"/>
      <c r="B431" s="652"/>
      <c r="C431" s="652"/>
      <c r="D431" s="652"/>
      <c r="E431" s="652"/>
      <c r="F431" s="652"/>
      <c r="G431" s="652"/>
      <c r="H431" s="652"/>
      <c r="I431" s="652"/>
      <c r="J431" s="652"/>
      <c r="K431" s="971"/>
      <c r="L431" s="971"/>
      <c r="M431" s="534"/>
      <c r="N431" s="534"/>
      <c r="O431" s="534"/>
      <c r="P431" s="534"/>
      <c r="Q431" s="534"/>
      <c r="R431" s="534"/>
      <c r="S431" s="534"/>
      <c r="T431" s="534"/>
      <c r="U431" s="534"/>
      <c r="V431" s="534"/>
      <c r="W431" s="534"/>
      <c r="X431" s="534"/>
      <c r="Y431" s="534"/>
      <c r="Z431" s="534"/>
      <c r="AA431" s="534"/>
      <c r="AB431" s="534"/>
      <c r="AC431" s="534"/>
      <c r="AD431" s="534"/>
    </row>
    <row r="432" ht="13.5" customHeight="1">
      <c r="A432" s="534"/>
      <c r="B432" s="652"/>
      <c r="C432" s="652"/>
      <c r="D432" s="652"/>
      <c r="E432" s="652"/>
      <c r="F432" s="652"/>
      <c r="G432" s="652"/>
      <c r="H432" s="652"/>
      <c r="I432" s="652"/>
      <c r="J432" s="652"/>
      <c r="K432" s="971"/>
      <c r="L432" s="971"/>
      <c r="M432" s="534"/>
      <c r="N432" s="534"/>
      <c r="O432" s="534"/>
      <c r="P432" s="534"/>
      <c r="Q432" s="534"/>
      <c r="R432" s="534"/>
      <c r="S432" s="534"/>
      <c r="T432" s="534"/>
      <c r="U432" s="534"/>
      <c r="V432" s="534"/>
      <c r="W432" s="534"/>
      <c r="X432" s="534"/>
      <c r="Y432" s="534"/>
      <c r="Z432" s="534"/>
      <c r="AA432" s="534"/>
      <c r="AB432" s="534"/>
      <c r="AC432" s="534"/>
      <c r="AD432" s="534"/>
    </row>
    <row r="433" ht="13.5" customHeight="1">
      <c r="A433" s="534"/>
      <c r="B433" s="652"/>
      <c r="C433" s="652"/>
      <c r="D433" s="652"/>
      <c r="E433" s="652"/>
      <c r="F433" s="652"/>
      <c r="G433" s="652"/>
      <c r="H433" s="652"/>
      <c r="I433" s="652"/>
      <c r="J433" s="652"/>
      <c r="K433" s="971"/>
      <c r="L433" s="971"/>
      <c r="M433" s="534"/>
      <c r="N433" s="534"/>
      <c r="O433" s="534"/>
      <c r="P433" s="534"/>
      <c r="Q433" s="534"/>
      <c r="R433" s="534"/>
      <c r="S433" s="534"/>
      <c r="T433" s="534"/>
      <c r="U433" s="534"/>
      <c r="V433" s="534"/>
      <c r="W433" s="534"/>
      <c r="X433" s="534"/>
      <c r="Y433" s="534"/>
      <c r="Z433" s="534"/>
      <c r="AA433" s="534"/>
      <c r="AB433" s="534"/>
      <c r="AC433" s="534"/>
      <c r="AD433" s="534"/>
    </row>
    <row r="434" ht="13.5" customHeight="1">
      <c r="A434" s="534"/>
      <c r="B434" s="652"/>
      <c r="C434" s="652"/>
      <c r="D434" s="652"/>
      <c r="E434" s="652"/>
      <c r="F434" s="652"/>
      <c r="G434" s="652"/>
      <c r="H434" s="652"/>
      <c r="I434" s="652"/>
      <c r="J434" s="652"/>
      <c r="K434" s="971"/>
      <c r="L434" s="971"/>
      <c r="M434" s="534"/>
      <c r="N434" s="534"/>
      <c r="O434" s="534"/>
      <c r="P434" s="534"/>
      <c r="Q434" s="534"/>
      <c r="R434" s="534"/>
      <c r="S434" s="534"/>
      <c r="T434" s="534"/>
      <c r="U434" s="534"/>
      <c r="V434" s="534"/>
      <c r="W434" s="534"/>
      <c r="X434" s="534"/>
      <c r="Y434" s="534"/>
      <c r="Z434" s="534"/>
      <c r="AA434" s="534"/>
      <c r="AB434" s="534"/>
      <c r="AC434" s="534"/>
      <c r="AD434" s="534"/>
    </row>
    <row r="435" ht="13.5" customHeight="1">
      <c r="A435" s="534"/>
      <c r="B435" s="652"/>
      <c r="C435" s="652"/>
      <c r="D435" s="652"/>
      <c r="E435" s="652"/>
      <c r="F435" s="652"/>
      <c r="G435" s="652"/>
      <c r="H435" s="652"/>
      <c r="I435" s="652"/>
      <c r="J435" s="652"/>
      <c r="K435" s="971"/>
      <c r="L435" s="971"/>
      <c r="M435" s="534"/>
      <c r="N435" s="534"/>
      <c r="O435" s="534"/>
      <c r="P435" s="534"/>
      <c r="Q435" s="534"/>
      <c r="R435" s="534"/>
      <c r="S435" s="534"/>
      <c r="T435" s="534"/>
      <c r="U435" s="534"/>
      <c r="V435" s="534"/>
      <c r="W435" s="534"/>
      <c r="X435" s="534"/>
      <c r="Y435" s="534"/>
      <c r="Z435" s="534"/>
      <c r="AA435" s="534"/>
      <c r="AB435" s="534"/>
      <c r="AC435" s="534"/>
      <c r="AD435" s="534"/>
    </row>
    <row r="436" ht="13.5" customHeight="1">
      <c r="A436" s="534"/>
      <c r="B436" s="652"/>
      <c r="C436" s="652"/>
      <c r="D436" s="652"/>
      <c r="E436" s="652"/>
      <c r="F436" s="652"/>
      <c r="G436" s="652"/>
      <c r="H436" s="652"/>
      <c r="I436" s="652"/>
      <c r="J436" s="652"/>
      <c r="K436" s="971"/>
      <c r="L436" s="971"/>
      <c r="M436" s="534"/>
      <c r="N436" s="534"/>
      <c r="O436" s="534"/>
      <c r="P436" s="534"/>
      <c r="Q436" s="534"/>
      <c r="R436" s="534"/>
      <c r="S436" s="534"/>
      <c r="T436" s="534"/>
      <c r="U436" s="534"/>
      <c r="V436" s="534"/>
      <c r="W436" s="534"/>
      <c r="X436" s="534"/>
      <c r="Y436" s="534"/>
      <c r="Z436" s="534"/>
      <c r="AA436" s="534"/>
      <c r="AB436" s="534"/>
      <c r="AC436" s="534"/>
      <c r="AD436" s="534"/>
    </row>
    <row r="437" ht="13.5" customHeight="1">
      <c r="A437" s="534"/>
      <c r="B437" s="652"/>
      <c r="C437" s="652"/>
      <c r="D437" s="652"/>
      <c r="E437" s="652"/>
      <c r="F437" s="652"/>
      <c r="G437" s="652"/>
      <c r="H437" s="652"/>
      <c r="I437" s="652"/>
      <c r="J437" s="652"/>
      <c r="K437" s="971"/>
      <c r="L437" s="971"/>
      <c r="M437" s="534"/>
      <c r="N437" s="534"/>
      <c r="O437" s="534"/>
      <c r="P437" s="534"/>
      <c r="Q437" s="534"/>
      <c r="R437" s="534"/>
      <c r="S437" s="534"/>
      <c r="T437" s="534"/>
      <c r="U437" s="534"/>
      <c r="V437" s="534"/>
      <c r="W437" s="534"/>
      <c r="X437" s="534"/>
      <c r="Y437" s="534"/>
      <c r="Z437" s="534"/>
      <c r="AA437" s="534"/>
      <c r="AB437" s="534"/>
      <c r="AC437" s="534"/>
      <c r="AD437" s="534"/>
    </row>
    <row r="438" ht="13.5" customHeight="1">
      <c r="A438" s="534"/>
      <c r="B438" s="652"/>
      <c r="C438" s="652"/>
      <c r="D438" s="652"/>
      <c r="E438" s="652"/>
      <c r="F438" s="652"/>
      <c r="G438" s="652"/>
      <c r="H438" s="652"/>
      <c r="I438" s="652"/>
      <c r="J438" s="652"/>
      <c r="K438" s="971"/>
      <c r="L438" s="971"/>
      <c r="M438" s="534"/>
      <c r="N438" s="534"/>
      <c r="O438" s="534"/>
      <c r="P438" s="534"/>
      <c r="Q438" s="534"/>
      <c r="R438" s="534"/>
      <c r="S438" s="534"/>
      <c r="T438" s="534"/>
      <c r="U438" s="534"/>
      <c r="V438" s="534"/>
      <c r="W438" s="534"/>
      <c r="X438" s="534"/>
      <c r="Y438" s="534"/>
      <c r="Z438" s="534"/>
      <c r="AA438" s="534"/>
      <c r="AB438" s="534"/>
      <c r="AC438" s="534"/>
      <c r="AD438" s="534"/>
    </row>
    <row r="439" ht="13.5" customHeight="1">
      <c r="A439" s="534"/>
      <c r="B439" s="652"/>
      <c r="C439" s="652"/>
      <c r="D439" s="652"/>
      <c r="E439" s="652"/>
      <c r="F439" s="652"/>
      <c r="G439" s="652"/>
      <c r="H439" s="652"/>
      <c r="I439" s="652"/>
      <c r="J439" s="652"/>
      <c r="K439" s="971"/>
      <c r="L439" s="971"/>
      <c r="M439" s="534"/>
      <c r="N439" s="534"/>
      <c r="O439" s="534"/>
      <c r="P439" s="534"/>
      <c r="Q439" s="534"/>
      <c r="R439" s="534"/>
      <c r="S439" s="534"/>
      <c r="T439" s="534"/>
      <c r="U439" s="534"/>
      <c r="V439" s="534"/>
      <c r="W439" s="534"/>
      <c r="X439" s="534"/>
      <c r="Y439" s="534"/>
      <c r="Z439" s="534"/>
      <c r="AA439" s="534"/>
      <c r="AB439" s="534"/>
      <c r="AC439" s="534"/>
      <c r="AD439" s="534"/>
    </row>
    <row r="440" ht="13.5" customHeight="1">
      <c r="A440" s="534"/>
      <c r="B440" s="652"/>
      <c r="C440" s="652"/>
      <c r="D440" s="652"/>
      <c r="E440" s="652"/>
      <c r="F440" s="652"/>
      <c r="G440" s="652"/>
      <c r="H440" s="652"/>
      <c r="I440" s="652"/>
      <c r="J440" s="652"/>
      <c r="K440" s="971"/>
      <c r="L440" s="971"/>
      <c r="M440" s="534"/>
      <c r="N440" s="534"/>
      <c r="O440" s="534"/>
      <c r="P440" s="534"/>
      <c r="Q440" s="534"/>
      <c r="R440" s="534"/>
      <c r="S440" s="534"/>
      <c r="T440" s="534"/>
      <c r="U440" s="534"/>
      <c r="V440" s="534"/>
      <c r="W440" s="534"/>
      <c r="X440" s="534"/>
      <c r="Y440" s="534"/>
      <c r="Z440" s="534"/>
      <c r="AA440" s="534"/>
      <c r="AB440" s="534"/>
      <c r="AC440" s="534"/>
      <c r="AD440" s="534"/>
    </row>
    <row r="441" ht="13.5" customHeight="1">
      <c r="A441" s="534"/>
      <c r="B441" s="652"/>
      <c r="C441" s="652"/>
      <c r="D441" s="652"/>
      <c r="E441" s="652"/>
      <c r="F441" s="652"/>
      <c r="G441" s="652"/>
      <c r="H441" s="652"/>
      <c r="I441" s="652"/>
      <c r="J441" s="652"/>
      <c r="K441" s="971"/>
      <c r="L441" s="971"/>
      <c r="M441" s="534"/>
      <c r="N441" s="534"/>
      <c r="O441" s="534"/>
      <c r="P441" s="534"/>
      <c r="Q441" s="534"/>
      <c r="R441" s="534"/>
      <c r="S441" s="534"/>
      <c r="T441" s="534"/>
      <c r="U441" s="534"/>
      <c r="V441" s="534"/>
      <c r="W441" s="534"/>
      <c r="X441" s="534"/>
      <c r="Y441" s="534"/>
      <c r="Z441" s="534"/>
      <c r="AA441" s="534"/>
      <c r="AB441" s="534"/>
      <c r="AC441" s="534"/>
      <c r="AD441" s="534"/>
    </row>
    <row r="442" ht="13.5" customHeight="1">
      <c r="A442" s="534"/>
      <c r="B442" s="652"/>
      <c r="C442" s="652"/>
      <c r="D442" s="652"/>
      <c r="E442" s="652"/>
      <c r="F442" s="652"/>
      <c r="G442" s="652"/>
      <c r="H442" s="652"/>
      <c r="I442" s="652"/>
      <c r="J442" s="652"/>
      <c r="K442" s="971"/>
      <c r="L442" s="971"/>
      <c r="M442" s="534"/>
      <c r="N442" s="534"/>
      <c r="O442" s="534"/>
      <c r="P442" s="534"/>
      <c r="Q442" s="534"/>
      <c r="R442" s="534"/>
      <c r="S442" s="534"/>
      <c r="T442" s="534"/>
      <c r="U442" s="534"/>
      <c r="V442" s="534"/>
      <c r="W442" s="534"/>
      <c r="X442" s="534"/>
      <c r="Y442" s="534"/>
      <c r="Z442" s="534"/>
      <c r="AA442" s="534"/>
      <c r="AB442" s="534"/>
      <c r="AC442" s="534"/>
      <c r="AD442" s="534"/>
    </row>
    <row r="443" ht="13.5" customHeight="1">
      <c r="A443" s="534"/>
      <c r="B443" s="652"/>
      <c r="C443" s="652"/>
      <c r="D443" s="652"/>
      <c r="E443" s="652"/>
      <c r="F443" s="652"/>
      <c r="G443" s="652"/>
      <c r="H443" s="652"/>
      <c r="I443" s="652"/>
      <c r="J443" s="652"/>
      <c r="K443" s="971"/>
      <c r="L443" s="971"/>
      <c r="M443" s="534"/>
      <c r="N443" s="534"/>
      <c r="O443" s="534"/>
      <c r="P443" s="534"/>
      <c r="Q443" s="534"/>
      <c r="R443" s="534"/>
      <c r="S443" s="534"/>
      <c r="T443" s="534"/>
      <c r="U443" s="534"/>
      <c r="V443" s="534"/>
      <c r="W443" s="534"/>
      <c r="X443" s="534"/>
      <c r="Y443" s="534"/>
      <c r="Z443" s="534"/>
      <c r="AA443" s="534"/>
      <c r="AB443" s="534"/>
      <c r="AC443" s="534"/>
      <c r="AD443" s="534"/>
    </row>
    <row r="444" ht="13.5" customHeight="1">
      <c r="A444" s="534"/>
      <c r="B444" s="652"/>
      <c r="C444" s="652"/>
      <c r="D444" s="652"/>
      <c r="E444" s="652"/>
      <c r="F444" s="652"/>
      <c r="G444" s="652"/>
      <c r="H444" s="652"/>
      <c r="I444" s="652"/>
      <c r="J444" s="652"/>
      <c r="K444" s="971"/>
      <c r="L444" s="971"/>
      <c r="M444" s="534"/>
      <c r="N444" s="534"/>
      <c r="O444" s="534"/>
      <c r="P444" s="534"/>
      <c r="Q444" s="534"/>
      <c r="R444" s="534"/>
      <c r="S444" s="534"/>
      <c r="T444" s="534"/>
      <c r="U444" s="534"/>
      <c r="V444" s="534"/>
      <c r="W444" s="534"/>
      <c r="X444" s="534"/>
      <c r="Y444" s="534"/>
      <c r="Z444" s="534"/>
      <c r="AA444" s="534"/>
      <c r="AB444" s="534"/>
      <c r="AC444" s="534"/>
      <c r="AD444" s="534"/>
    </row>
    <row r="445" ht="13.5" customHeight="1">
      <c r="A445" s="534"/>
      <c r="B445" s="652"/>
      <c r="C445" s="652"/>
      <c r="D445" s="652"/>
      <c r="E445" s="652"/>
      <c r="F445" s="652"/>
      <c r="G445" s="652"/>
      <c r="H445" s="652"/>
      <c r="I445" s="652"/>
      <c r="J445" s="652"/>
      <c r="K445" s="971"/>
      <c r="L445" s="971"/>
      <c r="M445" s="534"/>
      <c r="N445" s="534"/>
      <c r="O445" s="534"/>
      <c r="P445" s="534"/>
      <c r="Q445" s="534"/>
      <c r="R445" s="534"/>
      <c r="S445" s="534"/>
      <c r="T445" s="534"/>
      <c r="U445" s="534"/>
      <c r="V445" s="534"/>
      <c r="W445" s="534"/>
      <c r="X445" s="534"/>
      <c r="Y445" s="534"/>
      <c r="Z445" s="534"/>
      <c r="AA445" s="534"/>
      <c r="AB445" s="534"/>
      <c r="AC445" s="534"/>
      <c r="AD445" s="534"/>
    </row>
    <row r="446" ht="13.5" customHeight="1">
      <c r="A446" s="534"/>
      <c r="B446" s="652"/>
      <c r="C446" s="652"/>
      <c r="D446" s="652"/>
      <c r="E446" s="652"/>
      <c r="F446" s="652"/>
      <c r="G446" s="652"/>
      <c r="H446" s="652"/>
      <c r="I446" s="652"/>
      <c r="J446" s="652"/>
      <c r="K446" s="971"/>
      <c r="L446" s="971"/>
      <c r="M446" s="534"/>
      <c r="N446" s="534"/>
      <c r="O446" s="534"/>
      <c r="P446" s="534"/>
      <c r="Q446" s="534"/>
      <c r="R446" s="534"/>
      <c r="S446" s="534"/>
      <c r="T446" s="534"/>
      <c r="U446" s="534"/>
      <c r="V446" s="534"/>
      <c r="W446" s="534"/>
      <c r="X446" s="534"/>
      <c r="Y446" s="534"/>
      <c r="Z446" s="534"/>
      <c r="AA446" s="534"/>
      <c r="AB446" s="534"/>
      <c r="AC446" s="534"/>
      <c r="AD446" s="534"/>
    </row>
    <row r="447" ht="13.5" customHeight="1">
      <c r="A447" s="534"/>
      <c r="B447" s="652"/>
      <c r="C447" s="652"/>
      <c r="D447" s="652"/>
      <c r="E447" s="652"/>
      <c r="F447" s="652"/>
      <c r="G447" s="652"/>
      <c r="H447" s="652"/>
      <c r="I447" s="652"/>
      <c r="J447" s="652"/>
      <c r="K447" s="971"/>
      <c r="L447" s="971"/>
      <c r="M447" s="534"/>
      <c r="N447" s="534"/>
      <c r="O447" s="534"/>
      <c r="P447" s="534"/>
      <c r="Q447" s="534"/>
      <c r="R447" s="534"/>
      <c r="S447" s="534"/>
      <c r="T447" s="534"/>
      <c r="U447" s="534"/>
      <c r="V447" s="534"/>
      <c r="W447" s="534"/>
      <c r="X447" s="534"/>
      <c r="Y447" s="534"/>
      <c r="Z447" s="534"/>
      <c r="AA447" s="534"/>
      <c r="AB447" s="534"/>
      <c r="AC447" s="534"/>
      <c r="AD447" s="534"/>
    </row>
    <row r="448" ht="13.5" customHeight="1">
      <c r="A448" s="534"/>
      <c r="B448" s="652"/>
      <c r="C448" s="652"/>
      <c r="D448" s="652"/>
      <c r="E448" s="652"/>
      <c r="F448" s="652"/>
      <c r="G448" s="652"/>
      <c r="H448" s="652"/>
      <c r="I448" s="652"/>
      <c r="J448" s="652"/>
      <c r="K448" s="971"/>
      <c r="L448" s="971"/>
      <c r="M448" s="534"/>
      <c r="N448" s="534"/>
      <c r="O448" s="534"/>
      <c r="P448" s="534"/>
      <c r="Q448" s="534"/>
      <c r="R448" s="534"/>
      <c r="S448" s="534"/>
      <c r="T448" s="534"/>
      <c r="U448" s="534"/>
      <c r="V448" s="534"/>
      <c r="W448" s="534"/>
      <c r="X448" s="534"/>
      <c r="Y448" s="534"/>
      <c r="Z448" s="534"/>
      <c r="AA448" s="534"/>
      <c r="AB448" s="534"/>
      <c r="AC448" s="534"/>
      <c r="AD448" s="534"/>
    </row>
    <row r="449" ht="13.5" customHeight="1">
      <c r="A449" s="534"/>
      <c r="B449" s="652"/>
      <c r="C449" s="652"/>
      <c r="D449" s="652"/>
      <c r="E449" s="652"/>
      <c r="F449" s="652"/>
      <c r="G449" s="652"/>
      <c r="H449" s="652"/>
      <c r="I449" s="652"/>
      <c r="J449" s="652"/>
      <c r="K449" s="971"/>
      <c r="L449" s="971"/>
      <c r="M449" s="534"/>
      <c r="N449" s="534"/>
      <c r="O449" s="534"/>
      <c r="P449" s="534"/>
      <c r="Q449" s="534"/>
      <c r="R449" s="534"/>
      <c r="S449" s="534"/>
      <c r="T449" s="534"/>
      <c r="U449" s="534"/>
      <c r="V449" s="534"/>
      <c r="W449" s="534"/>
      <c r="X449" s="534"/>
      <c r="Y449" s="534"/>
      <c r="Z449" s="534"/>
      <c r="AA449" s="534"/>
      <c r="AB449" s="534"/>
      <c r="AC449" s="534"/>
      <c r="AD449" s="534"/>
    </row>
    <row r="450" ht="13.5" customHeight="1">
      <c r="A450" s="534"/>
      <c r="B450" s="652"/>
      <c r="C450" s="652"/>
      <c r="D450" s="652"/>
      <c r="E450" s="652"/>
      <c r="F450" s="652"/>
      <c r="G450" s="652"/>
      <c r="H450" s="652"/>
      <c r="I450" s="652"/>
      <c r="J450" s="652"/>
      <c r="K450" s="971"/>
      <c r="L450" s="971"/>
      <c r="M450" s="534"/>
      <c r="N450" s="534"/>
      <c r="O450" s="534"/>
      <c r="P450" s="534"/>
      <c r="Q450" s="534"/>
      <c r="R450" s="534"/>
      <c r="S450" s="534"/>
      <c r="T450" s="534"/>
      <c r="U450" s="534"/>
      <c r="V450" s="534"/>
      <c r="W450" s="534"/>
      <c r="X450" s="534"/>
      <c r="Y450" s="534"/>
      <c r="Z450" s="534"/>
      <c r="AA450" s="534"/>
      <c r="AB450" s="534"/>
      <c r="AC450" s="534"/>
      <c r="AD450" s="534"/>
    </row>
    <row r="451" ht="13.5" customHeight="1">
      <c r="A451" s="534"/>
      <c r="B451" s="652"/>
      <c r="C451" s="652"/>
      <c r="D451" s="652"/>
      <c r="E451" s="652"/>
      <c r="F451" s="652"/>
      <c r="G451" s="652"/>
      <c r="H451" s="652"/>
      <c r="I451" s="652"/>
      <c r="J451" s="652"/>
      <c r="K451" s="971"/>
      <c r="L451" s="971"/>
      <c r="M451" s="534"/>
      <c r="N451" s="534"/>
      <c r="O451" s="534"/>
      <c r="P451" s="534"/>
      <c r="Q451" s="534"/>
      <c r="R451" s="534"/>
      <c r="S451" s="534"/>
      <c r="T451" s="534"/>
      <c r="U451" s="534"/>
      <c r="V451" s="534"/>
      <c r="W451" s="534"/>
      <c r="X451" s="534"/>
      <c r="Y451" s="534"/>
      <c r="Z451" s="534"/>
      <c r="AA451" s="534"/>
      <c r="AB451" s="534"/>
      <c r="AC451" s="534"/>
      <c r="AD451" s="534"/>
    </row>
    <row r="452" ht="13.5" customHeight="1">
      <c r="A452" s="534"/>
      <c r="B452" s="652"/>
      <c r="C452" s="652"/>
      <c r="D452" s="652"/>
      <c r="E452" s="652"/>
      <c r="F452" s="652"/>
      <c r="G452" s="652"/>
      <c r="H452" s="652"/>
      <c r="I452" s="652"/>
      <c r="J452" s="652"/>
      <c r="K452" s="971"/>
      <c r="L452" s="971"/>
      <c r="M452" s="534"/>
      <c r="N452" s="534"/>
      <c r="O452" s="534"/>
      <c r="P452" s="534"/>
      <c r="Q452" s="534"/>
      <c r="R452" s="534"/>
      <c r="S452" s="534"/>
      <c r="T452" s="534"/>
      <c r="U452" s="534"/>
      <c r="V452" s="534"/>
      <c r="W452" s="534"/>
      <c r="X452" s="534"/>
      <c r="Y452" s="534"/>
      <c r="Z452" s="534"/>
      <c r="AA452" s="534"/>
      <c r="AB452" s="534"/>
      <c r="AC452" s="534"/>
      <c r="AD452" s="534"/>
    </row>
    <row r="453" ht="13.5" customHeight="1">
      <c r="A453" s="534"/>
      <c r="B453" s="652"/>
      <c r="C453" s="652"/>
      <c r="D453" s="652"/>
      <c r="E453" s="652"/>
      <c r="F453" s="652"/>
      <c r="G453" s="652"/>
      <c r="H453" s="652"/>
      <c r="I453" s="652"/>
      <c r="J453" s="652"/>
      <c r="K453" s="971"/>
      <c r="L453" s="971"/>
      <c r="M453" s="534"/>
      <c r="N453" s="534"/>
      <c r="O453" s="534"/>
      <c r="P453" s="534"/>
      <c r="Q453" s="534"/>
      <c r="R453" s="534"/>
      <c r="S453" s="534"/>
      <c r="T453" s="534"/>
      <c r="U453" s="534"/>
      <c r="V453" s="534"/>
      <c r="W453" s="534"/>
      <c r="X453" s="534"/>
      <c r="Y453" s="534"/>
      <c r="Z453" s="534"/>
      <c r="AA453" s="534"/>
      <c r="AB453" s="534"/>
      <c r="AC453" s="534"/>
      <c r="AD453" s="534"/>
    </row>
    <row r="454" ht="13.5" customHeight="1">
      <c r="A454" s="534"/>
      <c r="B454" s="652"/>
      <c r="C454" s="652"/>
      <c r="D454" s="652"/>
      <c r="E454" s="652"/>
      <c r="F454" s="652"/>
      <c r="G454" s="652"/>
      <c r="H454" s="652"/>
      <c r="I454" s="652"/>
      <c r="J454" s="652"/>
      <c r="K454" s="971"/>
      <c r="L454" s="971"/>
      <c r="M454" s="534"/>
      <c r="N454" s="534"/>
      <c r="O454" s="534"/>
      <c r="P454" s="534"/>
      <c r="Q454" s="534"/>
      <c r="R454" s="534"/>
      <c r="S454" s="534"/>
      <c r="T454" s="534"/>
      <c r="U454" s="534"/>
      <c r="V454" s="534"/>
      <c r="W454" s="534"/>
      <c r="X454" s="534"/>
      <c r="Y454" s="534"/>
      <c r="Z454" s="534"/>
      <c r="AA454" s="534"/>
      <c r="AB454" s="534"/>
      <c r="AC454" s="534"/>
      <c r="AD454" s="534"/>
    </row>
    <row r="455" ht="13.5" customHeight="1">
      <c r="A455" s="534"/>
      <c r="B455" s="652"/>
      <c r="C455" s="652"/>
      <c r="D455" s="652"/>
      <c r="E455" s="652"/>
      <c r="F455" s="652"/>
      <c r="G455" s="652"/>
      <c r="H455" s="652"/>
      <c r="I455" s="652"/>
      <c r="J455" s="652"/>
      <c r="K455" s="971"/>
      <c r="L455" s="971"/>
      <c r="M455" s="534"/>
      <c r="N455" s="534"/>
      <c r="O455" s="534"/>
      <c r="P455" s="534"/>
      <c r="Q455" s="534"/>
      <c r="R455" s="534"/>
      <c r="S455" s="534"/>
      <c r="T455" s="534"/>
      <c r="U455" s="534"/>
      <c r="V455" s="534"/>
      <c r="W455" s="534"/>
      <c r="X455" s="534"/>
      <c r="Y455" s="534"/>
      <c r="Z455" s="534"/>
      <c r="AA455" s="534"/>
      <c r="AB455" s="534"/>
      <c r="AC455" s="534"/>
      <c r="AD455" s="534"/>
    </row>
    <row r="456" ht="13.5" customHeight="1">
      <c r="A456" s="534"/>
      <c r="B456" s="652"/>
      <c r="C456" s="652"/>
      <c r="D456" s="652"/>
      <c r="E456" s="652"/>
      <c r="F456" s="652"/>
      <c r="G456" s="652"/>
      <c r="H456" s="652"/>
      <c r="I456" s="652"/>
      <c r="J456" s="652"/>
      <c r="K456" s="971"/>
      <c r="L456" s="971"/>
      <c r="M456" s="534"/>
      <c r="N456" s="534"/>
      <c r="O456" s="534"/>
      <c r="P456" s="534"/>
      <c r="Q456" s="534"/>
      <c r="R456" s="534"/>
      <c r="S456" s="534"/>
      <c r="T456" s="534"/>
      <c r="U456" s="534"/>
      <c r="V456" s="534"/>
      <c r="W456" s="534"/>
      <c r="X456" s="534"/>
      <c r="Y456" s="534"/>
      <c r="Z456" s="534"/>
      <c r="AA456" s="534"/>
      <c r="AB456" s="534"/>
      <c r="AC456" s="534"/>
      <c r="AD456" s="534"/>
    </row>
    <row r="457" ht="13.5" customHeight="1">
      <c r="A457" s="534"/>
      <c r="B457" s="652"/>
      <c r="C457" s="652"/>
      <c r="D457" s="652"/>
      <c r="E457" s="652"/>
      <c r="F457" s="652"/>
      <c r="G457" s="652"/>
      <c r="H457" s="652"/>
      <c r="I457" s="652"/>
      <c r="J457" s="652"/>
      <c r="K457" s="971"/>
      <c r="L457" s="971"/>
      <c r="M457" s="534"/>
      <c r="N457" s="534"/>
      <c r="O457" s="534"/>
      <c r="P457" s="534"/>
      <c r="Q457" s="534"/>
      <c r="R457" s="534"/>
      <c r="S457" s="534"/>
      <c r="T457" s="534"/>
      <c r="U457" s="534"/>
      <c r="V457" s="534"/>
      <c r="W457" s="534"/>
      <c r="X457" s="534"/>
      <c r="Y457" s="534"/>
      <c r="Z457" s="534"/>
      <c r="AA457" s="534"/>
      <c r="AB457" s="534"/>
      <c r="AC457" s="534"/>
      <c r="AD457" s="534"/>
    </row>
    <row r="458" ht="13.5" customHeight="1">
      <c r="A458" s="534"/>
      <c r="B458" s="652"/>
      <c r="C458" s="652"/>
      <c r="D458" s="652"/>
      <c r="E458" s="652"/>
      <c r="F458" s="652"/>
      <c r="G458" s="652"/>
      <c r="H458" s="652"/>
      <c r="I458" s="652"/>
      <c r="J458" s="652"/>
      <c r="K458" s="971"/>
      <c r="L458" s="971"/>
      <c r="M458" s="534"/>
      <c r="N458" s="534"/>
      <c r="O458" s="534"/>
      <c r="P458" s="534"/>
      <c r="Q458" s="534"/>
      <c r="R458" s="534"/>
      <c r="S458" s="534"/>
      <c r="T458" s="534"/>
      <c r="U458" s="534"/>
      <c r="V458" s="534"/>
      <c r="W458" s="534"/>
      <c r="X458" s="534"/>
      <c r="Y458" s="534"/>
      <c r="Z458" s="534"/>
      <c r="AA458" s="534"/>
      <c r="AB458" s="534"/>
      <c r="AC458" s="534"/>
      <c r="AD458" s="534"/>
    </row>
    <row r="459" ht="13.5" customHeight="1">
      <c r="A459" s="534"/>
      <c r="B459" s="652"/>
      <c r="C459" s="652"/>
      <c r="D459" s="652"/>
      <c r="E459" s="652"/>
      <c r="F459" s="652"/>
      <c r="G459" s="652"/>
      <c r="H459" s="652"/>
      <c r="I459" s="652"/>
      <c r="J459" s="652"/>
      <c r="K459" s="971"/>
      <c r="L459" s="971"/>
      <c r="M459" s="534"/>
      <c r="N459" s="534"/>
      <c r="O459" s="534"/>
      <c r="P459" s="534"/>
      <c r="Q459" s="534"/>
      <c r="R459" s="534"/>
      <c r="S459" s="534"/>
      <c r="T459" s="534"/>
      <c r="U459" s="534"/>
      <c r="V459" s="534"/>
      <c r="W459" s="534"/>
      <c r="X459" s="534"/>
      <c r="Y459" s="534"/>
      <c r="Z459" s="534"/>
      <c r="AA459" s="534"/>
      <c r="AB459" s="534"/>
      <c r="AC459" s="534"/>
      <c r="AD459" s="534"/>
    </row>
    <row r="460" ht="13.5" customHeight="1">
      <c r="A460" s="534"/>
      <c r="B460" s="652"/>
      <c r="C460" s="652"/>
      <c r="D460" s="652"/>
      <c r="E460" s="652"/>
      <c r="F460" s="652"/>
      <c r="G460" s="652"/>
      <c r="H460" s="652"/>
      <c r="I460" s="652"/>
      <c r="J460" s="652"/>
      <c r="K460" s="971"/>
      <c r="L460" s="971"/>
      <c r="M460" s="534"/>
      <c r="N460" s="534"/>
      <c r="O460" s="534"/>
      <c r="P460" s="534"/>
      <c r="Q460" s="534"/>
      <c r="R460" s="534"/>
      <c r="S460" s="534"/>
      <c r="T460" s="534"/>
      <c r="U460" s="534"/>
      <c r="V460" s="534"/>
      <c r="W460" s="534"/>
      <c r="X460" s="534"/>
      <c r="Y460" s="534"/>
      <c r="Z460" s="534"/>
      <c r="AA460" s="534"/>
      <c r="AB460" s="534"/>
      <c r="AC460" s="534"/>
      <c r="AD460" s="534"/>
    </row>
    <row r="461" ht="13.5" customHeight="1">
      <c r="A461" s="534"/>
      <c r="B461" s="652"/>
      <c r="C461" s="652"/>
      <c r="D461" s="652"/>
      <c r="E461" s="652"/>
      <c r="F461" s="652"/>
      <c r="G461" s="652"/>
      <c r="H461" s="652"/>
      <c r="I461" s="652"/>
      <c r="J461" s="652"/>
      <c r="K461" s="971"/>
      <c r="L461" s="971"/>
      <c r="M461" s="534"/>
      <c r="N461" s="534"/>
      <c r="O461" s="534"/>
      <c r="P461" s="534"/>
      <c r="Q461" s="534"/>
      <c r="R461" s="534"/>
      <c r="S461" s="534"/>
      <c r="T461" s="534"/>
      <c r="U461" s="534"/>
      <c r="V461" s="534"/>
      <c r="W461" s="534"/>
      <c r="X461" s="534"/>
      <c r="Y461" s="534"/>
      <c r="Z461" s="534"/>
      <c r="AA461" s="534"/>
      <c r="AB461" s="534"/>
      <c r="AC461" s="534"/>
      <c r="AD461" s="534"/>
    </row>
    <row r="462" ht="13.5" customHeight="1">
      <c r="A462" s="534"/>
      <c r="B462" s="652"/>
      <c r="C462" s="652"/>
      <c r="D462" s="652"/>
      <c r="E462" s="652"/>
      <c r="F462" s="652"/>
      <c r="G462" s="652"/>
      <c r="H462" s="652"/>
      <c r="I462" s="652"/>
      <c r="J462" s="652"/>
      <c r="K462" s="971"/>
      <c r="L462" s="971"/>
      <c r="M462" s="534"/>
      <c r="N462" s="534"/>
      <c r="O462" s="534"/>
      <c r="P462" s="534"/>
      <c r="Q462" s="534"/>
      <c r="R462" s="534"/>
      <c r="S462" s="534"/>
      <c r="T462" s="534"/>
      <c r="U462" s="534"/>
      <c r="V462" s="534"/>
      <c r="W462" s="534"/>
      <c r="X462" s="534"/>
      <c r="Y462" s="534"/>
      <c r="Z462" s="534"/>
      <c r="AA462" s="534"/>
      <c r="AB462" s="534"/>
      <c r="AC462" s="534"/>
      <c r="AD462" s="534"/>
    </row>
    <row r="463" ht="13.5" customHeight="1">
      <c r="A463" s="534"/>
      <c r="B463" s="652"/>
      <c r="C463" s="652"/>
      <c r="D463" s="652"/>
      <c r="E463" s="652"/>
      <c r="F463" s="652"/>
      <c r="G463" s="652"/>
      <c r="H463" s="652"/>
      <c r="I463" s="652"/>
      <c r="J463" s="652"/>
      <c r="K463" s="971"/>
      <c r="L463" s="971"/>
      <c r="M463" s="534"/>
      <c r="N463" s="534"/>
      <c r="O463" s="534"/>
      <c r="P463" s="534"/>
      <c r="Q463" s="534"/>
      <c r="R463" s="534"/>
      <c r="S463" s="534"/>
      <c r="T463" s="534"/>
      <c r="U463" s="534"/>
      <c r="V463" s="534"/>
      <c r="W463" s="534"/>
      <c r="X463" s="534"/>
      <c r="Y463" s="534"/>
      <c r="Z463" s="534"/>
      <c r="AA463" s="534"/>
      <c r="AB463" s="534"/>
      <c r="AC463" s="534"/>
      <c r="AD463" s="534"/>
    </row>
    <row r="464" ht="13.5" customHeight="1">
      <c r="A464" s="534"/>
      <c r="B464" s="652"/>
      <c r="C464" s="652"/>
      <c r="D464" s="652"/>
      <c r="E464" s="652"/>
      <c r="F464" s="652"/>
      <c r="G464" s="652"/>
      <c r="H464" s="652"/>
      <c r="I464" s="652"/>
      <c r="J464" s="652"/>
      <c r="K464" s="971"/>
      <c r="L464" s="971"/>
      <c r="M464" s="534"/>
      <c r="N464" s="534"/>
      <c r="O464" s="534"/>
      <c r="P464" s="534"/>
      <c r="Q464" s="534"/>
      <c r="R464" s="534"/>
      <c r="S464" s="534"/>
      <c r="T464" s="534"/>
      <c r="U464" s="534"/>
      <c r="V464" s="534"/>
      <c r="W464" s="534"/>
      <c r="X464" s="534"/>
      <c r="Y464" s="534"/>
      <c r="Z464" s="534"/>
      <c r="AA464" s="534"/>
      <c r="AB464" s="534"/>
      <c r="AC464" s="534"/>
      <c r="AD464" s="534"/>
    </row>
    <row r="465" ht="13.5" customHeight="1">
      <c r="A465" s="534"/>
      <c r="B465" s="652"/>
      <c r="C465" s="652"/>
      <c r="D465" s="652"/>
      <c r="E465" s="652"/>
      <c r="F465" s="652"/>
      <c r="G465" s="652"/>
      <c r="H465" s="652"/>
      <c r="I465" s="652"/>
      <c r="J465" s="652"/>
      <c r="K465" s="971"/>
      <c r="L465" s="971"/>
      <c r="M465" s="534"/>
      <c r="N465" s="534"/>
      <c r="O465" s="534"/>
      <c r="P465" s="534"/>
      <c r="Q465" s="534"/>
      <c r="R465" s="534"/>
      <c r="S465" s="534"/>
      <c r="T465" s="534"/>
      <c r="U465" s="534"/>
      <c r="V465" s="534"/>
      <c r="W465" s="534"/>
      <c r="X465" s="534"/>
      <c r="Y465" s="534"/>
      <c r="Z465" s="534"/>
      <c r="AA465" s="534"/>
      <c r="AB465" s="534"/>
      <c r="AC465" s="534"/>
      <c r="AD465" s="534"/>
    </row>
    <row r="466" ht="13.5" customHeight="1">
      <c r="A466" s="534"/>
      <c r="B466" s="652"/>
      <c r="C466" s="652"/>
      <c r="D466" s="652"/>
      <c r="E466" s="652"/>
      <c r="F466" s="652"/>
      <c r="G466" s="652"/>
      <c r="H466" s="652"/>
      <c r="I466" s="652"/>
      <c r="J466" s="652"/>
      <c r="K466" s="971"/>
      <c r="L466" s="971"/>
      <c r="M466" s="534"/>
      <c r="N466" s="534"/>
      <c r="O466" s="534"/>
      <c r="P466" s="534"/>
      <c r="Q466" s="534"/>
      <c r="R466" s="534"/>
      <c r="S466" s="534"/>
      <c r="T466" s="534"/>
      <c r="U466" s="534"/>
      <c r="V466" s="534"/>
      <c r="W466" s="534"/>
      <c r="X466" s="534"/>
      <c r="Y466" s="534"/>
      <c r="Z466" s="534"/>
      <c r="AA466" s="534"/>
      <c r="AB466" s="534"/>
      <c r="AC466" s="534"/>
      <c r="AD466" s="534"/>
    </row>
    <row r="467" ht="13.5" customHeight="1">
      <c r="A467" s="534"/>
      <c r="B467" s="652"/>
      <c r="C467" s="652"/>
      <c r="D467" s="652"/>
      <c r="E467" s="652"/>
      <c r="F467" s="652"/>
      <c r="G467" s="652"/>
      <c r="H467" s="652"/>
      <c r="I467" s="652"/>
      <c r="J467" s="652"/>
      <c r="K467" s="971"/>
      <c r="L467" s="971"/>
      <c r="M467" s="534"/>
      <c r="N467" s="534"/>
      <c r="O467" s="534"/>
      <c r="P467" s="534"/>
      <c r="Q467" s="534"/>
      <c r="R467" s="534"/>
      <c r="S467" s="534"/>
      <c r="T467" s="534"/>
      <c r="U467" s="534"/>
      <c r="V467" s="534"/>
      <c r="W467" s="534"/>
      <c r="X467" s="534"/>
      <c r="Y467" s="534"/>
      <c r="Z467" s="534"/>
      <c r="AA467" s="534"/>
      <c r="AB467" s="534"/>
      <c r="AC467" s="534"/>
      <c r="AD467" s="534"/>
    </row>
    <row r="468" ht="13.5" customHeight="1">
      <c r="A468" s="534"/>
      <c r="B468" s="652"/>
      <c r="C468" s="652"/>
      <c r="D468" s="652"/>
      <c r="E468" s="652"/>
      <c r="F468" s="652"/>
      <c r="G468" s="652"/>
      <c r="H468" s="652"/>
      <c r="I468" s="652"/>
      <c r="J468" s="652"/>
      <c r="K468" s="971"/>
      <c r="L468" s="971"/>
      <c r="M468" s="534"/>
      <c r="N468" s="534"/>
      <c r="O468" s="534"/>
      <c r="P468" s="534"/>
      <c r="Q468" s="534"/>
      <c r="R468" s="534"/>
      <c r="S468" s="534"/>
      <c r="T468" s="534"/>
      <c r="U468" s="534"/>
      <c r="V468" s="534"/>
      <c r="W468" s="534"/>
      <c r="X468" s="534"/>
      <c r="Y468" s="534"/>
      <c r="Z468" s="534"/>
      <c r="AA468" s="534"/>
      <c r="AB468" s="534"/>
      <c r="AC468" s="534"/>
      <c r="AD468" s="534"/>
    </row>
    <row r="469" ht="13.5" customHeight="1">
      <c r="A469" s="534"/>
      <c r="B469" s="652"/>
      <c r="C469" s="652"/>
      <c r="D469" s="652"/>
      <c r="E469" s="652"/>
      <c r="F469" s="652"/>
      <c r="G469" s="652"/>
      <c r="H469" s="652"/>
      <c r="I469" s="652"/>
      <c r="J469" s="652"/>
      <c r="K469" s="971"/>
      <c r="L469" s="971"/>
      <c r="M469" s="534"/>
      <c r="N469" s="534"/>
      <c r="O469" s="534"/>
      <c r="P469" s="534"/>
      <c r="Q469" s="534"/>
      <c r="R469" s="534"/>
      <c r="S469" s="534"/>
      <c r="T469" s="534"/>
      <c r="U469" s="534"/>
      <c r="V469" s="534"/>
      <c r="W469" s="534"/>
      <c r="X469" s="534"/>
      <c r="Y469" s="534"/>
      <c r="Z469" s="534"/>
      <c r="AA469" s="534"/>
      <c r="AB469" s="534"/>
      <c r="AC469" s="534"/>
      <c r="AD469" s="534"/>
    </row>
    <row r="470" ht="13.5" customHeight="1">
      <c r="A470" s="534"/>
      <c r="B470" s="652"/>
      <c r="C470" s="652"/>
      <c r="D470" s="652"/>
      <c r="E470" s="652"/>
      <c r="F470" s="652"/>
      <c r="G470" s="652"/>
      <c r="H470" s="652"/>
      <c r="I470" s="652"/>
      <c r="J470" s="652"/>
      <c r="K470" s="971"/>
      <c r="L470" s="971"/>
      <c r="M470" s="534"/>
      <c r="N470" s="534"/>
      <c r="O470" s="534"/>
      <c r="P470" s="534"/>
      <c r="Q470" s="534"/>
      <c r="R470" s="534"/>
      <c r="S470" s="534"/>
      <c r="T470" s="534"/>
      <c r="U470" s="534"/>
      <c r="V470" s="534"/>
      <c r="W470" s="534"/>
      <c r="X470" s="534"/>
      <c r="Y470" s="534"/>
      <c r="Z470" s="534"/>
      <c r="AA470" s="534"/>
      <c r="AB470" s="534"/>
      <c r="AC470" s="534"/>
      <c r="AD470" s="534"/>
    </row>
    <row r="471" ht="13.5" customHeight="1">
      <c r="A471" s="534"/>
      <c r="B471" s="652"/>
      <c r="C471" s="652"/>
      <c r="D471" s="652"/>
      <c r="E471" s="652"/>
      <c r="F471" s="652"/>
      <c r="G471" s="652"/>
      <c r="H471" s="652"/>
      <c r="I471" s="652"/>
      <c r="J471" s="652"/>
      <c r="K471" s="971"/>
      <c r="L471" s="971"/>
      <c r="M471" s="534"/>
      <c r="N471" s="534"/>
      <c r="O471" s="534"/>
      <c r="P471" s="534"/>
      <c r="Q471" s="534"/>
      <c r="R471" s="534"/>
      <c r="S471" s="534"/>
      <c r="T471" s="534"/>
      <c r="U471" s="534"/>
      <c r="V471" s="534"/>
      <c r="W471" s="534"/>
      <c r="X471" s="534"/>
      <c r="Y471" s="534"/>
      <c r="Z471" s="534"/>
      <c r="AA471" s="534"/>
      <c r="AB471" s="534"/>
      <c r="AC471" s="534"/>
      <c r="AD471" s="534"/>
    </row>
    <row r="472" ht="13.5" customHeight="1">
      <c r="A472" s="534"/>
      <c r="B472" s="652"/>
      <c r="C472" s="652"/>
      <c r="D472" s="652"/>
      <c r="E472" s="652"/>
      <c r="F472" s="652"/>
      <c r="G472" s="652"/>
      <c r="H472" s="652"/>
      <c r="I472" s="652"/>
      <c r="J472" s="652"/>
      <c r="K472" s="971"/>
      <c r="L472" s="971"/>
      <c r="M472" s="534"/>
      <c r="N472" s="534"/>
      <c r="O472" s="534"/>
      <c r="P472" s="534"/>
      <c r="Q472" s="534"/>
      <c r="R472" s="534"/>
      <c r="S472" s="534"/>
      <c r="T472" s="534"/>
      <c r="U472" s="534"/>
      <c r="V472" s="534"/>
      <c r="W472" s="534"/>
      <c r="X472" s="534"/>
      <c r="Y472" s="534"/>
      <c r="Z472" s="534"/>
      <c r="AA472" s="534"/>
      <c r="AB472" s="534"/>
      <c r="AC472" s="534"/>
      <c r="AD472" s="534"/>
    </row>
    <row r="473" ht="13.5" customHeight="1">
      <c r="A473" s="534"/>
      <c r="B473" s="652"/>
      <c r="C473" s="652"/>
      <c r="D473" s="652"/>
      <c r="E473" s="652"/>
      <c r="F473" s="652"/>
      <c r="G473" s="652"/>
      <c r="H473" s="652"/>
      <c r="I473" s="652"/>
      <c r="J473" s="652"/>
      <c r="K473" s="971"/>
      <c r="L473" s="971"/>
      <c r="M473" s="534"/>
      <c r="N473" s="534"/>
      <c r="O473" s="534"/>
      <c r="P473" s="534"/>
      <c r="Q473" s="534"/>
      <c r="R473" s="534"/>
      <c r="S473" s="534"/>
      <c r="T473" s="534"/>
      <c r="U473" s="534"/>
      <c r="V473" s="534"/>
      <c r="W473" s="534"/>
      <c r="X473" s="534"/>
      <c r="Y473" s="534"/>
      <c r="Z473" s="534"/>
      <c r="AA473" s="534"/>
      <c r="AB473" s="534"/>
      <c r="AC473" s="534"/>
      <c r="AD473" s="534"/>
    </row>
    <row r="474" ht="13.5" customHeight="1">
      <c r="A474" s="534"/>
      <c r="B474" s="652"/>
      <c r="C474" s="652"/>
      <c r="D474" s="652"/>
      <c r="E474" s="652"/>
      <c r="F474" s="652"/>
      <c r="G474" s="652"/>
      <c r="H474" s="652"/>
      <c r="I474" s="652"/>
      <c r="J474" s="652"/>
      <c r="K474" s="971"/>
      <c r="L474" s="971"/>
      <c r="M474" s="534"/>
      <c r="N474" s="534"/>
      <c r="O474" s="534"/>
      <c r="P474" s="534"/>
      <c r="Q474" s="534"/>
      <c r="R474" s="534"/>
      <c r="S474" s="534"/>
      <c r="T474" s="534"/>
      <c r="U474" s="534"/>
      <c r="V474" s="534"/>
      <c r="W474" s="534"/>
      <c r="X474" s="534"/>
      <c r="Y474" s="534"/>
      <c r="Z474" s="534"/>
      <c r="AA474" s="534"/>
      <c r="AB474" s="534"/>
      <c r="AC474" s="534"/>
      <c r="AD474" s="534"/>
    </row>
    <row r="475" ht="13.5" customHeight="1">
      <c r="A475" s="534"/>
      <c r="B475" s="652"/>
      <c r="C475" s="652"/>
      <c r="D475" s="652"/>
      <c r="E475" s="652"/>
      <c r="F475" s="652"/>
      <c r="G475" s="652"/>
      <c r="H475" s="652"/>
      <c r="I475" s="652"/>
      <c r="J475" s="652"/>
      <c r="K475" s="971"/>
      <c r="L475" s="971"/>
      <c r="M475" s="534"/>
      <c r="N475" s="534"/>
      <c r="O475" s="534"/>
      <c r="P475" s="534"/>
      <c r="Q475" s="534"/>
      <c r="R475" s="534"/>
      <c r="S475" s="534"/>
      <c r="T475" s="534"/>
      <c r="U475" s="534"/>
      <c r="V475" s="534"/>
      <c r="W475" s="534"/>
      <c r="X475" s="534"/>
      <c r="Y475" s="534"/>
      <c r="Z475" s="534"/>
      <c r="AA475" s="534"/>
      <c r="AB475" s="534"/>
      <c r="AC475" s="534"/>
      <c r="AD475" s="534"/>
    </row>
    <row r="476" ht="13.5" customHeight="1">
      <c r="A476" s="534"/>
      <c r="B476" s="652"/>
      <c r="C476" s="652"/>
      <c r="D476" s="652"/>
      <c r="E476" s="652"/>
      <c r="F476" s="652"/>
      <c r="G476" s="652"/>
      <c r="H476" s="652"/>
      <c r="I476" s="652"/>
      <c r="J476" s="652"/>
      <c r="K476" s="971"/>
      <c r="L476" s="971"/>
      <c r="M476" s="534"/>
      <c r="N476" s="534"/>
      <c r="O476" s="534"/>
      <c r="P476" s="534"/>
      <c r="Q476" s="534"/>
      <c r="R476" s="534"/>
      <c r="S476" s="534"/>
      <c r="T476" s="534"/>
      <c r="U476" s="534"/>
      <c r="V476" s="534"/>
      <c r="W476" s="534"/>
      <c r="X476" s="534"/>
      <c r="Y476" s="534"/>
      <c r="Z476" s="534"/>
      <c r="AA476" s="534"/>
      <c r="AB476" s="534"/>
      <c r="AC476" s="534"/>
      <c r="AD476" s="534"/>
    </row>
    <row r="477" ht="13.5" customHeight="1">
      <c r="A477" s="534"/>
      <c r="B477" s="652"/>
      <c r="C477" s="652"/>
      <c r="D477" s="652"/>
      <c r="E477" s="652"/>
      <c r="F477" s="652"/>
      <c r="G477" s="652"/>
      <c r="H477" s="652"/>
      <c r="I477" s="652"/>
      <c r="J477" s="652"/>
      <c r="K477" s="971"/>
      <c r="L477" s="971"/>
      <c r="M477" s="534"/>
      <c r="N477" s="534"/>
      <c r="O477" s="534"/>
      <c r="P477" s="534"/>
      <c r="Q477" s="534"/>
      <c r="R477" s="534"/>
      <c r="S477" s="534"/>
      <c r="T477" s="534"/>
      <c r="U477" s="534"/>
      <c r="V477" s="534"/>
      <c r="W477" s="534"/>
      <c r="X477" s="534"/>
      <c r="Y477" s="534"/>
      <c r="Z477" s="534"/>
      <c r="AA477" s="534"/>
      <c r="AB477" s="534"/>
      <c r="AC477" s="534"/>
      <c r="AD477" s="534"/>
    </row>
    <row r="478" ht="13.5" customHeight="1">
      <c r="A478" s="534"/>
      <c r="B478" s="652"/>
      <c r="C478" s="652"/>
      <c r="D478" s="652"/>
      <c r="E478" s="652"/>
      <c r="F478" s="652"/>
      <c r="G478" s="652"/>
      <c r="H478" s="652"/>
      <c r="I478" s="652"/>
      <c r="J478" s="652"/>
      <c r="K478" s="971"/>
      <c r="L478" s="971"/>
      <c r="M478" s="534"/>
      <c r="N478" s="534"/>
      <c r="O478" s="534"/>
      <c r="P478" s="534"/>
      <c r="Q478" s="534"/>
      <c r="R478" s="534"/>
      <c r="S478" s="534"/>
      <c r="T478" s="534"/>
      <c r="U478" s="534"/>
      <c r="V478" s="534"/>
      <c r="W478" s="534"/>
      <c r="X478" s="534"/>
      <c r="Y478" s="534"/>
      <c r="Z478" s="534"/>
      <c r="AA478" s="534"/>
      <c r="AB478" s="534"/>
      <c r="AC478" s="534"/>
      <c r="AD478" s="534"/>
    </row>
    <row r="479" ht="13.5" customHeight="1">
      <c r="A479" s="534"/>
      <c r="B479" s="652"/>
      <c r="C479" s="652"/>
      <c r="D479" s="652"/>
      <c r="E479" s="652"/>
      <c r="F479" s="652"/>
      <c r="G479" s="652"/>
      <c r="H479" s="652"/>
      <c r="I479" s="652"/>
      <c r="J479" s="652"/>
      <c r="K479" s="971"/>
      <c r="L479" s="971"/>
      <c r="M479" s="534"/>
      <c r="N479" s="534"/>
      <c r="O479" s="534"/>
      <c r="P479" s="534"/>
      <c r="Q479" s="534"/>
      <c r="R479" s="534"/>
      <c r="S479" s="534"/>
      <c r="T479" s="534"/>
      <c r="U479" s="534"/>
      <c r="V479" s="534"/>
      <c r="W479" s="534"/>
      <c r="X479" s="534"/>
      <c r="Y479" s="534"/>
      <c r="Z479" s="534"/>
      <c r="AA479" s="534"/>
      <c r="AB479" s="534"/>
      <c r="AC479" s="534"/>
      <c r="AD479" s="534"/>
    </row>
    <row r="480" ht="13.5" customHeight="1">
      <c r="A480" s="534"/>
      <c r="B480" s="652"/>
      <c r="C480" s="652"/>
      <c r="D480" s="652"/>
      <c r="E480" s="652"/>
      <c r="F480" s="652"/>
      <c r="G480" s="652"/>
      <c r="H480" s="652"/>
      <c r="I480" s="652"/>
      <c r="J480" s="652"/>
      <c r="K480" s="971"/>
      <c r="L480" s="971"/>
      <c r="M480" s="534"/>
      <c r="N480" s="534"/>
      <c r="O480" s="534"/>
      <c r="P480" s="534"/>
      <c r="Q480" s="534"/>
      <c r="R480" s="534"/>
      <c r="S480" s="534"/>
      <c r="T480" s="534"/>
      <c r="U480" s="534"/>
      <c r="V480" s="534"/>
      <c r="W480" s="534"/>
      <c r="X480" s="534"/>
      <c r="Y480" s="534"/>
      <c r="Z480" s="534"/>
      <c r="AA480" s="534"/>
      <c r="AB480" s="534"/>
      <c r="AC480" s="534"/>
      <c r="AD480" s="534"/>
    </row>
    <row r="481" ht="13.5" customHeight="1">
      <c r="A481" s="534"/>
      <c r="B481" s="652"/>
      <c r="C481" s="652"/>
      <c r="D481" s="652"/>
      <c r="E481" s="652"/>
      <c r="F481" s="652"/>
      <c r="G481" s="652"/>
      <c r="H481" s="652"/>
      <c r="I481" s="652"/>
      <c r="J481" s="652"/>
      <c r="K481" s="971"/>
      <c r="L481" s="971"/>
      <c r="M481" s="534"/>
      <c r="N481" s="534"/>
      <c r="O481" s="534"/>
      <c r="P481" s="534"/>
      <c r="Q481" s="534"/>
      <c r="R481" s="534"/>
      <c r="S481" s="534"/>
      <c r="T481" s="534"/>
      <c r="U481" s="534"/>
      <c r="V481" s="534"/>
      <c r="W481" s="534"/>
      <c r="X481" s="534"/>
      <c r="Y481" s="534"/>
      <c r="Z481" s="534"/>
      <c r="AA481" s="534"/>
      <c r="AB481" s="534"/>
      <c r="AC481" s="534"/>
      <c r="AD481" s="534"/>
    </row>
    <row r="482" ht="13.5" customHeight="1">
      <c r="A482" s="534"/>
      <c r="B482" s="652"/>
      <c r="C482" s="652"/>
      <c r="D482" s="652"/>
      <c r="E482" s="652"/>
      <c r="F482" s="652"/>
      <c r="G482" s="652"/>
      <c r="H482" s="652"/>
      <c r="I482" s="652"/>
      <c r="J482" s="652"/>
      <c r="K482" s="971"/>
      <c r="L482" s="971"/>
      <c r="M482" s="534"/>
      <c r="N482" s="534"/>
      <c r="O482" s="534"/>
      <c r="P482" s="534"/>
      <c r="Q482" s="534"/>
      <c r="R482" s="534"/>
      <c r="S482" s="534"/>
      <c r="T482" s="534"/>
      <c r="U482" s="534"/>
      <c r="V482" s="534"/>
      <c r="W482" s="534"/>
      <c r="X482" s="534"/>
      <c r="Y482" s="534"/>
      <c r="Z482" s="534"/>
      <c r="AA482" s="534"/>
      <c r="AB482" s="534"/>
      <c r="AC482" s="534"/>
      <c r="AD482" s="534"/>
    </row>
    <row r="483" ht="13.5" customHeight="1">
      <c r="A483" s="534"/>
      <c r="B483" s="652"/>
      <c r="C483" s="652"/>
      <c r="D483" s="652"/>
      <c r="E483" s="652"/>
      <c r="F483" s="652"/>
      <c r="G483" s="652"/>
      <c r="H483" s="652"/>
      <c r="I483" s="652"/>
      <c r="J483" s="652"/>
      <c r="K483" s="971"/>
      <c r="L483" s="971"/>
      <c r="M483" s="534"/>
      <c r="N483" s="534"/>
      <c r="O483" s="534"/>
      <c r="P483" s="534"/>
      <c r="Q483" s="534"/>
      <c r="R483" s="534"/>
      <c r="S483" s="534"/>
      <c r="T483" s="534"/>
      <c r="U483" s="534"/>
      <c r="V483" s="534"/>
      <c r="W483" s="534"/>
      <c r="X483" s="534"/>
      <c r="Y483" s="534"/>
      <c r="Z483" s="534"/>
      <c r="AA483" s="534"/>
      <c r="AB483" s="534"/>
      <c r="AC483" s="534"/>
      <c r="AD483" s="534"/>
    </row>
    <row r="484" ht="13.5" customHeight="1">
      <c r="A484" s="534"/>
      <c r="B484" s="652"/>
      <c r="C484" s="652"/>
      <c r="D484" s="652"/>
      <c r="E484" s="652"/>
      <c r="F484" s="652"/>
      <c r="G484" s="652"/>
      <c r="H484" s="652"/>
      <c r="I484" s="652"/>
      <c r="J484" s="652"/>
      <c r="K484" s="971"/>
      <c r="L484" s="971"/>
      <c r="M484" s="534"/>
      <c r="N484" s="534"/>
      <c r="O484" s="534"/>
      <c r="P484" s="534"/>
      <c r="Q484" s="534"/>
      <c r="R484" s="534"/>
      <c r="S484" s="534"/>
      <c r="T484" s="534"/>
      <c r="U484" s="534"/>
      <c r="V484" s="534"/>
      <c r="W484" s="534"/>
      <c r="X484" s="534"/>
      <c r="Y484" s="534"/>
      <c r="Z484" s="534"/>
      <c r="AA484" s="534"/>
      <c r="AB484" s="534"/>
      <c r="AC484" s="534"/>
      <c r="AD484" s="534"/>
    </row>
    <row r="485" ht="13.5" customHeight="1">
      <c r="A485" s="534"/>
      <c r="B485" s="652"/>
      <c r="C485" s="652"/>
      <c r="D485" s="652"/>
      <c r="E485" s="652"/>
      <c r="F485" s="652"/>
      <c r="G485" s="652"/>
      <c r="H485" s="652"/>
      <c r="I485" s="652"/>
      <c r="J485" s="652"/>
      <c r="K485" s="971"/>
      <c r="L485" s="971"/>
      <c r="M485" s="534"/>
      <c r="N485" s="534"/>
      <c r="O485" s="534"/>
      <c r="P485" s="534"/>
      <c r="Q485" s="534"/>
      <c r="R485" s="534"/>
      <c r="S485" s="534"/>
      <c r="T485" s="534"/>
      <c r="U485" s="534"/>
      <c r="V485" s="534"/>
      <c r="W485" s="534"/>
      <c r="X485" s="534"/>
      <c r="Y485" s="534"/>
      <c r="Z485" s="534"/>
      <c r="AA485" s="534"/>
      <c r="AB485" s="534"/>
      <c r="AC485" s="534"/>
      <c r="AD485" s="534"/>
    </row>
    <row r="486" ht="13.5" customHeight="1">
      <c r="A486" s="534"/>
      <c r="B486" s="652"/>
      <c r="C486" s="652"/>
      <c r="D486" s="652"/>
      <c r="E486" s="652"/>
      <c r="F486" s="652"/>
      <c r="G486" s="652"/>
      <c r="H486" s="652"/>
      <c r="I486" s="652"/>
      <c r="J486" s="652"/>
      <c r="K486" s="971"/>
      <c r="L486" s="971"/>
      <c r="M486" s="534"/>
      <c r="N486" s="534"/>
      <c r="O486" s="534"/>
      <c r="P486" s="534"/>
      <c r="Q486" s="534"/>
      <c r="R486" s="534"/>
      <c r="S486" s="534"/>
      <c r="T486" s="534"/>
      <c r="U486" s="534"/>
      <c r="V486" s="534"/>
      <c r="W486" s="534"/>
      <c r="X486" s="534"/>
      <c r="Y486" s="534"/>
      <c r="Z486" s="534"/>
      <c r="AA486" s="534"/>
      <c r="AB486" s="534"/>
      <c r="AC486" s="534"/>
      <c r="AD486" s="534"/>
    </row>
    <row r="487" ht="13.5" customHeight="1">
      <c r="A487" s="534"/>
      <c r="B487" s="652"/>
      <c r="C487" s="652"/>
      <c r="D487" s="652"/>
      <c r="E487" s="652"/>
      <c r="F487" s="652"/>
      <c r="G487" s="652"/>
      <c r="H487" s="652"/>
      <c r="I487" s="652"/>
      <c r="J487" s="652"/>
      <c r="K487" s="971"/>
      <c r="L487" s="971"/>
      <c r="M487" s="534"/>
      <c r="N487" s="534"/>
      <c r="O487" s="534"/>
      <c r="P487" s="534"/>
      <c r="Q487" s="534"/>
      <c r="R487" s="534"/>
      <c r="S487" s="534"/>
      <c r="T487" s="534"/>
      <c r="U487" s="534"/>
      <c r="V487" s="534"/>
      <c r="W487" s="534"/>
      <c r="X487" s="534"/>
      <c r="Y487" s="534"/>
      <c r="Z487" s="534"/>
      <c r="AA487" s="534"/>
      <c r="AB487" s="534"/>
      <c r="AC487" s="534"/>
      <c r="AD487" s="534"/>
    </row>
    <row r="488" ht="13.5" customHeight="1">
      <c r="A488" s="534"/>
      <c r="B488" s="652"/>
      <c r="C488" s="652"/>
      <c r="D488" s="652"/>
      <c r="E488" s="652"/>
      <c r="F488" s="652"/>
      <c r="G488" s="652"/>
      <c r="H488" s="652"/>
      <c r="I488" s="652"/>
      <c r="J488" s="652"/>
      <c r="K488" s="971"/>
      <c r="L488" s="971"/>
      <c r="M488" s="534"/>
      <c r="N488" s="534"/>
      <c r="O488" s="534"/>
      <c r="P488" s="534"/>
      <c r="Q488" s="534"/>
      <c r="R488" s="534"/>
      <c r="S488" s="534"/>
      <c r="T488" s="534"/>
      <c r="U488" s="534"/>
      <c r="V488" s="534"/>
      <c r="W488" s="534"/>
      <c r="X488" s="534"/>
      <c r="Y488" s="534"/>
      <c r="Z488" s="534"/>
      <c r="AA488" s="534"/>
      <c r="AB488" s="534"/>
      <c r="AC488" s="534"/>
      <c r="AD488" s="534"/>
    </row>
    <row r="489" ht="13.5" customHeight="1">
      <c r="A489" s="534"/>
      <c r="B489" s="652"/>
      <c r="C489" s="652"/>
      <c r="D489" s="652"/>
      <c r="E489" s="652"/>
      <c r="F489" s="652"/>
      <c r="G489" s="652"/>
      <c r="H489" s="652"/>
      <c r="I489" s="652"/>
      <c r="J489" s="652"/>
      <c r="K489" s="971"/>
      <c r="L489" s="971"/>
      <c r="M489" s="534"/>
      <c r="N489" s="534"/>
      <c r="O489" s="534"/>
      <c r="P489" s="534"/>
      <c r="Q489" s="534"/>
      <c r="R489" s="534"/>
      <c r="S489" s="534"/>
      <c r="T489" s="534"/>
      <c r="U489" s="534"/>
      <c r="V489" s="534"/>
      <c r="W489" s="534"/>
      <c r="X489" s="534"/>
      <c r="Y489" s="534"/>
      <c r="Z489" s="534"/>
      <c r="AA489" s="534"/>
      <c r="AB489" s="534"/>
      <c r="AC489" s="534"/>
      <c r="AD489" s="534"/>
    </row>
    <row r="490" ht="13.5" customHeight="1">
      <c r="A490" s="534"/>
      <c r="B490" s="652"/>
      <c r="C490" s="652"/>
      <c r="D490" s="652"/>
      <c r="E490" s="652"/>
      <c r="F490" s="652"/>
      <c r="G490" s="652"/>
      <c r="H490" s="652"/>
      <c r="I490" s="652"/>
      <c r="J490" s="652"/>
      <c r="K490" s="971"/>
      <c r="L490" s="971"/>
      <c r="M490" s="534"/>
      <c r="N490" s="534"/>
      <c r="O490" s="534"/>
      <c r="P490" s="534"/>
      <c r="Q490" s="534"/>
      <c r="R490" s="534"/>
      <c r="S490" s="534"/>
      <c r="T490" s="534"/>
      <c r="U490" s="534"/>
      <c r="V490" s="534"/>
      <c r="W490" s="534"/>
      <c r="X490" s="534"/>
      <c r="Y490" s="534"/>
      <c r="Z490" s="534"/>
      <c r="AA490" s="534"/>
      <c r="AB490" s="534"/>
      <c r="AC490" s="534"/>
      <c r="AD490" s="534"/>
    </row>
    <row r="491" ht="13.5" customHeight="1">
      <c r="A491" s="534"/>
      <c r="B491" s="652"/>
      <c r="C491" s="652"/>
      <c r="D491" s="652"/>
      <c r="E491" s="652"/>
      <c r="F491" s="652"/>
      <c r="G491" s="652"/>
      <c r="H491" s="652"/>
      <c r="I491" s="652"/>
      <c r="J491" s="652"/>
      <c r="K491" s="971"/>
      <c r="L491" s="971"/>
      <c r="M491" s="534"/>
      <c r="N491" s="534"/>
      <c r="O491" s="534"/>
      <c r="P491" s="534"/>
      <c r="Q491" s="534"/>
      <c r="R491" s="534"/>
      <c r="S491" s="534"/>
      <c r="T491" s="534"/>
      <c r="U491" s="534"/>
      <c r="V491" s="534"/>
      <c r="W491" s="534"/>
      <c r="X491" s="534"/>
      <c r="Y491" s="534"/>
      <c r="Z491" s="534"/>
      <c r="AA491" s="534"/>
      <c r="AB491" s="534"/>
      <c r="AC491" s="534"/>
      <c r="AD491" s="534"/>
    </row>
    <row r="492" ht="13.5" customHeight="1">
      <c r="A492" s="534"/>
      <c r="B492" s="652"/>
      <c r="C492" s="652"/>
      <c r="D492" s="652"/>
      <c r="E492" s="652"/>
      <c r="F492" s="652"/>
      <c r="G492" s="652"/>
      <c r="H492" s="652"/>
      <c r="I492" s="652"/>
      <c r="J492" s="652"/>
      <c r="K492" s="971"/>
      <c r="L492" s="971"/>
      <c r="M492" s="534"/>
      <c r="N492" s="534"/>
      <c r="O492" s="534"/>
      <c r="P492" s="534"/>
      <c r="Q492" s="534"/>
      <c r="R492" s="534"/>
      <c r="S492" s="534"/>
      <c r="T492" s="534"/>
      <c r="U492" s="534"/>
      <c r="V492" s="534"/>
      <c r="W492" s="534"/>
      <c r="X492" s="534"/>
      <c r="Y492" s="534"/>
      <c r="Z492" s="534"/>
      <c r="AA492" s="534"/>
      <c r="AB492" s="534"/>
      <c r="AC492" s="534"/>
      <c r="AD492" s="534"/>
    </row>
    <row r="493" ht="13.5" customHeight="1">
      <c r="A493" s="534"/>
      <c r="B493" s="652"/>
      <c r="C493" s="652"/>
      <c r="D493" s="652"/>
      <c r="E493" s="652"/>
      <c r="F493" s="652"/>
      <c r="G493" s="652"/>
      <c r="H493" s="652"/>
      <c r="I493" s="652"/>
      <c r="J493" s="652"/>
      <c r="K493" s="971"/>
      <c r="L493" s="971"/>
      <c r="M493" s="534"/>
      <c r="N493" s="534"/>
      <c r="O493" s="534"/>
      <c r="P493" s="534"/>
      <c r="Q493" s="534"/>
      <c r="R493" s="534"/>
      <c r="S493" s="534"/>
      <c r="T493" s="534"/>
      <c r="U493" s="534"/>
      <c r="V493" s="534"/>
      <c r="W493" s="534"/>
      <c r="X493" s="534"/>
      <c r="Y493" s="534"/>
      <c r="Z493" s="534"/>
      <c r="AA493" s="534"/>
      <c r="AB493" s="534"/>
      <c r="AC493" s="534"/>
      <c r="AD493" s="534"/>
    </row>
    <row r="494" ht="13.5" customHeight="1">
      <c r="A494" s="534"/>
      <c r="B494" s="652"/>
      <c r="C494" s="652"/>
      <c r="D494" s="652"/>
      <c r="E494" s="652"/>
      <c r="F494" s="652"/>
      <c r="G494" s="652"/>
      <c r="H494" s="652"/>
      <c r="I494" s="652"/>
      <c r="J494" s="652"/>
      <c r="K494" s="971"/>
      <c r="L494" s="971"/>
      <c r="M494" s="534"/>
      <c r="N494" s="534"/>
      <c r="O494" s="534"/>
      <c r="P494" s="534"/>
      <c r="Q494" s="534"/>
      <c r="R494" s="534"/>
      <c r="S494" s="534"/>
      <c r="T494" s="534"/>
      <c r="U494" s="534"/>
      <c r="V494" s="534"/>
      <c r="W494" s="534"/>
      <c r="X494" s="534"/>
      <c r="Y494" s="534"/>
      <c r="Z494" s="534"/>
      <c r="AA494" s="534"/>
      <c r="AB494" s="534"/>
      <c r="AC494" s="534"/>
      <c r="AD494" s="534"/>
    </row>
    <row r="495" ht="13.5" customHeight="1">
      <c r="A495" s="534"/>
      <c r="B495" s="652"/>
      <c r="C495" s="652"/>
      <c r="D495" s="652"/>
      <c r="E495" s="652"/>
      <c r="F495" s="652"/>
      <c r="G495" s="652"/>
      <c r="H495" s="652"/>
      <c r="I495" s="652"/>
      <c r="J495" s="652"/>
      <c r="K495" s="971"/>
      <c r="L495" s="971"/>
      <c r="M495" s="534"/>
      <c r="N495" s="534"/>
      <c r="O495" s="534"/>
      <c r="P495" s="534"/>
      <c r="Q495" s="534"/>
      <c r="R495" s="534"/>
      <c r="S495" s="534"/>
      <c r="T495" s="534"/>
      <c r="U495" s="534"/>
      <c r="V495" s="534"/>
      <c r="W495" s="534"/>
      <c r="X495" s="534"/>
      <c r="Y495" s="534"/>
      <c r="Z495" s="534"/>
      <c r="AA495" s="534"/>
      <c r="AB495" s="534"/>
      <c r="AC495" s="534"/>
      <c r="AD495" s="534"/>
    </row>
    <row r="496" ht="13.5" customHeight="1">
      <c r="A496" s="534"/>
      <c r="B496" s="652"/>
      <c r="C496" s="652"/>
      <c r="D496" s="652"/>
      <c r="E496" s="652"/>
      <c r="F496" s="652"/>
      <c r="G496" s="652"/>
      <c r="H496" s="652"/>
      <c r="I496" s="652"/>
      <c r="J496" s="652"/>
      <c r="K496" s="971"/>
      <c r="L496" s="971"/>
      <c r="M496" s="534"/>
      <c r="N496" s="534"/>
      <c r="O496" s="534"/>
      <c r="P496" s="534"/>
      <c r="Q496" s="534"/>
      <c r="R496" s="534"/>
      <c r="S496" s="534"/>
      <c r="T496" s="534"/>
      <c r="U496" s="534"/>
      <c r="V496" s="534"/>
      <c r="W496" s="534"/>
      <c r="X496" s="534"/>
      <c r="Y496" s="534"/>
      <c r="Z496" s="534"/>
      <c r="AA496" s="534"/>
      <c r="AB496" s="534"/>
      <c r="AC496" s="534"/>
      <c r="AD496" s="534"/>
    </row>
    <row r="497" ht="13.5" customHeight="1">
      <c r="A497" s="534"/>
      <c r="B497" s="652"/>
      <c r="C497" s="652"/>
      <c r="D497" s="652"/>
      <c r="E497" s="652"/>
      <c r="F497" s="652"/>
      <c r="G497" s="652"/>
      <c r="H497" s="652"/>
      <c r="I497" s="652"/>
      <c r="J497" s="652"/>
      <c r="K497" s="971"/>
      <c r="L497" s="971"/>
      <c r="M497" s="534"/>
      <c r="N497" s="534"/>
      <c r="O497" s="534"/>
      <c r="P497" s="534"/>
      <c r="Q497" s="534"/>
      <c r="R497" s="534"/>
      <c r="S497" s="534"/>
      <c r="T497" s="534"/>
      <c r="U497" s="534"/>
      <c r="V497" s="534"/>
      <c r="W497" s="534"/>
      <c r="X497" s="534"/>
      <c r="Y497" s="534"/>
      <c r="Z497" s="534"/>
      <c r="AA497" s="534"/>
      <c r="AB497" s="534"/>
      <c r="AC497" s="534"/>
      <c r="AD497" s="534"/>
    </row>
    <row r="498" ht="13.5" customHeight="1">
      <c r="A498" s="534"/>
      <c r="B498" s="652"/>
      <c r="C498" s="652"/>
      <c r="D498" s="652"/>
      <c r="E498" s="652"/>
      <c r="F498" s="652"/>
      <c r="G498" s="652"/>
      <c r="H498" s="652"/>
      <c r="I498" s="652"/>
      <c r="J498" s="652"/>
      <c r="K498" s="971"/>
      <c r="L498" s="971"/>
      <c r="M498" s="534"/>
      <c r="N498" s="534"/>
      <c r="O498" s="534"/>
      <c r="P498" s="534"/>
      <c r="Q498" s="534"/>
      <c r="R498" s="534"/>
      <c r="S498" s="534"/>
      <c r="T498" s="534"/>
      <c r="U498" s="534"/>
      <c r="V498" s="534"/>
      <c r="W498" s="534"/>
      <c r="X498" s="534"/>
      <c r="Y498" s="534"/>
      <c r="Z498" s="534"/>
      <c r="AA498" s="534"/>
      <c r="AB498" s="534"/>
      <c r="AC498" s="534"/>
      <c r="AD498" s="534"/>
    </row>
    <row r="499" ht="13.5" customHeight="1">
      <c r="A499" s="534"/>
      <c r="B499" s="652"/>
      <c r="C499" s="652"/>
      <c r="D499" s="652"/>
      <c r="E499" s="652"/>
      <c r="F499" s="652"/>
      <c r="G499" s="652"/>
      <c r="H499" s="652"/>
      <c r="I499" s="652"/>
      <c r="J499" s="652"/>
      <c r="K499" s="971"/>
      <c r="L499" s="971"/>
      <c r="M499" s="534"/>
      <c r="N499" s="534"/>
      <c r="O499" s="534"/>
      <c r="P499" s="534"/>
      <c r="Q499" s="534"/>
      <c r="R499" s="534"/>
      <c r="S499" s="534"/>
      <c r="T499" s="534"/>
      <c r="U499" s="534"/>
      <c r="V499" s="534"/>
      <c r="W499" s="534"/>
      <c r="X499" s="534"/>
      <c r="Y499" s="534"/>
      <c r="Z499" s="534"/>
      <c r="AA499" s="534"/>
      <c r="AB499" s="534"/>
      <c r="AC499" s="534"/>
      <c r="AD499" s="534"/>
    </row>
    <row r="500" ht="13.5" customHeight="1">
      <c r="A500" s="534"/>
      <c r="B500" s="652"/>
      <c r="C500" s="652"/>
      <c r="D500" s="652"/>
      <c r="E500" s="652"/>
      <c r="F500" s="652"/>
      <c r="G500" s="652"/>
      <c r="H500" s="652"/>
      <c r="I500" s="652"/>
      <c r="J500" s="652"/>
      <c r="K500" s="971"/>
      <c r="L500" s="971"/>
      <c r="M500" s="534"/>
      <c r="N500" s="534"/>
      <c r="O500" s="534"/>
      <c r="P500" s="534"/>
      <c r="Q500" s="534"/>
      <c r="R500" s="534"/>
      <c r="S500" s="534"/>
      <c r="T500" s="534"/>
      <c r="U500" s="534"/>
      <c r="V500" s="534"/>
      <c r="W500" s="534"/>
      <c r="X500" s="534"/>
      <c r="Y500" s="534"/>
      <c r="Z500" s="534"/>
      <c r="AA500" s="534"/>
      <c r="AB500" s="534"/>
      <c r="AC500" s="534"/>
      <c r="AD500" s="534"/>
    </row>
    <row r="501" ht="13.5" customHeight="1">
      <c r="A501" s="534"/>
      <c r="B501" s="652"/>
      <c r="C501" s="652"/>
      <c r="D501" s="652"/>
      <c r="E501" s="652"/>
      <c r="F501" s="652"/>
      <c r="G501" s="652"/>
      <c r="H501" s="652"/>
      <c r="I501" s="652"/>
      <c r="J501" s="652"/>
      <c r="K501" s="971"/>
      <c r="L501" s="971"/>
      <c r="M501" s="534"/>
      <c r="N501" s="534"/>
      <c r="O501" s="534"/>
      <c r="P501" s="534"/>
      <c r="Q501" s="534"/>
      <c r="R501" s="534"/>
      <c r="S501" s="534"/>
      <c r="T501" s="534"/>
      <c r="U501" s="534"/>
      <c r="V501" s="534"/>
      <c r="W501" s="534"/>
      <c r="X501" s="534"/>
      <c r="Y501" s="534"/>
      <c r="Z501" s="534"/>
      <c r="AA501" s="534"/>
      <c r="AB501" s="534"/>
      <c r="AC501" s="534"/>
      <c r="AD501" s="534"/>
    </row>
    <row r="502" ht="13.5" customHeight="1">
      <c r="A502" s="534"/>
      <c r="B502" s="652"/>
      <c r="C502" s="652"/>
      <c r="D502" s="652"/>
      <c r="E502" s="652"/>
      <c r="F502" s="652"/>
      <c r="G502" s="652"/>
      <c r="H502" s="652"/>
      <c r="I502" s="652"/>
      <c r="J502" s="652"/>
      <c r="K502" s="971"/>
      <c r="L502" s="971"/>
      <c r="M502" s="534"/>
      <c r="N502" s="534"/>
      <c r="O502" s="534"/>
      <c r="P502" s="534"/>
      <c r="Q502" s="534"/>
      <c r="R502" s="534"/>
      <c r="S502" s="534"/>
      <c r="T502" s="534"/>
      <c r="U502" s="534"/>
      <c r="V502" s="534"/>
      <c r="W502" s="534"/>
      <c r="X502" s="534"/>
      <c r="Y502" s="534"/>
      <c r="Z502" s="534"/>
      <c r="AA502" s="534"/>
      <c r="AB502" s="534"/>
      <c r="AC502" s="534"/>
      <c r="AD502" s="534"/>
    </row>
    <row r="503" ht="13.5" customHeight="1">
      <c r="A503" s="534"/>
      <c r="B503" s="652"/>
      <c r="C503" s="652"/>
      <c r="D503" s="652"/>
      <c r="E503" s="652"/>
      <c r="F503" s="652"/>
      <c r="G503" s="652"/>
      <c r="H503" s="652"/>
      <c r="I503" s="652"/>
      <c r="J503" s="652"/>
      <c r="K503" s="971"/>
      <c r="L503" s="971"/>
      <c r="M503" s="534"/>
      <c r="N503" s="534"/>
      <c r="O503" s="534"/>
      <c r="P503" s="534"/>
      <c r="Q503" s="534"/>
      <c r="R503" s="534"/>
      <c r="S503" s="534"/>
      <c r="T503" s="534"/>
      <c r="U503" s="534"/>
      <c r="V503" s="534"/>
      <c r="W503" s="534"/>
      <c r="X503" s="534"/>
      <c r="Y503" s="534"/>
      <c r="Z503" s="534"/>
      <c r="AA503" s="534"/>
      <c r="AB503" s="534"/>
      <c r="AC503" s="534"/>
      <c r="AD503" s="534"/>
    </row>
    <row r="504" ht="13.5" customHeight="1">
      <c r="A504" s="534"/>
      <c r="B504" s="652"/>
      <c r="C504" s="652"/>
      <c r="D504" s="652"/>
      <c r="E504" s="652"/>
      <c r="F504" s="652"/>
      <c r="G504" s="652"/>
      <c r="H504" s="652"/>
      <c r="I504" s="652"/>
      <c r="J504" s="652"/>
      <c r="K504" s="971"/>
      <c r="L504" s="971"/>
      <c r="M504" s="534"/>
      <c r="N504" s="534"/>
      <c r="O504" s="534"/>
      <c r="P504" s="534"/>
      <c r="Q504" s="534"/>
      <c r="R504" s="534"/>
      <c r="S504" s="534"/>
      <c r="T504" s="534"/>
      <c r="U504" s="534"/>
      <c r="V504" s="534"/>
      <c r="W504" s="534"/>
      <c r="X504" s="534"/>
      <c r="Y504" s="534"/>
      <c r="Z504" s="534"/>
      <c r="AA504" s="534"/>
      <c r="AB504" s="534"/>
      <c r="AC504" s="534"/>
      <c r="AD504" s="534"/>
    </row>
    <row r="505" ht="13.5" customHeight="1">
      <c r="A505" s="534"/>
      <c r="B505" s="652"/>
      <c r="C505" s="652"/>
      <c r="D505" s="652"/>
      <c r="E505" s="652"/>
      <c r="F505" s="652"/>
      <c r="G505" s="652"/>
      <c r="H505" s="652"/>
      <c r="I505" s="652"/>
      <c r="J505" s="652"/>
      <c r="K505" s="971"/>
      <c r="L505" s="971"/>
      <c r="M505" s="534"/>
      <c r="N505" s="534"/>
      <c r="O505" s="534"/>
      <c r="P505" s="534"/>
      <c r="Q505" s="534"/>
      <c r="R505" s="534"/>
      <c r="S505" s="534"/>
      <c r="T505" s="534"/>
      <c r="U505" s="534"/>
      <c r="V505" s="534"/>
      <c r="W505" s="534"/>
      <c r="X505" s="534"/>
      <c r="Y505" s="534"/>
      <c r="Z505" s="534"/>
      <c r="AA505" s="534"/>
      <c r="AB505" s="534"/>
      <c r="AC505" s="534"/>
      <c r="AD505" s="534"/>
    </row>
    <row r="506" ht="13.5" customHeight="1">
      <c r="A506" s="534"/>
      <c r="B506" s="652"/>
      <c r="C506" s="652"/>
      <c r="D506" s="652"/>
      <c r="E506" s="652"/>
      <c r="F506" s="652"/>
      <c r="G506" s="652"/>
      <c r="H506" s="652"/>
      <c r="I506" s="652"/>
      <c r="J506" s="652"/>
      <c r="K506" s="971"/>
      <c r="L506" s="971"/>
      <c r="M506" s="534"/>
      <c r="N506" s="534"/>
      <c r="O506" s="534"/>
      <c r="P506" s="534"/>
      <c r="Q506" s="534"/>
      <c r="R506" s="534"/>
      <c r="S506" s="534"/>
      <c r="T506" s="534"/>
      <c r="U506" s="534"/>
      <c r="V506" s="534"/>
      <c r="W506" s="534"/>
      <c r="X506" s="534"/>
      <c r="Y506" s="534"/>
      <c r="Z506" s="534"/>
      <c r="AA506" s="534"/>
      <c r="AB506" s="534"/>
      <c r="AC506" s="534"/>
      <c r="AD506" s="534"/>
    </row>
    <row r="507" ht="13.5" customHeight="1">
      <c r="A507" s="534"/>
      <c r="B507" s="652"/>
      <c r="C507" s="652"/>
      <c r="D507" s="652"/>
      <c r="E507" s="652"/>
      <c r="F507" s="652"/>
      <c r="G507" s="652"/>
      <c r="H507" s="652"/>
      <c r="I507" s="652"/>
      <c r="J507" s="652"/>
      <c r="K507" s="971"/>
      <c r="L507" s="971"/>
      <c r="M507" s="534"/>
      <c r="N507" s="534"/>
      <c r="O507" s="534"/>
      <c r="P507" s="534"/>
      <c r="Q507" s="534"/>
      <c r="R507" s="534"/>
      <c r="S507" s="534"/>
      <c r="T507" s="534"/>
      <c r="U507" s="534"/>
      <c r="V507" s="534"/>
      <c r="W507" s="534"/>
      <c r="X507" s="534"/>
      <c r="Y507" s="534"/>
      <c r="Z507" s="534"/>
      <c r="AA507" s="534"/>
      <c r="AB507" s="534"/>
      <c r="AC507" s="534"/>
      <c r="AD507" s="534"/>
    </row>
    <row r="508" ht="13.5" customHeight="1">
      <c r="A508" s="534"/>
      <c r="B508" s="652"/>
      <c r="C508" s="652"/>
      <c r="D508" s="652"/>
      <c r="E508" s="652"/>
      <c r="F508" s="652"/>
      <c r="G508" s="652"/>
      <c r="H508" s="652"/>
      <c r="I508" s="652"/>
      <c r="J508" s="652"/>
      <c r="K508" s="971"/>
      <c r="L508" s="971"/>
      <c r="M508" s="534"/>
      <c r="N508" s="534"/>
      <c r="O508" s="534"/>
      <c r="P508" s="534"/>
      <c r="Q508" s="534"/>
      <c r="R508" s="534"/>
      <c r="S508" s="534"/>
      <c r="T508" s="534"/>
      <c r="U508" s="534"/>
      <c r="V508" s="534"/>
      <c r="W508" s="534"/>
      <c r="X508" s="534"/>
      <c r="Y508" s="534"/>
      <c r="Z508" s="534"/>
      <c r="AA508" s="534"/>
      <c r="AB508" s="534"/>
      <c r="AC508" s="534"/>
      <c r="AD508" s="534"/>
    </row>
    <row r="509" ht="13.5" customHeight="1">
      <c r="A509" s="534"/>
      <c r="B509" s="652"/>
      <c r="C509" s="652"/>
      <c r="D509" s="652"/>
      <c r="E509" s="652"/>
      <c r="F509" s="652"/>
      <c r="G509" s="652"/>
      <c r="H509" s="652"/>
      <c r="I509" s="652"/>
      <c r="J509" s="652"/>
      <c r="K509" s="971"/>
      <c r="L509" s="971"/>
      <c r="M509" s="534"/>
      <c r="N509" s="534"/>
      <c r="O509" s="534"/>
      <c r="P509" s="534"/>
      <c r="Q509" s="534"/>
      <c r="R509" s="534"/>
      <c r="S509" s="534"/>
      <c r="T509" s="534"/>
      <c r="U509" s="534"/>
      <c r="V509" s="534"/>
      <c r="W509" s="534"/>
      <c r="X509" s="534"/>
      <c r="Y509" s="534"/>
      <c r="Z509" s="534"/>
      <c r="AA509" s="534"/>
      <c r="AB509" s="534"/>
      <c r="AC509" s="534"/>
      <c r="AD509" s="534"/>
    </row>
    <row r="510" ht="13.5" customHeight="1">
      <c r="A510" s="534"/>
      <c r="B510" s="652"/>
      <c r="C510" s="652"/>
      <c r="D510" s="652"/>
      <c r="E510" s="652"/>
      <c r="F510" s="652"/>
      <c r="G510" s="652"/>
      <c r="H510" s="652"/>
      <c r="I510" s="652"/>
      <c r="J510" s="652"/>
      <c r="K510" s="971"/>
      <c r="L510" s="971"/>
      <c r="M510" s="534"/>
      <c r="N510" s="534"/>
      <c r="O510" s="534"/>
      <c r="P510" s="534"/>
      <c r="Q510" s="534"/>
      <c r="R510" s="534"/>
      <c r="S510" s="534"/>
      <c r="T510" s="534"/>
      <c r="U510" s="534"/>
      <c r="V510" s="534"/>
      <c r="W510" s="534"/>
      <c r="X510" s="534"/>
      <c r="Y510" s="534"/>
      <c r="Z510" s="534"/>
      <c r="AA510" s="534"/>
      <c r="AB510" s="534"/>
      <c r="AC510" s="534"/>
      <c r="AD510" s="534"/>
    </row>
    <row r="511" ht="13.5" customHeight="1">
      <c r="A511" s="534"/>
      <c r="B511" s="652"/>
      <c r="C511" s="652"/>
      <c r="D511" s="652"/>
      <c r="E511" s="652"/>
      <c r="F511" s="652"/>
      <c r="G511" s="652"/>
      <c r="H511" s="652"/>
      <c r="I511" s="652"/>
      <c r="J511" s="652"/>
      <c r="K511" s="971"/>
      <c r="L511" s="971"/>
      <c r="M511" s="534"/>
      <c r="N511" s="534"/>
      <c r="O511" s="534"/>
      <c r="P511" s="534"/>
      <c r="Q511" s="534"/>
      <c r="R511" s="534"/>
      <c r="S511" s="534"/>
      <c r="T511" s="534"/>
      <c r="U511" s="534"/>
      <c r="V511" s="534"/>
      <c r="W511" s="534"/>
      <c r="X511" s="534"/>
      <c r="Y511" s="534"/>
      <c r="Z511" s="534"/>
      <c r="AA511" s="534"/>
      <c r="AB511" s="534"/>
      <c r="AC511" s="534"/>
      <c r="AD511" s="534"/>
    </row>
    <row r="512" ht="13.5" customHeight="1">
      <c r="A512" s="534"/>
      <c r="B512" s="652"/>
      <c r="C512" s="652"/>
      <c r="D512" s="652"/>
      <c r="E512" s="652"/>
      <c r="F512" s="652"/>
      <c r="G512" s="652"/>
      <c r="H512" s="652"/>
      <c r="I512" s="652"/>
      <c r="J512" s="652"/>
      <c r="K512" s="971"/>
      <c r="L512" s="971"/>
      <c r="M512" s="534"/>
      <c r="N512" s="534"/>
      <c r="O512" s="534"/>
      <c r="P512" s="534"/>
      <c r="Q512" s="534"/>
      <c r="R512" s="534"/>
      <c r="S512" s="534"/>
      <c r="T512" s="534"/>
      <c r="U512" s="534"/>
      <c r="V512" s="534"/>
      <c r="W512" s="534"/>
      <c r="X512" s="534"/>
      <c r="Y512" s="534"/>
      <c r="Z512" s="534"/>
      <c r="AA512" s="534"/>
      <c r="AB512" s="534"/>
      <c r="AC512" s="534"/>
      <c r="AD512" s="534"/>
    </row>
    <row r="513" ht="13.5" customHeight="1">
      <c r="A513" s="534"/>
      <c r="B513" s="652"/>
      <c r="C513" s="652"/>
      <c r="D513" s="652"/>
      <c r="E513" s="652"/>
      <c r="F513" s="652"/>
      <c r="G513" s="652"/>
      <c r="H513" s="652"/>
      <c r="I513" s="652"/>
      <c r="J513" s="652"/>
      <c r="K513" s="971"/>
      <c r="L513" s="971"/>
      <c r="M513" s="534"/>
      <c r="N513" s="534"/>
      <c r="O513" s="534"/>
      <c r="P513" s="534"/>
      <c r="Q513" s="534"/>
      <c r="R513" s="534"/>
      <c r="S513" s="534"/>
      <c r="T513" s="534"/>
      <c r="U513" s="534"/>
      <c r="V513" s="534"/>
      <c r="W513" s="534"/>
      <c r="X513" s="534"/>
      <c r="Y513" s="534"/>
      <c r="Z513" s="534"/>
      <c r="AA513" s="534"/>
      <c r="AB513" s="534"/>
      <c r="AC513" s="534"/>
      <c r="AD513" s="534"/>
    </row>
    <row r="514" ht="13.5" customHeight="1">
      <c r="A514" s="534"/>
      <c r="B514" s="652"/>
      <c r="C514" s="652"/>
      <c r="D514" s="652"/>
      <c r="E514" s="652"/>
      <c r="F514" s="652"/>
      <c r="G514" s="652"/>
      <c r="H514" s="652"/>
      <c r="I514" s="652"/>
      <c r="J514" s="652"/>
      <c r="K514" s="971"/>
      <c r="L514" s="971"/>
      <c r="M514" s="534"/>
      <c r="N514" s="534"/>
      <c r="O514" s="534"/>
      <c r="P514" s="534"/>
      <c r="Q514" s="534"/>
      <c r="R514" s="534"/>
      <c r="S514" s="534"/>
      <c r="T514" s="534"/>
      <c r="U514" s="534"/>
      <c r="V514" s="534"/>
      <c r="W514" s="534"/>
      <c r="X514" s="534"/>
      <c r="Y514" s="534"/>
      <c r="Z514" s="534"/>
      <c r="AA514" s="534"/>
      <c r="AB514" s="534"/>
      <c r="AC514" s="534"/>
      <c r="AD514" s="534"/>
    </row>
    <row r="515" ht="13.5" customHeight="1">
      <c r="A515" s="534"/>
      <c r="B515" s="652"/>
      <c r="C515" s="652"/>
      <c r="D515" s="652"/>
      <c r="E515" s="652"/>
      <c r="F515" s="652"/>
      <c r="G515" s="652"/>
      <c r="H515" s="652"/>
      <c r="I515" s="652"/>
      <c r="J515" s="652"/>
      <c r="K515" s="971"/>
      <c r="L515" s="971"/>
      <c r="M515" s="534"/>
      <c r="N515" s="534"/>
      <c r="O515" s="534"/>
      <c r="P515" s="534"/>
      <c r="Q515" s="534"/>
      <c r="R515" s="534"/>
      <c r="S515" s="534"/>
      <c r="T515" s="534"/>
      <c r="U515" s="534"/>
      <c r="V515" s="534"/>
      <c r="W515" s="534"/>
      <c r="X515" s="534"/>
      <c r="Y515" s="534"/>
      <c r="Z515" s="534"/>
      <c r="AA515" s="534"/>
      <c r="AB515" s="534"/>
      <c r="AC515" s="534"/>
      <c r="AD515" s="534"/>
    </row>
    <row r="516" ht="13.5" customHeight="1">
      <c r="A516" s="534"/>
      <c r="B516" s="652"/>
      <c r="C516" s="652"/>
      <c r="D516" s="652"/>
      <c r="E516" s="652"/>
      <c r="F516" s="652"/>
      <c r="G516" s="652"/>
      <c r="H516" s="652"/>
      <c r="I516" s="652"/>
      <c r="J516" s="652"/>
      <c r="K516" s="971"/>
      <c r="L516" s="971"/>
      <c r="M516" s="534"/>
      <c r="N516" s="534"/>
      <c r="O516" s="534"/>
      <c r="P516" s="534"/>
      <c r="Q516" s="534"/>
      <c r="R516" s="534"/>
      <c r="S516" s="534"/>
      <c r="T516" s="534"/>
      <c r="U516" s="534"/>
      <c r="V516" s="534"/>
      <c r="W516" s="534"/>
      <c r="X516" s="534"/>
      <c r="Y516" s="534"/>
      <c r="Z516" s="534"/>
      <c r="AA516" s="534"/>
      <c r="AB516" s="534"/>
      <c r="AC516" s="534"/>
      <c r="AD516" s="534"/>
    </row>
    <row r="517" ht="13.5" customHeight="1">
      <c r="A517" s="534"/>
      <c r="B517" s="652"/>
      <c r="C517" s="652"/>
      <c r="D517" s="652"/>
      <c r="E517" s="652"/>
      <c r="F517" s="652"/>
      <c r="G517" s="652"/>
      <c r="H517" s="652"/>
      <c r="I517" s="652"/>
      <c r="J517" s="652"/>
      <c r="K517" s="971"/>
      <c r="L517" s="971"/>
      <c r="M517" s="534"/>
      <c r="N517" s="534"/>
      <c r="O517" s="534"/>
      <c r="P517" s="534"/>
      <c r="Q517" s="534"/>
      <c r="R517" s="534"/>
      <c r="S517" s="534"/>
      <c r="T517" s="534"/>
      <c r="U517" s="534"/>
      <c r="V517" s="534"/>
      <c r="W517" s="534"/>
      <c r="X517" s="534"/>
      <c r="Y517" s="534"/>
      <c r="Z517" s="534"/>
      <c r="AA517" s="534"/>
      <c r="AB517" s="534"/>
      <c r="AC517" s="534"/>
      <c r="AD517" s="534"/>
    </row>
    <row r="518" ht="13.5" customHeight="1">
      <c r="A518" s="534"/>
      <c r="B518" s="652"/>
      <c r="C518" s="652"/>
      <c r="D518" s="652"/>
      <c r="E518" s="652"/>
      <c r="F518" s="652"/>
      <c r="G518" s="652"/>
      <c r="H518" s="652"/>
      <c r="I518" s="652"/>
      <c r="J518" s="652"/>
      <c r="K518" s="971"/>
      <c r="L518" s="971"/>
      <c r="M518" s="534"/>
      <c r="N518" s="534"/>
      <c r="O518" s="534"/>
      <c r="P518" s="534"/>
      <c r="Q518" s="534"/>
      <c r="R518" s="534"/>
      <c r="S518" s="534"/>
      <c r="T518" s="534"/>
      <c r="U518" s="534"/>
      <c r="V518" s="534"/>
      <c r="W518" s="534"/>
      <c r="X518" s="534"/>
      <c r="Y518" s="534"/>
      <c r="Z518" s="534"/>
      <c r="AA518" s="534"/>
      <c r="AB518" s="534"/>
      <c r="AC518" s="534"/>
      <c r="AD518" s="534"/>
    </row>
    <row r="519" ht="13.5" customHeight="1">
      <c r="A519" s="534"/>
      <c r="B519" s="652"/>
      <c r="C519" s="652"/>
      <c r="D519" s="652"/>
      <c r="E519" s="652"/>
      <c r="F519" s="652"/>
      <c r="G519" s="652"/>
      <c r="H519" s="652"/>
      <c r="I519" s="652"/>
      <c r="J519" s="652"/>
      <c r="K519" s="971"/>
      <c r="L519" s="971"/>
      <c r="M519" s="534"/>
      <c r="N519" s="534"/>
      <c r="O519" s="534"/>
      <c r="P519" s="534"/>
      <c r="Q519" s="534"/>
      <c r="R519" s="534"/>
      <c r="S519" s="534"/>
      <c r="T519" s="534"/>
      <c r="U519" s="534"/>
      <c r="V519" s="534"/>
      <c r="W519" s="534"/>
      <c r="X519" s="534"/>
      <c r="Y519" s="534"/>
      <c r="Z519" s="534"/>
      <c r="AA519" s="534"/>
      <c r="AB519" s="534"/>
      <c r="AC519" s="534"/>
      <c r="AD519" s="534"/>
    </row>
    <row r="520" ht="13.5" customHeight="1">
      <c r="A520" s="534"/>
      <c r="B520" s="652"/>
      <c r="C520" s="652"/>
      <c r="D520" s="652"/>
      <c r="E520" s="652"/>
      <c r="F520" s="652"/>
      <c r="G520" s="652"/>
      <c r="H520" s="652"/>
      <c r="I520" s="652"/>
      <c r="J520" s="652"/>
      <c r="K520" s="971"/>
      <c r="L520" s="971"/>
      <c r="M520" s="534"/>
      <c r="N520" s="534"/>
      <c r="O520" s="534"/>
      <c r="P520" s="534"/>
      <c r="Q520" s="534"/>
      <c r="R520" s="534"/>
      <c r="S520" s="534"/>
      <c r="T520" s="534"/>
      <c r="U520" s="534"/>
      <c r="V520" s="534"/>
      <c r="W520" s="534"/>
      <c r="X520" s="534"/>
      <c r="Y520" s="534"/>
      <c r="Z520" s="534"/>
      <c r="AA520" s="534"/>
      <c r="AB520" s="534"/>
      <c r="AC520" s="534"/>
      <c r="AD520" s="534"/>
    </row>
    <row r="521" ht="13.5" customHeight="1">
      <c r="A521" s="534"/>
      <c r="B521" s="652"/>
      <c r="C521" s="652"/>
      <c r="D521" s="652"/>
      <c r="E521" s="652"/>
      <c r="F521" s="652"/>
      <c r="G521" s="652"/>
      <c r="H521" s="652"/>
      <c r="I521" s="652"/>
      <c r="J521" s="652"/>
      <c r="K521" s="971"/>
      <c r="L521" s="971"/>
      <c r="M521" s="534"/>
      <c r="N521" s="534"/>
      <c r="O521" s="534"/>
      <c r="P521" s="534"/>
      <c r="Q521" s="534"/>
      <c r="R521" s="534"/>
      <c r="S521" s="534"/>
      <c r="T521" s="534"/>
      <c r="U521" s="534"/>
      <c r="V521" s="534"/>
      <c r="W521" s="534"/>
      <c r="X521" s="534"/>
      <c r="Y521" s="534"/>
      <c r="Z521" s="534"/>
      <c r="AA521" s="534"/>
      <c r="AB521" s="534"/>
      <c r="AC521" s="534"/>
      <c r="AD521" s="534"/>
    </row>
    <row r="522" ht="13.5" customHeight="1">
      <c r="A522" s="534"/>
      <c r="B522" s="652"/>
      <c r="C522" s="652"/>
      <c r="D522" s="652"/>
      <c r="E522" s="652"/>
      <c r="F522" s="652"/>
      <c r="G522" s="652"/>
      <c r="H522" s="652"/>
      <c r="I522" s="652"/>
      <c r="J522" s="652"/>
      <c r="K522" s="971"/>
      <c r="L522" s="971"/>
      <c r="M522" s="534"/>
      <c r="N522" s="534"/>
      <c r="O522" s="534"/>
      <c r="P522" s="534"/>
      <c r="Q522" s="534"/>
      <c r="R522" s="534"/>
      <c r="S522" s="534"/>
      <c r="T522" s="534"/>
      <c r="U522" s="534"/>
      <c r="V522" s="534"/>
      <c r="W522" s="534"/>
      <c r="X522" s="534"/>
      <c r="Y522" s="534"/>
      <c r="Z522" s="534"/>
      <c r="AA522" s="534"/>
      <c r="AB522" s="534"/>
      <c r="AC522" s="534"/>
      <c r="AD522" s="534"/>
    </row>
    <row r="523" ht="13.5" customHeight="1">
      <c r="A523" s="534"/>
      <c r="B523" s="652"/>
      <c r="C523" s="652"/>
      <c r="D523" s="652"/>
      <c r="E523" s="652"/>
      <c r="F523" s="652"/>
      <c r="G523" s="652"/>
      <c r="H523" s="652"/>
      <c r="I523" s="652"/>
      <c r="J523" s="652"/>
      <c r="K523" s="971"/>
      <c r="L523" s="971"/>
      <c r="M523" s="534"/>
      <c r="N523" s="534"/>
      <c r="O523" s="534"/>
      <c r="P523" s="534"/>
      <c r="Q523" s="534"/>
      <c r="R523" s="534"/>
      <c r="S523" s="534"/>
      <c r="T523" s="534"/>
      <c r="U523" s="534"/>
      <c r="V523" s="534"/>
      <c r="W523" s="534"/>
      <c r="X523" s="534"/>
      <c r="Y523" s="534"/>
      <c r="Z523" s="534"/>
      <c r="AA523" s="534"/>
      <c r="AB523" s="534"/>
      <c r="AC523" s="534"/>
      <c r="AD523" s="534"/>
    </row>
    <row r="524" ht="13.5" customHeight="1">
      <c r="A524" s="534"/>
      <c r="B524" s="652"/>
      <c r="C524" s="652"/>
      <c r="D524" s="652"/>
      <c r="E524" s="652"/>
      <c r="F524" s="652"/>
      <c r="G524" s="652"/>
      <c r="H524" s="652"/>
      <c r="I524" s="652"/>
      <c r="J524" s="652"/>
      <c r="K524" s="971"/>
      <c r="L524" s="971"/>
      <c r="M524" s="534"/>
      <c r="N524" s="534"/>
      <c r="O524" s="534"/>
      <c r="P524" s="534"/>
      <c r="Q524" s="534"/>
      <c r="R524" s="534"/>
      <c r="S524" s="534"/>
      <c r="T524" s="534"/>
      <c r="U524" s="534"/>
      <c r="V524" s="534"/>
      <c r="W524" s="534"/>
      <c r="X524" s="534"/>
      <c r="Y524" s="534"/>
      <c r="Z524" s="534"/>
      <c r="AA524" s="534"/>
      <c r="AB524" s="534"/>
      <c r="AC524" s="534"/>
      <c r="AD524" s="534"/>
    </row>
    <row r="525" ht="13.5" customHeight="1">
      <c r="A525" s="534"/>
      <c r="B525" s="652"/>
      <c r="C525" s="652"/>
      <c r="D525" s="652"/>
      <c r="E525" s="652"/>
      <c r="F525" s="652"/>
      <c r="G525" s="652"/>
      <c r="H525" s="652"/>
      <c r="I525" s="652"/>
      <c r="J525" s="652"/>
      <c r="K525" s="971"/>
      <c r="L525" s="971"/>
      <c r="M525" s="534"/>
      <c r="N525" s="534"/>
      <c r="O525" s="534"/>
      <c r="P525" s="534"/>
      <c r="Q525" s="534"/>
      <c r="R525" s="534"/>
      <c r="S525" s="534"/>
      <c r="T525" s="534"/>
      <c r="U525" s="534"/>
      <c r="V525" s="534"/>
      <c r="W525" s="534"/>
      <c r="X525" s="534"/>
      <c r="Y525" s="534"/>
      <c r="Z525" s="534"/>
      <c r="AA525" s="534"/>
      <c r="AB525" s="534"/>
      <c r="AC525" s="534"/>
      <c r="AD525" s="534"/>
    </row>
    <row r="526" ht="13.5" customHeight="1">
      <c r="A526" s="534"/>
      <c r="B526" s="652"/>
      <c r="C526" s="652"/>
      <c r="D526" s="652"/>
      <c r="E526" s="652"/>
      <c r="F526" s="652"/>
      <c r="G526" s="652"/>
      <c r="H526" s="652"/>
      <c r="I526" s="652"/>
      <c r="J526" s="652"/>
      <c r="K526" s="971"/>
      <c r="L526" s="971"/>
      <c r="M526" s="534"/>
      <c r="N526" s="534"/>
      <c r="O526" s="534"/>
      <c r="P526" s="534"/>
      <c r="Q526" s="534"/>
      <c r="R526" s="534"/>
      <c r="S526" s="534"/>
      <c r="T526" s="534"/>
      <c r="U526" s="534"/>
      <c r="V526" s="534"/>
      <c r="W526" s="534"/>
      <c r="X526" s="534"/>
      <c r="Y526" s="534"/>
      <c r="Z526" s="534"/>
      <c r="AA526" s="534"/>
      <c r="AB526" s="534"/>
      <c r="AC526" s="534"/>
      <c r="AD526" s="534"/>
    </row>
    <row r="527" ht="13.5" customHeight="1">
      <c r="A527" s="534"/>
      <c r="B527" s="652"/>
      <c r="C527" s="652"/>
      <c r="D527" s="652"/>
      <c r="E527" s="652"/>
      <c r="F527" s="652"/>
      <c r="G527" s="652"/>
      <c r="H527" s="652"/>
      <c r="I527" s="652"/>
      <c r="J527" s="652"/>
      <c r="K527" s="971"/>
      <c r="L527" s="971"/>
      <c r="M527" s="534"/>
      <c r="N527" s="534"/>
      <c r="O527" s="534"/>
      <c r="P527" s="534"/>
      <c r="Q527" s="534"/>
      <c r="R527" s="534"/>
      <c r="S527" s="534"/>
      <c r="T527" s="534"/>
      <c r="U527" s="534"/>
      <c r="V527" s="534"/>
      <c r="W527" s="534"/>
      <c r="X527" s="534"/>
      <c r="Y527" s="534"/>
      <c r="Z527" s="534"/>
      <c r="AA527" s="534"/>
      <c r="AB527" s="534"/>
      <c r="AC527" s="534"/>
      <c r="AD527" s="534"/>
    </row>
    <row r="528" ht="13.5" customHeight="1">
      <c r="A528" s="534"/>
      <c r="B528" s="652"/>
      <c r="C528" s="652"/>
      <c r="D528" s="652"/>
      <c r="E528" s="652"/>
      <c r="F528" s="652"/>
      <c r="G528" s="652"/>
      <c r="H528" s="652"/>
      <c r="I528" s="652"/>
      <c r="J528" s="652"/>
      <c r="K528" s="971"/>
      <c r="L528" s="971"/>
      <c r="M528" s="534"/>
      <c r="N528" s="534"/>
      <c r="O528" s="534"/>
      <c r="P528" s="534"/>
      <c r="Q528" s="534"/>
      <c r="R528" s="534"/>
      <c r="S528" s="534"/>
      <c r="T528" s="534"/>
      <c r="U528" s="534"/>
      <c r="V528" s="534"/>
      <c r="W528" s="534"/>
      <c r="X528" s="534"/>
      <c r="Y528" s="534"/>
      <c r="Z528" s="534"/>
      <c r="AA528" s="534"/>
      <c r="AB528" s="534"/>
      <c r="AC528" s="534"/>
      <c r="AD528" s="534"/>
    </row>
    <row r="529" ht="13.5" customHeight="1">
      <c r="A529" s="534"/>
      <c r="B529" s="652"/>
      <c r="C529" s="652"/>
      <c r="D529" s="652"/>
      <c r="E529" s="652"/>
      <c r="F529" s="652"/>
      <c r="G529" s="652"/>
      <c r="H529" s="652"/>
      <c r="I529" s="652"/>
      <c r="J529" s="652"/>
      <c r="K529" s="971"/>
      <c r="L529" s="971"/>
      <c r="M529" s="534"/>
      <c r="N529" s="534"/>
      <c r="O529" s="534"/>
      <c r="P529" s="534"/>
      <c r="Q529" s="534"/>
      <c r="R529" s="534"/>
      <c r="S529" s="534"/>
      <c r="T529" s="534"/>
      <c r="U529" s="534"/>
      <c r="V529" s="534"/>
      <c r="W529" s="534"/>
      <c r="X529" s="534"/>
      <c r="Y529" s="534"/>
      <c r="Z529" s="534"/>
      <c r="AA529" s="534"/>
      <c r="AB529" s="534"/>
      <c r="AC529" s="534"/>
      <c r="AD529" s="534"/>
    </row>
    <row r="530" ht="13.5" customHeight="1">
      <c r="A530" s="534"/>
      <c r="B530" s="652"/>
      <c r="C530" s="652"/>
      <c r="D530" s="652"/>
      <c r="E530" s="652"/>
      <c r="F530" s="652"/>
      <c r="G530" s="652"/>
      <c r="H530" s="652"/>
      <c r="I530" s="652"/>
      <c r="J530" s="652"/>
      <c r="K530" s="971"/>
      <c r="L530" s="971"/>
      <c r="M530" s="534"/>
      <c r="N530" s="534"/>
      <c r="O530" s="534"/>
      <c r="P530" s="534"/>
      <c r="Q530" s="534"/>
      <c r="R530" s="534"/>
      <c r="S530" s="534"/>
      <c r="T530" s="534"/>
      <c r="U530" s="534"/>
      <c r="V530" s="534"/>
      <c r="W530" s="534"/>
      <c r="X530" s="534"/>
      <c r="Y530" s="534"/>
      <c r="Z530" s="534"/>
      <c r="AA530" s="534"/>
      <c r="AB530" s="534"/>
      <c r="AC530" s="534"/>
      <c r="AD530" s="534"/>
    </row>
    <row r="531" ht="13.5" customHeight="1">
      <c r="A531" s="534"/>
      <c r="B531" s="652"/>
      <c r="C531" s="652"/>
      <c r="D531" s="652"/>
      <c r="E531" s="652"/>
      <c r="F531" s="652"/>
      <c r="G531" s="652"/>
      <c r="H531" s="652"/>
      <c r="I531" s="652"/>
      <c r="J531" s="652"/>
      <c r="K531" s="971"/>
      <c r="L531" s="971"/>
      <c r="M531" s="534"/>
      <c r="N531" s="534"/>
      <c r="O531" s="534"/>
      <c r="P531" s="534"/>
      <c r="Q531" s="534"/>
      <c r="R531" s="534"/>
      <c r="S531" s="534"/>
      <c r="T531" s="534"/>
      <c r="U531" s="534"/>
      <c r="V531" s="534"/>
      <c r="W531" s="534"/>
      <c r="X531" s="534"/>
      <c r="Y531" s="534"/>
      <c r="Z531" s="534"/>
      <c r="AA531" s="534"/>
      <c r="AB531" s="534"/>
      <c r="AC531" s="534"/>
      <c r="AD531" s="534"/>
    </row>
    <row r="532" ht="13.5" customHeight="1">
      <c r="A532" s="534"/>
      <c r="B532" s="652"/>
      <c r="C532" s="652"/>
      <c r="D532" s="652"/>
      <c r="E532" s="652"/>
      <c r="F532" s="652"/>
      <c r="G532" s="652"/>
      <c r="H532" s="652"/>
      <c r="I532" s="652"/>
      <c r="J532" s="652"/>
      <c r="K532" s="971"/>
      <c r="L532" s="971"/>
      <c r="M532" s="534"/>
      <c r="N532" s="534"/>
      <c r="O532" s="534"/>
      <c r="P532" s="534"/>
      <c r="Q532" s="534"/>
      <c r="R532" s="534"/>
      <c r="S532" s="534"/>
      <c r="T532" s="534"/>
      <c r="U532" s="534"/>
      <c r="V532" s="534"/>
      <c r="W532" s="534"/>
      <c r="X532" s="534"/>
      <c r="Y532" s="534"/>
      <c r="Z532" s="534"/>
      <c r="AA532" s="534"/>
      <c r="AB532" s="534"/>
      <c r="AC532" s="534"/>
      <c r="AD532" s="534"/>
    </row>
    <row r="533" ht="13.5" customHeight="1">
      <c r="A533" s="534"/>
      <c r="B533" s="652"/>
      <c r="C533" s="652"/>
      <c r="D533" s="652"/>
      <c r="E533" s="652"/>
      <c r="F533" s="652"/>
      <c r="G533" s="652"/>
      <c r="H533" s="652"/>
      <c r="I533" s="652"/>
      <c r="J533" s="652"/>
      <c r="K533" s="971"/>
      <c r="L533" s="971"/>
      <c r="M533" s="534"/>
      <c r="N533" s="534"/>
      <c r="O533" s="534"/>
      <c r="P533" s="534"/>
      <c r="Q533" s="534"/>
      <c r="R533" s="534"/>
      <c r="S533" s="534"/>
      <c r="T533" s="534"/>
      <c r="U533" s="534"/>
      <c r="V533" s="534"/>
      <c r="W533" s="534"/>
      <c r="X533" s="534"/>
      <c r="Y533" s="534"/>
      <c r="Z533" s="534"/>
      <c r="AA533" s="534"/>
      <c r="AB533" s="534"/>
      <c r="AC533" s="534"/>
      <c r="AD533" s="534"/>
    </row>
    <row r="534" ht="13.5" customHeight="1">
      <c r="A534" s="534"/>
      <c r="B534" s="652"/>
      <c r="C534" s="652"/>
      <c r="D534" s="652"/>
      <c r="E534" s="652"/>
      <c r="F534" s="652"/>
      <c r="G534" s="652"/>
      <c r="H534" s="652"/>
      <c r="I534" s="652"/>
      <c r="J534" s="652"/>
      <c r="K534" s="971"/>
      <c r="L534" s="971"/>
      <c r="M534" s="534"/>
      <c r="N534" s="534"/>
      <c r="O534" s="534"/>
      <c r="P534" s="534"/>
      <c r="Q534" s="534"/>
      <c r="R534" s="534"/>
      <c r="S534" s="534"/>
      <c r="T534" s="534"/>
      <c r="U534" s="534"/>
      <c r="V534" s="534"/>
      <c r="W534" s="534"/>
      <c r="X534" s="534"/>
      <c r="Y534" s="534"/>
      <c r="Z534" s="534"/>
      <c r="AA534" s="534"/>
      <c r="AB534" s="534"/>
      <c r="AC534" s="534"/>
      <c r="AD534" s="534"/>
    </row>
    <row r="535" ht="13.5" customHeight="1">
      <c r="A535" s="534"/>
      <c r="B535" s="652"/>
      <c r="C535" s="652"/>
      <c r="D535" s="652"/>
      <c r="E535" s="652"/>
      <c r="F535" s="652"/>
      <c r="G535" s="652"/>
      <c r="H535" s="652"/>
      <c r="I535" s="652"/>
      <c r="J535" s="652"/>
      <c r="K535" s="971"/>
      <c r="L535" s="971"/>
      <c r="M535" s="534"/>
      <c r="N535" s="534"/>
      <c r="O535" s="534"/>
      <c r="P535" s="534"/>
      <c r="Q535" s="534"/>
      <c r="R535" s="534"/>
      <c r="S535" s="534"/>
      <c r="T535" s="534"/>
      <c r="U535" s="534"/>
      <c r="V535" s="534"/>
      <c r="W535" s="534"/>
      <c r="X535" s="534"/>
      <c r="Y535" s="534"/>
      <c r="Z535" s="534"/>
      <c r="AA535" s="534"/>
      <c r="AB535" s="534"/>
      <c r="AC535" s="534"/>
      <c r="AD535" s="534"/>
    </row>
    <row r="536" ht="13.5" customHeight="1">
      <c r="A536" s="534"/>
      <c r="B536" s="652"/>
      <c r="C536" s="652"/>
      <c r="D536" s="652"/>
      <c r="E536" s="652"/>
      <c r="F536" s="652"/>
      <c r="G536" s="652"/>
      <c r="H536" s="652"/>
      <c r="I536" s="652"/>
      <c r="J536" s="652"/>
      <c r="K536" s="971"/>
      <c r="L536" s="971"/>
      <c r="M536" s="534"/>
      <c r="N536" s="534"/>
      <c r="O536" s="534"/>
      <c r="P536" s="534"/>
      <c r="Q536" s="534"/>
      <c r="R536" s="534"/>
      <c r="S536" s="534"/>
      <c r="T536" s="534"/>
      <c r="U536" s="534"/>
      <c r="V536" s="534"/>
      <c r="W536" s="534"/>
      <c r="X536" s="534"/>
      <c r="Y536" s="534"/>
      <c r="Z536" s="534"/>
      <c r="AA536" s="534"/>
      <c r="AB536" s="534"/>
      <c r="AC536" s="534"/>
      <c r="AD536" s="534"/>
    </row>
    <row r="537" ht="13.5" customHeight="1">
      <c r="A537" s="534"/>
      <c r="B537" s="652"/>
      <c r="C537" s="652"/>
      <c r="D537" s="652"/>
      <c r="E537" s="652"/>
      <c r="F537" s="652"/>
      <c r="G537" s="652"/>
      <c r="H537" s="652"/>
      <c r="I537" s="652"/>
      <c r="J537" s="652"/>
      <c r="K537" s="971"/>
      <c r="L537" s="971"/>
      <c r="M537" s="534"/>
      <c r="N537" s="534"/>
      <c r="O537" s="534"/>
      <c r="P537" s="534"/>
      <c r="Q537" s="534"/>
      <c r="R537" s="534"/>
      <c r="S537" s="534"/>
      <c r="T537" s="534"/>
      <c r="U537" s="534"/>
      <c r="V537" s="534"/>
      <c r="W537" s="534"/>
      <c r="X537" s="534"/>
      <c r="Y537" s="534"/>
      <c r="Z537" s="534"/>
      <c r="AA537" s="534"/>
      <c r="AB537" s="534"/>
      <c r="AC537" s="534"/>
      <c r="AD537" s="534"/>
    </row>
    <row r="538" ht="13.5" customHeight="1">
      <c r="A538" s="534"/>
      <c r="B538" s="652"/>
      <c r="C538" s="652"/>
      <c r="D538" s="652"/>
      <c r="E538" s="652"/>
      <c r="F538" s="652"/>
      <c r="G538" s="652"/>
      <c r="H538" s="652"/>
      <c r="I538" s="652"/>
      <c r="J538" s="652"/>
      <c r="K538" s="971"/>
      <c r="L538" s="971"/>
      <c r="M538" s="534"/>
      <c r="N538" s="534"/>
      <c r="O538" s="534"/>
      <c r="P538" s="534"/>
      <c r="Q538" s="534"/>
      <c r="R538" s="534"/>
      <c r="S538" s="534"/>
      <c r="T538" s="534"/>
      <c r="U538" s="534"/>
      <c r="V538" s="534"/>
      <c r="W538" s="534"/>
      <c r="X538" s="534"/>
      <c r="Y538" s="534"/>
      <c r="Z538" s="534"/>
      <c r="AA538" s="534"/>
      <c r="AB538" s="534"/>
      <c r="AC538" s="534"/>
      <c r="AD538" s="534"/>
    </row>
    <row r="539" ht="13.5" customHeight="1">
      <c r="A539" s="534"/>
      <c r="B539" s="652"/>
      <c r="C539" s="652"/>
      <c r="D539" s="652"/>
      <c r="E539" s="652"/>
      <c r="F539" s="652"/>
      <c r="G539" s="652"/>
      <c r="H539" s="652"/>
      <c r="I539" s="652"/>
      <c r="J539" s="652"/>
      <c r="K539" s="971"/>
      <c r="L539" s="971"/>
      <c r="M539" s="534"/>
      <c r="N539" s="534"/>
      <c r="O539" s="534"/>
      <c r="P539" s="534"/>
      <c r="Q539" s="534"/>
      <c r="R539" s="534"/>
      <c r="S539" s="534"/>
      <c r="T539" s="534"/>
      <c r="U539" s="534"/>
      <c r="V539" s="534"/>
      <c r="W539" s="534"/>
      <c r="X539" s="534"/>
      <c r="Y539" s="534"/>
      <c r="Z539" s="534"/>
      <c r="AA539" s="534"/>
      <c r="AB539" s="534"/>
      <c r="AC539" s="534"/>
      <c r="AD539" s="534"/>
    </row>
    <row r="540" ht="13.5" customHeight="1">
      <c r="A540" s="534"/>
      <c r="B540" s="652"/>
      <c r="C540" s="652"/>
      <c r="D540" s="652"/>
      <c r="E540" s="652"/>
      <c r="F540" s="652"/>
      <c r="G540" s="652"/>
      <c r="H540" s="652"/>
      <c r="I540" s="652"/>
      <c r="J540" s="652"/>
      <c r="K540" s="971"/>
      <c r="L540" s="971"/>
      <c r="M540" s="534"/>
      <c r="N540" s="534"/>
      <c r="O540" s="534"/>
      <c r="P540" s="534"/>
      <c r="Q540" s="534"/>
      <c r="R540" s="534"/>
      <c r="S540" s="534"/>
      <c r="T540" s="534"/>
      <c r="U540" s="534"/>
      <c r="V540" s="534"/>
      <c r="W540" s="534"/>
      <c r="X540" s="534"/>
      <c r="Y540" s="534"/>
      <c r="Z540" s="534"/>
      <c r="AA540" s="534"/>
      <c r="AB540" s="534"/>
      <c r="AC540" s="534"/>
      <c r="AD540" s="534"/>
    </row>
    <row r="541" ht="13.5" customHeight="1">
      <c r="A541" s="534"/>
      <c r="B541" s="652"/>
      <c r="C541" s="652"/>
      <c r="D541" s="652"/>
      <c r="E541" s="652"/>
      <c r="F541" s="652"/>
      <c r="G541" s="652"/>
      <c r="H541" s="652"/>
      <c r="I541" s="652"/>
      <c r="J541" s="652"/>
      <c r="K541" s="971"/>
      <c r="L541" s="971"/>
      <c r="M541" s="534"/>
      <c r="N541" s="534"/>
      <c r="O541" s="534"/>
      <c r="P541" s="534"/>
      <c r="Q541" s="534"/>
      <c r="R541" s="534"/>
      <c r="S541" s="534"/>
      <c r="T541" s="534"/>
      <c r="U541" s="534"/>
      <c r="V541" s="534"/>
      <c r="W541" s="534"/>
      <c r="X541" s="534"/>
      <c r="Y541" s="534"/>
      <c r="Z541" s="534"/>
      <c r="AA541" s="534"/>
      <c r="AB541" s="534"/>
      <c r="AC541" s="534"/>
      <c r="AD541" s="534"/>
    </row>
    <row r="542" ht="13.5" customHeight="1">
      <c r="A542" s="534"/>
      <c r="B542" s="652"/>
      <c r="C542" s="652"/>
      <c r="D542" s="652"/>
      <c r="E542" s="652"/>
      <c r="F542" s="652"/>
      <c r="G542" s="652"/>
      <c r="H542" s="652"/>
      <c r="I542" s="652"/>
      <c r="J542" s="652"/>
      <c r="K542" s="971"/>
      <c r="L542" s="971"/>
      <c r="M542" s="534"/>
      <c r="N542" s="534"/>
      <c r="O542" s="534"/>
      <c r="P542" s="534"/>
      <c r="Q542" s="534"/>
      <c r="R542" s="534"/>
      <c r="S542" s="534"/>
      <c r="T542" s="534"/>
      <c r="U542" s="534"/>
      <c r="V542" s="534"/>
      <c r="W542" s="534"/>
      <c r="X542" s="534"/>
      <c r="Y542" s="534"/>
      <c r="Z542" s="534"/>
      <c r="AA542" s="534"/>
      <c r="AB542" s="534"/>
      <c r="AC542" s="534"/>
      <c r="AD542" s="534"/>
    </row>
    <row r="543" ht="13.5" customHeight="1">
      <c r="A543" s="534"/>
      <c r="B543" s="652"/>
      <c r="C543" s="652"/>
      <c r="D543" s="652"/>
      <c r="E543" s="652"/>
      <c r="F543" s="652"/>
      <c r="G543" s="652"/>
      <c r="H543" s="652"/>
      <c r="I543" s="652"/>
      <c r="J543" s="652"/>
      <c r="K543" s="971"/>
      <c r="L543" s="971"/>
      <c r="M543" s="534"/>
      <c r="N543" s="534"/>
      <c r="O543" s="534"/>
      <c r="P543" s="534"/>
      <c r="Q543" s="534"/>
      <c r="R543" s="534"/>
      <c r="S543" s="534"/>
      <c r="T543" s="534"/>
      <c r="U543" s="534"/>
      <c r="V543" s="534"/>
      <c r="W543" s="534"/>
      <c r="X543" s="534"/>
      <c r="Y543" s="534"/>
      <c r="Z543" s="534"/>
      <c r="AA543" s="534"/>
      <c r="AB543" s="534"/>
      <c r="AC543" s="534"/>
      <c r="AD543" s="534"/>
    </row>
    <row r="544" ht="13.5" customHeight="1">
      <c r="A544" s="534"/>
      <c r="B544" s="652"/>
      <c r="C544" s="652"/>
      <c r="D544" s="652"/>
      <c r="E544" s="652"/>
      <c r="F544" s="652"/>
      <c r="G544" s="652"/>
      <c r="H544" s="652"/>
      <c r="I544" s="652"/>
      <c r="J544" s="652"/>
      <c r="K544" s="971"/>
      <c r="L544" s="971"/>
      <c r="M544" s="534"/>
      <c r="N544" s="534"/>
      <c r="O544" s="534"/>
      <c r="P544" s="534"/>
      <c r="Q544" s="534"/>
      <c r="R544" s="534"/>
      <c r="S544" s="534"/>
      <c r="T544" s="534"/>
      <c r="U544" s="534"/>
      <c r="V544" s="534"/>
      <c r="W544" s="534"/>
      <c r="X544" s="534"/>
      <c r="Y544" s="534"/>
      <c r="Z544" s="534"/>
      <c r="AA544" s="534"/>
      <c r="AB544" s="534"/>
      <c r="AC544" s="534"/>
      <c r="AD544" s="534"/>
    </row>
    <row r="545" ht="13.5" customHeight="1">
      <c r="A545" s="534"/>
      <c r="B545" s="652"/>
      <c r="C545" s="652"/>
      <c r="D545" s="652"/>
      <c r="E545" s="652"/>
      <c r="F545" s="652"/>
      <c r="G545" s="652"/>
      <c r="H545" s="652"/>
      <c r="I545" s="652"/>
      <c r="J545" s="652"/>
      <c r="K545" s="971"/>
      <c r="L545" s="971"/>
      <c r="M545" s="534"/>
      <c r="N545" s="534"/>
      <c r="O545" s="534"/>
      <c r="P545" s="534"/>
      <c r="Q545" s="534"/>
      <c r="R545" s="534"/>
      <c r="S545" s="534"/>
      <c r="T545" s="534"/>
      <c r="U545" s="534"/>
      <c r="V545" s="534"/>
      <c r="W545" s="534"/>
      <c r="X545" s="534"/>
      <c r="Y545" s="534"/>
      <c r="Z545" s="534"/>
      <c r="AA545" s="534"/>
      <c r="AB545" s="534"/>
      <c r="AC545" s="534"/>
      <c r="AD545" s="534"/>
    </row>
    <row r="546" ht="13.5" customHeight="1">
      <c r="A546" s="534"/>
      <c r="B546" s="652"/>
      <c r="C546" s="652"/>
      <c r="D546" s="652"/>
      <c r="E546" s="652"/>
      <c r="F546" s="652"/>
      <c r="G546" s="652"/>
      <c r="H546" s="652"/>
      <c r="I546" s="652"/>
      <c r="J546" s="652"/>
      <c r="K546" s="971"/>
      <c r="L546" s="971"/>
      <c r="M546" s="534"/>
      <c r="N546" s="534"/>
      <c r="O546" s="534"/>
      <c r="P546" s="534"/>
      <c r="Q546" s="534"/>
      <c r="R546" s="534"/>
      <c r="S546" s="534"/>
      <c r="T546" s="534"/>
      <c r="U546" s="534"/>
      <c r="V546" s="534"/>
      <c r="W546" s="534"/>
      <c r="X546" s="534"/>
      <c r="Y546" s="534"/>
      <c r="Z546" s="534"/>
      <c r="AA546" s="534"/>
      <c r="AB546" s="534"/>
      <c r="AC546" s="534"/>
      <c r="AD546" s="534"/>
    </row>
    <row r="547" ht="13.5" customHeight="1">
      <c r="A547" s="534"/>
      <c r="B547" s="652"/>
      <c r="C547" s="652"/>
      <c r="D547" s="652"/>
      <c r="E547" s="652"/>
      <c r="F547" s="652"/>
      <c r="G547" s="652"/>
      <c r="H547" s="652"/>
      <c r="I547" s="652"/>
      <c r="J547" s="652"/>
      <c r="K547" s="971"/>
      <c r="L547" s="971"/>
      <c r="M547" s="534"/>
      <c r="N547" s="534"/>
      <c r="O547" s="534"/>
      <c r="P547" s="534"/>
      <c r="Q547" s="534"/>
      <c r="R547" s="534"/>
      <c r="S547" s="534"/>
      <c r="T547" s="534"/>
      <c r="U547" s="534"/>
      <c r="V547" s="534"/>
      <c r="W547" s="534"/>
      <c r="X547" s="534"/>
      <c r="Y547" s="534"/>
      <c r="Z547" s="534"/>
      <c r="AA547" s="534"/>
      <c r="AB547" s="534"/>
      <c r="AC547" s="534"/>
      <c r="AD547" s="534"/>
    </row>
    <row r="548" ht="13.5" customHeight="1">
      <c r="A548" s="534"/>
      <c r="B548" s="652"/>
      <c r="C548" s="652"/>
      <c r="D548" s="652"/>
      <c r="E548" s="652"/>
      <c r="F548" s="652"/>
      <c r="G548" s="652"/>
      <c r="H548" s="652"/>
      <c r="I548" s="652"/>
      <c r="J548" s="652"/>
      <c r="K548" s="971"/>
      <c r="L548" s="971"/>
      <c r="M548" s="534"/>
      <c r="N548" s="534"/>
      <c r="O548" s="534"/>
      <c r="P548" s="534"/>
      <c r="Q548" s="534"/>
      <c r="R548" s="534"/>
      <c r="S548" s="534"/>
      <c r="T548" s="534"/>
      <c r="U548" s="534"/>
      <c r="V548" s="534"/>
      <c r="W548" s="534"/>
      <c r="X548" s="534"/>
      <c r="Y548" s="534"/>
      <c r="Z548" s="534"/>
      <c r="AA548" s="534"/>
      <c r="AB548" s="534"/>
      <c r="AC548" s="534"/>
      <c r="AD548" s="534"/>
    </row>
    <row r="549" ht="13.5" customHeight="1">
      <c r="A549" s="534"/>
      <c r="B549" s="652"/>
      <c r="C549" s="652"/>
      <c r="D549" s="652"/>
      <c r="E549" s="652"/>
      <c r="F549" s="652"/>
      <c r="G549" s="652"/>
      <c r="H549" s="652"/>
      <c r="I549" s="652"/>
      <c r="J549" s="652"/>
      <c r="K549" s="971"/>
      <c r="L549" s="971"/>
      <c r="M549" s="534"/>
      <c r="N549" s="534"/>
      <c r="O549" s="534"/>
      <c r="P549" s="534"/>
      <c r="Q549" s="534"/>
      <c r="R549" s="534"/>
      <c r="S549" s="534"/>
      <c r="T549" s="534"/>
      <c r="U549" s="534"/>
      <c r="V549" s="534"/>
      <c r="W549" s="534"/>
      <c r="X549" s="534"/>
      <c r="Y549" s="534"/>
      <c r="Z549" s="534"/>
      <c r="AA549" s="534"/>
      <c r="AB549" s="534"/>
      <c r="AC549" s="534"/>
      <c r="AD549" s="534"/>
    </row>
    <row r="550" ht="13.5" customHeight="1">
      <c r="A550" s="534"/>
      <c r="B550" s="652"/>
      <c r="C550" s="652"/>
      <c r="D550" s="652"/>
      <c r="E550" s="652"/>
      <c r="F550" s="652"/>
      <c r="G550" s="652"/>
      <c r="H550" s="652"/>
      <c r="I550" s="652"/>
      <c r="J550" s="652"/>
      <c r="K550" s="971"/>
      <c r="L550" s="971"/>
      <c r="M550" s="534"/>
      <c r="N550" s="534"/>
      <c r="O550" s="534"/>
      <c r="P550" s="534"/>
      <c r="Q550" s="534"/>
      <c r="R550" s="534"/>
      <c r="S550" s="534"/>
      <c r="T550" s="534"/>
      <c r="U550" s="534"/>
      <c r="V550" s="534"/>
      <c r="W550" s="534"/>
      <c r="X550" s="534"/>
      <c r="Y550" s="534"/>
      <c r="Z550" s="534"/>
      <c r="AA550" s="534"/>
      <c r="AB550" s="534"/>
      <c r="AC550" s="534"/>
      <c r="AD550" s="534"/>
    </row>
    <row r="551" ht="13.5" customHeight="1">
      <c r="A551" s="534"/>
      <c r="B551" s="652"/>
      <c r="C551" s="652"/>
      <c r="D551" s="652"/>
      <c r="E551" s="652"/>
      <c r="F551" s="652"/>
      <c r="G551" s="652"/>
      <c r="H551" s="652"/>
      <c r="I551" s="652"/>
      <c r="J551" s="652"/>
      <c r="K551" s="971"/>
      <c r="L551" s="971"/>
      <c r="M551" s="534"/>
      <c r="N551" s="534"/>
      <c r="O551" s="534"/>
      <c r="P551" s="534"/>
      <c r="Q551" s="534"/>
      <c r="R551" s="534"/>
      <c r="S551" s="534"/>
      <c r="T551" s="534"/>
      <c r="U551" s="534"/>
      <c r="V551" s="534"/>
      <c r="W551" s="534"/>
      <c r="X551" s="534"/>
      <c r="Y551" s="534"/>
      <c r="Z551" s="534"/>
      <c r="AA551" s="534"/>
      <c r="AB551" s="534"/>
      <c r="AC551" s="534"/>
      <c r="AD551" s="534"/>
    </row>
    <row r="552" ht="13.5" customHeight="1">
      <c r="A552" s="534"/>
      <c r="B552" s="652"/>
      <c r="C552" s="652"/>
      <c r="D552" s="652"/>
      <c r="E552" s="652"/>
      <c r="F552" s="652"/>
      <c r="G552" s="652"/>
      <c r="H552" s="652"/>
      <c r="I552" s="652"/>
      <c r="J552" s="652"/>
      <c r="K552" s="971"/>
      <c r="L552" s="971"/>
      <c r="M552" s="534"/>
      <c r="N552" s="534"/>
      <c r="O552" s="534"/>
      <c r="P552" s="534"/>
      <c r="Q552" s="534"/>
      <c r="R552" s="534"/>
      <c r="S552" s="534"/>
      <c r="T552" s="534"/>
      <c r="U552" s="534"/>
      <c r="V552" s="534"/>
      <c r="W552" s="534"/>
      <c r="X552" s="534"/>
      <c r="Y552" s="534"/>
      <c r="Z552" s="534"/>
      <c r="AA552" s="534"/>
      <c r="AB552" s="534"/>
      <c r="AC552" s="534"/>
      <c r="AD552" s="534"/>
    </row>
    <row r="553" ht="13.5" customHeight="1">
      <c r="A553" s="534"/>
      <c r="B553" s="652"/>
      <c r="C553" s="652"/>
      <c r="D553" s="652"/>
      <c r="E553" s="652"/>
      <c r="F553" s="652"/>
      <c r="G553" s="652"/>
      <c r="H553" s="652"/>
      <c r="I553" s="652"/>
      <c r="J553" s="652"/>
      <c r="K553" s="971"/>
      <c r="L553" s="971"/>
      <c r="M553" s="534"/>
      <c r="N553" s="534"/>
      <c r="O553" s="534"/>
      <c r="P553" s="534"/>
      <c r="Q553" s="534"/>
      <c r="R553" s="534"/>
      <c r="S553" s="534"/>
      <c r="T553" s="534"/>
      <c r="U553" s="534"/>
      <c r="V553" s="534"/>
      <c r="W553" s="534"/>
      <c r="X553" s="534"/>
      <c r="Y553" s="534"/>
      <c r="Z553" s="534"/>
      <c r="AA553" s="534"/>
      <c r="AB553" s="534"/>
      <c r="AC553" s="534"/>
      <c r="AD553" s="534"/>
    </row>
    <row r="554" ht="13.5" customHeight="1">
      <c r="A554" s="534"/>
      <c r="B554" s="652"/>
      <c r="C554" s="652"/>
      <c r="D554" s="652"/>
      <c r="E554" s="652"/>
      <c r="F554" s="652"/>
      <c r="G554" s="652"/>
      <c r="H554" s="652"/>
      <c r="I554" s="652"/>
      <c r="J554" s="652"/>
      <c r="K554" s="971"/>
      <c r="L554" s="971"/>
      <c r="M554" s="534"/>
      <c r="N554" s="534"/>
      <c r="O554" s="534"/>
      <c r="P554" s="534"/>
      <c r="Q554" s="534"/>
      <c r="R554" s="534"/>
      <c r="S554" s="534"/>
      <c r="T554" s="534"/>
      <c r="U554" s="534"/>
      <c r="V554" s="534"/>
      <c r="W554" s="534"/>
      <c r="X554" s="534"/>
      <c r="Y554" s="534"/>
      <c r="Z554" s="534"/>
      <c r="AA554" s="534"/>
      <c r="AB554" s="534"/>
      <c r="AC554" s="534"/>
      <c r="AD554" s="534"/>
    </row>
    <row r="555" ht="13.5" customHeight="1">
      <c r="A555" s="534"/>
      <c r="B555" s="652"/>
      <c r="C555" s="652"/>
      <c r="D555" s="652"/>
      <c r="E555" s="652"/>
      <c r="F555" s="652"/>
      <c r="G555" s="652"/>
      <c r="H555" s="652"/>
      <c r="I555" s="652"/>
      <c r="J555" s="652"/>
      <c r="K555" s="971"/>
      <c r="L555" s="971"/>
      <c r="M555" s="534"/>
      <c r="N555" s="534"/>
      <c r="O555" s="534"/>
      <c r="P555" s="534"/>
      <c r="Q555" s="534"/>
      <c r="R555" s="534"/>
      <c r="S555" s="534"/>
      <c r="T555" s="534"/>
      <c r="U555" s="534"/>
      <c r="V555" s="534"/>
      <c r="W555" s="534"/>
      <c r="X555" s="534"/>
      <c r="Y555" s="534"/>
      <c r="Z555" s="534"/>
      <c r="AA555" s="534"/>
      <c r="AB555" s="534"/>
      <c r="AC555" s="534"/>
      <c r="AD555" s="534"/>
    </row>
    <row r="556" ht="13.5" customHeight="1">
      <c r="A556" s="534"/>
      <c r="B556" s="652"/>
      <c r="C556" s="652"/>
      <c r="D556" s="652"/>
      <c r="E556" s="652"/>
      <c r="F556" s="652"/>
      <c r="G556" s="652"/>
      <c r="H556" s="652"/>
      <c r="I556" s="652"/>
      <c r="J556" s="652"/>
      <c r="K556" s="971"/>
      <c r="L556" s="971"/>
      <c r="M556" s="534"/>
      <c r="N556" s="534"/>
      <c r="O556" s="534"/>
      <c r="P556" s="534"/>
      <c r="Q556" s="534"/>
      <c r="R556" s="534"/>
      <c r="S556" s="534"/>
      <c r="T556" s="534"/>
      <c r="U556" s="534"/>
      <c r="V556" s="534"/>
      <c r="W556" s="534"/>
      <c r="X556" s="534"/>
      <c r="Y556" s="534"/>
      <c r="Z556" s="534"/>
      <c r="AA556" s="534"/>
      <c r="AB556" s="534"/>
      <c r="AC556" s="534"/>
      <c r="AD556" s="534"/>
    </row>
    <row r="557" ht="13.5" customHeight="1">
      <c r="A557" s="534"/>
      <c r="B557" s="652"/>
      <c r="C557" s="652"/>
      <c r="D557" s="652"/>
      <c r="E557" s="652"/>
      <c r="F557" s="652"/>
      <c r="G557" s="652"/>
      <c r="H557" s="652"/>
      <c r="I557" s="652"/>
      <c r="J557" s="652"/>
      <c r="K557" s="971"/>
      <c r="L557" s="971"/>
      <c r="M557" s="534"/>
      <c r="N557" s="534"/>
      <c r="O557" s="534"/>
      <c r="P557" s="534"/>
      <c r="Q557" s="534"/>
      <c r="R557" s="534"/>
      <c r="S557" s="534"/>
      <c r="T557" s="534"/>
      <c r="U557" s="534"/>
      <c r="V557" s="534"/>
      <c r="W557" s="534"/>
      <c r="X557" s="534"/>
      <c r="Y557" s="534"/>
      <c r="Z557" s="534"/>
      <c r="AA557" s="534"/>
      <c r="AB557" s="534"/>
      <c r="AC557" s="534"/>
      <c r="AD557" s="534"/>
    </row>
    <row r="558" ht="13.5" customHeight="1">
      <c r="A558" s="534"/>
      <c r="B558" s="652"/>
      <c r="C558" s="652"/>
      <c r="D558" s="652"/>
      <c r="E558" s="652"/>
      <c r="F558" s="652"/>
      <c r="G558" s="652"/>
      <c r="H558" s="652"/>
      <c r="I558" s="652"/>
      <c r="J558" s="652"/>
      <c r="K558" s="971"/>
      <c r="L558" s="971"/>
      <c r="M558" s="534"/>
      <c r="N558" s="534"/>
      <c r="O558" s="534"/>
      <c r="P558" s="534"/>
      <c r="Q558" s="534"/>
      <c r="R558" s="534"/>
      <c r="S558" s="534"/>
      <c r="T558" s="534"/>
      <c r="U558" s="534"/>
      <c r="V558" s="534"/>
      <c r="W558" s="534"/>
      <c r="X558" s="534"/>
      <c r="Y558" s="534"/>
      <c r="Z558" s="534"/>
      <c r="AA558" s="534"/>
      <c r="AB558" s="534"/>
      <c r="AC558" s="534"/>
      <c r="AD558" s="534"/>
    </row>
    <row r="559" ht="13.5" customHeight="1">
      <c r="A559" s="534"/>
      <c r="B559" s="652"/>
      <c r="C559" s="652"/>
      <c r="D559" s="652"/>
      <c r="E559" s="652"/>
      <c r="F559" s="652"/>
      <c r="G559" s="652"/>
      <c r="H559" s="652"/>
      <c r="I559" s="652"/>
      <c r="J559" s="652"/>
      <c r="K559" s="971"/>
      <c r="L559" s="971"/>
      <c r="M559" s="534"/>
      <c r="N559" s="534"/>
      <c r="O559" s="534"/>
      <c r="P559" s="534"/>
      <c r="Q559" s="534"/>
      <c r="R559" s="534"/>
      <c r="S559" s="534"/>
      <c r="T559" s="534"/>
      <c r="U559" s="534"/>
      <c r="V559" s="534"/>
      <c r="W559" s="534"/>
      <c r="X559" s="534"/>
      <c r="Y559" s="534"/>
      <c r="Z559" s="534"/>
      <c r="AA559" s="534"/>
      <c r="AB559" s="534"/>
      <c r="AC559" s="534"/>
      <c r="AD559" s="534"/>
    </row>
    <row r="560" ht="13.5" customHeight="1">
      <c r="A560" s="534"/>
      <c r="B560" s="652"/>
      <c r="C560" s="652"/>
      <c r="D560" s="652"/>
      <c r="E560" s="652"/>
      <c r="F560" s="652"/>
      <c r="G560" s="652"/>
      <c r="H560" s="652"/>
      <c r="I560" s="652"/>
      <c r="J560" s="652"/>
      <c r="K560" s="971"/>
      <c r="L560" s="971"/>
      <c r="M560" s="534"/>
      <c r="N560" s="534"/>
      <c r="O560" s="534"/>
      <c r="P560" s="534"/>
      <c r="Q560" s="534"/>
      <c r="R560" s="534"/>
      <c r="S560" s="534"/>
      <c r="T560" s="534"/>
      <c r="U560" s="534"/>
      <c r="V560" s="534"/>
      <c r="W560" s="534"/>
      <c r="X560" s="534"/>
      <c r="Y560" s="534"/>
      <c r="Z560" s="534"/>
      <c r="AA560" s="534"/>
      <c r="AB560" s="534"/>
      <c r="AC560" s="534"/>
      <c r="AD560" s="534"/>
    </row>
    <row r="561" ht="13.5" customHeight="1">
      <c r="A561" s="534"/>
      <c r="B561" s="652"/>
      <c r="C561" s="652"/>
      <c r="D561" s="652"/>
      <c r="E561" s="652"/>
      <c r="F561" s="652"/>
      <c r="G561" s="652"/>
      <c r="H561" s="652"/>
      <c r="I561" s="652"/>
      <c r="J561" s="652"/>
      <c r="K561" s="971"/>
      <c r="L561" s="971"/>
      <c r="M561" s="534"/>
      <c r="N561" s="534"/>
      <c r="O561" s="534"/>
      <c r="P561" s="534"/>
      <c r="Q561" s="534"/>
      <c r="R561" s="534"/>
      <c r="S561" s="534"/>
      <c r="T561" s="534"/>
      <c r="U561" s="534"/>
      <c r="V561" s="534"/>
      <c r="W561" s="534"/>
      <c r="X561" s="534"/>
      <c r="Y561" s="534"/>
      <c r="Z561" s="534"/>
      <c r="AA561" s="534"/>
      <c r="AB561" s="534"/>
      <c r="AC561" s="534"/>
      <c r="AD561" s="534"/>
    </row>
    <row r="562" ht="13.5" customHeight="1">
      <c r="A562" s="534"/>
      <c r="B562" s="652"/>
      <c r="C562" s="652"/>
      <c r="D562" s="652"/>
      <c r="E562" s="652"/>
      <c r="F562" s="652"/>
      <c r="G562" s="652"/>
      <c r="H562" s="652"/>
      <c r="I562" s="652"/>
      <c r="J562" s="652"/>
      <c r="K562" s="971"/>
      <c r="L562" s="971"/>
      <c r="M562" s="534"/>
      <c r="N562" s="534"/>
      <c r="O562" s="534"/>
      <c r="P562" s="534"/>
      <c r="Q562" s="534"/>
      <c r="R562" s="534"/>
      <c r="S562" s="534"/>
      <c r="T562" s="534"/>
      <c r="U562" s="534"/>
      <c r="V562" s="534"/>
      <c r="W562" s="534"/>
      <c r="X562" s="534"/>
      <c r="Y562" s="534"/>
      <c r="Z562" s="534"/>
      <c r="AA562" s="534"/>
      <c r="AB562" s="534"/>
      <c r="AC562" s="534"/>
      <c r="AD562" s="534"/>
    </row>
    <row r="563" ht="13.5" customHeight="1">
      <c r="A563" s="534"/>
      <c r="B563" s="652"/>
      <c r="C563" s="652"/>
      <c r="D563" s="652"/>
      <c r="E563" s="652"/>
      <c r="F563" s="652"/>
      <c r="G563" s="652"/>
      <c r="H563" s="652"/>
      <c r="I563" s="652"/>
      <c r="J563" s="652"/>
      <c r="K563" s="971"/>
      <c r="L563" s="971"/>
      <c r="M563" s="534"/>
      <c r="N563" s="534"/>
      <c r="O563" s="534"/>
      <c r="P563" s="534"/>
      <c r="Q563" s="534"/>
      <c r="R563" s="534"/>
      <c r="S563" s="534"/>
      <c r="T563" s="534"/>
      <c r="U563" s="534"/>
      <c r="V563" s="534"/>
      <c r="W563" s="534"/>
      <c r="X563" s="534"/>
      <c r="Y563" s="534"/>
      <c r="Z563" s="534"/>
      <c r="AA563" s="534"/>
      <c r="AB563" s="534"/>
      <c r="AC563" s="534"/>
      <c r="AD563" s="534"/>
    </row>
    <row r="564" ht="13.5" customHeight="1">
      <c r="A564" s="534"/>
      <c r="B564" s="652"/>
      <c r="C564" s="652"/>
      <c r="D564" s="652"/>
      <c r="E564" s="652"/>
      <c r="F564" s="652"/>
      <c r="G564" s="652"/>
      <c r="H564" s="652"/>
      <c r="I564" s="652"/>
      <c r="J564" s="652"/>
      <c r="K564" s="971"/>
      <c r="L564" s="971"/>
      <c r="M564" s="534"/>
      <c r="N564" s="534"/>
      <c r="O564" s="534"/>
      <c r="P564" s="534"/>
      <c r="Q564" s="534"/>
      <c r="R564" s="534"/>
      <c r="S564" s="534"/>
      <c r="T564" s="534"/>
      <c r="U564" s="534"/>
      <c r="V564" s="534"/>
      <c r="W564" s="534"/>
      <c r="X564" s="534"/>
      <c r="Y564" s="534"/>
      <c r="Z564" s="534"/>
      <c r="AA564" s="534"/>
      <c r="AB564" s="534"/>
      <c r="AC564" s="534"/>
      <c r="AD564" s="534"/>
    </row>
    <row r="565" ht="13.5" customHeight="1">
      <c r="A565" s="534"/>
      <c r="B565" s="652"/>
      <c r="C565" s="652"/>
      <c r="D565" s="652"/>
      <c r="E565" s="652"/>
      <c r="F565" s="652"/>
      <c r="G565" s="652"/>
      <c r="H565" s="652"/>
      <c r="I565" s="652"/>
      <c r="J565" s="652"/>
      <c r="K565" s="971"/>
      <c r="L565" s="971"/>
      <c r="M565" s="534"/>
      <c r="N565" s="534"/>
      <c r="O565" s="534"/>
      <c r="P565" s="534"/>
      <c r="Q565" s="534"/>
      <c r="R565" s="534"/>
      <c r="S565" s="534"/>
      <c r="T565" s="534"/>
      <c r="U565" s="534"/>
      <c r="V565" s="534"/>
      <c r="W565" s="534"/>
      <c r="X565" s="534"/>
      <c r="Y565" s="534"/>
      <c r="Z565" s="534"/>
      <c r="AA565" s="534"/>
      <c r="AB565" s="534"/>
      <c r="AC565" s="534"/>
      <c r="AD565" s="534"/>
    </row>
    <row r="566" ht="13.5" customHeight="1">
      <c r="A566" s="534"/>
      <c r="B566" s="652"/>
      <c r="C566" s="652"/>
      <c r="D566" s="652"/>
      <c r="E566" s="652"/>
      <c r="F566" s="652"/>
      <c r="G566" s="652"/>
      <c r="H566" s="652"/>
      <c r="I566" s="652"/>
      <c r="J566" s="652"/>
      <c r="K566" s="971"/>
      <c r="L566" s="971"/>
      <c r="M566" s="534"/>
      <c r="N566" s="534"/>
      <c r="O566" s="534"/>
      <c r="P566" s="534"/>
      <c r="Q566" s="534"/>
      <c r="R566" s="534"/>
      <c r="S566" s="534"/>
      <c r="T566" s="534"/>
      <c r="U566" s="534"/>
      <c r="V566" s="534"/>
      <c r="W566" s="534"/>
      <c r="X566" s="534"/>
      <c r="Y566" s="534"/>
      <c r="Z566" s="534"/>
      <c r="AA566" s="534"/>
      <c r="AB566" s="534"/>
      <c r="AC566" s="534"/>
      <c r="AD566" s="534"/>
    </row>
    <row r="567" ht="13.5" customHeight="1">
      <c r="A567" s="534"/>
      <c r="B567" s="652"/>
      <c r="C567" s="652"/>
      <c r="D567" s="652"/>
      <c r="E567" s="652"/>
      <c r="F567" s="652"/>
      <c r="G567" s="652"/>
      <c r="H567" s="652"/>
      <c r="I567" s="652"/>
      <c r="J567" s="652"/>
      <c r="K567" s="971"/>
      <c r="L567" s="971"/>
      <c r="M567" s="534"/>
      <c r="N567" s="534"/>
      <c r="O567" s="534"/>
      <c r="P567" s="534"/>
      <c r="Q567" s="534"/>
      <c r="R567" s="534"/>
      <c r="S567" s="534"/>
      <c r="T567" s="534"/>
      <c r="U567" s="534"/>
      <c r="V567" s="534"/>
      <c r="W567" s="534"/>
      <c r="X567" s="534"/>
      <c r="Y567" s="534"/>
      <c r="Z567" s="534"/>
      <c r="AA567" s="534"/>
      <c r="AB567" s="534"/>
      <c r="AC567" s="534"/>
      <c r="AD567" s="534"/>
    </row>
    <row r="568" ht="13.5" customHeight="1">
      <c r="A568" s="534"/>
      <c r="B568" s="652"/>
      <c r="C568" s="652"/>
      <c r="D568" s="652"/>
      <c r="E568" s="652"/>
      <c r="F568" s="652"/>
      <c r="G568" s="652"/>
      <c r="H568" s="652"/>
      <c r="I568" s="652"/>
      <c r="J568" s="652"/>
      <c r="K568" s="971"/>
      <c r="L568" s="971"/>
      <c r="M568" s="534"/>
      <c r="N568" s="534"/>
      <c r="O568" s="534"/>
      <c r="P568" s="534"/>
      <c r="Q568" s="534"/>
      <c r="R568" s="534"/>
      <c r="S568" s="534"/>
      <c r="T568" s="534"/>
      <c r="U568" s="534"/>
      <c r="V568" s="534"/>
      <c r="W568" s="534"/>
      <c r="X568" s="534"/>
      <c r="Y568" s="534"/>
      <c r="Z568" s="534"/>
      <c r="AA568" s="534"/>
      <c r="AB568" s="534"/>
      <c r="AC568" s="534"/>
      <c r="AD568" s="534"/>
    </row>
    <row r="569" ht="13.5" customHeight="1">
      <c r="A569" s="534"/>
      <c r="B569" s="652"/>
      <c r="C569" s="652"/>
      <c r="D569" s="652"/>
      <c r="E569" s="652"/>
      <c r="F569" s="652"/>
      <c r="G569" s="652"/>
      <c r="H569" s="652"/>
      <c r="I569" s="652"/>
      <c r="J569" s="652"/>
      <c r="K569" s="971"/>
      <c r="L569" s="971"/>
      <c r="M569" s="534"/>
      <c r="N569" s="534"/>
      <c r="O569" s="534"/>
      <c r="P569" s="534"/>
      <c r="Q569" s="534"/>
      <c r="R569" s="534"/>
      <c r="S569" s="534"/>
      <c r="T569" s="534"/>
      <c r="U569" s="534"/>
      <c r="V569" s="534"/>
      <c r="W569" s="534"/>
      <c r="X569" s="534"/>
      <c r="Y569" s="534"/>
      <c r="Z569" s="534"/>
      <c r="AA569" s="534"/>
      <c r="AB569" s="534"/>
      <c r="AC569" s="534"/>
      <c r="AD569" s="534"/>
    </row>
    <row r="570" ht="13.5" customHeight="1">
      <c r="A570" s="534"/>
      <c r="B570" s="652"/>
      <c r="C570" s="652"/>
      <c r="D570" s="652"/>
      <c r="E570" s="652"/>
      <c r="F570" s="652"/>
      <c r="G570" s="652"/>
      <c r="H570" s="652"/>
      <c r="I570" s="652"/>
      <c r="J570" s="652"/>
      <c r="K570" s="971"/>
      <c r="L570" s="971"/>
      <c r="M570" s="534"/>
      <c r="N570" s="534"/>
      <c r="O570" s="534"/>
      <c r="P570" s="534"/>
      <c r="Q570" s="534"/>
      <c r="R570" s="534"/>
      <c r="S570" s="534"/>
      <c r="T570" s="534"/>
      <c r="U570" s="534"/>
      <c r="V570" s="534"/>
      <c r="W570" s="534"/>
      <c r="X570" s="534"/>
      <c r="Y570" s="534"/>
      <c r="Z570" s="534"/>
      <c r="AA570" s="534"/>
      <c r="AB570" s="534"/>
      <c r="AC570" s="534"/>
      <c r="AD570" s="534"/>
    </row>
    <row r="571" ht="13.5" customHeight="1">
      <c r="A571" s="534"/>
      <c r="B571" s="652"/>
      <c r="C571" s="652"/>
      <c r="D571" s="652"/>
      <c r="E571" s="652"/>
      <c r="F571" s="652"/>
      <c r="G571" s="652"/>
      <c r="H571" s="652"/>
      <c r="I571" s="652"/>
      <c r="J571" s="652"/>
      <c r="K571" s="971"/>
      <c r="L571" s="971"/>
      <c r="M571" s="534"/>
      <c r="N571" s="534"/>
      <c r="O571" s="534"/>
      <c r="P571" s="534"/>
      <c r="Q571" s="534"/>
      <c r="R571" s="534"/>
      <c r="S571" s="534"/>
      <c r="T571" s="534"/>
      <c r="U571" s="534"/>
      <c r="V571" s="534"/>
      <c r="W571" s="534"/>
      <c r="X571" s="534"/>
      <c r="Y571" s="534"/>
      <c r="Z571" s="534"/>
      <c r="AA571" s="534"/>
      <c r="AB571" s="534"/>
      <c r="AC571" s="534"/>
      <c r="AD571" s="534"/>
    </row>
    <row r="572" ht="13.5" customHeight="1">
      <c r="A572" s="534"/>
      <c r="B572" s="652"/>
      <c r="C572" s="652"/>
      <c r="D572" s="652"/>
      <c r="E572" s="652"/>
      <c r="F572" s="652"/>
      <c r="G572" s="652"/>
      <c r="H572" s="652"/>
      <c r="I572" s="652"/>
      <c r="J572" s="652"/>
      <c r="K572" s="971"/>
      <c r="L572" s="971"/>
      <c r="M572" s="534"/>
      <c r="N572" s="534"/>
      <c r="O572" s="534"/>
      <c r="P572" s="534"/>
      <c r="Q572" s="534"/>
      <c r="R572" s="534"/>
      <c r="S572" s="534"/>
      <c r="T572" s="534"/>
      <c r="U572" s="534"/>
      <c r="V572" s="534"/>
      <c r="W572" s="534"/>
      <c r="X572" s="534"/>
      <c r="Y572" s="534"/>
      <c r="Z572" s="534"/>
      <c r="AA572" s="534"/>
      <c r="AB572" s="534"/>
      <c r="AC572" s="534"/>
      <c r="AD572" s="534"/>
    </row>
    <row r="573" ht="13.5" customHeight="1">
      <c r="A573" s="534"/>
      <c r="B573" s="652"/>
      <c r="C573" s="652"/>
      <c r="D573" s="652"/>
      <c r="E573" s="652"/>
      <c r="F573" s="652"/>
      <c r="G573" s="652"/>
      <c r="H573" s="652"/>
      <c r="I573" s="652"/>
      <c r="J573" s="652"/>
      <c r="K573" s="971"/>
      <c r="L573" s="971"/>
      <c r="M573" s="534"/>
      <c r="N573" s="534"/>
      <c r="O573" s="534"/>
      <c r="P573" s="534"/>
      <c r="Q573" s="534"/>
      <c r="R573" s="534"/>
      <c r="S573" s="534"/>
      <c r="T573" s="534"/>
      <c r="U573" s="534"/>
      <c r="V573" s="534"/>
      <c r="W573" s="534"/>
      <c r="X573" s="534"/>
      <c r="Y573" s="534"/>
      <c r="Z573" s="534"/>
      <c r="AA573" s="534"/>
      <c r="AB573" s="534"/>
      <c r="AC573" s="534"/>
      <c r="AD573" s="534"/>
    </row>
    <row r="574" ht="13.5" customHeight="1">
      <c r="A574" s="534"/>
      <c r="B574" s="652"/>
      <c r="C574" s="652"/>
      <c r="D574" s="652"/>
      <c r="E574" s="652"/>
      <c r="F574" s="652"/>
      <c r="G574" s="652"/>
      <c r="H574" s="652"/>
      <c r="I574" s="652"/>
      <c r="J574" s="652"/>
      <c r="K574" s="971"/>
      <c r="L574" s="971"/>
      <c r="M574" s="534"/>
      <c r="N574" s="534"/>
      <c r="O574" s="534"/>
      <c r="P574" s="534"/>
      <c r="Q574" s="534"/>
      <c r="R574" s="534"/>
      <c r="S574" s="534"/>
      <c r="T574" s="534"/>
      <c r="U574" s="534"/>
      <c r="V574" s="534"/>
      <c r="W574" s="534"/>
      <c r="X574" s="534"/>
      <c r="Y574" s="534"/>
      <c r="Z574" s="534"/>
      <c r="AA574" s="534"/>
      <c r="AB574" s="534"/>
      <c r="AC574" s="534"/>
      <c r="AD574" s="534"/>
    </row>
    <row r="575" ht="13.5" customHeight="1">
      <c r="A575" s="534"/>
      <c r="B575" s="652"/>
      <c r="C575" s="652"/>
      <c r="D575" s="652"/>
      <c r="E575" s="652"/>
      <c r="F575" s="652"/>
      <c r="G575" s="652"/>
      <c r="H575" s="652"/>
      <c r="I575" s="652"/>
      <c r="J575" s="652"/>
      <c r="K575" s="971"/>
      <c r="L575" s="971"/>
      <c r="M575" s="534"/>
      <c r="N575" s="534"/>
      <c r="O575" s="534"/>
      <c r="P575" s="534"/>
      <c r="Q575" s="534"/>
      <c r="R575" s="534"/>
      <c r="S575" s="534"/>
      <c r="T575" s="534"/>
      <c r="U575" s="534"/>
      <c r="V575" s="534"/>
      <c r="W575" s="534"/>
      <c r="X575" s="534"/>
      <c r="Y575" s="534"/>
      <c r="Z575" s="534"/>
      <c r="AA575" s="534"/>
      <c r="AB575" s="534"/>
      <c r="AC575" s="534"/>
      <c r="AD575" s="534"/>
    </row>
    <row r="576" ht="13.5" customHeight="1">
      <c r="A576" s="534"/>
      <c r="B576" s="652"/>
      <c r="C576" s="652"/>
      <c r="D576" s="652"/>
      <c r="E576" s="652"/>
      <c r="F576" s="652"/>
      <c r="G576" s="652"/>
      <c r="H576" s="652"/>
      <c r="I576" s="652"/>
      <c r="J576" s="652"/>
      <c r="K576" s="971"/>
      <c r="L576" s="971"/>
      <c r="M576" s="534"/>
      <c r="N576" s="534"/>
      <c r="O576" s="534"/>
      <c r="P576" s="534"/>
      <c r="Q576" s="534"/>
      <c r="R576" s="534"/>
      <c r="S576" s="534"/>
      <c r="T576" s="534"/>
      <c r="U576" s="534"/>
      <c r="V576" s="534"/>
      <c r="W576" s="534"/>
      <c r="X576" s="534"/>
      <c r="Y576" s="534"/>
      <c r="Z576" s="534"/>
      <c r="AA576" s="534"/>
      <c r="AB576" s="534"/>
      <c r="AC576" s="534"/>
      <c r="AD576" s="534"/>
    </row>
    <row r="577" ht="13.5" customHeight="1">
      <c r="A577" s="534"/>
      <c r="B577" s="652"/>
      <c r="C577" s="652"/>
      <c r="D577" s="652"/>
      <c r="E577" s="652"/>
      <c r="F577" s="652"/>
      <c r="G577" s="652"/>
      <c r="H577" s="652"/>
      <c r="I577" s="652"/>
      <c r="J577" s="652"/>
      <c r="K577" s="971"/>
      <c r="L577" s="971"/>
      <c r="M577" s="534"/>
      <c r="N577" s="534"/>
      <c r="O577" s="534"/>
      <c r="P577" s="534"/>
      <c r="Q577" s="534"/>
      <c r="R577" s="534"/>
      <c r="S577" s="534"/>
      <c r="T577" s="534"/>
      <c r="U577" s="534"/>
      <c r="V577" s="534"/>
      <c r="W577" s="534"/>
      <c r="X577" s="534"/>
      <c r="Y577" s="534"/>
      <c r="Z577" s="534"/>
      <c r="AA577" s="534"/>
      <c r="AB577" s="534"/>
      <c r="AC577" s="534"/>
      <c r="AD577" s="534"/>
    </row>
    <row r="578" ht="13.5" customHeight="1">
      <c r="A578" s="534"/>
      <c r="B578" s="652"/>
      <c r="C578" s="652"/>
      <c r="D578" s="652"/>
      <c r="E578" s="652"/>
      <c r="F578" s="652"/>
      <c r="G578" s="652"/>
      <c r="H578" s="652"/>
      <c r="I578" s="652"/>
      <c r="J578" s="652"/>
      <c r="K578" s="971"/>
      <c r="L578" s="971"/>
      <c r="M578" s="534"/>
      <c r="N578" s="534"/>
      <c r="O578" s="534"/>
      <c r="P578" s="534"/>
      <c r="Q578" s="534"/>
      <c r="R578" s="534"/>
      <c r="S578" s="534"/>
      <c r="T578" s="534"/>
      <c r="U578" s="534"/>
      <c r="V578" s="534"/>
      <c r="W578" s="534"/>
      <c r="X578" s="534"/>
      <c r="Y578" s="534"/>
      <c r="Z578" s="534"/>
      <c r="AA578" s="534"/>
      <c r="AB578" s="534"/>
      <c r="AC578" s="534"/>
      <c r="AD578" s="534"/>
    </row>
    <row r="579" ht="13.5" customHeight="1">
      <c r="A579" s="534"/>
      <c r="B579" s="652"/>
      <c r="C579" s="652"/>
      <c r="D579" s="652"/>
      <c r="E579" s="652"/>
      <c r="F579" s="652"/>
      <c r="G579" s="652"/>
      <c r="H579" s="652"/>
      <c r="I579" s="652"/>
      <c r="J579" s="652"/>
      <c r="K579" s="971"/>
      <c r="L579" s="971"/>
      <c r="M579" s="534"/>
      <c r="N579" s="534"/>
      <c r="O579" s="534"/>
      <c r="P579" s="534"/>
      <c r="Q579" s="534"/>
      <c r="R579" s="534"/>
      <c r="S579" s="534"/>
      <c r="T579" s="534"/>
      <c r="U579" s="534"/>
      <c r="V579" s="534"/>
      <c r="W579" s="534"/>
      <c r="X579" s="534"/>
      <c r="Y579" s="534"/>
      <c r="Z579" s="534"/>
      <c r="AA579" s="534"/>
      <c r="AB579" s="534"/>
      <c r="AC579" s="534"/>
      <c r="AD579" s="534"/>
    </row>
    <row r="580" ht="13.5" customHeight="1">
      <c r="A580" s="534"/>
      <c r="B580" s="652"/>
      <c r="C580" s="652"/>
      <c r="D580" s="652"/>
      <c r="E580" s="652"/>
      <c r="F580" s="652"/>
      <c r="G580" s="652"/>
      <c r="H580" s="652"/>
      <c r="I580" s="652"/>
      <c r="J580" s="652"/>
      <c r="K580" s="971"/>
      <c r="L580" s="971"/>
      <c r="M580" s="534"/>
      <c r="N580" s="534"/>
      <c r="O580" s="534"/>
      <c r="P580" s="534"/>
      <c r="Q580" s="534"/>
      <c r="R580" s="534"/>
      <c r="S580" s="534"/>
      <c r="T580" s="534"/>
      <c r="U580" s="534"/>
      <c r="V580" s="534"/>
      <c r="W580" s="534"/>
      <c r="X580" s="534"/>
      <c r="Y580" s="534"/>
      <c r="Z580" s="534"/>
      <c r="AA580" s="534"/>
      <c r="AB580" s="534"/>
      <c r="AC580" s="534"/>
      <c r="AD580" s="534"/>
    </row>
    <row r="581" ht="13.5" customHeight="1">
      <c r="A581" s="534"/>
      <c r="B581" s="652"/>
      <c r="C581" s="652"/>
      <c r="D581" s="652"/>
      <c r="E581" s="652"/>
      <c r="F581" s="652"/>
      <c r="G581" s="652"/>
      <c r="H581" s="652"/>
      <c r="I581" s="652"/>
      <c r="J581" s="652"/>
      <c r="K581" s="971"/>
      <c r="L581" s="971"/>
      <c r="M581" s="534"/>
      <c r="N581" s="534"/>
      <c r="O581" s="534"/>
      <c r="P581" s="534"/>
      <c r="Q581" s="534"/>
      <c r="R581" s="534"/>
      <c r="S581" s="534"/>
      <c r="T581" s="534"/>
      <c r="U581" s="534"/>
      <c r="V581" s="534"/>
      <c r="W581" s="534"/>
      <c r="X581" s="534"/>
      <c r="Y581" s="534"/>
      <c r="Z581" s="534"/>
      <c r="AA581" s="534"/>
      <c r="AB581" s="534"/>
      <c r="AC581" s="534"/>
      <c r="AD581" s="534"/>
    </row>
    <row r="582" ht="13.5" customHeight="1">
      <c r="A582" s="534"/>
      <c r="B582" s="652"/>
      <c r="C582" s="652"/>
      <c r="D582" s="652"/>
      <c r="E582" s="652"/>
      <c r="F582" s="652"/>
      <c r="G582" s="652"/>
      <c r="H582" s="652"/>
      <c r="I582" s="652"/>
      <c r="J582" s="652"/>
      <c r="K582" s="971"/>
      <c r="L582" s="971"/>
      <c r="M582" s="534"/>
      <c r="N582" s="534"/>
      <c r="O582" s="534"/>
      <c r="P582" s="534"/>
      <c r="Q582" s="534"/>
      <c r="R582" s="534"/>
      <c r="S582" s="534"/>
      <c r="T582" s="534"/>
      <c r="U582" s="534"/>
      <c r="V582" s="534"/>
      <c r="W582" s="534"/>
      <c r="X582" s="534"/>
      <c r="Y582" s="534"/>
      <c r="Z582" s="534"/>
      <c r="AA582" s="534"/>
      <c r="AB582" s="534"/>
      <c r="AC582" s="534"/>
      <c r="AD582" s="534"/>
    </row>
    <row r="583" ht="13.5" customHeight="1">
      <c r="A583" s="534"/>
      <c r="B583" s="652"/>
      <c r="C583" s="652"/>
      <c r="D583" s="652"/>
      <c r="E583" s="652"/>
      <c r="F583" s="652"/>
      <c r="G583" s="652"/>
      <c r="H583" s="652"/>
      <c r="I583" s="652"/>
      <c r="J583" s="652"/>
      <c r="K583" s="971"/>
      <c r="L583" s="971"/>
      <c r="M583" s="534"/>
      <c r="N583" s="534"/>
      <c r="O583" s="534"/>
      <c r="P583" s="534"/>
      <c r="Q583" s="534"/>
      <c r="R583" s="534"/>
      <c r="S583" s="534"/>
      <c r="T583" s="534"/>
      <c r="U583" s="534"/>
      <c r="V583" s="534"/>
      <c r="W583" s="534"/>
      <c r="X583" s="534"/>
      <c r="Y583" s="534"/>
      <c r="Z583" s="534"/>
      <c r="AA583" s="534"/>
      <c r="AB583" s="534"/>
      <c r="AC583" s="534"/>
      <c r="AD583" s="534"/>
    </row>
    <row r="584" ht="13.5" customHeight="1">
      <c r="A584" s="534"/>
      <c r="B584" s="652"/>
      <c r="C584" s="652"/>
      <c r="D584" s="652"/>
      <c r="E584" s="652"/>
      <c r="F584" s="652"/>
      <c r="G584" s="652"/>
      <c r="H584" s="652"/>
      <c r="I584" s="652"/>
      <c r="J584" s="652"/>
      <c r="K584" s="971"/>
      <c r="L584" s="971"/>
      <c r="M584" s="534"/>
      <c r="N584" s="534"/>
      <c r="O584" s="534"/>
      <c r="P584" s="534"/>
      <c r="Q584" s="534"/>
      <c r="R584" s="534"/>
      <c r="S584" s="534"/>
      <c r="T584" s="534"/>
      <c r="U584" s="534"/>
      <c r="V584" s="534"/>
      <c r="W584" s="534"/>
      <c r="X584" s="534"/>
      <c r="Y584" s="534"/>
      <c r="Z584" s="534"/>
      <c r="AA584" s="534"/>
      <c r="AB584" s="534"/>
      <c r="AC584" s="534"/>
      <c r="AD584" s="534"/>
    </row>
    <row r="585" ht="13.5" customHeight="1">
      <c r="A585" s="534"/>
      <c r="B585" s="652"/>
      <c r="C585" s="652"/>
      <c r="D585" s="652"/>
      <c r="E585" s="652"/>
      <c r="F585" s="652"/>
      <c r="G585" s="652"/>
      <c r="H585" s="652"/>
      <c r="I585" s="652"/>
      <c r="J585" s="652"/>
      <c r="K585" s="971"/>
      <c r="L585" s="971"/>
      <c r="M585" s="534"/>
      <c r="N585" s="534"/>
      <c r="O585" s="534"/>
      <c r="P585" s="534"/>
      <c r="Q585" s="534"/>
      <c r="R585" s="534"/>
      <c r="S585" s="534"/>
      <c r="T585" s="534"/>
      <c r="U585" s="534"/>
      <c r="V585" s="534"/>
      <c r="W585" s="534"/>
      <c r="X585" s="534"/>
      <c r="Y585" s="534"/>
      <c r="Z585" s="534"/>
      <c r="AA585" s="534"/>
      <c r="AB585" s="534"/>
      <c r="AC585" s="534"/>
      <c r="AD585" s="534"/>
    </row>
    <row r="586" ht="13.5" customHeight="1">
      <c r="A586" s="534"/>
      <c r="B586" s="652"/>
      <c r="C586" s="652"/>
      <c r="D586" s="652"/>
      <c r="E586" s="652"/>
      <c r="F586" s="652"/>
      <c r="G586" s="652"/>
      <c r="H586" s="652"/>
      <c r="I586" s="652"/>
      <c r="J586" s="652"/>
      <c r="K586" s="971"/>
      <c r="L586" s="971"/>
      <c r="M586" s="534"/>
      <c r="N586" s="534"/>
      <c r="O586" s="534"/>
      <c r="P586" s="534"/>
      <c r="Q586" s="534"/>
      <c r="R586" s="534"/>
      <c r="S586" s="534"/>
      <c r="T586" s="534"/>
      <c r="U586" s="534"/>
      <c r="V586" s="534"/>
      <c r="W586" s="534"/>
      <c r="X586" s="534"/>
      <c r="Y586" s="534"/>
      <c r="Z586" s="534"/>
      <c r="AA586" s="534"/>
      <c r="AB586" s="534"/>
      <c r="AC586" s="534"/>
      <c r="AD586" s="534"/>
    </row>
    <row r="587" ht="13.5" customHeight="1">
      <c r="A587" s="534"/>
      <c r="B587" s="652"/>
      <c r="C587" s="652"/>
      <c r="D587" s="652"/>
      <c r="E587" s="652"/>
      <c r="F587" s="652"/>
      <c r="G587" s="652"/>
      <c r="H587" s="652"/>
      <c r="I587" s="652"/>
      <c r="J587" s="652"/>
      <c r="K587" s="971"/>
      <c r="L587" s="971"/>
      <c r="M587" s="534"/>
      <c r="N587" s="534"/>
      <c r="O587" s="534"/>
      <c r="P587" s="534"/>
      <c r="Q587" s="534"/>
      <c r="R587" s="534"/>
      <c r="S587" s="534"/>
      <c r="T587" s="534"/>
      <c r="U587" s="534"/>
      <c r="V587" s="534"/>
      <c r="W587" s="534"/>
      <c r="X587" s="534"/>
      <c r="Y587" s="534"/>
      <c r="Z587" s="534"/>
      <c r="AA587" s="534"/>
      <c r="AB587" s="534"/>
      <c r="AC587" s="534"/>
      <c r="AD587" s="534"/>
    </row>
    <row r="588" ht="13.5" customHeight="1">
      <c r="A588" s="534"/>
      <c r="B588" s="652"/>
      <c r="C588" s="652"/>
      <c r="D588" s="652"/>
      <c r="E588" s="652"/>
      <c r="F588" s="652"/>
      <c r="G588" s="652"/>
      <c r="H588" s="652"/>
      <c r="I588" s="652"/>
      <c r="J588" s="652"/>
      <c r="K588" s="971"/>
      <c r="L588" s="971"/>
      <c r="M588" s="534"/>
      <c r="N588" s="534"/>
      <c r="O588" s="534"/>
      <c r="P588" s="534"/>
      <c r="Q588" s="534"/>
      <c r="R588" s="534"/>
      <c r="S588" s="534"/>
      <c r="T588" s="534"/>
      <c r="U588" s="534"/>
      <c r="V588" s="534"/>
      <c r="W588" s="534"/>
      <c r="X588" s="534"/>
      <c r="Y588" s="534"/>
      <c r="Z588" s="534"/>
      <c r="AA588" s="534"/>
      <c r="AB588" s="534"/>
      <c r="AC588" s="534"/>
      <c r="AD588" s="534"/>
    </row>
    <row r="589" ht="13.5" customHeight="1">
      <c r="A589" s="534"/>
      <c r="B589" s="652"/>
      <c r="C589" s="652"/>
      <c r="D589" s="652"/>
      <c r="E589" s="652"/>
      <c r="F589" s="652"/>
      <c r="G589" s="652"/>
      <c r="H589" s="652"/>
      <c r="I589" s="652"/>
      <c r="J589" s="652"/>
      <c r="K589" s="971"/>
      <c r="L589" s="971"/>
      <c r="M589" s="534"/>
      <c r="N589" s="534"/>
      <c r="O589" s="534"/>
      <c r="P589" s="534"/>
      <c r="Q589" s="534"/>
      <c r="R589" s="534"/>
      <c r="S589" s="534"/>
      <c r="T589" s="534"/>
      <c r="U589" s="534"/>
      <c r="V589" s="534"/>
      <c r="W589" s="534"/>
      <c r="X589" s="534"/>
      <c r="Y589" s="534"/>
      <c r="Z589" s="534"/>
      <c r="AA589" s="534"/>
      <c r="AB589" s="534"/>
      <c r="AC589" s="534"/>
      <c r="AD589" s="534"/>
    </row>
    <row r="590" ht="13.5" customHeight="1">
      <c r="A590" s="534"/>
      <c r="B590" s="652"/>
      <c r="C590" s="652"/>
      <c r="D590" s="652"/>
      <c r="E590" s="652"/>
      <c r="F590" s="652"/>
      <c r="G590" s="652"/>
      <c r="H590" s="652"/>
      <c r="I590" s="652"/>
      <c r="J590" s="652"/>
      <c r="K590" s="971"/>
      <c r="L590" s="971"/>
      <c r="M590" s="534"/>
      <c r="N590" s="534"/>
      <c r="O590" s="534"/>
      <c r="P590" s="534"/>
      <c r="Q590" s="534"/>
      <c r="R590" s="534"/>
      <c r="S590" s="534"/>
      <c r="T590" s="534"/>
      <c r="U590" s="534"/>
      <c r="V590" s="534"/>
      <c r="W590" s="534"/>
      <c r="X590" s="534"/>
      <c r="Y590" s="534"/>
      <c r="Z590" s="534"/>
      <c r="AA590" s="534"/>
      <c r="AB590" s="534"/>
      <c r="AC590" s="534"/>
      <c r="AD590" s="534"/>
    </row>
    <row r="591" ht="13.5" customHeight="1">
      <c r="A591" s="534"/>
      <c r="B591" s="652"/>
      <c r="C591" s="652"/>
      <c r="D591" s="652"/>
      <c r="E591" s="652"/>
      <c r="F591" s="652"/>
      <c r="G591" s="652"/>
      <c r="H591" s="652"/>
      <c r="I591" s="652"/>
      <c r="J591" s="652"/>
      <c r="K591" s="971"/>
      <c r="L591" s="971"/>
      <c r="M591" s="534"/>
      <c r="N591" s="534"/>
      <c r="O591" s="534"/>
      <c r="P591" s="534"/>
      <c r="Q591" s="534"/>
      <c r="R591" s="534"/>
      <c r="S591" s="534"/>
      <c r="T591" s="534"/>
      <c r="U591" s="534"/>
      <c r="V591" s="534"/>
      <c r="W591" s="534"/>
      <c r="X591" s="534"/>
      <c r="Y591" s="534"/>
      <c r="Z591" s="534"/>
      <c r="AA591" s="534"/>
      <c r="AB591" s="534"/>
      <c r="AC591" s="534"/>
      <c r="AD591" s="534"/>
    </row>
    <row r="592" ht="13.5" customHeight="1">
      <c r="A592" s="534"/>
      <c r="B592" s="652"/>
      <c r="C592" s="652"/>
      <c r="D592" s="652"/>
      <c r="E592" s="652"/>
      <c r="F592" s="652"/>
      <c r="G592" s="652"/>
      <c r="H592" s="652"/>
      <c r="I592" s="652"/>
      <c r="J592" s="652"/>
      <c r="K592" s="971"/>
      <c r="L592" s="971"/>
      <c r="M592" s="534"/>
      <c r="N592" s="534"/>
      <c r="O592" s="534"/>
      <c r="P592" s="534"/>
      <c r="Q592" s="534"/>
      <c r="R592" s="534"/>
      <c r="S592" s="534"/>
      <c r="T592" s="534"/>
      <c r="U592" s="534"/>
      <c r="V592" s="534"/>
      <c r="W592" s="534"/>
      <c r="X592" s="534"/>
      <c r="Y592" s="534"/>
      <c r="Z592" s="534"/>
      <c r="AA592" s="534"/>
      <c r="AB592" s="534"/>
      <c r="AC592" s="534"/>
      <c r="AD592" s="534"/>
    </row>
    <row r="593" ht="13.5" customHeight="1">
      <c r="A593" s="534"/>
      <c r="B593" s="652"/>
      <c r="C593" s="652"/>
      <c r="D593" s="652"/>
      <c r="E593" s="652"/>
      <c r="F593" s="652"/>
      <c r="G593" s="652"/>
      <c r="H593" s="652"/>
      <c r="I593" s="652"/>
      <c r="J593" s="652"/>
      <c r="K593" s="971"/>
      <c r="L593" s="971"/>
      <c r="M593" s="534"/>
      <c r="N593" s="534"/>
      <c r="O593" s="534"/>
      <c r="P593" s="534"/>
      <c r="Q593" s="534"/>
      <c r="R593" s="534"/>
      <c r="S593" s="534"/>
      <c r="T593" s="534"/>
      <c r="U593" s="534"/>
      <c r="V593" s="534"/>
      <c r="W593" s="534"/>
      <c r="X593" s="534"/>
      <c r="Y593" s="534"/>
      <c r="Z593" s="534"/>
      <c r="AA593" s="534"/>
      <c r="AB593" s="534"/>
      <c r="AC593" s="534"/>
      <c r="AD593" s="534"/>
    </row>
    <row r="594" ht="13.5" customHeight="1">
      <c r="A594" s="534"/>
      <c r="B594" s="652"/>
      <c r="C594" s="652"/>
      <c r="D594" s="652"/>
      <c r="E594" s="652"/>
      <c r="F594" s="652"/>
      <c r="G594" s="652"/>
      <c r="H594" s="652"/>
      <c r="I594" s="652"/>
      <c r="J594" s="652"/>
      <c r="K594" s="971"/>
      <c r="L594" s="971"/>
      <c r="M594" s="534"/>
      <c r="N594" s="534"/>
      <c r="O594" s="534"/>
      <c r="P594" s="534"/>
      <c r="Q594" s="534"/>
      <c r="R594" s="534"/>
      <c r="S594" s="534"/>
      <c r="T594" s="534"/>
      <c r="U594" s="534"/>
      <c r="V594" s="534"/>
      <c r="W594" s="534"/>
      <c r="X594" s="534"/>
      <c r="Y594" s="534"/>
      <c r="Z594" s="534"/>
      <c r="AA594" s="534"/>
      <c r="AB594" s="534"/>
      <c r="AC594" s="534"/>
      <c r="AD594" s="534"/>
    </row>
    <row r="595" ht="13.5" customHeight="1">
      <c r="A595" s="534"/>
      <c r="B595" s="652"/>
      <c r="C595" s="652"/>
      <c r="D595" s="652"/>
      <c r="E595" s="652"/>
      <c r="F595" s="652"/>
      <c r="G595" s="652"/>
      <c r="H595" s="652"/>
      <c r="I595" s="652"/>
      <c r="J595" s="652"/>
      <c r="K595" s="971"/>
      <c r="L595" s="971"/>
      <c r="M595" s="534"/>
      <c r="N595" s="534"/>
      <c r="O595" s="534"/>
      <c r="P595" s="534"/>
      <c r="Q595" s="534"/>
      <c r="R595" s="534"/>
      <c r="S595" s="534"/>
      <c r="T595" s="534"/>
      <c r="U595" s="534"/>
      <c r="V595" s="534"/>
      <c r="W595" s="534"/>
      <c r="X595" s="534"/>
      <c r="Y595" s="534"/>
      <c r="Z595" s="534"/>
      <c r="AA595" s="534"/>
      <c r="AB595" s="534"/>
      <c r="AC595" s="534"/>
      <c r="AD595" s="534"/>
    </row>
    <row r="596" ht="13.5" customHeight="1">
      <c r="A596" s="534"/>
      <c r="B596" s="652"/>
      <c r="C596" s="652"/>
      <c r="D596" s="652"/>
      <c r="E596" s="652"/>
      <c r="F596" s="652"/>
      <c r="G596" s="652"/>
      <c r="H596" s="652"/>
      <c r="I596" s="652"/>
      <c r="J596" s="652"/>
      <c r="K596" s="971"/>
      <c r="L596" s="971"/>
      <c r="M596" s="534"/>
      <c r="N596" s="534"/>
      <c r="O596" s="534"/>
      <c r="P596" s="534"/>
      <c r="Q596" s="534"/>
      <c r="R596" s="534"/>
      <c r="S596" s="534"/>
      <c r="T596" s="534"/>
      <c r="U596" s="534"/>
      <c r="V596" s="534"/>
      <c r="W596" s="534"/>
      <c r="X596" s="534"/>
      <c r="Y596" s="534"/>
      <c r="Z596" s="534"/>
      <c r="AA596" s="534"/>
      <c r="AB596" s="534"/>
      <c r="AC596" s="534"/>
      <c r="AD596" s="534"/>
    </row>
    <row r="597" ht="13.5" customHeight="1">
      <c r="A597" s="534"/>
      <c r="B597" s="652"/>
      <c r="C597" s="652"/>
      <c r="D597" s="652"/>
      <c r="E597" s="652"/>
      <c r="F597" s="652"/>
      <c r="G597" s="652"/>
      <c r="H597" s="652"/>
      <c r="I597" s="652"/>
      <c r="J597" s="652"/>
      <c r="K597" s="971"/>
      <c r="L597" s="971"/>
      <c r="M597" s="534"/>
      <c r="N597" s="534"/>
      <c r="O597" s="534"/>
      <c r="P597" s="534"/>
      <c r="Q597" s="534"/>
      <c r="R597" s="534"/>
      <c r="S597" s="534"/>
      <c r="T597" s="534"/>
      <c r="U597" s="534"/>
      <c r="V597" s="534"/>
      <c r="W597" s="534"/>
      <c r="X597" s="534"/>
      <c r="Y597" s="534"/>
      <c r="Z597" s="534"/>
      <c r="AA597" s="534"/>
      <c r="AB597" s="534"/>
      <c r="AC597" s="534"/>
      <c r="AD597" s="534"/>
    </row>
    <row r="598" ht="13.5" customHeight="1">
      <c r="A598" s="534"/>
      <c r="B598" s="652"/>
      <c r="C598" s="652"/>
      <c r="D598" s="652"/>
      <c r="E598" s="652"/>
      <c r="F598" s="652"/>
      <c r="G598" s="652"/>
      <c r="H598" s="652"/>
      <c r="I598" s="652"/>
      <c r="J598" s="652"/>
      <c r="K598" s="971"/>
      <c r="L598" s="971"/>
      <c r="M598" s="534"/>
      <c r="N598" s="534"/>
      <c r="O598" s="534"/>
      <c r="P598" s="534"/>
      <c r="Q598" s="534"/>
      <c r="R598" s="534"/>
      <c r="S598" s="534"/>
      <c r="T598" s="534"/>
      <c r="U598" s="534"/>
      <c r="V598" s="534"/>
      <c r="W598" s="534"/>
      <c r="X598" s="534"/>
      <c r="Y598" s="534"/>
      <c r="Z598" s="534"/>
      <c r="AA598" s="534"/>
      <c r="AB598" s="534"/>
      <c r="AC598" s="534"/>
      <c r="AD598" s="534"/>
    </row>
    <row r="599" ht="13.5" customHeight="1">
      <c r="A599" s="534"/>
      <c r="B599" s="652"/>
      <c r="C599" s="652"/>
      <c r="D599" s="652"/>
      <c r="E599" s="652"/>
      <c r="F599" s="652"/>
      <c r="G599" s="652"/>
      <c r="H599" s="652"/>
      <c r="I599" s="652"/>
      <c r="J599" s="652"/>
      <c r="K599" s="971"/>
      <c r="L599" s="971"/>
      <c r="M599" s="534"/>
      <c r="N599" s="534"/>
      <c r="O599" s="534"/>
      <c r="P599" s="534"/>
      <c r="Q599" s="534"/>
      <c r="R599" s="534"/>
      <c r="S599" s="534"/>
      <c r="T599" s="534"/>
      <c r="U599" s="534"/>
      <c r="V599" s="534"/>
      <c r="W599" s="534"/>
      <c r="X599" s="534"/>
      <c r="Y599" s="534"/>
      <c r="Z599" s="534"/>
      <c r="AA599" s="534"/>
      <c r="AB599" s="534"/>
      <c r="AC599" s="534"/>
      <c r="AD599" s="534"/>
    </row>
    <row r="600" ht="13.5" customHeight="1">
      <c r="A600" s="534"/>
      <c r="B600" s="652"/>
      <c r="C600" s="652"/>
      <c r="D600" s="652"/>
      <c r="E600" s="652"/>
      <c r="F600" s="652"/>
      <c r="G600" s="652"/>
      <c r="H600" s="652"/>
      <c r="I600" s="652"/>
      <c r="J600" s="652"/>
      <c r="K600" s="971"/>
      <c r="L600" s="971"/>
      <c r="M600" s="534"/>
      <c r="N600" s="534"/>
      <c r="O600" s="534"/>
      <c r="P600" s="534"/>
      <c r="Q600" s="534"/>
      <c r="R600" s="534"/>
      <c r="S600" s="534"/>
      <c r="T600" s="534"/>
      <c r="U600" s="534"/>
      <c r="V600" s="534"/>
      <c r="W600" s="534"/>
      <c r="X600" s="534"/>
      <c r="Y600" s="534"/>
      <c r="Z600" s="534"/>
      <c r="AA600" s="534"/>
      <c r="AB600" s="534"/>
      <c r="AC600" s="534"/>
      <c r="AD600" s="534"/>
    </row>
    <row r="601" ht="13.5" customHeight="1">
      <c r="A601" s="534"/>
      <c r="B601" s="652"/>
      <c r="C601" s="652"/>
      <c r="D601" s="652"/>
      <c r="E601" s="652"/>
      <c r="F601" s="652"/>
      <c r="G601" s="652"/>
      <c r="H601" s="652"/>
      <c r="I601" s="652"/>
      <c r="J601" s="652"/>
      <c r="K601" s="971"/>
      <c r="L601" s="971"/>
      <c r="M601" s="534"/>
      <c r="N601" s="534"/>
      <c r="O601" s="534"/>
      <c r="P601" s="534"/>
      <c r="Q601" s="534"/>
      <c r="R601" s="534"/>
      <c r="S601" s="534"/>
      <c r="T601" s="534"/>
      <c r="U601" s="534"/>
      <c r="V601" s="534"/>
      <c r="W601" s="534"/>
      <c r="X601" s="534"/>
      <c r="Y601" s="534"/>
      <c r="Z601" s="534"/>
      <c r="AA601" s="534"/>
      <c r="AB601" s="534"/>
      <c r="AC601" s="534"/>
      <c r="AD601" s="534"/>
    </row>
    <row r="602" ht="13.5" customHeight="1">
      <c r="A602" s="534"/>
      <c r="B602" s="652"/>
      <c r="C602" s="652"/>
      <c r="D602" s="652"/>
      <c r="E602" s="652"/>
      <c r="F602" s="652"/>
      <c r="G602" s="652"/>
      <c r="H602" s="652"/>
      <c r="I602" s="652"/>
      <c r="J602" s="652"/>
      <c r="K602" s="971"/>
      <c r="L602" s="971"/>
      <c r="M602" s="534"/>
      <c r="N602" s="534"/>
      <c r="O602" s="534"/>
      <c r="P602" s="534"/>
      <c r="Q602" s="534"/>
      <c r="R602" s="534"/>
      <c r="S602" s="534"/>
      <c r="T602" s="534"/>
      <c r="U602" s="534"/>
      <c r="V602" s="534"/>
      <c r="W602" s="534"/>
      <c r="X602" s="534"/>
      <c r="Y602" s="534"/>
      <c r="Z602" s="534"/>
      <c r="AA602" s="534"/>
      <c r="AB602" s="534"/>
      <c r="AC602" s="534"/>
      <c r="AD602" s="534"/>
    </row>
    <row r="603" ht="13.5" customHeight="1">
      <c r="A603" s="534"/>
      <c r="B603" s="652"/>
      <c r="C603" s="652"/>
      <c r="D603" s="652"/>
      <c r="E603" s="652"/>
      <c r="F603" s="652"/>
      <c r="G603" s="652"/>
      <c r="H603" s="652"/>
      <c r="I603" s="652"/>
      <c r="J603" s="652"/>
      <c r="K603" s="971"/>
      <c r="L603" s="971"/>
      <c r="M603" s="534"/>
      <c r="N603" s="534"/>
      <c r="O603" s="534"/>
      <c r="P603" s="534"/>
      <c r="Q603" s="534"/>
      <c r="R603" s="534"/>
      <c r="S603" s="534"/>
      <c r="T603" s="534"/>
      <c r="U603" s="534"/>
      <c r="V603" s="534"/>
      <c r="W603" s="534"/>
      <c r="X603" s="534"/>
      <c r="Y603" s="534"/>
      <c r="Z603" s="534"/>
      <c r="AA603" s="534"/>
      <c r="AB603" s="534"/>
      <c r="AC603" s="534"/>
      <c r="AD603" s="534"/>
    </row>
    <row r="604" ht="13.5" customHeight="1">
      <c r="A604" s="534"/>
      <c r="B604" s="652"/>
      <c r="C604" s="652"/>
      <c r="D604" s="652"/>
      <c r="E604" s="652"/>
      <c r="F604" s="652"/>
      <c r="G604" s="652"/>
      <c r="H604" s="652"/>
      <c r="I604" s="652"/>
      <c r="J604" s="652"/>
      <c r="K604" s="971"/>
      <c r="L604" s="971"/>
      <c r="M604" s="534"/>
      <c r="N604" s="534"/>
      <c r="O604" s="534"/>
      <c r="P604" s="534"/>
      <c r="Q604" s="534"/>
      <c r="R604" s="534"/>
      <c r="S604" s="534"/>
      <c r="T604" s="534"/>
      <c r="U604" s="534"/>
      <c r="V604" s="534"/>
      <c r="W604" s="534"/>
      <c r="X604" s="534"/>
      <c r="Y604" s="534"/>
      <c r="Z604" s="534"/>
      <c r="AA604" s="534"/>
      <c r="AB604" s="534"/>
      <c r="AC604" s="534"/>
      <c r="AD604" s="534"/>
    </row>
    <row r="605" ht="13.5" customHeight="1">
      <c r="A605" s="534"/>
      <c r="B605" s="652"/>
      <c r="C605" s="652"/>
      <c r="D605" s="652"/>
      <c r="E605" s="652"/>
      <c r="F605" s="652"/>
      <c r="G605" s="652"/>
      <c r="H605" s="652"/>
      <c r="I605" s="652"/>
      <c r="J605" s="652"/>
      <c r="K605" s="971"/>
      <c r="L605" s="971"/>
      <c r="M605" s="534"/>
      <c r="N605" s="534"/>
      <c r="O605" s="534"/>
      <c r="P605" s="534"/>
      <c r="Q605" s="534"/>
      <c r="R605" s="534"/>
      <c r="S605" s="534"/>
      <c r="T605" s="534"/>
      <c r="U605" s="534"/>
      <c r="V605" s="534"/>
      <c r="W605" s="534"/>
      <c r="X605" s="534"/>
      <c r="Y605" s="534"/>
      <c r="Z605" s="534"/>
      <c r="AA605" s="534"/>
      <c r="AB605" s="534"/>
      <c r="AC605" s="534"/>
      <c r="AD605" s="534"/>
    </row>
    <row r="606" ht="13.5" customHeight="1">
      <c r="A606" s="534"/>
      <c r="B606" s="652"/>
      <c r="C606" s="652"/>
      <c r="D606" s="652"/>
      <c r="E606" s="652"/>
      <c r="F606" s="652"/>
      <c r="G606" s="652"/>
      <c r="H606" s="652"/>
      <c r="I606" s="652"/>
      <c r="J606" s="652"/>
      <c r="K606" s="971"/>
      <c r="L606" s="971"/>
      <c r="M606" s="534"/>
      <c r="N606" s="534"/>
      <c r="O606" s="534"/>
      <c r="P606" s="534"/>
      <c r="Q606" s="534"/>
      <c r="R606" s="534"/>
      <c r="S606" s="534"/>
      <c r="T606" s="534"/>
      <c r="U606" s="534"/>
      <c r="V606" s="534"/>
      <c r="W606" s="534"/>
      <c r="X606" s="534"/>
      <c r="Y606" s="534"/>
      <c r="Z606" s="534"/>
      <c r="AA606" s="534"/>
      <c r="AB606" s="534"/>
      <c r="AC606" s="534"/>
      <c r="AD606" s="534"/>
    </row>
    <row r="607" ht="13.5" customHeight="1">
      <c r="A607" s="534"/>
      <c r="B607" s="652"/>
      <c r="C607" s="652"/>
      <c r="D607" s="652"/>
      <c r="E607" s="652"/>
      <c r="F607" s="652"/>
      <c r="G607" s="652"/>
      <c r="H607" s="652"/>
      <c r="I607" s="652"/>
      <c r="J607" s="652"/>
      <c r="K607" s="971"/>
      <c r="L607" s="971"/>
      <c r="M607" s="534"/>
      <c r="N607" s="534"/>
      <c r="O607" s="534"/>
      <c r="P607" s="534"/>
      <c r="Q607" s="534"/>
      <c r="R607" s="534"/>
      <c r="S607" s="534"/>
      <c r="T607" s="534"/>
      <c r="U607" s="534"/>
      <c r="V607" s="534"/>
      <c r="W607" s="534"/>
      <c r="X607" s="534"/>
      <c r="Y607" s="534"/>
      <c r="Z607" s="534"/>
      <c r="AA607" s="534"/>
      <c r="AB607" s="534"/>
      <c r="AC607" s="534"/>
      <c r="AD607" s="534"/>
    </row>
    <row r="608" ht="13.5" customHeight="1">
      <c r="A608" s="534"/>
      <c r="B608" s="652"/>
      <c r="C608" s="652"/>
      <c r="D608" s="652"/>
      <c r="E608" s="652"/>
      <c r="F608" s="652"/>
      <c r="G608" s="652"/>
      <c r="H608" s="652"/>
      <c r="I608" s="652"/>
      <c r="J608" s="652"/>
      <c r="K608" s="971"/>
      <c r="L608" s="971"/>
      <c r="M608" s="534"/>
      <c r="N608" s="534"/>
      <c r="O608" s="534"/>
      <c r="P608" s="534"/>
      <c r="Q608" s="534"/>
      <c r="R608" s="534"/>
      <c r="S608" s="534"/>
      <c r="T608" s="534"/>
      <c r="U608" s="534"/>
      <c r="V608" s="534"/>
      <c r="W608" s="534"/>
      <c r="X608" s="534"/>
      <c r="Y608" s="534"/>
      <c r="Z608" s="534"/>
      <c r="AA608" s="534"/>
      <c r="AB608" s="534"/>
      <c r="AC608" s="534"/>
      <c r="AD608" s="534"/>
    </row>
    <row r="609" ht="13.5" customHeight="1">
      <c r="A609" s="534"/>
      <c r="B609" s="652"/>
      <c r="C609" s="652"/>
      <c r="D609" s="652"/>
      <c r="E609" s="652"/>
      <c r="F609" s="652"/>
      <c r="G609" s="652"/>
      <c r="H609" s="652"/>
      <c r="I609" s="652"/>
      <c r="J609" s="652"/>
      <c r="K609" s="971"/>
      <c r="L609" s="971"/>
      <c r="M609" s="534"/>
      <c r="N609" s="534"/>
      <c r="O609" s="534"/>
      <c r="P609" s="534"/>
      <c r="Q609" s="534"/>
      <c r="R609" s="534"/>
      <c r="S609" s="534"/>
      <c r="T609" s="534"/>
      <c r="U609" s="534"/>
      <c r="V609" s="534"/>
      <c r="W609" s="534"/>
      <c r="X609" s="534"/>
      <c r="Y609" s="534"/>
      <c r="Z609" s="534"/>
      <c r="AA609" s="534"/>
      <c r="AB609" s="534"/>
      <c r="AC609" s="534"/>
      <c r="AD609" s="534"/>
    </row>
    <row r="610" ht="13.5" customHeight="1">
      <c r="A610" s="534"/>
      <c r="B610" s="652"/>
      <c r="C610" s="652"/>
      <c r="D610" s="652"/>
      <c r="E610" s="652"/>
      <c r="F610" s="652"/>
      <c r="G610" s="652"/>
      <c r="H610" s="652"/>
      <c r="I610" s="652"/>
      <c r="J610" s="652"/>
      <c r="K610" s="971"/>
      <c r="L610" s="971"/>
      <c r="M610" s="534"/>
      <c r="N610" s="534"/>
      <c r="O610" s="534"/>
      <c r="P610" s="534"/>
      <c r="Q610" s="534"/>
      <c r="R610" s="534"/>
      <c r="S610" s="534"/>
      <c r="T610" s="534"/>
      <c r="U610" s="534"/>
      <c r="V610" s="534"/>
      <c r="W610" s="534"/>
      <c r="X610" s="534"/>
      <c r="Y610" s="534"/>
      <c r="Z610" s="534"/>
      <c r="AA610" s="534"/>
      <c r="AB610" s="534"/>
      <c r="AC610" s="534"/>
      <c r="AD610" s="534"/>
    </row>
    <row r="611" ht="13.5" customHeight="1">
      <c r="A611" s="534"/>
      <c r="B611" s="652"/>
      <c r="C611" s="652"/>
      <c r="D611" s="652"/>
      <c r="E611" s="652"/>
      <c r="F611" s="652"/>
      <c r="G611" s="652"/>
      <c r="H611" s="652"/>
      <c r="I611" s="652"/>
      <c r="J611" s="652"/>
      <c r="K611" s="971"/>
      <c r="L611" s="971"/>
      <c r="M611" s="534"/>
      <c r="N611" s="534"/>
      <c r="O611" s="534"/>
      <c r="P611" s="534"/>
      <c r="Q611" s="534"/>
      <c r="R611" s="534"/>
      <c r="S611" s="534"/>
      <c r="T611" s="534"/>
      <c r="U611" s="534"/>
      <c r="V611" s="534"/>
      <c r="W611" s="534"/>
      <c r="X611" s="534"/>
      <c r="Y611" s="534"/>
      <c r="Z611" s="534"/>
      <c r="AA611" s="534"/>
      <c r="AB611" s="534"/>
      <c r="AC611" s="534"/>
      <c r="AD611" s="534"/>
    </row>
    <row r="612" ht="13.5" customHeight="1">
      <c r="A612" s="534"/>
      <c r="B612" s="652"/>
      <c r="C612" s="652"/>
      <c r="D612" s="652"/>
      <c r="E612" s="652"/>
      <c r="F612" s="652"/>
      <c r="G612" s="652"/>
      <c r="H612" s="652"/>
      <c r="I612" s="652"/>
      <c r="J612" s="652"/>
      <c r="K612" s="971"/>
      <c r="L612" s="971"/>
      <c r="M612" s="534"/>
      <c r="N612" s="534"/>
      <c r="O612" s="534"/>
      <c r="P612" s="534"/>
      <c r="Q612" s="534"/>
      <c r="R612" s="534"/>
      <c r="S612" s="534"/>
      <c r="T612" s="534"/>
      <c r="U612" s="534"/>
      <c r="V612" s="534"/>
      <c r="W612" s="534"/>
      <c r="X612" s="534"/>
      <c r="Y612" s="534"/>
      <c r="Z612" s="534"/>
      <c r="AA612" s="534"/>
      <c r="AB612" s="534"/>
      <c r="AC612" s="534"/>
      <c r="AD612" s="534"/>
    </row>
    <row r="613" ht="13.5" customHeight="1">
      <c r="A613" s="534"/>
      <c r="B613" s="652"/>
      <c r="C613" s="652"/>
      <c r="D613" s="652"/>
      <c r="E613" s="652"/>
      <c r="F613" s="652"/>
      <c r="G613" s="652"/>
      <c r="H613" s="652"/>
      <c r="I613" s="652"/>
      <c r="J613" s="652"/>
      <c r="K613" s="971"/>
      <c r="L613" s="971"/>
      <c r="M613" s="534"/>
      <c r="N613" s="534"/>
      <c r="O613" s="534"/>
      <c r="P613" s="534"/>
      <c r="Q613" s="534"/>
      <c r="R613" s="534"/>
      <c r="S613" s="534"/>
      <c r="T613" s="534"/>
      <c r="U613" s="534"/>
      <c r="V613" s="534"/>
      <c r="W613" s="534"/>
      <c r="X613" s="534"/>
      <c r="Y613" s="534"/>
      <c r="Z613" s="534"/>
      <c r="AA613" s="534"/>
      <c r="AB613" s="534"/>
      <c r="AC613" s="534"/>
      <c r="AD613" s="534"/>
    </row>
    <row r="614" ht="13.5" customHeight="1">
      <c r="A614" s="534"/>
      <c r="B614" s="652"/>
      <c r="C614" s="652"/>
      <c r="D614" s="652"/>
      <c r="E614" s="652"/>
      <c r="F614" s="652"/>
      <c r="G614" s="652"/>
      <c r="H614" s="652"/>
      <c r="I614" s="652"/>
      <c r="J614" s="652"/>
      <c r="K614" s="971"/>
      <c r="L614" s="971"/>
      <c r="M614" s="534"/>
      <c r="N614" s="534"/>
      <c r="O614" s="534"/>
      <c r="P614" s="534"/>
      <c r="Q614" s="534"/>
      <c r="R614" s="534"/>
      <c r="S614" s="534"/>
      <c r="T614" s="534"/>
      <c r="U614" s="534"/>
      <c r="V614" s="534"/>
      <c r="W614" s="534"/>
      <c r="X614" s="534"/>
      <c r="Y614" s="534"/>
      <c r="Z614" s="534"/>
      <c r="AA614" s="534"/>
      <c r="AB614" s="534"/>
      <c r="AC614" s="534"/>
      <c r="AD614" s="534"/>
    </row>
    <row r="615" ht="13.5" customHeight="1">
      <c r="A615" s="534"/>
      <c r="B615" s="652"/>
      <c r="C615" s="652"/>
      <c r="D615" s="652"/>
      <c r="E615" s="652"/>
      <c r="F615" s="652"/>
      <c r="G615" s="652"/>
      <c r="H615" s="652"/>
      <c r="I615" s="652"/>
      <c r="J615" s="652"/>
      <c r="K615" s="971"/>
      <c r="L615" s="971"/>
      <c r="M615" s="534"/>
      <c r="N615" s="534"/>
      <c r="O615" s="534"/>
      <c r="P615" s="534"/>
      <c r="Q615" s="534"/>
      <c r="R615" s="534"/>
      <c r="S615" s="534"/>
      <c r="T615" s="534"/>
      <c r="U615" s="534"/>
      <c r="V615" s="534"/>
      <c r="W615" s="534"/>
      <c r="X615" s="534"/>
      <c r="Y615" s="534"/>
      <c r="Z615" s="534"/>
      <c r="AA615" s="534"/>
      <c r="AB615" s="534"/>
      <c r="AC615" s="534"/>
      <c r="AD615" s="534"/>
    </row>
    <row r="616" ht="13.5" customHeight="1">
      <c r="A616" s="534"/>
      <c r="B616" s="652"/>
      <c r="C616" s="652"/>
      <c r="D616" s="652"/>
      <c r="E616" s="652"/>
      <c r="F616" s="652"/>
      <c r="G616" s="652"/>
      <c r="H616" s="652"/>
      <c r="I616" s="652"/>
      <c r="J616" s="652"/>
      <c r="K616" s="971"/>
      <c r="L616" s="971"/>
      <c r="M616" s="534"/>
      <c r="N616" s="534"/>
      <c r="O616" s="534"/>
      <c r="P616" s="534"/>
      <c r="Q616" s="534"/>
      <c r="R616" s="534"/>
      <c r="S616" s="534"/>
      <c r="T616" s="534"/>
      <c r="U616" s="534"/>
      <c r="V616" s="534"/>
      <c r="W616" s="534"/>
      <c r="X616" s="534"/>
      <c r="Y616" s="534"/>
      <c r="Z616" s="534"/>
      <c r="AA616" s="534"/>
      <c r="AB616" s="534"/>
      <c r="AC616" s="534"/>
      <c r="AD616" s="534"/>
    </row>
    <row r="617" ht="13.5" customHeight="1">
      <c r="A617" s="534"/>
      <c r="B617" s="652"/>
      <c r="C617" s="652"/>
      <c r="D617" s="652"/>
      <c r="E617" s="652"/>
      <c r="F617" s="652"/>
      <c r="G617" s="652"/>
      <c r="H617" s="652"/>
      <c r="I617" s="652"/>
      <c r="J617" s="652"/>
      <c r="K617" s="971"/>
      <c r="L617" s="971"/>
      <c r="M617" s="534"/>
      <c r="N617" s="534"/>
      <c r="O617" s="534"/>
      <c r="P617" s="534"/>
      <c r="Q617" s="534"/>
      <c r="R617" s="534"/>
      <c r="S617" s="534"/>
      <c r="T617" s="534"/>
      <c r="U617" s="534"/>
      <c r="V617" s="534"/>
      <c r="W617" s="534"/>
      <c r="X617" s="534"/>
      <c r="Y617" s="534"/>
      <c r="Z617" s="534"/>
      <c r="AA617" s="534"/>
      <c r="AB617" s="534"/>
      <c r="AC617" s="534"/>
      <c r="AD617" s="534"/>
    </row>
    <row r="618" ht="13.5" customHeight="1">
      <c r="A618" s="534"/>
      <c r="B618" s="652"/>
      <c r="C618" s="652"/>
      <c r="D618" s="652"/>
      <c r="E618" s="652"/>
      <c r="F618" s="652"/>
      <c r="G618" s="652"/>
      <c r="H618" s="652"/>
      <c r="I618" s="652"/>
      <c r="J618" s="652"/>
      <c r="K618" s="971"/>
      <c r="L618" s="971"/>
      <c r="M618" s="534"/>
      <c r="N618" s="534"/>
      <c r="O618" s="534"/>
      <c r="P618" s="534"/>
      <c r="Q618" s="534"/>
      <c r="R618" s="534"/>
      <c r="S618" s="534"/>
      <c r="T618" s="534"/>
      <c r="U618" s="534"/>
      <c r="V618" s="534"/>
      <c r="W618" s="534"/>
      <c r="X618" s="534"/>
      <c r="Y618" s="534"/>
      <c r="Z618" s="534"/>
      <c r="AA618" s="534"/>
      <c r="AB618" s="534"/>
      <c r="AC618" s="534"/>
      <c r="AD618" s="534"/>
    </row>
    <row r="619" ht="13.5" customHeight="1">
      <c r="A619" s="534"/>
      <c r="B619" s="652"/>
      <c r="C619" s="652"/>
      <c r="D619" s="652"/>
      <c r="E619" s="652"/>
      <c r="F619" s="652"/>
      <c r="G619" s="652"/>
      <c r="H619" s="652"/>
      <c r="I619" s="652"/>
      <c r="J619" s="652"/>
      <c r="K619" s="971"/>
      <c r="L619" s="971"/>
      <c r="M619" s="534"/>
      <c r="N619" s="534"/>
      <c r="O619" s="534"/>
      <c r="P619" s="534"/>
      <c r="Q619" s="534"/>
      <c r="R619" s="534"/>
      <c r="S619" s="534"/>
      <c r="T619" s="534"/>
      <c r="U619" s="534"/>
      <c r="V619" s="534"/>
      <c r="W619" s="534"/>
      <c r="X619" s="534"/>
      <c r="Y619" s="534"/>
      <c r="Z619" s="534"/>
      <c r="AA619" s="534"/>
      <c r="AB619" s="534"/>
      <c r="AC619" s="534"/>
      <c r="AD619" s="534"/>
    </row>
    <row r="620" ht="13.5" customHeight="1">
      <c r="A620" s="534"/>
      <c r="B620" s="652"/>
      <c r="C620" s="652"/>
      <c r="D620" s="652"/>
      <c r="E620" s="652"/>
      <c r="F620" s="652"/>
      <c r="G620" s="652"/>
      <c r="H620" s="652"/>
      <c r="I620" s="652"/>
      <c r="J620" s="652"/>
      <c r="K620" s="971"/>
      <c r="L620" s="971"/>
      <c r="M620" s="534"/>
      <c r="N620" s="534"/>
      <c r="O620" s="534"/>
      <c r="P620" s="534"/>
      <c r="Q620" s="534"/>
      <c r="R620" s="534"/>
      <c r="S620" s="534"/>
      <c r="T620" s="534"/>
      <c r="U620" s="534"/>
      <c r="V620" s="534"/>
      <c r="W620" s="534"/>
      <c r="X620" s="534"/>
      <c r="Y620" s="534"/>
      <c r="Z620" s="534"/>
      <c r="AA620" s="534"/>
      <c r="AB620" s="534"/>
      <c r="AC620" s="534"/>
      <c r="AD620" s="534"/>
    </row>
    <row r="621" ht="13.5" customHeight="1">
      <c r="A621" s="534"/>
      <c r="B621" s="652"/>
      <c r="C621" s="652"/>
      <c r="D621" s="652"/>
      <c r="E621" s="652"/>
      <c r="F621" s="652"/>
      <c r="G621" s="652"/>
      <c r="H621" s="652"/>
      <c r="I621" s="652"/>
      <c r="J621" s="652"/>
      <c r="K621" s="971"/>
      <c r="L621" s="971"/>
      <c r="M621" s="534"/>
      <c r="N621" s="534"/>
      <c r="O621" s="534"/>
      <c r="P621" s="534"/>
      <c r="Q621" s="534"/>
      <c r="R621" s="534"/>
      <c r="S621" s="534"/>
      <c r="T621" s="534"/>
      <c r="U621" s="534"/>
      <c r="V621" s="534"/>
      <c r="W621" s="534"/>
      <c r="X621" s="534"/>
      <c r="Y621" s="534"/>
      <c r="Z621" s="534"/>
      <c r="AA621" s="534"/>
      <c r="AB621" s="534"/>
      <c r="AC621" s="534"/>
      <c r="AD621" s="534"/>
    </row>
    <row r="622" ht="13.5" customHeight="1">
      <c r="A622" s="534"/>
      <c r="B622" s="652"/>
      <c r="C622" s="652"/>
      <c r="D622" s="652"/>
      <c r="E622" s="652"/>
      <c r="F622" s="652"/>
      <c r="G622" s="652"/>
      <c r="H622" s="652"/>
      <c r="I622" s="652"/>
      <c r="J622" s="652"/>
      <c r="K622" s="971"/>
      <c r="L622" s="971"/>
      <c r="M622" s="534"/>
      <c r="N622" s="534"/>
      <c r="O622" s="534"/>
      <c r="P622" s="534"/>
      <c r="Q622" s="534"/>
      <c r="R622" s="534"/>
      <c r="S622" s="534"/>
      <c r="T622" s="534"/>
      <c r="U622" s="534"/>
      <c r="V622" s="534"/>
      <c r="W622" s="534"/>
      <c r="X622" s="534"/>
      <c r="Y622" s="534"/>
      <c r="Z622" s="534"/>
      <c r="AA622" s="534"/>
      <c r="AB622" s="534"/>
      <c r="AC622" s="534"/>
      <c r="AD622" s="534"/>
    </row>
    <row r="623" ht="13.5" customHeight="1">
      <c r="A623" s="534"/>
      <c r="B623" s="652"/>
      <c r="C623" s="652"/>
      <c r="D623" s="652"/>
      <c r="E623" s="652"/>
      <c r="F623" s="652"/>
      <c r="G623" s="652"/>
      <c r="H623" s="652"/>
      <c r="I623" s="652"/>
      <c r="J623" s="652"/>
      <c r="K623" s="971"/>
      <c r="L623" s="971"/>
      <c r="M623" s="534"/>
      <c r="N623" s="534"/>
      <c r="O623" s="534"/>
      <c r="P623" s="534"/>
      <c r="Q623" s="534"/>
      <c r="R623" s="534"/>
      <c r="S623" s="534"/>
      <c r="T623" s="534"/>
      <c r="U623" s="534"/>
      <c r="V623" s="534"/>
      <c r="W623" s="534"/>
      <c r="X623" s="534"/>
      <c r="Y623" s="534"/>
      <c r="Z623" s="534"/>
      <c r="AA623" s="534"/>
      <c r="AB623" s="534"/>
      <c r="AC623" s="534"/>
      <c r="AD623" s="534"/>
    </row>
    <row r="624" ht="13.5" customHeight="1">
      <c r="A624" s="534"/>
      <c r="B624" s="652"/>
      <c r="C624" s="652"/>
      <c r="D624" s="652"/>
      <c r="E624" s="652"/>
      <c r="F624" s="652"/>
      <c r="G624" s="652"/>
      <c r="H624" s="652"/>
      <c r="I624" s="652"/>
      <c r="J624" s="652"/>
      <c r="K624" s="971"/>
      <c r="L624" s="971"/>
      <c r="M624" s="534"/>
      <c r="N624" s="534"/>
      <c r="O624" s="534"/>
      <c r="P624" s="534"/>
      <c r="Q624" s="534"/>
      <c r="R624" s="534"/>
      <c r="S624" s="534"/>
      <c r="T624" s="534"/>
      <c r="U624" s="534"/>
      <c r="V624" s="534"/>
      <c r="W624" s="534"/>
      <c r="X624" s="534"/>
      <c r="Y624" s="534"/>
      <c r="Z624" s="534"/>
      <c r="AA624" s="534"/>
      <c r="AB624" s="534"/>
      <c r="AC624" s="534"/>
      <c r="AD624" s="534"/>
    </row>
    <row r="625" ht="13.5" customHeight="1">
      <c r="A625" s="534"/>
      <c r="B625" s="652"/>
      <c r="C625" s="652"/>
      <c r="D625" s="652"/>
      <c r="E625" s="652"/>
      <c r="F625" s="652"/>
      <c r="G625" s="652"/>
      <c r="H625" s="652"/>
      <c r="I625" s="652"/>
      <c r="J625" s="652"/>
      <c r="K625" s="971"/>
      <c r="L625" s="971"/>
      <c r="M625" s="534"/>
      <c r="N625" s="534"/>
      <c r="O625" s="534"/>
      <c r="P625" s="534"/>
      <c r="Q625" s="534"/>
      <c r="R625" s="534"/>
      <c r="S625" s="534"/>
      <c r="T625" s="534"/>
      <c r="U625" s="534"/>
      <c r="V625" s="534"/>
      <c r="W625" s="534"/>
      <c r="X625" s="534"/>
      <c r="Y625" s="534"/>
      <c r="Z625" s="534"/>
      <c r="AA625" s="534"/>
      <c r="AB625" s="534"/>
      <c r="AC625" s="534"/>
      <c r="AD625" s="534"/>
    </row>
    <row r="626" ht="13.5" customHeight="1">
      <c r="A626" s="534"/>
      <c r="B626" s="652"/>
      <c r="C626" s="652"/>
      <c r="D626" s="652"/>
      <c r="E626" s="652"/>
      <c r="F626" s="652"/>
      <c r="G626" s="652"/>
      <c r="H626" s="652"/>
      <c r="I626" s="652"/>
      <c r="J626" s="652"/>
      <c r="K626" s="971"/>
      <c r="L626" s="971"/>
      <c r="M626" s="534"/>
      <c r="N626" s="534"/>
      <c r="O626" s="534"/>
      <c r="P626" s="534"/>
      <c r="Q626" s="534"/>
      <c r="R626" s="534"/>
      <c r="S626" s="534"/>
      <c r="T626" s="534"/>
      <c r="U626" s="534"/>
      <c r="V626" s="534"/>
      <c r="W626" s="534"/>
      <c r="X626" s="534"/>
      <c r="Y626" s="534"/>
      <c r="Z626" s="534"/>
      <c r="AA626" s="534"/>
      <c r="AB626" s="534"/>
      <c r="AC626" s="534"/>
      <c r="AD626" s="534"/>
    </row>
    <row r="627" ht="13.5" customHeight="1">
      <c r="A627" s="534"/>
      <c r="B627" s="652"/>
      <c r="C627" s="652"/>
      <c r="D627" s="652"/>
      <c r="E627" s="652"/>
      <c r="F627" s="652"/>
      <c r="G627" s="652"/>
      <c r="H627" s="652"/>
      <c r="I627" s="652"/>
      <c r="J627" s="652"/>
      <c r="K627" s="971"/>
      <c r="L627" s="971"/>
      <c r="M627" s="534"/>
      <c r="N627" s="534"/>
      <c r="O627" s="534"/>
      <c r="P627" s="534"/>
      <c r="Q627" s="534"/>
      <c r="R627" s="534"/>
      <c r="S627" s="534"/>
      <c r="T627" s="534"/>
      <c r="U627" s="534"/>
      <c r="V627" s="534"/>
      <c r="W627" s="534"/>
      <c r="X627" s="534"/>
      <c r="Y627" s="534"/>
      <c r="Z627" s="534"/>
      <c r="AA627" s="534"/>
      <c r="AB627" s="534"/>
      <c r="AC627" s="534"/>
      <c r="AD627" s="534"/>
    </row>
    <row r="628" ht="13.5" customHeight="1">
      <c r="A628" s="534"/>
      <c r="B628" s="652"/>
      <c r="C628" s="652"/>
      <c r="D628" s="652"/>
      <c r="E628" s="652"/>
      <c r="F628" s="652"/>
      <c r="G628" s="652"/>
      <c r="H628" s="652"/>
      <c r="I628" s="652"/>
      <c r="J628" s="652"/>
      <c r="K628" s="971"/>
      <c r="L628" s="971"/>
      <c r="M628" s="534"/>
      <c r="N628" s="534"/>
      <c r="O628" s="534"/>
      <c r="P628" s="534"/>
      <c r="Q628" s="534"/>
      <c r="R628" s="534"/>
      <c r="S628" s="534"/>
      <c r="T628" s="534"/>
      <c r="U628" s="534"/>
      <c r="V628" s="534"/>
      <c r="W628" s="534"/>
      <c r="X628" s="534"/>
      <c r="Y628" s="534"/>
      <c r="Z628" s="534"/>
      <c r="AA628" s="534"/>
      <c r="AB628" s="534"/>
      <c r="AC628" s="534"/>
      <c r="AD628" s="534"/>
    </row>
    <row r="629" ht="13.5" customHeight="1">
      <c r="A629" s="534"/>
      <c r="B629" s="652"/>
      <c r="C629" s="652"/>
      <c r="D629" s="652"/>
      <c r="E629" s="652"/>
      <c r="F629" s="652"/>
      <c r="G629" s="652"/>
      <c r="H629" s="652"/>
      <c r="I629" s="652"/>
      <c r="J629" s="652"/>
      <c r="K629" s="971"/>
      <c r="L629" s="971"/>
      <c r="M629" s="534"/>
      <c r="N629" s="534"/>
      <c r="O629" s="534"/>
      <c r="P629" s="534"/>
      <c r="Q629" s="534"/>
      <c r="R629" s="534"/>
      <c r="S629" s="534"/>
      <c r="T629" s="534"/>
      <c r="U629" s="534"/>
      <c r="V629" s="534"/>
      <c r="W629" s="534"/>
      <c r="X629" s="534"/>
      <c r="Y629" s="534"/>
      <c r="Z629" s="534"/>
      <c r="AA629" s="534"/>
      <c r="AB629" s="534"/>
      <c r="AC629" s="534"/>
      <c r="AD629" s="534"/>
    </row>
    <row r="630" ht="13.5" customHeight="1">
      <c r="A630" s="534"/>
      <c r="B630" s="652"/>
      <c r="C630" s="652"/>
      <c r="D630" s="652"/>
      <c r="E630" s="652"/>
      <c r="F630" s="652"/>
      <c r="G630" s="652"/>
      <c r="H630" s="652"/>
      <c r="I630" s="652"/>
      <c r="J630" s="652"/>
      <c r="K630" s="971"/>
      <c r="L630" s="971"/>
      <c r="M630" s="534"/>
      <c r="N630" s="534"/>
      <c r="O630" s="534"/>
      <c r="P630" s="534"/>
      <c r="Q630" s="534"/>
      <c r="R630" s="534"/>
      <c r="S630" s="534"/>
      <c r="T630" s="534"/>
      <c r="U630" s="534"/>
      <c r="V630" s="534"/>
      <c r="W630" s="534"/>
      <c r="X630" s="534"/>
      <c r="Y630" s="534"/>
      <c r="Z630" s="534"/>
      <c r="AA630" s="534"/>
      <c r="AB630" s="534"/>
      <c r="AC630" s="534"/>
      <c r="AD630" s="534"/>
    </row>
    <row r="631" ht="13.5" customHeight="1">
      <c r="A631" s="534"/>
      <c r="B631" s="652"/>
      <c r="C631" s="652"/>
      <c r="D631" s="652"/>
      <c r="E631" s="652"/>
      <c r="F631" s="652"/>
      <c r="G631" s="652"/>
      <c r="H631" s="652"/>
      <c r="I631" s="652"/>
      <c r="J631" s="652"/>
      <c r="K631" s="971"/>
      <c r="L631" s="971"/>
      <c r="M631" s="534"/>
      <c r="N631" s="534"/>
      <c r="O631" s="534"/>
      <c r="P631" s="534"/>
      <c r="Q631" s="534"/>
      <c r="R631" s="534"/>
      <c r="S631" s="534"/>
      <c r="T631" s="534"/>
      <c r="U631" s="534"/>
      <c r="V631" s="534"/>
      <c r="W631" s="534"/>
      <c r="X631" s="534"/>
      <c r="Y631" s="534"/>
      <c r="Z631" s="534"/>
      <c r="AA631" s="534"/>
      <c r="AB631" s="534"/>
      <c r="AC631" s="534"/>
      <c r="AD631" s="534"/>
    </row>
    <row r="632" ht="13.5" customHeight="1">
      <c r="A632" s="534"/>
      <c r="B632" s="652"/>
      <c r="C632" s="652"/>
      <c r="D632" s="652"/>
      <c r="E632" s="652"/>
      <c r="F632" s="652"/>
      <c r="G632" s="652"/>
      <c r="H632" s="652"/>
      <c r="I632" s="652"/>
      <c r="J632" s="652"/>
      <c r="K632" s="971"/>
      <c r="L632" s="971"/>
      <c r="M632" s="534"/>
      <c r="N632" s="534"/>
      <c r="O632" s="534"/>
      <c r="P632" s="534"/>
      <c r="Q632" s="534"/>
      <c r="R632" s="534"/>
      <c r="S632" s="534"/>
      <c r="T632" s="534"/>
      <c r="U632" s="534"/>
      <c r="V632" s="534"/>
      <c r="W632" s="534"/>
      <c r="X632" s="534"/>
      <c r="Y632" s="534"/>
      <c r="Z632" s="534"/>
      <c r="AA632" s="534"/>
      <c r="AB632" s="534"/>
      <c r="AC632" s="534"/>
      <c r="AD632" s="534"/>
    </row>
    <row r="633" ht="13.5" customHeight="1">
      <c r="A633" s="534"/>
      <c r="B633" s="652"/>
      <c r="C633" s="652"/>
      <c r="D633" s="652"/>
      <c r="E633" s="652"/>
      <c r="F633" s="652"/>
      <c r="G633" s="652"/>
      <c r="H633" s="652"/>
      <c r="I633" s="652"/>
      <c r="J633" s="652"/>
      <c r="K633" s="971"/>
      <c r="L633" s="971"/>
      <c r="M633" s="534"/>
      <c r="N633" s="534"/>
      <c r="O633" s="534"/>
      <c r="P633" s="534"/>
      <c r="Q633" s="534"/>
      <c r="R633" s="534"/>
      <c r="S633" s="534"/>
      <c r="T633" s="534"/>
      <c r="U633" s="534"/>
      <c r="V633" s="534"/>
      <c r="W633" s="534"/>
      <c r="X633" s="534"/>
      <c r="Y633" s="534"/>
      <c r="Z633" s="534"/>
      <c r="AA633" s="534"/>
      <c r="AB633" s="534"/>
      <c r="AC633" s="534"/>
      <c r="AD633" s="534"/>
    </row>
    <row r="634" ht="13.5" customHeight="1">
      <c r="A634" s="534"/>
      <c r="B634" s="652"/>
      <c r="C634" s="652"/>
      <c r="D634" s="652"/>
      <c r="E634" s="652"/>
      <c r="F634" s="652"/>
      <c r="G634" s="652"/>
      <c r="H634" s="652"/>
      <c r="I634" s="652"/>
      <c r="J634" s="652"/>
      <c r="K634" s="971"/>
      <c r="L634" s="971"/>
      <c r="M634" s="534"/>
      <c r="N634" s="534"/>
      <c r="O634" s="534"/>
      <c r="P634" s="534"/>
      <c r="Q634" s="534"/>
      <c r="R634" s="534"/>
      <c r="S634" s="534"/>
      <c r="T634" s="534"/>
      <c r="U634" s="534"/>
      <c r="V634" s="534"/>
      <c r="W634" s="534"/>
      <c r="X634" s="534"/>
      <c r="Y634" s="534"/>
      <c r="Z634" s="534"/>
      <c r="AA634" s="534"/>
      <c r="AB634" s="534"/>
      <c r="AC634" s="534"/>
      <c r="AD634" s="534"/>
    </row>
    <row r="635" ht="13.5" customHeight="1">
      <c r="A635" s="534"/>
      <c r="B635" s="652"/>
      <c r="C635" s="652"/>
      <c r="D635" s="652"/>
      <c r="E635" s="652"/>
      <c r="F635" s="652"/>
      <c r="G635" s="652"/>
      <c r="H635" s="652"/>
      <c r="I635" s="652"/>
      <c r="J635" s="652"/>
      <c r="K635" s="971"/>
      <c r="L635" s="971"/>
      <c r="M635" s="534"/>
      <c r="N635" s="534"/>
      <c r="O635" s="534"/>
      <c r="P635" s="534"/>
      <c r="Q635" s="534"/>
      <c r="R635" s="534"/>
      <c r="S635" s="534"/>
      <c r="T635" s="534"/>
      <c r="U635" s="534"/>
      <c r="V635" s="534"/>
      <c r="W635" s="534"/>
      <c r="X635" s="534"/>
      <c r="Y635" s="534"/>
      <c r="Z635" s="534"/>
      <c r="AA635" s="534"/>
      <c r="AB635" s="534"/>
      <c r="AC635" s="534"/>
      <c r="AD635" s="534"/>
    </row>
    <row r="636" ht="13.5" customHeight="1">
      <c r="A636" s="534"/>
      <c r="B636" s="652"/>
      <c r="C636" s="652"/>
      <c r="D636" s="652"/>
      <c r="E636" s="652"/>
      <c r="F636" s="652"/>
      <c r="G636" s="652"/>
      <c r="H636" s="652"/>
      <c r="I636" s="652"/>
      <c r="J636" s="652"/>
      <c r="K636" s="971"/>
      <c r="L636" s="971"/>
      <c r="M636" s="534"/>
      <c r="N636" s="534"/>
      <c r="O636" s="534"/>
      <c r="P636" s="534"/>
      <c r="Q636" s="534"/>
      <c r="R636" s="534"/>
      <c r="S636" s="534"/>
      <c r="T636" s="534"/>
      <c r="U636" s="534"/>
      <c r="V636" s="534"/>
      <c r="W636" s="534"/>
      <c r="X636" s="534"/>
      <c r="Y636" s="534"/>
      <c r="Z636" s="534"/>
      <c r="AA636" s="534"/>
      <c r="AB636" s="534"/>
      <c r="AC636" s="534"/>
      <c r="AD636" s="534"/>
    </row>
    <row r="637" ht="13.5" customHeight="1">
      <c r="A637" s="534"/>
      <c r="B637" s="652"/>
      <c r="C637" s="652"/>
      <c r="D637" s="652"/>
      <c r="E637" s="652"/>
      <c r="F637" s="652"/>
      <c r="G637" s="652"/>
      <c r="H637" s="652"/>
      <c r="I637" s="652"/>
      <c r="J637" s="652"/>
      <c r="K637" s="971"/>
      <c r="L637" s="971"/>
      <c r="M637" s="534"/>
      <c r="N637" s="534"/>
      <c r="O637" s="534"/>
      <c r="P637" s="534"/>
      <c r="Q637" s="534"/>
      <c r="R637" s="534"/>
      <c r="S637" s="534"/>
      <c r="T637" s="534"/>
      <c r="U637" s="534"/>
      <c r="V637" s="534"/>
      <c r="W637" s="534"/>
      <c r="X637" s="534"/>
      <c r="Y637" s="534"/>
      <c r="Z637" s="534"/>
      <c r="AA637" s="534"/>
      <c r="AB637" s="534"/>
      <c r="AC637" s="534"/>
      <c r="AD637" s="534"/>
    </row>
    <row r="638" ht="13.5" customHeight="1">
      <c r="A638" s="534"/>
      <c r="B638" s="652"/>
      <c r="C638" s="652"/>
      <c r="D638" s="652"/>
      <c r="E638" s="652"/>
      <c r="F638" s="652"/>
      <c r="G638" s="652"/>
      <c r="H638" s="652"/>
      <c r="I638" s="652"/>
      <c r="J638" s="652"/>
      <c r="K638" s="971"/>
      <c r="L638" s="971"/>
      <c r="M638" s="534"/>
      <c r="N638" s="534"/>
      <c r="O638" s="534"/>
      <c r="P638" s="534"/>
      <c r="Q638" s="534"/>
      <c r="R638" s="534"/>
      <c r="S638" s="534"/>
      <c r="T638" s="534"/>
      <c r="U638" s="534"/>
      <c r="V638" s="534"/>
      <c r="W638" s="534"/>
      <c r="X638" s="534"/>
      <c r="Y638" s="534"/>
      <c r="Z638" s="534"/>
      <c r="AA638" s="534"/>
      <c r="AB638" s="534"/>
      <c r="AC638" s="534"/>
      <c r="AD638" s="534"/>
    </row>
    <row r="639" ht="13.5" customHeight="1">
      <c r="A639" s="534"/>
      <c r="B639" s="652"/>
      <c r="C639" s="652"/>
      <c r="D639" s="652"/>
      <c r="E639" s="652"/>
      <c r="F639" s="652"/>
      <c r="G639" s="652"/>
      <c r="H639" s="652"/>
      <c r="I639" s="652"/>
      <c r="J639" s="652"/>
      <c r="K639" s="971"/>
      <c r="L639" s="971"/>
      <c r="M639" s="534"/>
      <c r="N639" s="534"/>
      <c r="O639" s="534"/>
      <c r="P639" s="534"/>
      <c r="Q639" s="534"/>
      <c r="R639" s="534"/>
      <c r="S639" s="534"/>
      <c r="T639" s="534"/>
      <c r="U639" s="534"/>
      <c r="V639" s="534"/>
      <c r="W639" s="534"/>
      <c r="X639" s="534"/>
      <c r="Y639" s="534"/>
      <c r="Z639" s="534"/>
      <c r="AA639" s="534"/>
      <c r="AB639" s="534"/>
      <c r="AC639" s="534"/>
      <c r="AD639" s="534"/>
    </row>
    <row r="640" ht="13.5" customHeight="1">
      <c r="A640" s="534"/>
      <c r="B640" s="652"/>
      <c r="C640" s="652"/>
      <c r="D640" s="652"/>
      <c r="E640" s="652"/>
      <c r="F640" s="652"/>
      <c r="G640" s="652"/>
      <c r="H640" s="652"/>
      <c r="I640" s="652"/>
      <c r="J640" s="652"/>
      <c r="K640" s="971"/>
      <c r="L640" s="971"/>
      <c r="M640" s="534"/>
      <c r="N640" s="534"/>
      <c r="O640" s="534"/>
      <c r="P640" s="534"/>
      <c r="Q640" s="534"/>
      <c r="R640" s="534"/>
      <c r="S640" s="534"/>
      <c r="T640" s="534"/>
      <c r="U640" s="534"/>
      <c r="V640" s="534"/>
      <c r="W640" s="534"/>
      <c r="X640" s="534"/>
      <c r="Y640" s="534"/>
      <c r="Z640" s="534"/>
      <c r="AA640" s="534"/>
      <c r="AB640" s="534"/>
      <c r="AC640" s="534"/>
      <c r="AD640" s="534"/>
    </row>
    <row r="641" ht="13.5" customHeight="1">
      <c r="A641" s="534"/>
      <c r="B641" s="652"/>
      <c r="C641" s="652"/>
      <c r="D641" s="652"/>
      <c r="E641" s="652"/>
      <c r="F641" s="652"/>
      <c r="G641" s="652"/>
      <c r="H641" s="652"/>
      <c r="I641" s="652"/>
      <c r="J641" s="652"/>
      <c r="K641" s="971"/>
      <c r="L641" s="971"/>
      <c r="M641" s="534"/>
      <c r="N641" s="534"/>
      <c r="O641" s="534"/>
      <c r="P641" s="534"/>
      <c r="Q641" s="534"/>
      <c r="R641" s="534"/>
      <c r="S641" s="534"/>
      <c r="T641" s="534"/>
      <c r="U641" s="534"/>
      <c r="V641" s="534"/>
      <c r="W641" s="534"/>
      <c r="X641" s="534"/>
      <c r="Y641" s="534"/>
      <c r="Z641" s="534"/>
      <c r="AA641" s="534"/>
      <c r="AB641" s="534"/>
      <c r="AC641" s="534"/>
      <c r="AD641" s="534"/>
    </row>
    <row r="642" ht="13.5" customHeight="1">
      <c r="A642" s="534"/>
      <c r="B642" s="652"/>
      <c r="C642" s="652"/>
      <c r="D642" s="652"/>
      <c r="E642" s="652"/>
      <c r="F642" s="652"/>
      <c r="G642" s="652"/>
      <c r="H642" s="652"/>
      <c r="I642" s="652"/>
      <c r="J642" s="652"/>
      <c r="K642" s="971"/>
      <c r="L642" s="971"/>
      <c r="M642" s="534"/>
      <c r="N642" s="534"/>
      <c r="O642" s="534"/>
      <c r="P642" s="534"/>
      <c r="Q642" s="534"/>
      <c r="R642" s="534"/>
      <c r="S642" s="534"/>
      <c r="T642" s="534"/>
      <c r="U642" s="534"/>
      <c r="V642" s="534"/>
      <c r="W642" s="534"/>
      <c r="X642" s="534"/>
      <c r="Y642" s="534"/>
      <c r="Z642" s="534"/>
      <c r="AA642" s="534"/>
      <c r="AB642" s="534"/>
      <c r="AC642" s="534"/>
      <c r="AD642" s="534"/>
    </row>
    <row r="643" ht="13.5" customHeight="1">
      <c r="A643" s="534"/>
      <c r="B643" s="652"/>
      <c r="C643" s="652"/>
      <c r="D643" s="652"/>
      <c r="E643" s="652"/>
      <c r="F643" s="652"/>
      <c r="G643" s="652"/>
      <c r="H643" s="652"/>
      <c r="I643" s="652"/>
      <c r="J643" s="652"/>
      <c r="K643" s="971"/>
      <c r="L643" s="971"/>
      <c r="M643" s="534"/>
      <c r="N643" s="534"/>
      <c r="O643" s="534"/>
      <c r="P643" s="534"/>
      <c r="Q643" s="534"/>
      <c r="R643" s="534"/>
      <c r="S643" s="534"/>
      <c r="T643" s="534"/>
      <c r="U643" s="534"/>
      <c r="V643" s="534"/>
      <c r="W643" s="534"/>
      <c r="X643" s="534"/>
      <c r="Y643" s="534"/>
      <c r="Z643" s="534"/>
      <c r="AA643" s="534"/>
      <c r="AB643" s="534"/>
      <c r="AC643" s="534"/>
      <c r="AD643" s="534"/>
    </row>
    <row r="644" ht="13.5" customHeight="1">
      <c r="A644" s="534"/>
      <c r="B644" s="652"/>
      <c r="C644" s="652"/>
      <c r="D644" s="652"/>
      <c r="E644" s="652"/>
      <c r="F644" s="652"/>
      <c r="G644" s="652"/>
      <c r="H644" s="652"/>
      <c r="I644" s="652"/>
      <c r="J644" s="652"/>
      <c r="K644" s="971"/>
      <c r="L644" s="971"/>
      <c r="M644" s="534"/>
      <c r="N644" s="534"/>
      <c r="O644" s="534"/>
      <c r="P644" s="534"/>
      <c r="Q644" s="534"/>
      <c r="R644" s="534"/>
      <c r="S644" s="534"/>
      <c r="T644" s="534"/>
      <c r="U644" s="534"/>
      <c r="V644" s="534"/>
      <c r="W644" s="534"/>
      <c r="X644" s="534"/>
      <c r="Y644" s="534"/>
      <c r="Z644" s="534"/>
      <c r="AA644" s="534"/>
      <c r="AB644" s="534"/>
      <c r="AC644" s="534"/>
      <c r="AD644" s="534"/>
    </row>
    <row r="645" ht="13.5" customHeight="1">
      <c r="A645" s="534"/>
      <c r="B645" s="652"/>
      <c r="C645" s="652"/>
      <c r="D645" s="652"/>
      <c r="E645" s="652"/>
      <c r="F645" s="652"/>
      <c r="G645" s="652"/>
      <c r="H645" s="652"/>
      <c r="I645" s="652"/>
      <c r="J645" s="652"/>
      <c r="K645" s="971"/>
      <c r="L645" s="971"/>
      <c r="M645" s="534"/>
      <c r="N645" s="534"/>
      <c r="O645" s="534"/>
      <c r="P645" s="534"/>
      <c r="Q645" s="534"/>
      <c r="R645" s="534"/>
      <c r="S645" s="534"/>
      <c r="T645" s="534"/>
      <c r="U645" s="534"/>
      <c r="V645" s="534"/>
      <c r="W645" s="534"/>
      <c r="X645" s="534"/>
      <c r="Y645" s="534"/>
      <c r="Z645" s="534"/>
      <c r="AA645" s="534"/>
      <c r="AB645" s="534"/>
      <c r="AC645" s="534"/>
      <c r="AD645" s="534"/>
    </row>
    <row r="646" ht="13.5" customHeight="1">
      <c r="A646" s="534"/>
      <c r="B646" s="652"/>
      <c r="C646" s="652"/>
      <c r="D646" s="652"/>
      <c r="E646" s="652"/>
      <c r="F646" s="652"/>
      <c r="G646" s="652"/>
      <c r="H646" s="652"/>
      <c r="I646" s="652"/>
      <c r="J646" s="652"/>
      <c r="K646" s="971"/>
      <c r="L646" s="971"/>
      <c r="M646" s="534"/>
      <c r="N646" s="534"/>
      <c r="O646" s="534"/>
      <c r="P646" s="534"/>
      <c r="Q646" s="534"/>
      <c r="R646" s="534"/>
      <c r="S646" s="534"/>
      <c r="T646" s="534"/>
      <c r="U646" s="534"/>
      <c r="V646" s="534"/>
      <c r="W646" s="534"/>
      <c r="X646" s="534"/>
      <c r="Y646" s="534"/>
      <c r="Z646" s="534"/>
      <c r="AA646" s="534"/>
      <c r="AB646" s="534"/>
      <c r="AC646" s="534"/>
      <c r="AD646" s="534"/>
    </row>
    <row r="647" ht="13.5" customHeight="1">
      <c r="A647" s="534"/>
      <c r="B647" s="652"/>
      <c r="C647" s="652"/>
      <c r="D647" s="652"/>
      <c r="E647" s="652"/>
      <c r="F647" s="652"/>
      <c r="G647" s="652"/>
      <c r="H647" s="652"/>
      <c r="I647" s="652"/>
      <c r="J647" s="652"/>
      <c r="K647" s="971"/>
      <c r="L647" s="971"/>
      <c r="M647" s="534"/>
      <c r="N647" s="534"/>
      <c r="O647" s="534"/>
      <c r="P647" s="534"/>
      <c r="Q647" s="534"/>
      <c r="R647" s="534"/>
      <c r="S647" s="534"/>
      <c r="T647" s="534"/>
      <c r="U647" s="534"/>
      <c r="V647" s="534"/>
      <c r="W647" s="534"/>
      <c r="X647" s="534"/>
      <c r="Y647" s="534"/>
      <c r="Z647" s="534"/>
      <c r="AA647" s="534"/>
      <c r="AB647" s="534"/>
      <c r="AC647" s="534"/>
      <c r="AD647" s="534"/>
    </row>
    <row r="648" ht="13.5" customHeight="1">
      <c r="A648" s="534"/>
      <c r="B648" s="652"/>
      <c r="C648" s="652"/>
      <c r="D648" s="652"/>
      <c r="E648" s="652"/>
      <c r="F648" s="652"/>
      <c r="G648" s="652"/>
      <c r="H648" s="652"/>
      <c r="I648" s="652"/>
      <c r="J648" s="652"/>
      <c r="K648" s="971"/>
      <c r="L648" s="971"/>
      <c r="M648" s="534"/>
      <c r="N648" s="534"/>
      <c r="O648" s="534"/>
      <c r="P648" s="534"/>
      <c r="Q648" s="534"/>
      <c r="R648" s="534"/>
      <c r="S648" s="534"/>
      <c r="T648" s="534"/>
      <c r="U648" s="534"/>
      <c r="V648" s="534"/>
      <c r="W648" s="534"/>
      <c r="X648" s="534"/>
      <c r="Y648" s="534"/>
      <c r="Z648" s="534"/>
      <c r="AA648" s="534"/>
      <c r="AB648" s="534"/>
      <c r="AC648" s="534"/>
      <c r="AD648" s="534"/>
    </row>
    <row r="649" ht="13.5" customHeight="1">
      <c r="A649" s="534"/>
      <c r="B649" s="652"/>
      <c r="C649" s="652"/>
      <c r="D649" s="652"/>
      <c r="E649" s="652"/>
      <c r="F649" s="652"/>
      <c r="G649" s="652"/>
      <c r="H649" s="652"/>
      <c r="I649" s="652"/>
      <c r="J649" s="652"/>
      <c r="K649" s="971"/>
      <c r="L649" s="971"/>
      <c r="M649" s="534"/>
      <c r="N649" s="534"/>
      <c r="O649" s="534"/>
      <c r="P649" s="534"/>
      <c r="Q649" s="534"/>
      <c r="R649" s="534"/>
      <c r="S649" s="534"/>
      <c r="T649" s="534"/>
      <c r="U649" s="534"/>
      <c r="V649" s="534"/>
      <c r="W649" s="534"/>
      <c r="X649" s="534"/>
      <c r="Y649" s="534"/>
      <c r="Z649" s="534"/>
      <c r="AA649" s="534"/>
      <c r="AB649" s="534"/>
      <c r="AC649" s="534"/>
      <c r="AD649" s="534"/>
    </row>
    <row r="650" ht="13.5" customHeight="1">
      <c r="A650" s="534"/>
      <c r="B650" s="652"/>
      <c r="C650" s="652"/>
      <c r="D650" s="652"/>
      <c r="E650" s="652"/>
      <c r="F650" s="652"/>
      <c r="G650" s="652"/>
      <c r="H650" s="652"/>
      <c r="I650" s="652"/>
      <c r="J650" s="652"/>
      <c r="K650" s="971"/>
      <c r="L650" s="971"/>
      <c r="M650" s="534"/>
      <c r="N650" s="534"/>
      <c r="O650" s="534"/>
      <c r="P650" s="534"/>
      <c r="Q650" s="534"/>
      <c r="R650" s="534"/>
      <c r="S650" s="534"/>
      <c r="T650" s="534"/>
      <c r="U650" s="534"/>
      <c r="V650" s="534"/>
      <c r="W650" s="534"/>
      <c r="X650" s="534"/>
      <c r="Y650" s="534"/>
      <c r="Z650" s="534"/>
      <c r="AA650" s="534"/>
      <c r="AB650" s="534"/>
      <c r="AC650" s="534"/>
      <c r="AD650" s="534"/>
    </row>
    <row r="651" ht="13.5" customHeight="1">
      <c r="A651" s="534"/>
      <c r="B651" s="652"/>
      <c r="C651" s="652"/>
      <c r="D651" s="652"/>
      <c r="E651" s="652"/>
      <c r="F651" s="652"/>
      <c r="G651" s="652"/>
      <c r="H651" s="652"/>
      <c r="I651" s="652"/>
      <c r="J651" s="652"/>
      <c r="K651" s="971"/>
      <c r="L651" s="971"/>
      <c r="M651" s="534"/>
      <c r="N651" s="534"/>
      <c r="O651" s="534"/>
      <c r="P651" s="534"/>
      <c r="Q651" s="534"/>
      <c r="R651" s="534"/>
      <c r="S651" s="534"/>
      <c r="T651" s="534"/>
      <c r="U651" s="534"/>
      <c r="V651" s="534"/>
      <c r="W651" s="534"/>
      <c r="X651" s="534"/>
      <c r="Y651" s="534"/>
      <c r="Z651" s="534"/>
      <c r="AA651" s="534"/>
      <c r="AB651" s="534"/>
      <c r="AC651" s="534"/>
      <c r="AD651" s="534"/>
    </row>
    <row r="652" ht="13.5" customHeight="1">
      <c r="A652" s="534"/>
      <c r="B652" s="652"/>
      <c r="C652" s="652"/>
      <c r="D652" s="652"/>
      <c r="E652" s="652"/>
      <c r="F652" s="652"/>
      <c r="G652" s="652"/>
      <c r="H652" s="652"/>
      <c r="I652" s="652"/>
      <c r="J652" s="652"/>
      <c r="K652" s="971"/>
      <c r="L652" s="971"/>
      <c r="M652" s="534"/>
      <c r="N652" s="534"/>
      <c r="O652" s="534"/>
      <c r="P652" s="534"/>
      <c r="Q652" s="534"/>
      <c r="R652" s="534"/>
      <c r="S652" s="534"/>
      <c r="T652" s="534"/>
      <c r="U652" s="534"/>
      <c r="V652" s="534"/>
      <c r="W652" s="534"/>
      <c r="X652" s="534"/>
      <c r="Y652" s="534"/>
      <c r="Z652" s="534"/>
      <c r="AA652" s="534"/>
      <c r="AB652" s="534"/>
      <c r="AC652" s="534"/>
      <c r="AD652" s="534"/>
    </row>
    <row r="653" ht="13.5" customHeight="1">
      <c r="A653" s="534"/>
      <c r="B653" s="652"/>
      <c r="C653" s="652"/>
      <c r="D653" s="652"/>
      <c r="E653" s="652"/>
      <c r="F653" s="652"/>
      <c r="G653" s="652"/>
      <c r="H653" s="652"/>
      <c r="I653" s="652"/>
      <c r="J653" s="652"/>
      <c r="K653" s="971"/>
      <c r="L653" s="971"/>
      <c r="M653" s="534"/>
      <c r="N653" s="534"/>
      <c r="O653" s="534"/>
      <c r="P653" s="534"/>
      <c r="Q653" s="534"/>
      <c r="R653" s="534"/>
      <c r="S653" s="534"/>
      <c r="T653" s="534"/>
      <c r="U653" s="534"/>
      <c r="V653" s="534"/>
      <c r="W653" s="534"/>
      <c r="X653" s="534"/>
      <c r="Y653" s="534"/>
      <c r="Z653" s="534"/>
      <c r="AA653" s="534"/>
      <c r="AB653" s="534"/>
      <c r="AC653" s="534"/>
      <c r="AD653" s="534"/>
    </row>
    <row r="654" ht="13.5" customHeight="1">
      <c r="A654" s="534"/>
      <c r="B654" s="652"/>
      <c r="C654" s="652"/>
      <c r="D654" s="652"/>
      <c r="E654" s="652"/>
      <c r="F654" s="652"/>
      <c r="G654" s="652"/>
      <c r="H654" s="652"/>
      <c r="I654" s="652"/>
      <c r="J654" s="652"/>
      <c r="K654" s="971"/>
      <c r="L654" s="971"/>
      <c r="M654" s="534"/>
      <c r="N654" s="534"/>
      <c r="O654" s="534"/>
      <c r="P654" s="534"/>
      <c r="Q654" s="534"/>
      <c r="R654" s="534"/>
      <c r="S654" s="534"/>
      <c r="T654" s="534"/>
      <c r="U654" s="534"/>
      <c r="V654" s="534"/>
      <c r="W654" s="534"/>
      <c r="X654" s="534"/>
      <c r="Y654" s="534"/>
      <c r="Z654" s="534"/>
      <c r="AA654" s="534"/>
      <c r="AB654" s="534"/>
      <c r="AC654" s="534"/>
      <c r="AD654" s="534"/>
    </row>
    <row r="655" ht="13.5" customHeight="1">
      <c r="A655" s="534"/>
      <c r="B655" s="652"/>
      <c r="C655" s="652"/>
      <c r="D655" s="652"/>
      <c r="E655" s="652"/>
      <c r="F655" s="652"/>
      <c r="G655" s="652"/>
      <c r="H655" s="652"/>
      <c r="I655" s="652"/>
      <c r="J655" s="652"/>
      <c r="K655" s="971"/>
      <c r="L655" s="971"/>
      <c r="M655" s="534"/>
      <c r="N655" s="534"/>
      <c r="O655" s="534"/>
      <c r="P655" s="534"/>
      <c r="Q655" s="534"/>
      <c r="R655" s="534"/>
      <c r="S655" s="534"/>
      <c r="T655" s="534"/>
      <c r="U655" s="534"/>
      <c r="V655" s="534"/>
      <c r="W655" s="534"/>
      <c r="X655" s="534"/>
      <c r="Y655" s="534"/>
      <c r="Z655" s="534"/>
      <c r="AA655" s="534"/>
      <c r="AB655" s="534"/>
      <c r="AC655" s="534"/>
      <c r="AD655" s="534"/>
    </row>
    <row r="656" ht="13.5" customHeight="1">
      <c r="A656" s="534"/>
      <c r="B656" s="652"/>
      <c r="C656" s="652"/>
      <c r="D656" s="652"/>
      <c r="E656" s="652"/>
      <c r="F656" s="652"/>
      <c r="G656" s="652"/>
      <c r="H656" s="652"/>
      <c r="I656" s="652"/>
      <c r="J656" s="652"/>
      <c r="K656" s="971"/>
      <c r="L656" s="971"/>
      <c r="M656" s="534"/>
      <c r="N656" s="534"/>
      <c r="O656" s="534"/>
      <c r="P656" s="534"/>
      <c r="Q656" s="534"/>
      <c r="R656" s="534"/>
      <c r="S656" s="534"/>
      <c r="T656" s="534"/>
      <c r="U656" s="534"/>
      <c r="V656" s="534"/>
      <c r="W656" s="534"/>
      <c r="X656" s="534"/>
      <c r="Y656" s="534"/>
      <c r="Z656" s="534"/>
      <c r="AA656" s="534"/>
      <c r="AB656" s="534"/>
      <c r="AC656" s="534"/>
      <c r="AD656" s="534"/>
    </row>
    <row r="657" ht="13.5" customHeight="1">
      <c r="A657" s="534"/>
      <c r="B657" s="652"/>
      <c r="C657" s="652"/>
      <c r="D657" s="652"/>
      <c r="E657" s="652"/>
      <c r="F657" s="652"/>
      <c r="G657" s="652"/>
      <c r="H657" s="652"/>
      <c r="I657" s="652"/>
      <c r="J657" s="652"/>
      <c r="K657" s="971"/>
      <c r="L657" s="971"/>
      <c r="M657" s="534"/>
      <c r="N657" s="534"/>
      <c r="O657" s="534"/>
      <c r="P657" s="534"/>
      <c r="Q657" s="534"/>
      <c r="R657" s="534"/>
      <c r="S657" s="534"/>
      <c r="T657" s="534"/>
      <c r="U657" s="534"/>
      <c r="V657" s="534"/>
      <c r="W657" s="534"/>
      <c r="X657" s="534"/>
      <c r="Y657" s="534"/>
      <c r="Z657" s="534"/>
      <c r="AA657" s="534"/>
      <c r="AB657" s="534"/>
      <c r="AC657" s="534"/>
      <c r="AD657" s="534"/>
    </row>
    <row r="658" ht="13.5" customHeight="1">
      <c r="A658" s="534"/>
      <c r="B658" s="652"/>
      <c r="C658" s="652"/>
      <c r="D658" s="652"/>
      <c r="E658" s="652"/>
      <c r="F658" s="652"/>
      <c r="G658" s="652"/>
      <c r="H658" s="652"/>
      <c r="I658" s="652"/>
      <c r="J658" s="652"/>
      <c r="K658" s="971"/>
      <c r="L658" s="971"/>
      <c r="M658" s="534"/>
      <c r="N658" s="534"/>
      <c r="O658" s="534"/>
      <c r="P658" s="534"/>
      <c r="Q658" s="534"/>
      <c r="R658" s="534"/>
      <c r="S658" s="534"/>
      <c r="T658" s="534"/>
      <c r="U658" s="534"/>
      <c r="V658" s="534"/>
      <c r="W658" s="534"/>
      <c r="X658" s="534"/>
      <c r="Y658" s="534"/>
      <c r="Z658" s="534"/>
      <c r="AA658" s="534"/>
      <c r="AB658" s="534"/>
      <c r="AC658" s="534"/>
      <c r="AD658" s="534"/>
    </row>
    <row r="659" ht="13.5" customHeight="1">
      <c r="A659" s="534"/>
      <c r="B659" s="652"/>
      <c r="C659" s="652"/>
      <c r="D659" s="652"/>
      <c r="E659" s="652"/>
      <c r="F659" s="652"/>
      <c r="G659" s="652"/>
      <c r="H659" s="652"/>
      <c r="I659" s="652"/>
      <c r="J659" s="652"/>
      <c r="K659" s="971"/>
      <c r="L659" s="971"/>
      <c r="M659" s="534"/>
      <c r="N659" s="534"/>
      <c r="O659" s="534"/>
      <c r="P659" s="534"/>
      <c r="Q659" s="534"/>
      <c r="R659" s="534"/>
      <c r="S659" s="534"/>
      <c r="T659" s="534"/>
      <c r="U659" s="534"/>
      <c r="V659" s="534"/>
      <c r="W659" s="534"/>
      <c r="X659" s="534"/>
      <c r="Y659" s="534"/>
      <c r="Z659" s="534"/>
      <c r="AA659" s="534"/>
      <c r="AB659" s="534"/>
      <c r="AC659" s="534"/>
      <c r="AD659" s="534"/>
    </row>
    <row r="660" ht="13.5" customHeight="1">
      <c r="A660" s="534"/>
      <c r="B660" s="652"/>
      <c r="C660" s="652"/>
      <c r="D660" s="652"/>
      <c r="E660" s="652"/>
      <c r="F660" s="652"/>
      <c r="G660" s="652"/>
      <c r="H660" s="652"/>
      <c r="I660" s="652"/>
      <c r="J660" s="652"/>
      <c r="K660" s="971"/>
      <c r="L660" s="971"/>
      <c r="M660" s="534"/>
      <c r="N660" s="534"/>
      <c r="O660" s="534"/>
      <c r="P660" s="534"/>
      <c r="Q660" s="534"/>
      <c r="R660" s="534"/>
      <c r="S660" s="534"/>
      <c r="T660" s="534"/>
      <c r="U660" s="534"/>
      <c r="V660" s="534"/>
      <c r="W660" s="534"/>
      <c r="X660" s="534"/>
      <c r="Y660" s="534"/>
      <c r="Z660" s="534"/>
      <c r="AA660" s="534"/>
      <c r="AB660" s="534"/>
      <c r="AC660" s="534"/>
      <c r="AD660" s="534"/>
    </row>
    <row r="661" ht="13.5" customHeight="1">
      <c r="A661" s="534"/>
      <c r="B661" s="652"/>
      <c r="C661" s="652"/>
      <c r="D661" s="652"/>
      <c r="E661" s="652"/>
      <c r="F661" s="652"/>
      <c r="G661" s="652"/>
      <c r="H661" s="652"/>
      <c r="I661" s="652"/>
      <c r="J661" s="652"/>
      <c r="K661" s="971"/>
      <c r="L661" s="971"/>
      <c r="M661" s="534"/>
      <c r="N661" s="534"/>
      <c r="O661" s="534"/>
      <c r="P661" s="534"/>
      <c r="Q661" s="534"/>
      <c r="R661" s="534"/>
      <c r="S661" s="534"/>
      <c r="T661" s="534"/>
      <c r="U661" s="534"/>
      <c r="V661" s="534"/>
      <c r="W661" s="534"/>
      <c r="X661" s="534"/>
      <c r="Y661" s="534"/>
      <c r="Z661" s="534"/>
      <c r="AA661" s="534"/>
      <c r="AB661" s="534"/>
      <c r="AC661" s="534"/>
      <c r="AD661" s="534"/>
    </row>
    <row r="662" ht="13.5" customHeight="1">
      <c r="A662" s="534"/>
      <c r="B662" s="652"/>
      <c r="C662" s="652"/>
      <c r="D662" s="652"/>
      <c r="E662" s="652"/>
      <c r="F662" s="652"/>
      <c r="G662" s="652"/>
      <c r="H662" s="652"/>
      <c r="I662" s="652"/>
      <c r="J662" s="652"/>
      <c r="K662" s="971"/>
      <c r="L662" s="971"/>
      <c r="M662" s="534"/>
      <c r="N662" s="534"/>
      <c r="O662" s="534"/>
      <c r="P662" s="534"/>
      <c r="Q662" s="534"/>
      <c r="R662" s="534"/>
      <c r="S662" s="534"/>
      <c r="T662" s="534"/>
      <c r="U662" s="534"/>
      <c r="V662" s="534"/>
      <c r="W662" s="534"/>
      <c r="X662" s="534"/>
      <c r="Y662" s="534"/>
      <c r="Z662" s="534"/>
      <c r="AA662" s="534"/>
      <c r="AB662" s="534"/>
      <c r="AC662" s="534"/>
      <c r="AD662" s="534"/>
    </row>
    <row r="663" ht="13.5" customHeight="1">
      <c r="A663" s="534"/>
      <c r="B663" s="652"/>
      <c r="C663" s="652"/>
      <c r="D663" s="652"/>
      <c r="E663" s="652"/>
      <c r="F663" s="652"/>
      <c r="G663" s="652"/>
      <c r="H663" s="652"/>
      <c r="I663" s="652"/>
      <c r="J663" s="652"/>
      <c r="K663" s="971"/>
      <c r="L663" s="971"/>
      <c r="M663" s="534"/>
      <c r="N663" s="534"/>
      <c r="O663" s="534"/>
      <c r="P663" s="534"/>
      <c r="Q663" s="534"/>
      <c r="R663" s="534"/>
      <c r="S663" s="534"/>
      <c r="T663" s="534"/>
      <c r="U663" s="534"/>
      <c r="V663" s="534"/>
      <c r="W663" s="534"/>
      <c r="X663" s="534"/>
      <c r="Y663" s="534"/>
      <c r="Z663" s="534"/>
      <c r="AA663" s="534"/>
      <c r="AB663" s="534"/>
      <c r="AC663" s="534"/>
      <c r="AD663" s="534"/>
    </row>
    <row r="664" ht="13.5" customHeight="1">
      <c r="A664" s="534"/>
      <c r="B664" s="652"/>
      <c r="C664" s="652"/>
      <c r="D664" s="652"/>
      <c r="E664" s="652"/>
      <c r="F664" s="652"/>
      <c r="G664" s="652"/>
      <c r="H664" s="652"/>
      <c r="I664" s="652"/>
      <c r="J664" s="652"/>
      <c r="K664" s="971"/>
      <c r="L664" s="971"/>
      <c r="M664" s="534"/>
      <c r="N664" s="534"/>
      <c r="O664" s="534"/>
      <c r="P664" s="534"/>
      <c r="Q664" s="534"/>
      <c r="R664" s="534"/>
      <c r="S664" s="534"/>
      <c r="T664" s="534"/>
      <c r="U664" s="534"/>
      <c r="V664" s="534"/>
      <c r="W664" s="534"/>
      <c r="X664" s="534"/>
      <c r="Y664" s="534"/>
      <c r="Z664" s="534"/>
      <c r="AA664" s="534"/>
      <c r="AB664" s="534"/>
      <c r="AC664" s="534"/>
      <c r="AD664" s="534"/>
    </row>
    <row r="665" ht="13.5" customHeight="1">
      <c r="A665" s="534"/>
      <c r="B665" s="652"/>
      <c r="C665" s="652"/>
      <c r="D665" s="652"/>
      <c r="E665" s="652"/>
      <c r="F665" s="652"/>
      <c r="G665" s="652"/>
      <c r="H665" s="652"/>
      <c r="I665" s="652"/>
      <c r="J665" s="652"/>
      <c r="K665" s="971"/>
      <c r="L665" s="971"/>
      <c r="M665" s="534"/>
      <c r="N665" s="534"/>
      <c r="O665" s="534"/>
      <c r="P665" s="534"/>
      <c r="Q665" s="534"/>
      <c r="R665" s="534"/>
      <c r="S665" s="534"/>
      <c r="T665" s="534"/>
      <c r="U665" s="534"/>
      <c r="V665" s="534"/>
      <c r="W665" s="534"/>
      <c r="X665" s="534"/>
      <c r="Y665" s="534"/>
      <c r="Z665" s="534"/>
      <c r="AA665" s="534"/>
      <c r="AB665" s="534"/>
      <c r="AC665" s="534"/>
      <c r="AD665" s="534"/>
    </row>
    <row r="666" ht="13.5" customHeight="1">
      <c r="A666" s="534"/>
      <c r="B666" s="652"/>
      <c r="C666" s="652"/>
      <c r="D666" s="652"/>
      <c r="E666" s="652"/>
      <c r="F666" s="652"/>
      <c r="G666" s="652"/>
      <c r="H666" s="652"/>
      <c r="I666" s="652"/>
      <c r="J666" s="652"/>
      <c r="K666" s="971"/>
      <c r="L666" s="971"/>
      <c r="M666" s="534"/>
      <c r="N666" s="534"/>
      <c r="O666" s="534"/>
      <c r="P666" s="534"/>
      <c r="Q666" s="534"/>
      <c r="R666" s="534"/>
      <c r="S666" s="534"/>
      <c r="T666" s="534"/>
      <c r="U666" s="534"/>
      <c r="V666" s="534"/>
      <c r="W666" s="534"/>
      <c r="X666" s="534"/>
      <c r="Y666" s="534"/>
      <c r="Z666" s="534"/>
      <c r="AA666" s="534"/>
      <c r="AB666" s="534"/>
      <c r="AC666" s="534"/>
      <c r="AD666" s="534"/>
    </row>
    <row r="667" ht="13.5" customHeight="1">
      <c r="A667" s="534"/>
      <c r="B667" s="652"/>
      <c r="C667" s="652"/>
      <c r="D667" s="652"/>
      <c r="E667" s="652"/>
      <c r="F667" s="652"/>
      <c r="G667" s="652"/>
      <c r="H667" s="652"/>
      <c r="I667" s="652"/>
      <c r="J667" s="652"/>
      <c r="K667" s="971"/>
      <c r="L667" s="971"/>
      <c r="M667" s="534"/>
      <c r="N667" s="534"/>
      <c r="O667" s="534"/>
      <c r="P667" s="534"/>
      <c r="Q667" s="534"/>
      <c r="R667" s="534"/>
      <c r="S667" s="534"/>
      <c r="T667" s="534"/>
      <c r="U667" s="534"/>
      <c r="V667" s="534"/>
      <c r="W667" s="534"/>
      <c r="X667" s="534"/>
      <c r="Y667" s="534"/>
      <c r="Z667" s="534"/>
      <c r="AA667" s="534"/>
      <c r="AB667" s="534"/>
      <c r="AC667" s="534"/>
      <c r="AD667" s="534"/>
    </row>
    <row r="668" ht="13.5" customHeight="1">
      <c r="A668" s="534"/>
      <c r="B668" s="652"/>
      <c r="C668" s="652"/>
      <c r="D668" s="652"/>
      <c r="E668" s="652"/>
      <c r="F668" s="652"/>
      <c r="G668" s="652"/>
      <c r="H668" s="652"/>
      <c r="I668" s="652"/>
      <c r="J668" s="652"/>
      <c r="K668" s="971"/>
      <c r="L668" s="971"/>
      <c r="M668" s="534"/>
      <c r="N668" s="534"/>
      <c r="O668" s="534"/>
      <c r="P668" s="534"/>
      <c r="Q668" s="534"/>
      <c r="R668" s="534"/>
      <c r="S668" s="534"/>
      <c r="T668" s="534"/>
      <c r="U668" s="534"/>
      <c r="V668" s="534"/>
      <c r="W668" s="534"/>
      <c r="X668" s="534"/>
      <c r="Y668" s="534"/>
      <c r="Z668" s="534"/>
      <c r="AA668" s="534"/>
      <c r="AB668" s="534"/>
      <c r="AC668" s="534"/>
      <c r="AD668" s="534"/>
    </row>
    <row r="669" ht="13.5" customHeight="1">
      <c r="A669" s="534"/>
      <c r="B669" s="652"/>
      <c r="C669" s="652"/>
      <c r="D669" s="652"/>
      <c r="E669" s="652"/>
      <c r="F669" s="652"/>
      <c r="G669" s="652"/>
      <c r="H669" s="652"/>
      <c r="I669" s="652"/>
      <c r="J669" s="652"/>
      <c r="K669" s="971"/>
      <c r="L669" s="971"/>
      <c r="M669" s="534"/>
      <c r="N669" s="534"/>
      <c r="O669" s="534"/>
      <c r="P669" s="534"/>
      <c r="Q669" s="534"/>
      <c r="R669" s="534"/>
      <c r="S669" s="534"/>
      <c r="T669" s="534"/>
      <c r="U669" s="534"/>
      <c r="V669" s="534"/>
      <c r="W669" s="534"/>
      <c r="X669" s="534"/>
      <c r="Y669" s="534"/>
      <c r="Z669" s="534"/>
      <c r="AA669" s="534"/>
      <c r="AB669" s="534"/>
      <c r="AC669" s="534"/>
      <c r="AD669" s="534"/>
    </row>
    <row r="670" ht="13.5" customHeight="1">
      <c r="A670" s="534"/>
      <c r="B670" s="652"/>
      <c r="C670" s="652"/>
      <c r="D670" s="652"/>
      <c r="E670" s="652"/>
      <c r="F670" s="652"/>
      <c r="G670" s="652"/>
      <c r="H670" s="652"/>
      <c r="I670" s="652"/>
      <c r="J670" s="652"/>
      <c r="K670" s="971"/>
      <c r="L670" s="971"/>
      <c r="M670" s="534"/>
      <c r="N670" s="534"/>
      <c r="O670" s="534"/>
      <c r="P670" s="534"/>
      <c r="Q670" s="534"/>
      <c r="R670" s="534"/>
      <c r="S670" s="534"/>
      <c r="T670" s="534"/>
      <c r="U670" s="534"/>
      <c r="V670" s="534"/>
      <c r="W670" s="534"/>
      <c r="X670" s="534"/>
      <c r="Y670" s="534"/>
      <c r="Z670" s="534"/>
      <c r="AA670" s="534"/>
      <c r="AB670" s="534"/>
      <c r="AC670" s="534"/>
      <c r="AD670" s="534"/>
    </row>
    <row r="671" ht="13.5" customHeight="1">
      <c r="A671" s="534"/>
      <c r="B671" s="652"/>
      <c r="C671" s="652"/>
      <c r="D671" s="652"/>
      <c r="E671" s="652"/>
      <c r="F671" s="652"/>
      <c r="G671" s="652"/>
      <c r="H671" s="652"/>
      <c r="I671" s="652"/>
      <c r="J671" s="652"/>
      <c r="K671" s="971"/>
      <c r="L671" s="971"/>
      <c r="M671" s="534"/>
      <c r="N671" s="534"/>
      <c r="O671" s="534"/>
      <c r="P671" s="534"/>
      <c r="Q671" s="534"/>
      <c r="R671" s="534"/>
      <c r="S671" s="534"/>
      <c r="T671" s="534"/>
      <c r="U671" s="534"/>
      <c r="V671" s="534"/>
      <c r="W671" s="534"/>
      <c r="X671" s="534"/>
      <c r="Y671" s="534"/>
      <c r="Z671" s="534"/>
      <c r="AA671" s="534"/>
      <c r="AB671" s="534"/>
      <c r="AC671" s="534"/>
      <c r="AD671" s="534"/>
    </row>
    <row r="672" ht="13.5" customHeight="1">
      <c r="A672" s="534"/>
      <c r="B672" s="652"/>
      <c r="C672" s="652"/>
      <c r="D672" s="652"/>
      <c r="E672" s="652"/>
      <c r="F672" s="652"/>
      <c r="G672" s="652"/>
      <c r="H672" s="652"/>
      <c r="I672" s="652"/>
      <c r="J672" s="652"/>
      <c r="K672" s="971"/>
      <c r="L672" s="971"/>
      <c r="M672" s="534"/>
      <c r="N672" s="534"/>
      <c r="O672" s="534"/>
      <c r="P672" s="534"/>
      <c r="Q672" s="534"/>
      <c r="R672" s="534"/>
      <c r="S672" s="534"/>
      <c r="T672" s="534"/>
      <c r="U672" s="534"/>
      <c r="V672" s="534"/>
      <c r="W672" s="534"/>
      <c r="X672" s="534"/>
      <c r="Y672" s="534"/>
      <c r="Z672" s="534"/>
      <c r="AA672" s="534"/>
      <c r="AB672" s="534"/>
      <c r="AC672" s="534"/>
      <c r="AD672" s="534"/>
    </row>
    <row r="673" ht="13.5" customHeight="1">
      <c r="A673" s="534"/>
      <c r="B673" s="652"/>
      <c r="C673" s="652"/>
      <c r="D673" s="652"/>
      <c r="E673" s="652"/>
      <c r="F673" s="652"/>
      <c r="G673" s="652"/>
      <c r="H673" s="652"/>
      <c r="I673" s="652"/>
      <c r="J673" s="652"/>
      <c r="K673" s="971"/>
      <c r="L673" s="971"/>
      <c r="M673" s="534"/>
      <c r="N673" s="534"/>
      <c r="O673" s="534"/>
      <c r="P673" s="534"/>
      <c r="Q673" s="534"/>
      <c r="R673" s="534"/>
      <c r="S673" s="534"/>
      <c r="T673" s="534"/>
      <c r="U673" s="534"/>
      <c r="V673" s="534"/>
      <c r="W673" s="534"/>
      <c r="X673" s="534"/>
      <c r="Y673" s="534"/>
      <c r="Z673" s="534"/>
      <c r="AA673" s="534"/>
      <c r="AB673" s="534"/>
      <c r="AC673" s="534"/>
      <c r="AD673" s="534"/>
    </row>
    <row r="674" ht="13.5" customHeight="1">
      <c r="A674" s="534"/>
      <c r="B674" s="652"/>
      <c r="C674" s="652"/>
      <c r="D674" s="652"/>
      <c r="E674" s="652"/>
      <c r="F674" s="652"/>
      <c r="G674" s="652"/>
      <c r="H674" s="652"/>
      <c r="I674" s="652"/>
      <c r="J674" s="652"/>
      <c r="K674" s="971"/>
      <c r="L674" s="971"/>
      <c r="M674" s="534"/>
      <c r="N674" s="534"/>
      <c r="O674" s="534"/>
      <c r="P674" s="534"/>
      <c r="Q674" s="534"/>
      <c r="R674" s="534"/>
      <c r="S674" s="534"/>
      <c r="T674" s="534"/>
      <c r="U674" s="534"/>
      <c r="V674" s="534"/>
      <c r="W674" s="534"/>
      <c r="X674" s="534"/>
      <c r="Y674" s="534"/>
      <c r="Z674" s="534"/>
      <c r="AA674" s="534"/>
      <c r="AB674" s="534"/>
      <c r="AC674" s="534"/>
      <c r="AD674" s="534"/>
    </row>
    <row r="675" ht="13.5" customHeight="1">
      <c r="A675" s="534"/>
      <c r="B675" s="652"/>
      <c r="C675" s="652"/>
      <c r="D675" s="652"/>
      <c r="E675" s="652"/>
      <c r="F675" s="652"/>
      <c r="G675" s="652"/>
      <c r="H675" s="652"/>
      <c r="I675" s="652"/>
      <c r="J675" s="652"/>
      <c r="K675" s="971"/>
      <c r="L675" s="971"/>
      <c r="M675" s="534"/>
      <c r="N675" s="534"/>
      <c r="O675" s="534"/>
      <c r="P675" s="534"/>
      <c r="Q675" s="534"/>
      <c r="R675" s="534"/>
      <c r="S675" s="534"/>
      <c r="T675" s="534"/>
      <c r="U675" s="534"/>
      <c r="V675" s="534"/>
      <c r="W675" s="534"/>
      <c r="X675" s="534"/>
      <c r="Y675" s="534"/>
      <c r="Z675" s="534"/>
      <c r="AA675" s="534"/>
      <c r="AB675" s="534"/>
      <c r="AC675" s="534"/>
      <c r="AD675" s="534"/>
    </row>
    <row r="676" ht="13.5" customHeight="1">
      <c r="A676" s="534"/>
      <c r="B676" s="652"/>
      <c r="C676" s="652"/>
      <c r="D676" s="652"/>
      <c r="E676" s="652"/>
      <c r="F676" s="652"/>
      <c r="G676" s="652"/>
      <c r="H676" s="652"/>
      <c r="I676" s="652"/>
      <c r="J676" s="652"/>
      <c r="K676" s="971"/>
      <c r="L676" s="971"/>
      <c r="M676" s="534"/>
      <c r="N676" s="534"/>
      <c r="O676" s="534"/>
      <c r="P676" s="534"/>
      <c r="Q676" s="534"/>
      <c r="R676" s="534"/>
      <c r="S676" s="534"/>
      <c r="T676" s="534"/>
      <c r="U676" s="534"/>
      <c r="V676" s="534"/>
      <c r="W676" s="534"/>
      <c r="X676" s="534"/>
      <c r="Y676" s="534"/>
      <c r="Z676" s="534"/>
      <c r="AA676" s="534"/>
      <c r="AB676" s="534"/>
      <c r="AC676" s="534"/>
      <c r="AD676" s="534"/>
    </row>
    <row r="677" ht="13.5" customHeight="1">
      <c r="A677" s="534"/>
      <c r="B677" s="652"/>
      <c r="C677" s="652"/>
      <c r="D677" s="652"/>
      <c r="E677" s="652"/>
      <c r="F677" s="652"/>
      <c r="G677" s="652"/>
      <c r="H677" s="652"/>
      <c r="I677" s="652"/>
      <c r="J677" s="652"/>
      <c r="K677" s="971"/>
      <c r="L677" s="971"/>
      <c r="M677" s="534"/>
      <c r="N677" s="534"/>
      <c r="O677" s="534"/>
      <c r="P677" s="534"/>
      <c r="Q677" s="534"/>
      <c r="R677" s="534"/>
      <c r="S677" s="534"/>
      <c r="T677" s="534"/>
      <c r="U677" s="534"/>
      <c r="V677" s="534"/>
      <c r="W677" s="534"/>
      <c r="X677" s="534"/>
      <c r="Y677" s="534"/>
      <c r="Z677" s="534"/>
      <c r="AA677" s="534"/>
      <c r="AB677" s="534"/>
      <c r="AC677" s="534"/>
      <c r="AD677" s="534"/>
    </row>
    <row r="678" ht="13.5" customHeight="1">
      <c r="A678" s="534"/>
      <c r="B678" s="652"/>
      <c r="C678" s="652"/>
      <c r="D678" s="652"/>
      <c r="E678" s="652"/>
      <c r="F678" s="652"/>
      <c r="G678" s="652"/>
      <c r="H678" s="652"/>
      <c r="I678" s="652"/>
      <c r="J678" s="652"/>
      <c r="K678" s="971"/>
      <c r="L678" s="971"/>
      <c r="M678" s="534"/>
      <c r="N678" s="534"/>
      <c r="O678" s="534"/>
      <c r="P678" s="534"/>
      <c r="Q678" s="534"/>
      <c r="R678" s="534"/>
      <c r="S678" s="534"/>
      <c r="T678" s="534"/>
      <c r="U678" s="534"/>
      <c r="V678" s="534"/>
      <c r="W678" s="534"/>
      <c r="X678" s="534"/>
      <c r="Y678" s="534"/>
      <c r="Z678" s="534"/>
      <c r="AA678" s="534"/>
      <c r="AB678" s="534"/>
      <c r="AC678" s="534"/>
      <c r="AD678" s="534"/>
    </row>
    <row r="679" ht="13.5" customHeight="1">
      <c r="A679" s="534"/>
      <c r="B679" s="652"/>
      <c r="C679" s="652"/>
      <c r="D679" s="652"/>
      <c r="E679" s="652"/>
      <c r="F679" s="652"/>
      <c r="G679" s="652"/>
      <c r="H679" s="652"/>
      <c r="I679" s="652"/>
      <c r="J679" s="652"/>
      <c r="K679" s="971"/>
      <c r="L679" s="971"/>
      <c r="M679" s="534"/>
      <c r="N679" s="534"/>
      <c r="O679" s="534"/>
      <c r="P679" s="534"/>
      <c r="Q679" s="534"/>
      <c r="R679" s="534"/>
      <c r="S679" s="534"/>
      <c r="T679" s="534"/>
      <c r="U679" s="534"/>
      <c r="V679" s="534"/>
      <c r="W679" s="534"/>
      <c r="X679" s="534"/>
      <c r="Y679" s="534"/>
      <c r="Z679" s="534"/>
      <c r="AA679" s="534"/>
      <c r="AB679" s="534"/>
      <c r="AC679" s="534"/>
      <c r="AD679" s="534"/>
    </row>
    <row r="680" ht="13.5" customHeight="1">
      <c r="A680" s="534"/>
      <c r="B680" s="652"/>
      <c r="C680" s="652"/>
      <c r="D680" s="652"/>
      <c r="E680" s="652"/>
      <c r="F680" s="652"/>
      <c r="G680" s="652"/>
      <c r="H680" s="652"/>
      <c r="I680" s="652"/>
      <c r="J680" s="652"/>
      <c r="K680" s="971"/>
      <c r="L680" s="971"/>
      <c r="M680" s="534"/>
      <c r="N680" s="534"/>
      <c r="O680" s="534"/>
      <c r="P680" s="534"/>
      <c r="Q680" s="534"/>
      <c r="R680" s="534"/>
      <c r="S680" s="534"/>
      <c r="T680" s="534"/>
      <c r="U680" s="534"/>
      <c r="V680" s="534"/>
      <c r="W680" s="534"/>
      <c r="X680" s="534"/>
      <c r="Y680" s="534"/>
      <c r="Z680" s="534"/>
      <c r="AA680" s="534"/>
      <c r="AB680" s="534"/>
      <c r="AC680" s="534"/>
      <c r="AD680" s="534"/>
    </row>
    <row r="681" ht="13.5" customHeight="1">
      <c r="A681" s="534"/>
      <c r="B681" s="652"/>
      <c r="C681" s="652"/>
      <c r="D681" s="652"/>
      <c r="E681" s="652"/>
      <c r="F681" s="652"/>
      <c r="G681" s="652"/>
      <c r="H681" s="652"/>
      <c r="I681" s="652"/>
      <c r="J681" s="652"/>
      <c r="K681" s="971"/>
      <c r="L681" s="971"/>
      <c r="M681" s="534"/>
      <c r="N681" s="534"/>
      <c r="O681" s="534"/>
      <c r="P681" s="534"/>
      <c r="Q681" s="534"/>
      <c r="R681" s="534"/>
      <c r="S681" s="534"/>
      <c r="T681" s="534"/>
      <c r="U681" s="534"/>
      <c r="V681" s="534"/>
      <c r="W681" s="534"/>
      <c r="X681" s="534"/>
      <c r="Y681" s="534"/>
      <c r="Z681" s="534"/>
      <c r="AA681" s="534"/>
      <c r="AB681" s="534"/>
      <c r="AC681" s="534"/>
      <c r="AD681" s="534"/>
    </row>
    <row r="682" ht="13.5" customHeight="1">
      <c r="A682" s="534"/>
      <c r="B682" s="652"/>
      <c r="C682" s="652"/>
      <c r="D682" s="652"/>
      <c r="E682" s="652"/>
      <c r="F682" s="652"/>
      <c r="G682" s="652"/>
      <c r="H682" s="652"/>
      <c r="I682" s="652"/>
      <c r="J682" s="652"/>
      <c r="K682" s="971"/>
      <c r="L682" s="971"/>
      <c r="M682" s="534"/>
      <c r="N682" s="534"/>
      <c r="O682" s="534"/>
      <c r="P682" s="534"/>
      <c r="Q682" s="534"/>
      <c r="R682" s="534"/>
      <c r="S682" s="534"/>
      <c r="T682" s="534"/>
      <c r="U682" s="534"/>
      <c r="V682" s="534"/>
      <c r="W682" s="534"/>
      <c r="X682" s="534"/>
      <c r="Y682" s="534"/>
      <c r="Z682" s="534"/>
      <c r="AA682" s="534"/>
      <c r="AB682" s="534"/>
      <c r="AC682" s="534"/>
      <c r="AD682" s="534"/>
    </row>
    <row r="683" ht="13.5" customHeight="1">
      <c r="A683" s="534"/>
      <c r="B683" s="652"/>
      <c r="C683" s="652"/>
      <c r="D683" s="652"/>
      <c r="E683" s="652"/>
      <c r="F683" s="652"/>
      <c r="G683" s="652"/>
      <c r="H683" s="652"/>
      <c r="I683" s="652"/>
      <c r="J683" s="652"/>
      <c r="K683" s="971"/>
      <c r="L683" s="971"/>
      <c r="M683" s="534"/>
      <c r="N683" s="534"/>
      <c r="O683" s="534"/>
      <c r="P683" s="534"/>
      <c r="Q683" s="534"/>
      <c r="R683" s="534"/>
      <c r="S683" s="534"/>
      <c r="T683" s="534"/>
      <c r="U683" s="534"/>
      <c r="V683" s="534"/>
      <c r="W683" s="534"/>
      <c r="X683" s="534"/>
      <c r="Y683" s="534"/>
      <c r="Z683" s="534"/>
      <c r="AA683" s="534"/>
      <c r="AB683" s="534"/>
      <c r="AC683" s="534"/>
      <c r="AD683" s="534"/>
    </row>
    <row r="684" ht="13.5" customHeight="1">
      <c r="A684" s="534"/>
      <c r="B684" s="652"/>
      <c r="C684" s="652"/>
      <c r="D684" s="652"/>
      <c r="E684" s="652"/>
      <c r="F684" s="652"/>
      <c r="G684" s="652"/>
      <c r="H684" s="652"/>
      <c r="I684" s="652"/>
      <c r="J684" s="652"/>
      <c r="K684" s="971"/>
      <c r="L684" s="971"/>
      <c r="M684" s="534"/>
      <c r="N684" s="534"/>
      <c r="O684" s="534"/>
      <c r="P684" s="534"/>
      <c r="Q684" s="534"/>
      <c r="R684" s="534"/>
      <c r="S684" s="534"/>
      <c r="T684" s="534"/>
      <c r="U684" s="534"/>
      <c r="V684" s="534"/>
      <c r="W684" s="534"/>
      <c r="X684" s="534"/>
      <c r="Y684" s="534"/>
      <c r="Z684" s="534"/>
      <c r="AA684" s="534"/>
      <c r="AB684" s="534"/>
      <c r="AC684" s="534"/>
      <c r="AD684" s="534"/>
    </row>
    <row r="685" ht="13.5" customHeight="1">
      <c r="A685" s="534"/>
      <c r="B685" s="652"/>
      <c r="C685" s="652"/>
      <c r="D685" s="652"/>
      <c r="E685" s="652"/>
      <c r="F685" s="652"/>
      <c r="G685" s="652"/>
      <c r="H685" s="652"/>
      <c r="I685" s="652"/>
      <c r="J685" s="652"/>
      <c r="K685" s="971"/>
      <c r="L685" s="971"/>
      <c r="M685" s="534"/>
      <c r="N685" s="534"/>
      <c r="O685" s="534"/>
      <c r="P685" s="534"/>
      <c r="Q685" s="534"/>
      <c r="R685" s="534"/>
      <c r="S685" s="534"/>
      <c r="T685" s="534"/>
      <c r="U685" s="534"/>
      <c r="V685" s="534"/>
      <c r="W685" s="534"/>
      <c r="X685" s="534"/>
      <c r="Y685" s="534"/>
      <c r="Z685" s="534"/>
      <c r="AA685" s="534"/>
      <c r="AB685" s="534"/>
      <c r="AC685" s="534"/>
      <c r="AD685" s="534"/>
    </row>
    <row r="686" ht="13.5" customHeight="1">
      <c r="A686" s="534"/>
      <c r="B686" s="652"/>
      <c r="C686" s="652"/>
      <c r="D686" s="652"/>
      <c r="E686" s="652"/>
      <c r="F686" s="652"/>
      <c r="G686" s="652"/>
      <c r="H686" s="652"/>
      <c r="I686" s="652"/>
      <c r="J686" s="652"/>
      <c r="K686" s="971"/>
      <c r="L686" s="971"/>
      <c r="M686" s="534"/>
      <c r="N686" s="534"/>
      <c r="O686" s="534"/>
      <c r="P686" s="534"/>
      <c r="Q686" s="534"/>
      <c r="R686" s="534"/>
      <c r="S686" s="534"/>
      <c r="T686" s="534"/>
      <c r="U686" s="534"/>
      <c r="V686" s="534"/>
      <c r="W686" s="534"/>
      <c r="X686" s="534"/>
      <c r="Y686" s="534"/>
      <c r="Z686" s="534"/>
      <c r="AA686" s="534"/>
      <c r="AB686" s="534"/>
      <c r="AC686" s="534"/>
      <c r="AD686" s="534"/>
    </row>
    <row r="687" ht="13.5" customHeight="1">
      <c r="A687" s="534"/>
      <c r="B687" s="652"/>
      <c r="C687" s="652"/>
      <c r="D687" s="652"/>
      <c r="E687" s="652"/>
      <c r="F687" s="652"/>
      <c r="G687" s="652"/>
      <c r="H687" s="652"/>
      <c r="I687" s="652"/>
      <c r="J687" s="652"/>
      <c r="K687" s="971"/>
      <c r="L687" s="971"/>
      <c r="M687" s="534"/>
      <c r="N687" s="534"/>
      <c r="O687" s="534"/>
      <c r="P687" s="534"/>
      <c r="Q687" s="534"/>
      <c r="R687" s="534"/>
      <c r="S687" s="534"/>
      <c r="T687" s="534"/>
      <c r="U687" s="534"/>
      <c r="V687" s="534"/>
      <c r="W687" s="534"/>
      <c r="X687" s="534"/>
      <c r="Y687" s="534"/>
      <c r="Z687" s="534"/>
      <c r="AA687" s="534"/>
      <c r="AB687" s="534"/>
      <c r="AC687" s="534"/>
      <c r="AD687" s="534"/>
    </row>
    <row r="688" ht="13.5" customHeight="1">
      <c r="A688" s="534"/>
      <c r="B688" s="652"/>
      <c r="C688" s="652"/>
      <c r="D688" s="652"/>
      <c r="E688" s="652"/>
      <c r="F688" s="652"/>
      <c r="G688" s="652"/>
      <c r="H688" s="652"/>
      <c r="I688" s="652"/>
      <c r="J688" s="652"/>
      <c r="K688" s="971"/>
      <c r="L688" s="971"/>
      <c r="M688" s="534"/>
      <c r="N688" s="534"/>
      <c r="O688" s="534"/>
      <c r="P688" s="534"/>
      <c r="Q688" s="534"/>
      <c r="R688" s="534"/>
      <c r="S688" s="534"/>
      <c r="T688" s="534"/>
      <c r="U688" s="534"/>
      <c r="V688" s="534"/>
      <c r="W688" s="534"/>
      <c r="X688" s="534"/>
      <c r="Y688" s="534"/>
      <c r="Z688" s="534"/>
      <c r="AA688" s="534"/>
      <c r="AB688" s="534"/>
      <c r="AC688" s="534"/>
      <c r="AD688" s="534"/>
    </row>
    <row r="689" ht="13.5" customHeight="1">
      <c r="A689" s="534"/>
      <c r="B689" s="652"/>
      <c r="C689" s="652"/>
      <c r="D689" s="652"/>
      <c r="E689" s="652"/>
      <c r="F689" s="652"/>
      <c r="G689" s="652"/>
      <c r="H689" s="652"/>
      <c r="I689" s="652"/>
      <c r="J689" s="652"/>
      <c r="K689" s="971"/>
      <c r="L689" s="971"/>
      <c r="M689" s="534"/>
      <c r="N689" s="534"/>
      <c r="O689" s="534"/>
      <c r="P689" s="534"/>
      <c r="Q689" s="534"/>
      <c r="R689" s="534"/>
      <c r="S689" s="534"/>
      <c r="T689" s="534"/>
      <c r="U689" s="534"/>
      <c r="V689" s="534"/>
      <c r="W689" s="534"/>
      <c r="X689" s="534"/>
      <c r="Y689" s="534"/>
      <c r="Z689" s="534"/>
      <c r="AA689" s="534"/>
      <c r="AB689" s="534"/>
      <c r="AC689" s="534"/>
      <c r="AD689" s="534"/>
    </row>
    <row r="690" ht="13.5" customHeight="1">
      <c r="A690" s="534"/>
      <c r="B690" s="652"/>
      <c r="C690" s="652"/>
      <c r="D690" s="652"/>
      <c r="E690" s="652"/>
      <c r="F690" s="652"/>
      <c r="G690" s="652"/>
      <c r="H690" s="652"/>
      <c r="I690" s="652"/>
      <c r="J690" s="652"/>
      <c r="K690" s="971"/>
      <c r="L690" s="971"/>
      <c r="M690" s="534"/>
      <c r="N690" s="534"/>
      <c r="O690" s="534"/>
      <c r="P690" s="534"/>
      <c r="Q690" s="534"/>
      <c r="R690" s="534"/>
      <c r="S690" s="534"/>
      <c r="T690" s="534"/>
      <c r="U690" s="534"/>
      <c r="V690" s="534"/>
      <c r="W690" s="534"/>
      <c r="X690" s="534"/>
      <c r="Y690" s="534"/>
      <c r="Z690" s="534"/>
      <c r="AA690" s="534"/>
      <c r="AB690" s="534"/>
      <c r="AC690" s="534"/>
      <c r="AD690" s="534"/>
    </row>
    <row r="691" ht="13.5" customHeight="1">
      <c r="A691" s="534"/>
      <c r="B691" s="652"/>
      <c r="C691" s="652"/>
      <c r="D691" s="652"/>
      <c r="E691" s="652"/>
      <c r="F691" s="652"/>
      <c r="G691" s="652"/>
      <c r="H691" s="652"/>
      <c r="I691" s="652"/>
      <c r="J691" s="652"/>
      <c r="K691" s="971"/>
      <c r="L691" s="971"/>
      <c r="M691" s="534"/>
      <c r="N691" s="534"/>
      <c r="O691" s="534"/>
      <c r="P691" s="534"/>
      <c r="Q691" s="534"/>
      <c r="R691" s="534"/>
      <c r="S691" s="534"/>
      <c r="T691" s="534"/>
      <c r="U691" s="534"/>
      <c r="V691" s="534"/>
      <c r="W691" s="534"/>
      <c r="X691" s="534"/>
      <c r="Y691" s="534"/>
      <c r="Z691" s="534"/>
      <c r="AA691" s="534"/>
      <c r="AB691" s="534"/>
      <c r="AC691" s="534"/>
      <c r="AD691" s="534"/>
    </row>
    <row r="692" ht="13.5" customHeight="1">
      <c r="A692" s="534"/>
      <c r="B692" s="652"/>
      <c r="C692" s="652"/>
      <c r="D692" s="652"/>
      <c r="E692" s="652"/>
      <c r="F692" s="652"/>
      <c r="G692" s="652"/>
      <c r="H692" s="652"/>
      <c r="I692" s="652"/>
      <c r="J692" s="652"/>
      <c r="K692" s="971"/>
      <c r="L692" s="971"/>
      <c r="M692" s="534"/>
      <c r="N692" s="534"/>
      <c r="O692" s="534"/>
      <c r="P692" s="534"/>
      <c r="Q692" s="534"/>
      <c r="R692" s="534"/>
      <c r="S692" s="534"/>
      <c r="T692" s="534"/>
      <c r="U692" s="534"/>
      <c r="V692" s="534"/>
      <c r="W692" s="534"/>
      <c r="X692" s="534"/>
      <c r="Y692" s="534"/>
      <c r="Z692" s="534"/>
      <c r="AA692" s="534"/>
      <c r="AB692" s="534"/>
      <c r="AC692" s="534"/>
      <c r="AD692" s="534"/>
    </row>
    <row r="693" ht="13.5" customHeight="1">
      <c r="A693" s="534"/>
      <c r="B693" s="652"/>
      <c r="C693" s="652"/>
      <c r="D693" s="652"/>
      <c r="E693" s="652"/>
      <c r="F693" s="652"/>
      <c r="G693" s="652"/>
      <c r="H693" s="652"/>
      <c r="I693" s="652"/>
      <c r="J693" s="652"/>
      <c r="K693" s="971"/>
      <c r="L693" s="971"/>
      <c r="M693" s="534"/>
      <c r="N693" s="534"/>
      <c r="O693" s="534"/>
      <c r="P693" s="534"/>
      <c r="Q693" s="534"/>
      <c r="R693" s="534"/>
      <c r="S693" s="534"/>
      <c r="T693" s="534"/>
      <c r="U693" s="534"/>
      <c r="V693" s="534"/>
      <c r="W693" s="534"/>
      <c r="X693" s="534"/>
      <c r="Y693" s="534"/>
      <c r="Z693" s="534"/>
      <c r="AA693" s="534"/>
      <c r="AB693" s="534"/>
      <c r="AC693" s="534"/>
      <c r="AD693" s="534"/>
    </row>
    <row r="694" ht="13.5" customHeight="1">
      <c r="A694" s="534"/>
      <c r="B694" s="652"/>
      <c r="C694" s="652"/>
      <c r="D694" s="652"/>
      <c r="E694" s="652"/>
      <c r="F694" s="652"/>
      <c r="G694" s="652"/>
      <c r="H694" s="652"/>
      <c r="I694" s="652"/>
      <c r="J694" s="652"/>
      <c r="K694" s="971"/>
      <c r="L694" s="971"/>
      <c r="M694" s="534"/>
      <c r="N694" s="534"/>
      <c r="O694" s="534"/>
      <c r="P694" s="534"/>
      <c r="Q694" s="534"/>
      <c r="R694" s="534"/>
      <c r="S694" s="534"/>
      <c r="T694" s="534"/>
      <c r="U694" s="534"/>
      <c r="V694" s="534"/>
      <c r="W694" s="534"/>
      <c r="X694" s="534"/>
      <c r="Y694" s="534"/>
      <c r="Z694" s="534"/>
      <c r="AA694" s="534"/>
      <c r="AB694" s="534"/>
      <c r="AC694" s="534"/>
      <c r="AD694" s="534"/>
    </row>
    <row r="695" ht="13.5" customHeight="1">
      <c r="A695" s="534"/>
      <c r="B695" s="652"/>
      <c r="C695" s="652"/>
      <c r="D695" s="652"/>
      <c r="E695" s="652"/>
      <c r="F695" s="652"/>
      <c r="G695" s="652"/>
      <c r="H695" s="652"/>
      <c r="I695" s="652"/>
      <c r="J695" s="652"/>
      <c r="K695" s="971"/>
      <c r="L695" s="971"/>
      <c r="M695" s="534"/>
      <c r="N695" s="534"/>
      <c r="O695" s="534"/>
      <c r="P695" s="534"/>
      <c r="Q695" s="534"/>
      <c r="R695" s="534"/>
      <c r="S695" s="534"/>
      <c r="T695" s="534"/>
      <c r="U695" s="534"/>
      <c r="V695" s="534"/>
      <c r="W695" s="534"/>
      <c r="X695" s="534"/>
      <c r="Y695" s="534"/>
      <c r="Z695" s="534"/>
      <c r="AA695" s="534"/>
      <c r="AB695" s="534"/>
      <c r="AC695" s="534"/>
      <c r="AD695" s="534"/>
    </row>
    <row r="696" ht="13.5" customHeight="1">
      <c r="A696" s="534"/>
      <c r="B696" s="652"/>
      <c r="C696" s="652"/>
      <c r="D696" s="652"/>
      <c r="E696" s="652"/>
      <c r="F696" s="652"/>
      <c r="G696" s="652"/>
      <c r="H696" s="652"/>
      <c r="I696" s="652"/>
      <c r="J696" s="652"/>
      <c r="K696" s="971"/>
      <c r="L696" s="971"/>
      <c r="M696" s="534"/>
      <c r="N696" s="534"/>
      <c r="O696" s="534"/>
      <c r="P696" s="534"/>
      <c r="Q696" s="534"/>
      <c r="R696" s="534"/>
      <c r="S696" s="534"/>
      <c r="T696" s="534"/>
      <c r="U696" s="534"/>
      <c r="V696" s="534"/>
      <c r="W696" s="534"/>
      <c r="X696" s="534"/>
      <c r="Y696" s="534"/>
      <c r="Z696" s="534"/>
      <c r="AA696" s="534"/>
      <c r="AB696" s="534"/>
      <c r="AC696" s="534"/>
      <c r="AD696" s="534"/>
    </row>
    <row r="697" ht="13.5" customHeight="1">
      <c r="A697" s="534"/>
      <c r="B697" s="652"/>
      <c r="C697" s="652"/>
      <c r="D697" s="652"/>
      <c r="E697" s="652"/>
      <c r="F697" s="652"/>
      <c r="G697" s="652"/>
      <c r="H697" s="652"/>
      <c r="I697" s="652"/>
      <c r="J697" s="652"/>
      <c r="K697" s="971"/>
      <c r="L697" s="971"/>
      <c r="M697" s="534"/>
      <c r="N697" s="534"/>
      <c r="O697" s="534"/>
      <c r="P697" s="534"/>
      <c r="Q697" s="534"/>
      <c r="R697" s="534"/>
      <c r="S697" s="534"/>
      <c r="T697" s="534"/>
      <c r="U697" s="534"/>
      <c r="V697" s="534"/>
      <c r="W697" s="534"/>
      <c r="X697" s="534"/>
      <c r="Y697" s="534"/>
      <c r="Z697" s="534"/>
      <c r="AA697" s="534"/>
      <c r="AB697" s="534"/>
      <c r="AC697" s="534"/>
      <c r="AD697" s="534"/>
    </row>
    <row r="698" ht="13.5" customHeight="1">
      <c r="A698" s="534"/>
      <c r="B698" s="652"/>
      <c r="C698" s="652"/>
      <c r="D698" s="652"/>
      <c r="E698" s="652"/>
      <c r="F698" s="652"/>
      <c r="G698" s="652"/>
      <c r="H698" s="652"/>
      <c r="I698" s="652"/>
      <c r="J698" s="652"/>
      <c r="K698" s="971"/>
      <c r="L698" s="971"/>
      <c r="M698" s="534"/>
      <c r="N698" s="534"/>
      <c r="O698" s="534"/>
      <c r="P698" s="534"/>
      <c r="Q698" s="534"/>
      <c r="R698" s="534"/>
      <c r="S698" s="534"/>
      <c r="T698" s="534"/>
      <c r="U698" s="534"/>
      <c r="V698" s="534"/>
      <c r="W698" s="534"/>
      <c r="X698" s="534"/>
      <c r="Y698" s="534"/>
      <c r="Z698" s="534"/>
      <c r="AA698" s="534"/>
      <c r="AB698" s="534"/>
      <c r="AC698" s="534"/>
      <c r="AD698" s="534"/>
    </row>
    <row r="699" ht="13.5" customHeight="1">
      <c r="A699" s="534"/>
      <c r="B699" s="652"/>
      <c r="C699" s="652"/>
      <c r="D699" s="652"/>
      <c r="E699" s="652"/>
      <c r="F699" s="652"/>
      <c r="G699" s="652"/>
      <c r="H699" s="652"/>
      <c r="I699" s="652"/>
      <c r="J699" s="652"/>
      <c r="K699" s="971"/>
      <c r="L699" s="971"/>
      <c r="M699" s="534"/>
      <c r="N699" s="534"/>
      <c r="O699" s="534"/>
      <c r="P699" s="534"/>
      <c r="Q699" s="534"/>
      <c r="R699" s="534"/>
      <c r="S699" s="534"/>
      <c r="T699" s="534"/>
      <c r="U699" s="534"/>
      <c r="V699" s="534"/>
      <c r="W699" s="534"/>
      <c r="X699" s="534"/>
      <c r="Y699" s="534"/>
      <c r="Z699" s="534"/>
      <c r="AA699" s="534"/>
      <c r="AB699" s="534"/>
      <c r="AC699" s="534"/>
      <c r="AD699" s="534"/>
    </row>
    <row r="700" ht="13.5" customHeight="1">
      <c r="A700" s="534"/>
      <c r="B700" s="652"/>
      <c r="C700" s="652"/>
      <c r="D700" s="652"/>
      <c r="E700" s="652"/>
      <c r="F700" s="652"/>
      <c r="G700" s="652"/>
      <c r="H700" s="652"/>
      <c r="I700" s="652"/>
      <c r="J700" s="652"/>
      <c r="K700" s="971"/>
      <c r="L700" s="971"/>
      <c r="M700" s="534"/>
      <c r="N700" s="534"/>
      <c r="O700" s="534"/>
      <c r="P700" s="534"/>
      <c r="Q700" s="534"/>
      <c r="R700" s="534"/>
      <c r="S700" s="534"/>
      <c r="T700" s="534"/>
      <c r="U700" s="534"/>
      <c r="V700" s="534"/>
      <c r="W700" s="534"/>
      <c r="X700" s="534"/>
      <c r="Y700" s="534"/>
      <c r="Z700" s="534"/>
      <c r="AA700" s="534"/>
      <c r="AB700" s="534"/>
      <c r="AC700" s="534"/>
      <c r="AD700" s="534"/>
    </row>
    <row r="701" ht="13.5" customHeight="1">
      <c r="A701" s="534"/>
      <c r="B701" s="652"/>
      <c r="C701" s="652"/>
      <c r="D701" s="652"/>
      <c r="E701" s="652"/>
      <c r="F701" s="652"/>
      <c r="G701" s="652"/>
      <c r="H701" s="652"/>
      <c r="I701" s="652"/>
      <c r="J701" s="652"/>
      <c r="K701" s="971"/>
      <c r="L701" s="971"/>
      <c r="M701" s="534"/>
      <c r="N701" s="534"/>
      <c r="O701" s="534"/>
      <c r="P701" s="534"/>
      <c r="Q701" s="534"/>
      <c r="R701" s="534"/>
      <c r="S701" s="534"/>
      <c r="T701" s="534"/>
      <c r="U701" s="534"/>
      <c r="V701" s="534"/>
      <c r="W701" s="534"/>
      <c r="X701" s="534"/>
      <c r="Y701" s="534"/>
      <c r="Z701" s="534"/>
      <c r="AA701" s="534"/>
      <c r="AB701" s="534"/>
      <c r="AC701" s="534"/>
      <c r="AD701" s="534"/>
    </row>
    <row r="702" ht="13.5" customHeight="1">
      <c r="A702" s="534"/>
      <c r="B702" s="652"/>
      <c r="C702" s="652"/>
      <c r="D702" s="652"/>
      <c r="E702" s="652"/>
      <c r="F702" s="652"/>
      <c r="G702" s="652"/>
      <c r="H702" s="652"/>
      <c r="I702" s="652"/>
      <c r="J702" s="652"/>
      <c r="K702" s="971"/>
      <c r="L702" s="971"/>
      <c r="M702" s="534"/>
      <c r="N702" s="534"/>
      <c r="O702" s="534"/>
      <c r="P702" s="534"/>
      <c r="Q702" s="534"/>
      <c r="R702" s="534"/>
      <c r="S702" s="534"/>
      <c r="T702" s="534"/>
      <c r="U702" s="534"/>
      <c r="V702" s="534"/>
      <c r="W702" s="534"/>
      <c r="X702" s="534"/>
      <c r="Y702" s="534"/>
      <c r="Z702" s="534"/>
      <c r="AA702" s="534"/>
      <c r="AB702" s="534"/>
      <c r="AC702" s="534"/>
      <c r="AD702" s="534"/>
    </row>
    <row r="703" ht="13.5" customHeight="1">
      <c r="A703" s="534"/>
      <c r="B703" s="652"/>
      <c r="C703" s="652"/>
      <c r="D703" s="652"/>
      <c r="E703" s="652"/>
      <c r="F703" s="652"/>
      <c r="G703" s="652"/>
      <c r="H703" s="652"/>
      <c r="I703" s="652"/>
      <c r="J703" s="652"/>
      <c r="K703" s="971"/>
      <c r="L703" s="971"/>
      <c r="M703" s="534"/>
      <c r="N703" s="534"/>
      <c r="O703" s="534"/>
      <c r="P703" s="534"/>
      <c r="Q703" s="534"/>
      <c r="R703" s="534"/>
      <c r="S703" s="534"/>
      <c r="T703" s="534"/>
      <c r="U703" s="534"/>
      <c r="V703" s="534"/>
      <c r="W703" s="534"/>
      <c r="X703" s="534"/>
      <c r="Y703" s="534"/>
      <c r="Z703" s="534"/>
      <c r="AA703" s="534"/>
      <c r="AB703" s="534"/>
      <c r="AC703" s="534"/>
      <c r="AD703" s="534"/>
    </row>
    <row r="704" ht="13.5" customHeight="1">
      <c r="A704" s="534"/>
      <c r="B704" s="652"/>
      <c r="C704" s="652"/>
      <c r="D704" s="652"/>
      <c r="E704" s="652"/>
      <c r="F704" s="652"/>
      <c r="G704" s="652"/>
      <c r="H704" s="652"/>
      <c r="I704" s="652"/>
      <c r="J704" s="652"/>
      <c r="K704" s="971"/>
      <c r="L704" s="971"/>
      <c r="M704" s="534"/>
      <c r="N704" s="534"/>
      <c r="O704" s="534"/>
      <c r="P704" s="534"/>
      <c r="Q704" s="534"/>
      <c r="R704" s="534"/>
      <c r="S704" s="534"/>
      <c r="T704" s="534"/>
      <c r="U704" s="534"/>
      <c r="V704" s="534"/>
      <c r="W704" s="534"/>
      <c r="X704" s="534"/>
      <c r="Y704" s="534"/>
      <c r="Z704" s="534"/>
      <c r="AA704" s="534"/>
      <c r="AB704" s="534"/>
      <c r="AC704" s="534"/>
      <c r="AD704" s="534"/>
    </row>
    <row r="705" ht="13.5" customHeight="1">
      <c r="A705" s="534"/>
      <c r="B705" s="652"/>
      <c r="C705" s="652"/>
      <c r="D705" s="652"/>
      <c r="E705" s="652"/>
      <c r="F705" s="652"/>
      <c r="G705" s="652"/>
      <c r="H705" s="652"/>
      <c r="I705" s="652"/>
      <c r="J705" s="652"/>
      <c r="K705" s="971"/>
      <c r="L705" s="971"/>
      <c r="M705" s="534"/>
      <c r="N705" s="534"/>
      <c r="O705" s="534"/>
      <c r="P705" s="534"/>
      <c r="Q705" s="534"/>
      <c r="R705" s="534"/>
      <c r="S705" s="534"/>
      <c r="T705" s="534"/>
      <c r="U705" s="534"/>
      <c r="V705" s="534"/>
      <c r="W705" s="534"/>
      <c r="X705" s="534"/>
      <c r="Y705" s="534"/>
      <c r="Z705" s="534"/>
      <c r="AA705" s="534"/>
      <c r="AB705" s="534"/>
      <c r="AC705" s="534"/>
      <c r="AD705" s="534"/>
    </row>
    <row r="706" ht="13.5" customHeight="1">
      <c r="A706" s="534"/>
      <c r="B706" s="652"/>
      <c r="C706" s="652"/>
      <c r="D706" s="652"/>
      <c r="E706" s="652"/>
      <c r="F706" s="652"/>
      <c r="G706" s="652"/>
      <c r="H706" s="652"/>
      <c r="I706" s="652"/>
      <c r="J706" s="652"/>
      <c r="K706" s="971"/>
      <c r="L706" s="971"/>
      <c r="M706" s="534"/>
      <c r="N706" s="534"/>
      <c r="O706" s="534"/>
      <c r="P706" s="534"/>
      <c r="Q706" s="534"/>
      <c r="R706" s="534"/>
      <c r="S706" s="534"/>
      <c r="T706" s="534"/>
      <c r="U706" s="534"/>
      <c r="V706" s="534"/>
      <c r="W706" s="534"/>
      <c r="X706" s="534"/>
      <c r="Y706" s="534"/>
      <c r="Z706" s="534"/>
      <c r="AA706" s="534"/>
      <c r="AB706" s="534"/>
      <c r="AC706" s="534"/>
      <c r="AD706" s="534"/>
    </row>
    <row r="707" ht="13.5" customHeight="1">
      <c r="A707" s="534"/>
      <c r="B707" s="652"/>
      <c r="C707" s="652"/>
      <c r="D707" s="652"/>
      <c r="E707" s="652"/>
      <c r="F707" s="652"/>
      <c r="G707" s="652"/>
      <c r="H707" s="652"/>
      <c r="I707" s="652"/>
      <c r="J707" s="652"/>
      <c r="K707" s="971"/>
      <c r="L707" s="971"/>
      <c r="M707" s="534"/>
      <c r="N707" s="534"/>
      <c r="O707" s="534"/>
      <c r="P707" s="534"/>
      <c r="Q707" s="534"/>
      <c r="R707" s="534"/>
      <c r="S707" s="534"/>
      <c r="T707" s="534"/>
      <c r="U707" s="534"/>
      <c r="V707" s="534"/>
      <c r="W707" s="534"/>
      <c r="X707" s="534"/>
      <c r="Y707" s="534"/>
      <c r="Z707" s="534"/>
      <c r="AA707" s="534"/>
      <c r="AB707" s="534"/>
      <c r="AC707" s="534"/>
      <c r="AD707" s="534"/>
    </row>
    <row r="708" ht="13.5" customHeight="1">
      <c r="A708" s="534"/>
      <c r="B708" s="652"/>
      <c r="C708" s="652"/>
      <c r="D708" s="652"/>
      <c r="E708" s="652"/>
      <c r="F708" s="652"/>
      <c r="G708" s="652"/>
      <c r="H708" s="652"/>
      <c r="I708" s="652"/>
      <c r="J708" s="652"/>
      <c r="K708" s="971"/>
      <c r="L708" s="971"/>
      <c r="M708" s="534"/>
      <c r="N708" s="534"/>
      <c r="O708" s="534"/>
      <c r="P708" s="534"/>
      <c r="Q708" s="534"/>
      <c r="R708" s="534"/>
      <c r="S708" s="534"/>
      <c r="T708" s="534"/>
      <c r="U708" s="534"/>
      <c r="V708" s="534"/>
      <c r="W708" s="534"/>
      <c r="X708" s="534"/>
      <c r="Y708" s="534"/>
      <c r="Z708" s="534"/>
      <c r="AA708" s="534"/>
      <c r="AB708" s="534"/>
      <c r="AC708" s="534"/>
      <c r="AD708" s="534"/>
    </row>
    <row r="709" ht="13.5" customHeight="1">
      <c r="A709" s="534"/>
      <c r="B709" s="652"/>
      <c r="C709" s="652"/>
      <c r="D709" s="652"/>
      <c r="E709" s="652"/>
      <c r="F709" s="652"/>
      <c r="G709" s="652"/>
      <c r="H709" s="652"/>
      <c r="I709" s="652"/>
      <c r="J709" s="652"/>
      <c r="K709" s="971"/>
      <c r="L709" s="971"/>
      <c r="M709" s="534"/>
      <c r="N709" s="534"/>
      <c r="O709" s="534"/>
      <c r="P709" s="534"/>
      <c r="Q709" s="534"/>
      <c r="R709" s="534"/>
      <c r="S709" s="534"/>
      <c r="T709" s="534"/>
      <c r="U709" s="534"/>
      <c r="V709" s="534"/>
      <c r="W709" s="534"/>
      <c r="X709" s="534"/>
      <c r="Y709" s="534"/>
      <c r="Z709" s="534"/>
      <c r="AA709" s="534"/>
      <c r="AB709" s="534"/>
      <c r="AC709" s="534"/>
      <c r="AD709" s="534"/>
    </row>
    <row r="710" ht="13.5" customHeight="1">
      <c r="A710" s="534"/>
      <c r="B710" s="652"/>
      <c r="C710" s="652"/>
      <c r="D710" s="652"/>
      <c r="E710" s="652"/>
      <c r="F710" s="652"/>
      <c r="G710" s="652"/>
      <c r="H710" s="652"/>
      <c r="I710" s="652"/>
      <c r="J710" s="652"/>
      <c r="K710" s="971"/>
      <c r="L710" s="971"/>
      <c r="M710" s="534"/>
      <c r="N710" s="534"/>
      <c r="O710" s="534"/>
      <c r="P710" s="534"/>
      <c r="Q710" s="534"/>
      <c r="R710" s="534"/>
      <c r="S710" s="534"/>
      <c r="T710" s="534"/>
      <c r="U710" s="534"/>
      <c r="V710" s="534"/>
      <c r="W710" s="534"/>
      <c r="X710" s="534"/>
      <c r="Y710" s="534"/>
      <c r="Z710" s="534"/>
      <c r="AA710" s="534"/>
      <c r="AB710" s="534"/>
      <c r="AC710" s="534"/>
      <c r="AD710" s="534"/>
    </row>
    <row r="711" ht="13.5" customHeight="1">
      <c r="A711" s="534"/>
      <c r="B711" s="652"/>
      <c r="C711" s="652"/>
      <c r="D711" s="652"/>
      <c r="E711" s="652"/>
      <c r="F711" s="652"/>
      <c r="G711" s="652"/>
      <c r="H711" s="652"/>
      <c r="I711" s="652"/>
      <c r="J711" s="652"/>
      <c r="K711" s="971"/>
      <c r="L711" s="971"/>
      <c r="M711" s="534"/>
      <c r="N711" s="534"/>
      <c r="O711" s="534"/>
      <c r="P711" s="534"/>
      <c r="Q711" s="534"/>
      <c r="R711" s="534"/>
      <c r="S711" s="534"/>
      <c r="T711" s="534"/>
      <c r="U711" s="534"/>
      <c r="V711" s="534"/>
      <c r="W711" s="534"/>
      <c r="X711" s="534"/>
      <c r="Y711" s="534"/>
      <c r="Z711" s="534"/>
      <c r="AA711" s="534"/>
      <c r="AB711" s="534"/>
      <c r="AC711" s="534"/>
      <c r="AD711" s="534"/>
    </row>
    <row r="712" ht="13.5" customHeight="1">
      <c r="A712" s="534"/>
      <c r="B712" s="652"/>
      <c r="C712" s="652"/>
      <c r="D712" s="652"/>
      <c r="E712" s="652"/>
      <c r="F712" s="652"/>
      <c r="G712" s="652"/>
      <c r="H712" s="652"/>
      <c r="I712" s="652"/>
      <c r="J712" s="652"/>
      <c r="K712" s="971"/>
      <c r="L712" s="971"/>
      <c r="M712" s="534"/>
      <c r="N712" s="534"/>
      <c r="O712" s="534"/>
      <c r="P712" s="534"/>
      <c r="Q712" s="534"/>
      <c r="R712" s="534"/>
      <c r="S712" s="534"/>
      <c r="T712" s="534"/>
      <c r="U712" s="534"/>
      <c r="V712" s="534"/>
      <c r="W712" s="534"/>
      <c r="X712" s="534"/>
      <c r="Y712" s="534"/>
      <c r="Z712" s="534"/>
      <c r="AA712" s="534"/>
      <c r="AB712" s="534"/>
      <c r="AC712" s="534"/>
      <c r="AD712" s="534"/>
    </row>
    <row r="713" ht="13.5" customHeight="1">
      <c r="A713" s="534"/>
      <c r="B713" s="652"/>
      <c r="C713" s="652"/>
      <c r="D713" s="652"/>
      <c r="E713" s="652"/>
      <c r="F713" s="652"/>
      <c r="G713" s="652"/>
      <c r="H713" s="652"/>
      <c r="I713" s="652"/>
      <c r="J713" s="652"/>
      <c r="K713" s="971"/>
      <c r="L713" s="971"/>
      <c r="M713" s="534"/>
      <c r="N713" s="534"/>
      <c r="O713" s="534"/>
      <c r="P713" s="534"/>
      <c r="Q713" s="534"/>
      <c r="R713" s="534"/>
      <c r="S713" s="534"/>
      <c r="T713" s="534"/>
      <c r="U713" s="534"/>
      <c r="V713" s="534"/>
      <c r="W713" s="534"/>
      <c r="X713" s="534"/>
      <c r="Y713" s="534"/>
      <c r="Z713" s="534"/>
      <c r="AA713" s="534"/>
      <c r="AB713" s="534"/>
      <c r="AC713" s="534"/>
      <c r="AD713" s="534"/>
    </row>
    <row r="714" ht="13.5" customHeight="1">
      <c r="A714" s="534"/>
      <c r="B714" s="652"/>
      <c r="C714" s="652"/>
      <c r="D714" s="652"/>
      <c r="E714" s="652"/>
      <c r="F714" s="652"/>
      <c r="G714" s="652"/>
      <c r="H714" s="652"/>
      <c r="I714" s="652"/>
      <c r="J714" s="652"/>
      <c r="K714" s="971"/>
      <c r="L714" s="971"/>
      <c r="M714" s="534"/>
      <c r="N714" s="534"/>
      <c r="O714" s="534"/>
      <c r="P714" s="534"/>
      <c r="Q714" s="534"/>
      <c r="R714" s="534"/>
      <c r="S714" s="534"/>
      <c r="T714" s="534"/>
      <c r="U714" s="534"/>
      <c r="V714" s="534"/>
      <c r="W714" s="534"/>
      <c r="X714" s="534"/>
      <c r="Y714" s="534"/>
      <c r="Z714" s="534"/>
      <c r="AA714" s="534"/>
      <c r="AB714" s="534"/>
      <c r="AC714" s="534"/>
      <c r="AD714" s="534"/>
    </row>
    <row r="715" ht="13.5" customHeight="1">
      <c r="A715" s="534"/>
      <c r="B715" s="652"/>
      <c r="C715" s="652"/>
      <c r="D715" s="652"/>
      <c r="E715" s="652"/>
      <c r="F715" s="652"/>
      <c r="G715" s="652"/>
      <c r="H715" s="652"/>
      <c r="I715" s="652"/>
      <c r="J715" s="652"/>
      <c r="K715" s="971"/>
      <c r="L715" s="971"/>
      <c r="M715" s="534"/>
      <c r="N715" s="534"/>
      <c r="O715" s="534"/>
      <c r="P715" s="534"/>
      <c r="Q715" s="534"/>
      <c r="R715" s="534"/>
      <c r="S715" s="534"/>
      <c r="T715" s="534"/>
      <c r="U715" s="534"/>
      <c r="V715" s="534"/>
      <c r="W715" s="534"/>
      <c r="X715" s="534"/>
      <c r="Y715" s="534"/>
      <c r="Z715" s="534"/>
      <c r="AA715" s="534"/>
      <c r="AB715" s="534"/>
      <c r="AC715" s="534"/>
      <c r="AD715" s="534"/>
    </row>
    <row r="716" ht="13.5" customHeight="1">
      <c r="A716" s="534"/>
      <c r="B716" s="652"/>
      <c r="C716" s="652"/>
      <c r="D716" s="652"/>
      <c r="E716" s="652"/>
      <c r="F716" s="652"/>
      <c r="G716" s="652"/>
      <c r="H716" s="652"/>
      <c r="I716" s="652"/>
      <c r="J716" s="652"/>
      <c r="K716" s="971"/>
      <c r="L716" s="971"/>
      <c r="M716" s="534"/>
      <c r="N716" s="534"/>
      <c r="O716" s="534"/>
      <c r="P716" s="534"/>
      <c r="Q716" s="534"/>
      <c r="R716" s="534"/>
      <c r="S716" s="534"/>
      <c r="T716" s="534"/>
      <c r="U716" s="534"/>
      <c r="V716" s="534"/>
      <c r="W716" s="534"/>
      <c r="X716" s="534"/>
      <c r="Y716" s="534"/>
      <c r="Z716" s="534"/>
      <c r="AA716" s="534"/>
      <c r="AB716" s="534"/>
      <c r="AC716" s="534"/>
      <c r="AD716" s="534"/>
    </row>
    <row r="717" ht="13.5" customHeight="1">
      <c r="A717" s="534"/>
      <c r="B717" s="652"/>
      <c r="C717" s="652"/>
      <c r="D717" s="652"/>
      <c r="E717" s="652"/>
      <c r="F717" s="652"/>
      <c r="G717" s="652"/>
      <c r="H717" s="652"/>
      <c r="I717" s="652"/>
      <c r="J717" s="652"/>
      <c r="K717" s="971"/>
      <c r="L717" s="971"/>
      <c r="M717" s="534"/>
      <c r="N717" s="534"/>
      <c r="O717" s="534"/>
      <c r="P717" s="534"/>
      <c r="Q717" s="534"/>
      <c r="R717" s="534"/>
      <c r="S717" s="534"/>
      <c r="T717" s="534"/>
      <c r="U717" s="534"/>
      <c r="V717" s="534"/>
      <c r="W717" s="534"/>
      <c r="X717" s="534"/>
      <c r="Y717" s="534"/>
      <c r="Z717" s="534"/>
      <c r="AA717" s="534"/>
      <c r="AB717" s="534"/>
      <c r="AC717" s="534"/>
      <c r="AD717" s="534"/>
    </row>
    <row r="718" ht="13.5" customHeight="1">
      <c r="A718" s="534"/>
      <c r="B718" s="652"/>
      <c r="C718" s="652"/>
      <c r="D718" s="652"/>
      <c r="E718" s="652"/>
      <c r="F718" s="652"/>
      <c r="G718" s="652"/>
      <c r="H718" s="652"/>
      <c r="I718" s="652"/>
      <c r="J718" s="652"/>
      <c r="K718" s="971"/>
      <c r="L718" s="971"/>
      <c r="M718" s="534"/>
      <c r="N718" s="534"/>
      <c r="O718" s="534"/>
      <c r="P718" s="534"/>
      <c r="Q718" s="534"/>
      <c r="R718" s="534"/>
      <c r="S718" s="534"/>
      <c r="T718" s="534"/>
      <c r="U718" s="534"/>
      <c r="V718" s="534"/>
      <c r="W718" s="534"/>
      <c r="X718" s="534"/>
      <c r="Y718" s="534"/>
      <c r="Z718" s="534"/>
      <c r="AA718" s="534"/>
      <c r="AB718" s="534"/>
      <c r="AC718" s="534"/>
      <c r="AD718" s="534"/>
    </row>
    <row r="719" ht="13.5" customHeight="1">
      <c r="A719" s="534"/>
      <c r="B719" s="652"/>
      <c r="C719" s="652"/>
      <c r="D719" s="652"/>
      <c r="E719" s="652"/>
      <c r="F719" s="652"/>
      <c r="G719" s="652"/>
      <c r="H719" s="652"/>
      <c r="I719" s="652"/>
      <c r="J719" s="652"/>
      <c r="K719" s="971"/>
      <c r="L719" s="971"/>
      <c r="M719" s="534"/>
      <c r="N719" s="534"/>
      <c r="O719" s="534"/>
      <c r="P719" s="534"/>
      <c r="Q719" s="534"/>
      <c r="R719" s="534"/>
      <c r="S719" s="534"/>
      <c r="T719" s="534"/>
      <c r="U719" s="534"/>
      <c r="V719" s="534"/>
      <c r="W719" s="534"/>
      <c r="X719" s="534"/>
      <c r="Y719" s="534"/>
      <c r="Z719" s="534"/>
      <c r="AA719" s="534"/>
      <c r="AB719" s="534"/>
      <c r="AC719" s="534"/>
      <c r="AD719" s="534"/>
    </row>
    <row r="720" ht="13.5" customHeight="1">
      <c r="A720" s="534"/>
      <c r="B720" s="652"/>
      <c r="C720" s="652"/>
      <c r="D720" s="652"/>
      <c r="E720" s="652"/>
      <c r="F720" s="652"/>
      <c r="G720" s="652"/>
      <c r="H720" s="652"/>
      <c r="I720" s="652"/>
      <c r="J720" s="652"/>
      <c r="K720" s="971"/>
      <c r="L720" s="971"/>
      <c r="M720" s="534"/>
      <c r="N720" s="534"/>
      <c r="O720" s="534"/>
      <c r="P720" s="534"/>
      <c r="Q720" s="534"/>
      <c r="R720" s="534"/>
      <c r="S720" s="534"/>
      <c r="T720" s="534"/>
      <c r="U720" s="534"/>
      <c r="V720" s="534"/>
      <c r="W720" s="534"/>
      <c r="X720" s="534"/>
      <c r="Y720" s="534"/>
      <c r="Z720" s="534"/>
      <c r="AA720" s="534"/>
      <c r="AB720" s="534"/>
      <c r="AC720" s="534"/>
      <c r="AD720" s="534"/>
    </row>
    <row r="721" ht="13.5" customHeight="1">
      <c r="A721" s="534"/>
      <c r="B721" s="652"/>
      <c r="C721" s="652"/>
      <c r="D721" s="652"/>
      <c r="E721" s="652"/>
      <c r="F721" s="652"/>
      <c r="G721" s="652"/>
      <c r="H721" s="652"/>
      <c r="I721" s="652"/>
      <c r="J721" s="652"/>
      <c r="K721" s="971"/>
      <c r="L721" s="971"/>
      <c r="M721" s="534"/>
      <c r="N721" s="534"/>
      <c r="O721" s="534"/>
      <c r="P721" s="534"/>
      <c r="Q721" s="534"/>
      <c r="R721" s="534"/>
      <c r="S721" s="534"/>
      <c r="T721" s="534"/>
      <c r="U721" s="534"/>
      <c r="V721" s="534"/>
      <c r="W721" s="534"/>
      <c r="X721" s="534"/>
      <c r="Y721" s="534"/>
      <c r="Z721" s="534"/>
      <c r="AA721" s="534"/>
      <c r="AB721" s="534"/>
      <c r="AC721" s="534"/>
      <c r="AD721" s="534"/>
    </row>
    <row r="722" ht="13.5" customHeight="1">
      <c r="A722" s="534"/>
      <c r="B722" s="652"/>
      <c r="C722" s="652"/>
      <c r="D722" s="652"/>
      <c r="E722" s="652"/>
      <c r="F722" s="652"/>
      <c r="G722" s="652"/>
      <c r="H722" s="652"/>
      <c r="I722" s="652"/>
      <c r="J722" s="652"/>
      <c r="K722" s="971"/>
      <c r="L722" s="971"/>
      <c r="M722" s="534"/>
      <c r="N722" s="534"/>
      <c r="O722" s="534"/>
      <c r="P722" s="534"/>
      <c r="Q722" s="534"/>
      <c r="R722" s="534"/>
      <c r="S722" s="534"/>
      <c r="T722" s="534"/>
      <c r="U722" s="534"/>
      <c r="V722" s="534"/>
      <c r="W722" s="534"/>
      <c r="X722" s="534"/>
      <c r="Y722" s="534"/>
      <c r="Z722" s="534"/>
      <c r="AA722" s="534"/>
      <c r="AB722" s="534"/>
      <c r="AC722" s="534"/>
      <c r="AD722" s="534"/>
    </row>
    <row r="723" ht="13.5" customHeight="1">
      <c r="A723" s="534"/>
      <c r="B723" s="652"/>
      <c r="C723" s="652"/>
      <c r="D723" s="652"/>
      <c r="E723" s="652"/>
      <c r="F723" s="652"/>
      <c r="G723" s="652"/>
      <c r="H723" s="652"/>
      <c r="I723" s="652"/>
      <c r="J723" s="652"/>
      <c r="K723" s="971"/>
      <c r="L723" s="971"/>
      <c r="M723" s="534"/>
      <c r="N723" s="534"/>
      <c r="O723" s="534"/>
      <c r="P723" s="534"/>
      <c r="Q723" s="534"/>
      <c r="R723" s="534"/>
      <c r="S723" s="534"/>
      <c r="T723" s="534"/>
      <c r="U723" s="534"/>
      <c r="V723" s="534"/>
      <c r="W723" s="534"/>
      <c r="X723" s="534"/>
      <c r="Y723" s="534"/>
      <c r="Z723" s="534"/>
      <c r="AA723" s="534"/>
      <c r="AB723" s="534"/>
      <c r="AC723" s="534"/>
      <c r="AD723" s="534"/>
    </row>
    <row r="724" ht="13.5" customHeight="1">
      <c r="A724" s="534"/>
      <c r="B724" s="652"/>
      <c r="C724" s="652"/>
      <c r="D724" s="652"/>
      <c r="E724" s="652"/>
      <c r="F724" s="652"/>
      <c r="G724" s="652"/>
      <c r="H724" s="652"/>
      <c r="I724" s="652"/>
      <c r="J724" s="652"/>
      <c r="K724" s="971"/>
      <c r="L724" s="971"/>
      <c r="M724" s="534"/>
      <c r="N724" s="534"/>
      <c r="O724" s="534"/>
      <c r="P724" s="534"/>
      <c r="Q724" s="534"/>
      <c r="R724" s="534"/>
      <c r="S724" s="534"/>
      <c r="T724" s="534"/>
      <c r="U724" s="534"/>
      <c r="V724" s="534"/>
      <c r="W724" s="534"/>
      <c r="X724" s="534"/>
      <c r="Y724" s="534"/>
      <c r="Z724" s="534"/>
      <c r="AA724" s="534"/>
      <c r="AB724" s="534"/>
      <c r="AC724" s="534"/>
      <c r="AD724" s="534"/>
    </row>
    <row r="725" ht="13.5" customHeight="1">
      <c r="A725" s="534"/>
      <c r="B725" s="652"/>
      <c r="C725" s="652"/>
      <c r="D725" s="652"/>
      <c r="E725" s="652"/>
      <c r="F725" s="652"/>
      <c r="G725" s="652"/>
      <c r="H725" s="652"/>
      <c r="I725" s="652"/>
      <c r="J725" s="652"/>
      <c r="K725" s="971"/>
      <c r="L725" s="971"/>
      <c r="M725" s="534"/>
      <c r="N725" s="534"/>
      <c r="O725" s="534"/>
      <c r="P725" s="534"/>
      <c r="Q725" s="534"/>
      <c r="R725" s="534"/>
      <c r="S725" s="534"/>
      <c r="T725" s="534"/>
      <c r="U725" s="534"/>
      <c r="V725" s="534"/>
      <c r="W725" s="534"/>
      <c r="X725" s="534"/>
      <c r="Y725" s="534"/>
      <c r="Z725" s="534"/>
      <c r="AA725" s="534"/>
      <c r="AB725" s="534"/>
      <c r="AC725" s="534"/>
      <c r="AD725" s="534"/>
    </row>
    <row r="726" ht="13.5" customHeight="1">
      <c r="A726" s="534"/>
      <c r="B726" s="652"/>
      <c r="C726" s="652"/>
      <c r="D726" s="652"/>
      <c r="E726" s="652"/>
      <c r="F726" s="652"/>
      <c r="G726" s="652"/>
      <c r="H726" s="652"/>
      <c r="I726" s="652"/>
      <c r="J726" s="652"/>
      <c r="K726" s="971"/>
      <c r="L726" s="971"/>
      <c r="M726" s="534"/>
      <c r="N726" s="534"/>
      <c r="O726" s="534"/>
      <c r="P726" s="534"/>
      <c r="Q726" s="534"/>
      <c r="R726" s="534"/>
      <c r="S726" s="534"/>
      <c r="T726" s="534"/>
      <c r="U726" s="534"/>
      <c r="V726" s="534"/>
      <c r="W726" s="534"/>
      <c r="X726" s="534"/>
      <c r="Y726" s="534"/>
      <c r="Z726" s="534"/>
      <c r="AA726" s="534"/>
      <c r="AB726" s="534"/>
      <c r="AC726" s="534"/>
      <c r="AD726" s="534"/>
    </row>
    <row r="727" ht="13.5" customHeight="1">
      <c r="A727" s="534"/>
      <c r="B727" s="652"/>
      <c r="C727" s="652"/>
      <c r="D727" s="652"/>
      <c r="E727" s="652"/>
      <c r="F727" s="652"/>
      <c r="G727" s="652"/>
      <c r="H727" s="652"/>
      <c r="I727" s="652"/>
      <c r="J727" s="652"/>
      <c r="K727" s="971"/>
      <c r="L727" s="971"/>
      <c r="M727" s="534"/>
      <c r="N727" s="534"/>
      <c r="O727" s="534"/>
      <c r="P727" s="534"/>
      <c r="Q727" s="534"/>
      <c r="R727" s="534"/>
      <c r="S727" s="534"/>
      <c r="T727" s="534"/>
      <c r="U727" s="534"/>
      <c r="V727" s="534"/>
      <c r="W727" s="534"/>
      <c r="X727" s="534"/>
      <c r="Y727" s="534"/>
      <c r="Z727" s="534"/>
      <c r="AA727" s="534"/>
      <c r="AB727" s="534"/>
      <c r="AC727" s="534"/>
      <c r="AD727" s="534"/>
    </row>
    <row r="728" ht="13.5" customHeight="1">
      <c r="A728" s="534"/>
      <c r="B728" s="652"/>
      <c r="C728" s="652"/>
      <c r="D728" s="652"/>
      <c r="E728" s="652"/>
      <c r="F728" s="652"/>
      <c r="G728" s="652"/>
      <c r="H728" s="652"/>
      <c r="I728" s="652"/>
      <c r="J728" s="652"/>
      <c r="K728" s="971"/>
      <c r="L728" s="971"/>
      <c r="M728" s="534"/>
      <c r="N728" s="534"/>
      <c r="O728" s="534"/>
      <c r="P728" s="534"/>
      <c r="Q728" s="534"/>
      <c r="R728" s="534"/>
      <c r="S728" s="534"/>
      <c r="T728" s="534"/>
      <c r="U728" s="534"/>
      <c r="V728" s="534"/>
      <c r="W728" s="534"/>
      <c r="X728" s="534"/>
      <c r="Y728" s="534"/>
      <c r="Z728" s="534"/>
      <c r="AA728" s="534"/>
      <c r="AB728" s="534"/>
      <c r="AC728" s="534"/>
      <c r="AD728" s="534"/>
    </row>
    <row r="729" ht="13.5" customHeight="1">
      <c r="A729" s="534"/>
      <c r="B729" s="652"/>
      <c r="C729" s="652"/>
      <c r="D729" s="652"/>
      <c r="E729" s="652"/>
      <c r="F729" s="652"/>
      <c r="G729" s="652"/>
      <c r="H729" s="652"/>
      <c r="I729" s="652"/>
      <c r="J729" s="652"/>
      <c r="K729" s="971"/>
      <c r="L729" s="971"/>
      <c r="M729" s="534"/>
      <c r="N729" s="534"/>
      <c r="O729" s="534"/>
      <c r="P729" s="534"/>
      <c r="Q729" s="534"/>
      <c r="R729" s="534"/>
      <c r="S729" s="534"/>
      <c r="T729" s="534"/>
      <c r="U729" s="534"/>
      <c r="V729" s="534"/>
      <c r="W729" s="534"/>
      <c r="X729" s="534"/>
      <c r="Y729" s="534"/>
      <c r="Z729" s="534"/>
      <c r="AA729" s="534"/>
      <c r="AB729" s="534"/>
      <c r="AC729" s="534"/>
      <c r="AD729" s="534"/>
    </row>
    <row r="730" ht="13.5" customHeight="1">
      <c r="A730" s="534"/>
      <c r="B730" s="652"/>
      <c r="C730" s="652"/>
      <c r="D730" s="652"/>
      <c r="E730" s="652"/>
      <c r="F730" s="652"/>
      <c r="G730" s="652"/>
      <c r="H730" s="652"/>
      <c r="I730" s="652"/>
      <c r="J730" s="652"/>
      <c r="K730" s="971"/>
      <c r="L730" s="971"/>
      <c r="M730" s="534"/>
      <c r="N730" s="534"/>
      <c r="O730" s="534"/>
      <c r="P730" s="534"/>
      <c r="Q730" s="534"/>
      <c r="R730" s="534"/>
      <c r="S730" s="534"/>
      <c r="T730" s="534"/>
      <c r="U730" s="534"/>
      <c r="V730" s="534"/>
      <c r="W730" s="534"/>
      <c r="X730" s="534"/>
      <c r="Y730" s="534"/>
      <c r="Z730" s="534"/>
      <c r="AA730" s="534"/>
      <c r="AB730" s="534"/>
      <c r="AC730" s="534"/>
      <c r="AD730" s="534"/>
    </row>
    <row r="731" ht="13.5" customHeight="1">
      <c r="A731" s="534"/>
      <c r="B731" s="652"/>
      <c r="C731" s="652"/>
      <c r="D731" s="652"/>
      <c r="E731" s="652"/>
      <c r="F731" s="652"/>
      <c r="G731" s="652"/>
      <c r="H731" s="652"/>
      <c r="I731" s="652"/>
      <c r="J731" s="652"/>
      <c r="K731" s="971"/>
      <c r="L731" s="971"/>
      <c r="M731" s="534"/>
      <c r="N731" s="534"/>
      <c r="O731" s="534"/>
      <c r="P731" s="534"/>
      <c r="Q731" s="534"/>
      <c r="R731" s="534"/>
      <c r="S731" s="534"/>
      <c r="T731" s="534"/>
      <c r="U731" s="534"/>
      <c r="V731" s="534"/>
      <c r="W731" s="534"/>
      <c r="X731" s="534"/>
      <c r="Y731" s="534"/>
      <c r="Z731" s="534"/>
      <c r="AA731" s="534"/>
      <c r="AB731" s="534"/>
      <c r="AC731" s="534"/>
      <c r="AD731" s="534"/>
    </row>
    <row r="732" ht="13.5" customHeight="1">
      <c r="A732" s="534"/>
      <c r="B732" s="652"/>
      <c r="C732" s="652"/>
      <c r="D732" s="652"/>
      <c r="E732" s="652"/>
      <c r="F732" s="652"/>
      <c r="G732" s="652"/>
      <c r="H732" s="652"/>
      <c r="I732" s="652"/>
      <c r="J732" s="652"/>
      <c r="K732" s="971"/>
      <c r="L732" s="971"/>
      <c r="M732" s="534"/>
      <c r="N732" s="534"/>
      <c r="O732" s="534"/>
      <c r="P732" s="534"/>
      <c r="Q732" s="534"/>
      <c r="R732" s="534"/>
      <c r="S732" s="534"/>
      <c r="T732" s="534"/>
      <c r="U732" s="534"/>
      <c r="V732" s="534"/>
      <c r="W732" s="534"/>
      <c r="X732" s="534"/>
      <c r="Y732" s="534"/>
      <c r="Z732" s="534"/>
      <c r="AA732" s="534"/>
      <c r="AB732" s="534"/>
      <c r="AC732" s="534"/>
      <c r="AD732" s="534"/>
    </row>
    <row r="733" ht="13.5" customHeight="1">
      <c r="A733" s="534"/>
      <c r="B733" s="652"/>
      <c r="C733" s="652"/>
      <c r="D733" s="652"/>
      <c r="E733" s="652"/>
      <c r="F733" s="652"/>
      <c r="G733" s="652"/>
      <c r="H733" s="652"/>
      <c r="I733" s="652"/>
      <c r="J733" s="652"/>
      <c r="K733" s="971"/>
      <c r="L733" s="971"/>
      <c r="M733" s="534"/>
      <c r="N733" s="534"/>
      <c r="O733" s="534"/>
      <c r="P733" s="534"/>
      <c r="Q733" s="534"/>
      <c r="R733" s="534"/>
      <c r="S733" s="534"/>
      <c r="T733" s="534"/>
      <c r="U733" s="534"/>
      <c r="V733" s="534"/>
      <c r="W733" s="534"/>
      <c r="X733" s="534"/>
      <c r="Y733" s="534"/>
      <c r="Z733" s="534"/>
      <c r="AA733" s="534"/>
      <c r="AB733" s="534"/>
      <c r="AC733" s="534"/>
      <c r="AD733" s="534"/>
    </row>
    <row r="734" ht="13.5" customHeight="1">
      <c r="A734" s="534"/>
      <c r="B734" s="652"/>
      <c r="C734" s="652"/>
      <c r="D734" s="652"/>
      <c r="E734" s="652"/>
      <c r="F734" s="652"/>
      <c r="G734" s="652"/>
      <c r="H734" s="652"/>
      <c r="I734" s="652"/>
      <c r="J734" s="652"/>
      <c r="K734" s="971"/>
      <c r="L734" s="971"/>
      <c r="M734" s="534"/>
      <c r="N734" s="534"/>
      <c r="O734" s="534"/>
      <c r="P734" s="534"/>
      <c r="Q734" s="534"/>
      <c r="R734" s="534"/>
      <c r="S734" s="534"/>
      <c r="T734" s="534"/>
      <c r="U734" s="534"/>
      <c r="V734" s="534"/>
      <c r="W734" s="534"/>
      <c r="X734" s="534"/>
      <c r="Y734" s="534"/>
      <c r="Z734" s="534"/>
      <c r="AA734" s="534"/>
      <c r="AB734" s="534"/>
      <c r="AC734" s="534"/>
      <c r="AD734" s="534"/>
    </row>
    <row r="735" ht="13.5" customHeight="1">
      <c r="A735" s="534"/>
      <c r="B735" s="652"/>
      <c r="C735" s="652"/>
      <c r="D735" s="652"/>
      <c r="E735" s="652"/>
      <c r="F735" s="652"/>
      <c r="G735" s="652"/>
      <c r="H735" s="652"/>
      <c r="I735" s="652"/>
      <c r="J735" s="652"/>
      <c r="K735" s="971"/>
      <c r="L735" s="971"/>
      <c r="M735" s="534"/>
      <c r="N735" s="534"/>
      <c r="O735" s="534"/>
      <c r="P735" s="534"/>
      <c r="Q735" s="534"/>
      <c r="R735" s="534"/>
      <c r="S735" s="534"/>
      <c r="T735" s="534"/>
      <c r="U735" s="534"/>
      <c r="V735" s="534"/>
      <c r="W735" s="534"/>
      <c r="X735" s="534"/>
      <c r="Y735" s="534"/>
      <c r="Z735" s="534"/>
      <c r="AA735" s="534"/>
      <c r="AB735" s="534"/>
      <c r="AC735" s="534"/>
      <c r="AD735" s="534"/>
    </row>
    <row r="736" ht="13.5" customHeight="1">
      <c r="A736" s="534"/>
      <c r="B736" s="652"/>
      <c r="C736" s="652"/>
      <c r="D736" s="652"/>
      <c r="E736" s="652"/>
      <c r="F736" s="652"/>
      <c r="G736" s="652"/>
      <c r="H736" s="652"/>
      <c r="I736" s="652"/>
      <c r="J736" s="652"/>
      <c r="K736" s="971"/>
      <c r="L736" s="971"/>
      <c r="M736" s="534"/>
      <c r="N736" s="534"/>
      <c r="O736" s="534"/>
      <c r="P736" s="534"/>
      <c r="Q736" s="534"/>
      <c r="R736" s="534"/>
      <c r="S736" s="534"/>
      <c r="T736" s="534"/>
      <c r="U736" s="534"/>
      <c r="V736" s="534"/>
      <c r="W736" s="534"/>
      <c r="X736" s="534"/>
      <c r="Y736" s="534"/>
      <c r="Z736" s="534"/>
      <c r="AA736" s="534"/>
      <c r="AB736" s="534"/>
      <c r="AC736" s="534"/>
      <c r="AD736" s="534"/>
    </row>
    <row r="737" ht="13.5" customHeight="1">
      <c r="A737" s="534"/>
      <c r="B737" s="652"/>
      <c r="C737" s="652"/>
      <c r="D737" s="652"/>
      <c r="E737" s="652"/>
      <c r="F737" s="652"/>
      <c r="G737" s="652"/>
      <c r="H737" s="652"/>
      <c r="I737" s="652"/>
      <c r="J737" s="652"/>
      <c r="K737" s="971"/>
      <c r="L737" s="971"/>
      <c r="M737" s="534"/>
      <c r="N737" s="534"/>
      <c r="O737" s="534"/>
      <c r="P737" s="534"/>
      <c r="Q737" s="534"/>
      <c r="R737" s="534"/>
      <c r="S737" s="534"/>
      <c r="T737" s="534"/>
      <c r="U737" s="534"/>
      <c r="V737" s="534"/>
      <c r="W737" s="534"/>
      <c r="X737" s="534"/>
      <c r="Y737" s="534"/>
      <c r="Z737" s="534"/>
      <c r="AA737" s="534"/>
      <c r="AB737" s="534"/>
      <c r="AC737" s="534"/>
      <c r="AD737" s="534"/>
    </row>
    <row r="738" ht="13.5" customHeight="1">
      <c r="A738" s="534"/>
      <c r="B738" s="652"/>
      <c r="C738" s="652"/>
      <c r="D738" s="652"/>
      <c r="E738" s="652"/>
      <c r="F738" s="652"/>
      <c r="G738" s="652"/>
      <c r="H738" s="652"/>
      <c r="I738" s="652"/>
      <c r="J738" s="652"/>
      <c r="K738" s="971"/>
      <c r="L738" s="971"/>
      <c r="M738" s="534"/>
      <c r="N738" s="534"/>
      <c r="O738" s="534"/>
      <c r="P738" s="534"/>
      <c r="Q738" s="534"/>
      <c r="R738" s="534"/>
      <c r="S738" s="534"/>
      <c r="T738" s="534"/>
      <c r="U738" s="534"/>
      <c r="V738" s="534"/>
      <c r="W738" s="534"/>
      <c r="X738" s="534"/>
      <c r="Y738" s="534"/>
      <c r="Z738" s="534"/>
      <c r="AA738" s="534"/>
      <c r="AB738" s="534"/>
      <c r="AC738" s="534"/>
      <c r="AD738" s="534"/>
    </row>
    <row r="739" ht="13.5" customHeight="1">
      <c r="A739" s="534"/>
      <c r="B739" s="652"/>
      <c r="C739" s="652"/>
      <c r="D739" s="652"/>
      <c r="E739" s="652"/>
      <c r="F739" s="652"/>
      <c r="G739" s="652"/>
      <c r="H739" s="652"/>
      <c r="I739" s="652"/>
      <c r="J739" s="652"/>
      <c r="K739" s="971"/>
      <c r="L739" s="971"/>
      <c r="M739" s="534"/>
      <c r="N739" s="534"/>
      <c r="O739" s="534"/>
      <c r="P739" s="534"/>
      <c r="Q739" s="534"/>
      <c r="R739" s="534"/>
      <c r="S739" s="534"/>
      <c r="T739" s="534"/>
      <c r="U739" s="534"/>
      <c r="V739" s="534"/>
      <c r="W739" s="534"/>
      <c r="X739" s="534"/>
      <c r="Y739" s="534"/>
      <c r="Z739" s="534"/>
      <c r="AA739" s="534"/>
      <c r="AB739" s="534"/>
      <c r="AC739" s="534"/>
      <c r="AD739" s="534"/>
    </row>
    <row r="740" ht="13.5" customHeight="1">
      <c r="A740" s="534"/>
      <c r="B740" s="652"/>
      <c r="C740" s="652"/>
      <c r="D740" s="652"/>
      <c r="E740" s="652"/>
      <c r="F740" s="652"/>
      <c r="G740" s="652"/>
      <c r="H740" s="652"/>
      <c r="I740" s="652"/>
      <c r="J740" s="652"/>
      <c r="K740" s="971"/>
      <c r="L740" s="971"/>
      <c r="M740" s="534"/>
      <c r="N740" s="534"/>
      <c r="O740" s="534"/>
      <c r="P740" s="534"/>
      <c r="Q740" s="534"/>
      <c r="R740" s="534"/>
      <c r="S740" s="534"/>
      <c r="T740" s="534"/>
      <c r="U740" s="534"/>
      <c r="V740" s="534"/>
      <c r="W740" s="534"/>
      <c r="X740" s="534"/>
      <c r="Y740" s="534"/>
      <c r="Z740" s="534"/>
      <c r="AA740" s="534"/>
      <c r="AB740" s="534"/>
      <c r="AC740" s="534"/>
      <c r="AD740" s="534"/>
    </row>
    <row r="741" ht="13.5" customHeight="1">
      <c r="A741" s="534"/>
      <c r="B741" s="652"/>
      <c r="C741" s="652"/>
      <c r="D741" s="652"/>
      <c r="E741" s="652"/>
      <c r="F741" s="652"/>
      <c r="G741" s="652"/>
      <c r="H741" s="652"/>
      <c r="I741" s="652"/>
      <c r="J741" s="652"/>
      <c r="K741" s="971"/>
      <c r="L741" s="971"/>
      <c r="M741" s="534"/>
      <c r="N741" s="534"/>
      <c r="O741" s="534"/>
      <c r="P741" s="534"/>
      <c r="Q741" s="534"/>
      <c r="R741" s="534"/>
      <c r="S741" s="534"/>
      <c r="T741" s="534"/>
      <c r="U741" s="534"/>
      <c r="V741" s="534"/>
      <c r="W741" s="534"/>
      <c r="X741" s="534"/>
      <c r="Y741" s="534"/>
      <c r="Z741" s="534"/>
      <c r="AA741" s="534"/>
      <c r="AB741" s="534"/>
      <c r="AC741" s="534"/>
      <c r="AD741" s="534"/>
    </row>
    <row r="742" ht="13.5" customHeight="1">
      <c r="A742" s="534"/>
      <c r="B742" s="652"/>
      <c r="C742" s="652"/>
      <c r="D742" s="652"/>
      <c r="E742" s="652"/>
      <c r="F742" s="652"/>
      <c r="G742" s="652"/>
      <c r="H742" s="652"/>
      <c r="I742" s="652"/>
      <c r="J742" s="652"/>
      <c r="K742" s="971"/>
      <c r="L742" s="971"/>
      <c r="M742" s="534"/>
      <c r="N742" s="534"/>
      <c r="O742" s="534"/>
      <c r="P742" s="534"/>
      <c r="Q742" s="534"/>
      <c r="R742" s="534"/>
      <c r="S742" s="534"/>
      <c r="T742" s="534"/>
      <c r="U742" s="534"/>
      <c r="V742" s="534"/>
      <c r="W742" s="534"/>
      <c r="X742" s="534"/>
      <c r="Y742" s="534"/>
      <c r="Z742" s="534"/>
      <c r="AA742" s="534"/>
      <c r="AB742" s="534"/>
      <c r="AC742" s="534"/>
      <c r="AD742" s="534"/>
    </row>
    <row r="743" ht="13.5" customHeight="1">
      <c r="A743" s="534"/>
      <c r="B743" s="652"/>
      <c r="C743" s="652"/>
      <c r="D743" s="652"/>
      <c r="E743" s="652"/>
      <c r="F743" s="652"/>
      <c r="G743" s="652"/>
      <c r="H743" s="652"/>
      <c r="I743" s="652"/>
      <c r="J743" s="652"/>
      <c r="K743" s="971"/>
      <c r="L743" s="971"/>
      <c r="M743" s="534"/>
      <c r="N743" s="534"/>
      <c r="O743" s="534"/>
      <c r="P743" s="534"/>
      <c r="Q743" s="534"/>
      <c r="R743" s="534"/>
      <c r="S743" s="534"/>
      <c r="T743" s="534"/>
      <c r="U743" s="534"/>
      <c r="V743" s="534"/>
      <c r="W743" s="534"/>
      <c r="X743" s="534"/>
      <c r="Y743" s="534"/>
      <c r="Z743" s="534"/>
      <c r="AA743" s="534"/>
      <c r="AB743" s="534"/>
      <c r="AC743" s="534"/>
      <c r="AD743" s="534"/>
    </row>
    <row r="744" ht="13.5" customHeight="1">
      <c r="A744" s="534"/>
      <c r="B744" s="652"/>
      <c r="C744" s="652"/>
      <c r="D744" s="652"/>
      <c r="E744" s="652"/>
      <c r="F744" s="652"/>
      <c r="G744" s="652"/>
      <c r="H744" s="652"/>
      <c r="I744" s="652"/>
      <c r="J744" s="652"/>
      <c r="K744" s="971"/>
      <c r="L744" s="971"/>
      <c r="M744" s="534"/>
      <c r="N744" s="534"/>
      <c r="O744" s="534"/>
      <c r="P744" s="534"/>
      <c r="Q744" s="534"/>
      <c r="R744" s="534"/>
      <c r="S744" s="534"/>
      <c r="T744" s="534"/>
      <c r="U744" s="534"/>
      <c r="V744" s="534"/>
      <c r="W744" s="534"/>
      <c r="X744" s="534"/>
      <c r="Y744" s="534"/>
      <c r="Z744" s="534"/>
      <c r="AA744" s="534"/>
      <c r="AB744" s="534"/>
      <c r="AC744" s="534"/>
      <c r="AD744" s="534"/>
    </row>
    <row r="745" ht="13.5" customHeight="1">
      <c r="A745" s="534"/>
      <c r="B745" s="652"/>
      <c r="C745" s="652"/>
      <c r="D745" s="652"/>
      <c r="E745" s="652"/>
      <c r="F745" s="652"/>
      <c r="G745" s="652"/>
      <c r="H745" s="652"/>
      <c r="I745" s="652"/>
      <c r="J745" s="652"/>
      <c r="K745" s="971"/>
      <c r="L745" s="971"/>
      <c r="M745" s="534"/>
      <c r="N745" s="534"/>
      <c r="O745" s="534"/>
      <c r="P745" s="534"/>
      <c r="Q745" s="534"/>
      <c r="R745" s="534"/>
      <c r="S745" s="534"/>
      <c r="T745" s="534"/>
      <c r="U745" s="534"/>
      <c r="V745" s="534"/>
      <c r="W745" s="534"/>
      <c r="X745" s="534"/>
      <c r="Y745" s="534"/>
      <c r="Z745" s="534"/>
      <c r="AA745" s="534"/>
      <c r="AB745" s="534"/>
      <c r="AC745" s="534"/>
      <c r="AD745" s="534"/>
    </row>
    <row r="746" ht="13.5" customHeight="1">
      <c r="A746" s="534"/>
      <c r="B746" s="652"/>
      <c r="C746" s="652"/>
      <c r="D746" s="652"/>
      <c r="E746" s="652"/>
      <c r="F746" s="652"/>
      <c r="G746" s="652"/>
      <c r="H746" s="652"/>
      <c r="I746" s="652"/>
      <c r="J746" s="652"/>
      <c r="K746" s="971"/>
      <c r="L746" s="971"/>
      <c r="M746" s="534"/>
      <c r="N746" s="534"/>
      <c r="O746" s="534"/>
      <c r="P746" s="534"/>
      <c r="Q746" s="534"/>
      <c r="R746" s="534"/>
      <c r="S746" s="534"/>
      <c r="T746" s="534"/>
      <c r="U746" s="534"/>
      <c r="V746" s="534"/>
      <c r="W746" s="534"/>
      <c r="X746" s="534"/>
      <c r="Y746" s="534"/>
      <c r="Z746" s="534"/>
      <c r="AA746" s="534"/>
      <c r="AB746" s="534"/>
      <c r="AC746" s="534"/>
      <c r="AD746" s="534"/>
    </row>
    <row r="747" ht="13.5" customHeight="1">
      <c r="A747" s="534"/>
      <c r="B747" s="652"/>
      <c r="C747" s="652"/>
      <c r="D747" s="652"/>
      <c r="E747" s="652"/>
      <c r="F747" s="652"/>
      <c r="G747" s="652"/>
      <c r="H747" s="652"/>
      <c r="I747" s="652"/>
      <c r="J747" s="652"/>
      <c r="K747" s="971"/>
      <c r="L747" s="971"/>
      <c r="M747" s="534"/>
      <c r="N747" s="534"/>
      <c r="O747" s="534"/>
      <c r="P747" s="534"/>
      <c r="Q747" s="534"/>
      <c r="R747" s="534"/>
      <c r="S747" s="534"/>
      <c r="T747" s="534"/>
      <c r="U747" s="534"/>
      <c r="V747" s="534"/>
      <c r="W747" s="534"/>
      <c r="X747" s="534"/>
      <c r="Y747" s="534"/>
      <c r="Z747" s="534"/>
      <c r="AA747" s="534"/>
      <c r="AB747" s="534"/>
      <c r="AC747" s="534"/>
      <c r="AD747" s="534"/>
    </row>
    <row r="748" ht="13.5" customHeight="1">
      <c r="A748" s="534"/>
      <c r="B748" s="652"/>
      <c r="C748" s="652"/>
      <c r="D748" s="652"/>
      <c r="E748" s="652"/>
      <c r="F748" s="652"/>
      <c r="G748" s="652"/>
      <c r="H748" s="652"/>
      <c r="I748" s="652"/>
      <c r="J748" s="652"/>
      <c r="K748" s="971"/>
      <c r="L748" s="971"/>
      <c r="M748" s="534"/>
      <c r="N748" s="534"/>
      <c r="O748" s="534"/>
      <c r="P748" s="534"/>
      <c r="Q748" s="534"/>
      <c r="R748" s="534"/>
      <c r="S748" s="534"/>
      <c r="T748" s="534"/>
      <c r="U748" s="534"/>
      <c r="V748" s="534"/>
      <c r="W748" s="534"/>
      <c r="X748" s="534"/>
      <c r="Y748" s="534"/>
      <c r="Z748" s="534"/>
      <c r="AA748" s="534"/>
      <c r="AB748" s="534"/>
      <c r="AC748" s="534"/>
      <c r="AD748" s="534"/>
    </row>
    <row r="749" ht="13.5" customHeight="1">
      <c r="A749" s="534"/>
      <c r="B749" s="652"/>
      <c r="C749" s="652"/>
      <c r="D749" s="652"/>
      <c r="E749" s="652"/>
      <c r="F749" s="652"/>
      <c r="G749" s="652"/>
      <c r="H749" s="652"/>
      <c r="I749" s="652"/>
      <c r="J749" s="652"/>
      <c r="K749" s="971"/>
      <c r="L749" s="971"/>
      <c r="M749" s="534"/>
      <c r="N749" s="534"/>
      <c r="O749" s="534"/>
      <c r="P749" s="534"/>
      <c r="Q749" s="534"/>
      <c r="R749" s="534"/>
      <c r="S749" s="534"/>
      <c r="T749" s="534"/>
      <c r="U749" s="534"/>
      <c r="V749" s="534"/>
      <c r="W749" s="534"/>
      <c r="X749" s="534"/>
      <c r="Y749" s="534"/>
      <c r="Z749" s="534"/>
      <c r="AA749" s="534"/>
      <c r="AB749" s="534"/>
      <c r="AC749" s="534"/>
      <c r="AD749" s="534"/>
    </row>
    <row r="750" ht="13.5" customHeight="1">
      <c r="A750" s="534"/>
      <c r="B750" s="652"/>
      <c r="C750" s="652"/>
      <c r="D750" s="652"/>
      <c r="E750" s="652"/>
      <c r="F750" s="652"/>
      <c r="G750" s="652"/>
      <c r="H750" s="652"/>
      <c r="I750" s="652"/>
      <c r="J750" s="652"/>
      <c r="K750" s="971"/>
      <c r="L750" s="971"/>
      <c r="M750" s="534"/>
      <c r="N750" s="534"/>
      <c r="O750" s="534"/>
      <c r="P750" s="534"/>
      <c r="Q750" s="534"/>
      <c r="R750" s="534"/>
      <c r="S750" s="534"/>
      <c r="T750" s="534"/>
      <c r="U750" s="534"/>
      <c r="V750" s="534"/>
      <c r="W750" s="534"/>
      <c r="X750" s="534"/>
      <c r="Y750" s="534"/>
      <c r="Z750" s="534"/>
      <c r="AA750" s="534"/>
      <c r="AB750" s="534"/>
      <c r="AC750" s="534"/>
      <c r="AD750" s="534"/>
    </row>
    <row r="751" ht="13.5" customHeight="1">
      <c r="A751" s="534"/>
      <c r="B751" s="652"/>
      <c r="C751" s="652"/>
      <c r="D751" s="652"/>
      <c r="E751" s="652"/>
      <c r="F751" s="652"/>
      <c r="G751" s="652"/>
      <c r="H751" s="652"/>
      <c r="I751" s="652"/>
      <c r="J751" s="652"/>
      <c r="K751" s="971"/>
      <c r="L751" s="971"/>
      <c r="M751" s="534"/>
      <c r="N751" s="534"/>
      <c r="O751" s="534"/>
      <c r="P751" s="534"/>
      <c r="Q751" s="534"/>
      <c r="R751" s="534"/>
      <c r="S751" s="534"/>
      <c r="T751" s="534"/>
      <c r="U751" s="534"/>
      <c r="V751" s="534"/>
      <c r="W751" s="534"/>
      <c r="X751" s="534"/>
      <c r="Y751" s="534"/>
      <c r="Z751" s="534"/>
      <c r="AA751" s="534"/>
      <c r="AB751" s="534"/>
      <c r="AC751" s="534"/>
      <c r="AD751" s="534"/>
    </row>
    <row r="752" ht="13.5" customHeight="1">
      <c r="A752" s="534"/>
      <c r="B752" s="652"/>
      <c r="C752" s="652"/>
      <c r="D752" s="652"/>
      <c r="E752" s="652"/>
      <c r="F752" s="652"/>
      <c r="G752" s="652"/>
      <c r="H752" s="652"/>
      <c r="I752" s="652"/>
      <c r="J752" s="652"/>
      <c r="K752" s="971"/>
      <c r="L752" s="971"/>
      <c r="M752" s="534"/>
      <c r="N752" s="534"/>
      <c r="O752" s="534"/>
      <c r="P752" s="534"/>
      <c r="Q752" s="534"/>
      <c r="R752" s="534"/>
      <c r="S752" s="534"/>
      <c r="T752" s="534"/>
      <c r="U752" s="534"/>
      <c r="V752" s="534"/>
      <c r="W752" s="534"/>
      <c r="X752" s="534"/>
      <c r="Y752" s="534"/>
      <c r="Z752" s="534"/>
      <c r="AA752" s="534"/>
      <c r="AB752" s="534"/>
      <c r="AC752" s="534"/>
      <c r="AD752" s="534"/>
    </row>
    <row r="753" ht="13.5" customHeight="1">
      <c r="A753" s="534"/>
      <c r="B753" s="652"/>
      <c r="C753" s="652"/>
      <c r="D753" s="652"/>
      <c r="E753" s="652"/>
      <c r="F753" s="652"/>
      <c r="G753" s="652"/>
      <c r="H753" s="652"/>
      <c r="I753" s="652"/>
      <c r="J753" s="652"/>
      <c r="K753" s="971"/>
      <c r="L753" s="971"/>
      <c r="M753" s="534"/>
      <c r="N753" s="534"/>
      <c r="O753" s="534"/>
      <c r="P753" s="534"/>
      <c r="Q753" s="534"/>
      <c r="R753" s="534"/>
      <c r="S753" s="534"/>
      <c r="T753" s="534"/>
      <c r="U753" s="534"/>
      <c r="V753" s="534"/>
      <c r="W753" s="534"/>
      <c r="X753" s="534"/>
      <c r="Y753" s="534"/>
      <c r="Z753" s="534"/>
      <c r="AA753" s="534"/>
      <c r="AB753" s="534"/>
      <c r="AC753" s="534"/>
      <c r="AD753" s="534"/>
    </row>
    <row r="754" ht="13.5" customHeight="1">
      <c r="A754" s="534"/>
      <c r="B754" s="652"/>
      <c r="C754" s="652"/>
      <c r="D754" s="652"/>
      <c r="E754" s="652"/>
      <c r="F754" s="652"/>
      <c r="G754" s="652"/>
      <c r="H754" s="652"/>
      <c r="I754" s="652"/>
      <c r="J754" s="652"/>
      <c r="K754" s="971"/>
      <c r="L754" s="971"/>
      <c r="M754" s="534"/>
      <c r="N754" s="534"/>
      <c r="O754" s="534"/>
      <c r="P754" s="534"/>
      <c r="Q754" s="534"/>
      <c r="R754" s="534"/>
      <c r="S754" s="534"/>
      <c r="T754" s="534"/>
      <c r="U754" s="534"/>
      <c r="V754" s="534"/>
      <c r="W754" s="534"/>
      <c r="X754" s="534"/>
      <c r="Y754" s="534"/>
      <c r="Z754" s="534"/>
      <c r="AA754" s="534"/>
      <c r="AB754" s="534"/>
      <c r="AC754" s="534"/>
      <c r="AD754" s="534"/>
    </row>
    <row r="755" ht="13.5" customHeight="1">
      <c r="A755" s="534"/>
      <c r="B755" s="652"/>
      <c r="C755" s="652"/>
      <c r="D755" s="652"/>
      <c r="E755" s="652"/>
      <c r="F755" s="652"/>
      <c r="G755" s="652"/>
      <c r="H755" s="652"/>
      <c r="I755" s="652"/>
      <c r="J755" s="652"/>
      <c r="K755" s="971"/>
      <c r="L755" s="971"/>
      <c r="M755" s="534"/>
      <c r="N755" s="534"/>
      <c r="O755" s="534"/>
      <c r="P755" s="534"/>
      <c r="Q755" s="534"/>
      <c r="R755" s="534"/>
      <c r="S755" s="534"/>
      <c r="T755" s="534"/>
      <c r="U755" s="534"/>
      <c r="V755" s="534"/>
      <c r="W755" s="534"/>
      <c r="X755" s="534"/>
      <c r="Y755" s="534"/>
      <c r="Z755" s="534"/>
      <c r="AA755" s="534"/>
      <c r="AB755" s="534"/>
      <c r="AC755" s="534"/>
      <c r="AD755" s="534"/>
    </row>
    <row r="756" ht="13.5" customHeight="1">
      <c r="A756" s="534"/>
      <c r="B756" s="652"/>
      <c r="C756" s="652"/>
      <c r="D756" s="652"/>
      <c r="E756" s="652"/>
      <c r="F756" s="652"/>
      <c r="G756" s="652"/>
      <c r="H756" s="652"/>
      <c r="I756" s="652"/>
      <c r="J756" s="652"/>
      <c r="K756" s="971"/>
      <c r="L756" s="971"/>
      <c r="M756" s="534"/>
      <c r="N756" s="534"/>
      <c r="O756" s="534"/>
      <c r="P756" s="534"/>
      <c r="Q756" s="534"/>
      <c r="R756" s="534"/>
      <c r="S756" s="534"/>
      <c r="T756" s="534"/>
      <c r="U756" s="534"/>
      <c r="V756" s="534"/>
      <c r="W756" s="534"/>
      <c r="X756" s="534"/>
      <c r="Y756" s="534"/>
      <c r="Z756" s="534"/>
      <c r="AA756" s="534"/>
      <c r="AB756" s="534"/>
      <c r="AC756" s="534"/>
      <c r="AD756" s="534"/>
    </row>
    <row r="757" ht="13.5" customHeight="1">
      <c r="A757" s="534"/>
      <c r="B757" s="652"/>
      <c r="C757" s="652"/>
      <c r="D757" s="652"/>
      <c r="E757" s="652"/>
      <c r="F757" s="652"/>
      <c r="G757" s="652"/>
      <c r="H757" s="652"/>
      <c r="I757" s="652"/>
      <c r="J757" s="652"/>
      <c r="K757" s="971"/>
      <c r="L757" s="971"/>
      <c r="M757" s="534"/>
      <c r="N757" s="534"/>
      <c r="O757" s="534"/>
      <c r="P757" s="534"/>
      <c r="Q757" s="534"/>
      <c r="R757" s="534"/>
      <c r="S757" s="534"/>
      <c r="T757" s="534"/>
      <c r="U757" s="534"/>
      <c r="V757" s="534"/>
      <c r="W757" s="534"/>
      <c r="X757" s="534"/>
      <c r="Y757" s="534"/>
      <c r="Z757" s="534"/>
      <c r="AA757" s="534"/>
      <c r="AB757" s="534"/>
      <c r="AC757" s="534"/>
      <c r="AD757" s="534"/>
    </row>
    <row r="758" ht="13.5" customHeight="1">
      <c r="A758" s="534"/>
      <c r="B758" s="652"/>
      <c r="C758" s="652"/>
      <c r="D758" s="652"/>
      <c r="E758" s="652"/>
      <c r="F758" s="652"/>
      <c r="G758" s="652"/>
      <c r="H758" s="652"/>
      <c r="I758" s="652"/>
      <c r="J758" s="652"/>
      <c r="K758" s="971"/>
      <c r="L758" s="971"/>
      <c r="M758" s="534"/>
      <c r="N758" s="534"/>
      <c r="O758" s="534"/>
      <c r="P758" s="534"/>
      <c r="Q758" s="534"/>
      <c r="R758" s="534"/>
      <c r="S758" s="534"/>
      <c r="T758" s="534"/>
      <c r="U758" s="534"/>
      <c r="V758" s="534"/>
      <c r="W758" s="534"/>
      <c r="X758" s="534"/>
      <c r="Y758" s="534"/>
      <c r="Z758" s="534"/>
      <c r="AA758" s="534"/>
      <c r="AB758" s="534"/>
      <c r="AC758" s="534"/>
      <c r="AD758" s="534"/>
    </row>
    <row r="759" ht="13.5" customHeight="1">
      <c r="A759" s="534"/>
      <c r="B759" s="652"/>
      <c r="C759" s="652"/>
      <c r="D759" s="652"/>
      <c r="E759" s="652"/>
      <c r="F759" s="652"/>
      <c r="G759" s="652"/>
      <c r="H759" s="652"/>
      <c r="I759" s="652"/>
      <c r="J759" s="652"/>
      <c r="K759" s="971"/>
      <c r="L759" s="971"/>
      <c r="M759" s="534"/>
      <c r="N759" s="534"/>
      <c r="O759" s="534"/>
      <c r="P759" s="534"/>
      <c r="Q759" s="534"/>
      <c r="R759" s="534"/>
      <c r="S759" s="534"/>
      <c r="T759" s="534"/>
      <c r="U759" s="534"/>
      <c r="V759" s="534"/>
      <c r="W759" s="534"/>
      <c r="X759" s="534"/>
      <c r="Y759" s="534"/>
      <c r="Z759" s="534"/>
      <c r="AA759" s="534"/>
      <c r="AB759" s="534"/>
      <c r="AC759" s="534"/>
      <c r="AD759" s="534"/>
    </row>
    <row r="760" ht="13.5" customHeight="1">
      <c r="A760" s="534"/>
      <c r="B760" s="652"/>
      <c r="C760" s="652"/>
      <c r="D760" s="652"/>
      <c r="E760" s="652"/>
      <c r="F760" s="652"/>
      <c r="G760" s="652"/>
      <c r="H760" s="652"/>
      <c r="I760" s="652"/>
      <c r="J760" s="652"/>
      <c r="K760" s="971"/>
      <c r="L760" s="971"/>
      <c r="M760" s="534"/>
      <c r="N760" s="534"/>
      <c r="O760" s="534"/>
      <c r="P760" s="534"/>
      <c r="Q760" s="534"/>
      <c r="R760" s="534"/>
      <c r="S760" s="534"/>
      <c r="T760" s="534"/>
      <c r="U760" s="534"/>
      <c r="V760" s="534"/>
      <c r="W760" s="534"/>
      <c r="X760" s="534"/>
      <c r="Y760" s="534"/>
      <c r="Z760" s="534"/>
      <c r="AA760" s="534"/>
      <c r="AB760" s="534"/>
      <c r="AC760" s="534"/>
      <c r="AD760" s="534"/>
    </row>
    <row r="761" ht="13.5" customHeight="1">
      <c r="A761" s="534"/>
      <c r="B761" s="652"/>
      <c r="C761" s="652"/>
      <c r="D761" s="652"/>
      <c r="E761" s="652"/>
      <c r="F761" s="652"/>
      <c r="G761" s="652"/>
      <c r="H761" s="652"/>
      <c r="I761" s="652"/>
      <c r="J761" s="652"/>
      <c r="K761" s="971"/>
      <c r="L761" s="971"/>
      <c r="M761" s="534"/>
      <c r="N761" s="534"/>
      <c r="O761" s="534"/>
      <c r="P761" s="534"/>
      <c r="Q761" s="534"/>
      <c r="R761" s="534"/>
      <c r="S761" s="534"/>
      <c r="T761" s="534"/>
      <c r="U761" s="534"/>
      <c r="V761" s="534"/>
      <c r="W761" s="534"/>
      <c r="X761" s="534"/>
      <c r="Y761" s="534"/>
      <c r="Z761" s="534"/>
      <c r="AA761" s="534"/>
      <c r="AB761" s="534"/>
      <c r="AC761" s="534"/>
      <c r="AD761" s="534"/>
    </row>
    <row r="762" ht="13.5" customHeight="1">
      <c r="A762" s="534"/>
      <c r="B762" s="652"/>
      <c r="C762" s="652"/>
      <c r="D762" s="652"/>
      <c r="E762" s="652"/>
      <c r="F762" s="652"/>
      <c r="G762" s="652"/>
      <c r="H762" s="652"/>
      <c r="I762" s="652"/>
      <c r="J762" s="652"/>
      <c r="K762" s="971"/>
      <c r="L762" s="971"/>
      <c r="M762" s="534"/>
      <c r="N762" s="534"/>
      <c r="O762" s="534"/>
      <c r="P762" s="534"/>
      <c r="Q762" s="534"/>
      <c r="R762" s="534"/>
      <c r="S762" s="534"/>
      <c r="T762" s="534"/>
      <c r="U762" s="534"/>
      <c r="V762" s="534"/>
      <c r="W762" s="534"/>
      <c r="X762" s="534"/>
      <c r="Y762" s="534"/>
      <c r="Z762" s="534"/>
      <c r="AA762" s="534"/>
      <c r="AB762" s="534"/>
      <c r="AC762" s="534"/>
      <c r="AD762" s="534"/>
    </row>
    <row r="763" ht="13.5" customHeight="1">
      <c r="A763" s="534"/>
      <c r="B763" s="652"/>
      <c r="C763" s="652"/>
      <c r="D763" s="652"/>
      <c r="E763" s="652"/>
      <c r="F763" s="652"/>
      <c r="G763" s="652"/>
      <c r="H763" s="652"/>
      <c r="I763" s="652"/>
      <c r="J763" s="652"/>
      <c r="K763" s="971"/>
      <c r="L763" s="971"/>
      <c r="M763" s="534"/>
      <c r="N763" s="534"/>
      <c r="O763" s="534"/>
      <c r="P763" s="534"/>
      <c r="Q763" s="534"/>
      <c r="R763" s="534"/>
      <c r="S763" s="534"/>
      <c r="T763" s="534"/>
      <c r="U763" s="534"/>
      <c r="V763" s="534"/>
      <c r="W763" s="534"/>
      <c r="X763" s="534"/>
      <c r="Y763" s="534"/>
      <c r="Z763" s="534"/>
      <c r="AA763" s="534"/>
      <c r="AB763" s="534"/>
      <c r="AC763" s="534"/>
      <c r="AD763" s="534"/>
    </row>
    <row r="764" ht="13.5" customHeight="1">
      <c r="A764" s="534"/>
      <c r="B764" s="652"/>
      <c r="C764" s="652"/>
      <c r="D764" s="652"/>
      <c r="E764" s="652"/>
      <c r="F764" s="652"/>
      <c r="G764" s="652"/>
      <c r="H764" s="652"/>
      <c r="I764" s="652"/>
      <c r="J764" s="652"/>
      <c r="K764" s="971"/>
      <c r="L764" s="971"/>
      <c r="M764" s="534"/>
      <c r="N764" s="534"/>
      <c r="O764" s="534"/>
      <c r="P764" s="534"/>
      <c r="Q764" s="534"/>
      <c r="R764" s="534"/>
      <c r="S764" s="534"/>
      <c r="T764" s="534"/>
      <c r="U764" s="534"/>
      <c r="V764" s="534"/>
      <c r="W764" s="534"/>
      <c r="X764" s="534"/>
      <c r="Y764" s="534"/>
      <c r="Z764" s="534"/>
      <c r="AA764" s="534"/>
      <c r="AB764" s="534"/>
      <c r="AC764" s="534"/>
      <c r="AD764" s="534"/>
    </row>
    <row r="765" ht="13.5" customHeight="1">
      <c r="A765" s="534"/>
      <c r="B765" s="652"/>
      <c r="C765" s="652"/>
      <c r="D765" s="652"/>
      <c r="E765" s="652"/>
      <c r="F765" s="652"/>
      <c r="G765" s="652"/>
      <c r="H765" s="652"/>
      <c r="I765" s="652"/>
      <c r="J765" s="652"/>
      <c r="K765" s="971"/>
      <c r="L765" s="971"/>
      <c r="M765" s="534"/>
      <c r="N765" s="534"/>
      <c r="O765" s="534"/>
      <c r="P765" s="534"/>
      <c r="Q765" s="534"/>
      <c r="R765" s="534"/>
      <c r="S765" s="534"/>
      <c r="T765" s="534"/>
      <c r="U765" s="534"/>
      <c r="V765" s="534"/>
      <c r="W765" s="534"/>
      <c r="X765" s="534"/>
      <c r="Y765" s="534"/>
      <c r="Z765" s="534"/>
      <c r="AA765" s="534"/>
      <c r="AB765" s="534"/>
      <c r="AC765" s="534"/>
      <c r="AD765" s="534"/>
    </row>
    <row r="766" ht="13.5" customHeight="1">
      <c r="A766" s="534"/>
      <c r="B766" s="652"/>
      <c r="C766" s="652"/>
      <c r="D766" s="652"/>
      <c r="E766" s="652"/>
      <c r="F766" s="652"/>
      <c r="G766" s="652"/>
      <c r="H766" s="652"/>
      <c r="I766" s="652"/>
      <c r="J766" s="652"/>
      <c r="K766" s="971"/>
      <c r="L766" s="971"/>
      <c r="M766" s="534"/>
      <c r="N766" s="534"/>
      <c r="O766" s="534"/>
      <c r="P766" s="534"/>
      <c r="Q766" s="534"/>
      <c r="R766" s="534"/>
      <c r="S766" s="534"/>
      <c r="T766" s="534"/>
      <c r="U766" s="534"/>
      <c r="V766" s="534"/>
      <c r="W766" s="534"/>
      <c r="X766" s="534"/>
      <c r="Y766" s="534"/>
      <c r="Z766" s="534"/>
      <c r="AA766" s="534"/>
      <c r="AB766" s="534"/>
      <c r="AC766" s="534"/>
      <c r="AD766" s="534"/>
    </row>
    <row r="767" ht="13.5" customHeight="1">
      <c r="A767" s="534"/>
      <c r="B767" s="652"/>
      <c r="C767" s="652"/>
      <c r="D767" s="652"/>
      <c r="E767" s="652"/>
      <c r="F767" s="652"/>
      <c r="G767" s="652"/>
      <c r="H767" s="652"/>
      <c r="I767" s="652"/>
      <c r="J767" s="652"/>
      <c r="K767" s="971"/>
      <c r="L767" s="971"/>
      <c r="M767" s="534"/>
      <c r="N767" s="534"/>
      <c r="O767" s="534"/>
      <c r="P767" s="534"/>
      <c r="Q767" s="534"/>
      <c r="R767" s="534"/>
      <c r="S767" s="534"/>
      <c r="T767" s="534"/>
      <c r="U767" s="534"/>
      <c r="V767" s="534"/>
      <c r="W767" s="534"/>
      <c r="X767" s="534"/>
      <c r="Y767" s="534"/>
      <c r="Z767" s="534"/>
      <c r="AA767" s="534"/>
      <c r="AB767" s="534"/>
      <c r="AC767" s="534"/>
      <c r="AD767" s="534"/>
    </row>
    <row r="768" ht="13.5" customHeight="1">
      <c r="A768" s="534"/>
      <c r="B768" s="652"/>
      <c r="C768" s="652"/>
      <c r="D768" s="652"/>
      <c r="E768" s="652"/>
      <c r="F768" s="652"/>
      <c r="G768" s="652"/>
      <c r="H768" s="652"/>
      <c r="I768" s="652"/>
      <c r="J768" s="652"/>
      <c r="K768" s="971"/>
      <c r="L768" s="971"/>
      <c r="M768" s="534"/>
      <c r="N768" s="534"/>
      <c r="O768" s="534"/>
      <c r="P768" s="534"/>
      <c r="Q768" s="534"/>
      <c r="R768" s="534"/>
      <c r="S768" s="534"/>
      <c r="T768" s="534"/>
      <c r="U768" s="534"/>
      <c r="V768" s="534"/>
      <c r="W768" s="534"/>
      <c r="X768" s="534"/>
      <c r="Y768" s="534"/>
      <c r="Z768" s="534"/>
      <c r="AA768" s="534"/>
      <c r="AB768" s="534"/>
      <c r="AC768" s="534"/>
      <c r="AD768" s="534"/>
    </row>
    <row r="769" ht="13.5" customHeight="1">
      <c r="A769" s="534"/>
      <c r="B769" s="652"/>
      <c r="C769" s="652"/>
      <c r="D769" s="652"/>
      <c r="E769" s="652"/>
      <c r="F769" s="652"/>
      <c r="G769" s="652"/>
      <c r="H769" s="652"/>
      <c r="I769" s="652"/>
      <c r="J769" s="652"/>
      <c r="K769" s="971"/>
      <c r="L769" s="971"/>
      <c r="M769" s="534"/>
      <c r="N769" s="534"/>
      <c r="O769" s="534"/>
      <c r="P769" s="534"/>
      <c r="Q769" s="534"/>
      <c r="R769" s="534"/>
      <c r="S769" s="534"/>
      <c r="T769" s="534"/>
      <c r="U769" s="534"/>
      <c r="V769" s="534"/>
      <c r="W769" s="534"/>
      <c r="X769" s="534"/>
      <c r="Y769" s="534"/>
      <c r="Z769" s="534"/>
      <c r="AA769" s="534"/>
      <c r="AB769" s="534"/>
      <c r="AC769" s="534"/>
      <c r="AD769" s="534"/>
    </row>
    <row r="770" ht="13.5" customHeight="1">
      <c r="A770" s="534"/>
      <c r="B770" s="652"/>
      <c r="C770" s="652"/>
      <c r="D770" s="652"/>
      <c r="E770" s="652"/>
      <c r="F770" s="652"/>
      <c r="G770" s="652"/>
      <c r="H770" s="652"/>
      <c r="I770" s="652"/>
      <c r="J770" s="652"/>
      <c r="K770" s="971"/>
      <c r="L770" s="971"/>
      <c r="M770" s="534"/>
      <c r="N770" s="534"/>
      <c r="O770" s="534"/>
      <c r="P770" s="534"/>
      <c r="Q770" s="534"/>
      <c r="R770" s="534"/>
      <c r="S770" s="534"/>
      <c r="T770" s="534"/>
      <c r="U770" s="534"/>
      <c r="V770" s="534"/>
      <c r="W770" s="534"/>
      <c r="X770" s="534"/>
      <c r="Y770" s="534"/>
      <c r="Z770" s="534"/>
      <c r="AA770" s="534"/>
      <c r="AB770" s="534"/>
      <c r="AC770" s="534"/>
      <c r="AD770" s="534"/>
    </row>
    <row r="771" ht="13.5" customHeight="1">
      <c r="A771" s="534"/>
      <c r="B771" s="652"/>
      <c r="C771" s="652"/>
      <c r="D771" s="652"/>
      <c r="E771" s="652"/>
      <c r="F771" s="652"/>
      <c r="G771" s="652"/>
      <c r="H771" s="652"/>
      <c r="I771" s="652"/>
      <c r="J771" s="652"/>
      <c r="K771" s="971"/>
      <c r="L771" s="971"/>
      <c r="M771" s="534"/>
      <c r="N771" s="534"/>
      <c r="O771" s="534"/>
      <c r="P771" s="534"/>
      <c r="Q771" s="534"/>
      <c r="R771" s="534"/>
      <c r="S771" s="534"/>
      <c r="T771" s="534"/>
      <c r="U771" s="534"/>
      <c r="V771" s="534"/>
      <c r="W771" s="534"/>
      <c r="X771" s="534"/>
      <c r="Y771" s="534"/>
      <c r="Z771" s="534"/>
      <c r="AA771" s="534"/>
      <c r="AB771" s="534"/>
      <c r="AC771" s="534"/>
      <c r="AD771" s="534"/>
    </row>
    <row r="772" ht="13.5" customHeight="1">
      <c r="A772" s="534"/>
      <c r="B772" s="652"/>
      <c r="C772" s="652"/>
      <c r="D772" s="652"/>
      <c r="E772" s="652"/>
      <c r="F772" s="652"/>
      <c r="G772" s="652"/>
      <c r="H772" s="652"/>
      <c r="I772" s="652"/>
      <c r="J772" s="652"/>
      <c r="K772" s="971"/>
      <c r="L772" s="971"/>
      <c r="M772" s="534"/>
      <c r="N772" s="534"/>
      <c r="O772" s="534"/>
      <c r="P772" s="534"/>
      <c r="Q772" s="534"/>
      <c r="R772" s="534"/>
      <c r="S772" s="534"/>
      <c r="T772" s="534"/>
      <c r="U772" s="534"/>
      <c r="V772" s="534"/>
      <c r="W772" s="534"/>
      <c r="X772" s="534"/>
      <c r="Y772" s="534"/>
      <c r="Z772" s="534"/>
      <c r="AA772" s="534"/>
      <c r="AB772" s="534"/>
      <c r="AC772" s="534"/>
      <c r="AD772" s="534"/>
    </row>
    <row r="773" ht="13.5" customHeight="1">
      <c r="A773" s="534"/>
      <c r="B773" s="652"/>
      <c r="C773" s="652"/>
      <c r="D773" s="652"/>
      <c r="E773" s="652"/>
      <c r="F773" s="652"/>
      <c r="G773" s="652"/>
      <c r="H773" s="652"/>
      <c r="I773" s="652"/>
      <c r="J773" s="652"/>
      <c r="K773" s="971"/>
      <c r="L773" s="971"/>
      <c r="M773" s="534"/>
      <c r="N773" s="534"/>
      <c r="O773" s="534"/>
      <c r="P773" s="534"/>
      <c r="Q773" s="534"/>
      <c r="R773" s="534"/>
      <c r="S773" s="534"/>
      <c r="T773" s="534"/>
      <c r="U773" s="534"/>
      <c r="V773" s="534"/>
      <c r="W773" s="534"/>
      <c r="X773" s="534"/>
      <c r="Y773" s="534"/>
      <c r="Z773" s="534"/>
      <c r="AA773" s="534"/>
      <c r="AB773" s="534"/>
      <c r="AC773" s="534"/>
      <c r="AD773" s="534"/>
    </row>
    <row r="774" ht="13.5" customHeight="1">
      <c r="A774" s="534"/>
      <c r="B774" s="652"/>
      <c r="C774" s="652"/>
      <c r="D774" s="652"/>
      <c r="E774" s="652"/>
      <c r="F774" s="652"/>
      <c r="G774" s="652"/>
      <c r="H774" s="652"/>
      <c r="I774" s="652"/>
      <c r="J774" s="652"/>
      <c r="K774" s="971"/>
      <c r="L774" s="971"/>
      <c r="M774" s="534"/>
      <c r="N774" s="534"/>
      <c r="O774" s="534"/>
      <c r="P774" s="534"/>
      <c r="Q774" s="534"/>
      <c r="R774" s="534"/>
      <c r="S774" s="534"/>
      <c r="T774" s="534"/>
      <c r="U774" s="534"/>
      <c r="V774" s="534"/>
      <c r="W774" s="534"/>
      <c r="X774" s="534"/>
      <c r="Y774" s="534"/>
      <c r="Z774" s="534"/>
      <c r="AA774" s="534"/>
      <c r="AB774" s="534"/>
      <c r="AC774" s="534"/>
      <c r="AD774" s="534"/>
    </row>
    <row r="775" ht="13.5" customHeight="1">
      <c r="A775" s="534"/>
      <c r="B775" s="652"/>
      <c r="C775" s="652"/>
      <c r="D775" s="652"/>
      <c r="E775" s="652"/>
      <c r="F775" s="652"/>
      <c r="G775" s="652"/>
      <c r="H775" s="652"/>
      <c r="I775" s="652"/>
      <c r="J775" s="652"/>
      <c r="K775" s="971"/>
      <c r="L775" s="971"/>
      <c r="M775" s="534"/>
      <c r="N775" s="534"/>
      <c r="O775" s="534"/>
      <c r="P775" s="534"/>
      <c r="Q775" s="534"/>
      <c r="R775" s="534"/>
      <c r="S775" s="534"/>
      <c r="T775" s="534"/>
      <c r="U775" s="534"/>
      <c r="V775" s="534"/>
      <c r="W775" s="534"/>
      <c r="X775" s="534"/>
      <c r="Y775" s="534"/>
      <c r="Z775" s="534"/>
      <c r="AA775" s="534"/>
      <c r="AB775" s="534"/>
      <c r="AC775" s="534"/>
      <c r="AD775" s="534"/>
    </row>
    <row r="776" ht="13.5" customHeight="1">
      <c r="A776" s="534"/>
      <c r="B776" s="652"/>
      <c r="C776" s="652"/>
      <c r="D776" s="652"/>
      <c r="E776" s="652"/>
      <c r="F776" s="652"/>
      <c r="G776" s="652"/>
      <c r="H776" s="652"/>
      <c r="I776" s="652"/>
      <c r="J776" s="652"/>
      <c r="K776" s="971"/>
      <c r="L776" s="971"/>
      <c r="M776" s="534"/>
      <c r="N776" s="534"/>
      <c r="O776" s="534"/>
      <c r="P776" s="534"/>
      <c r="Q776" s="534"/>
      <c r="R776" s="534"/>
      <c r="S776" s="534"/>
      <c r="T776" s="534"/>
      <c r="U776" s="534"/>
      <c r="V776" s="534"/>
      <c r="W776" s="534"/>
      <c r="X776" s="534"/>
      <c r="Y776" s="534"/>
      <c r="Z776" s="534"/>
      <c r="AA776" s="534"/>
      <c r="AB776" s="534"/>
      <c r="AC776" s="534"/>
      <c r="AD776" s="534"/>
    </row>
    <row r="777" ht="13.5" customHeight="1">
      <c r="A777" s="534"/>
      <c r="B777" s="652"/>
      <c r="C777" s="652"/>
      <c r="D777" s="652"/>
      <c r="E777" s="652"/>
      <c r="F777" s="652"/>
      <c r="G777" s="652"/>
      <c r="H777" s="652"/>
      <c r="I777" s="652"/>
      <c r="J777" s="652"/>
      <c r="K777" s="971"/>
      <c r="L777" s="971"/>
      <c r="M777" s="534"/>
      <c r="N777" s="534"/>
      <c r="O777" s="534"/>
      <c r="P777" s="534"/>
      <c r="Q777" s="534"/>
      <c r="R777" s="534"/>
      <c r="S777" s="534"/>
      <c r="T777" s="534"/>
      <c r="U777" s="534"/>
      <c r="V777" s="534"/>
      <c r="W777" s="534"/>
      <c r="X777" s="534"/>
      <c r="Y777" s="534"/>
      <c r="Z777" s="534"/>
      <c r="AA777" s="534"/>
      <c r="AB777" s="534"/>
      <c r="AC777" s="534"/>
      <c r="AD777" s="534"/>
    </row>
    <row r="778" ht="13.5" customHeight="1">
      <c r="A778" s="534"/>
      <c r="B778" s="652"/>
      <c r="C778" s="652"/>
      <c r="D778" s="652"/>
      <c r="E778" s="652"/>
      <c r="F778" s="652"/>
      <c r="G778" s="652"/>
      <c r="H778" s="652"/>
      <c r="I778" s="652"/>
      <c r="J778" s="652"/>
      <c r="K778" s="971"/>
      <c r="L778" s="971"/>
      <c r="M778" s="534"/>
      <c r="N778" s="534"/>
      <c r="O778" s="534"/>
      <c r="P778" s="534"/>
      <c r="Q778" s="534"/>
      <c r="R778" s="534"/>
      <c r="S778" s="534"/>
      <c r="T778" s="534"/>
      <c r="U778" s="534"/>
      <c r="V778" s="534"/>
      <c r="W778" s="534"/>
      <c r="X778" s="534"/>
      <c r="Y778" s="534"/>
      <c r="Z778" s="534"/>
      <c r="AA778" s="534"/>
      <c r="AB778" s="534"/>
      <c r="AC778" s="534"/>
      <c r="AD778" s="534"/>
    </row>
    <row r="779" ht="13.5" customHeight="1">
      <c r="A779" s="534"/>
      <c r="B779" s="652"/>
      <c r="C779" s="652"/>
      <c r="D779" s="652"/>
      <c r="E779" s="652"/>
      <c r="F779" s="652"/>
      <c r="G779" s="652"/>
      <c r="H779" s="652"/>
      <c r="I779" s="652"/>
      <c r="J779" s="652"/>
      <c r="K779" s="971"/>
      <c r="L779" s="971"/>
      <c r="M779" s="534"/>
      <c r="N779" s="534"/>
      <c r="O779" s="534"/>
      <c r="P779" s="534"/>
      <c r="Q779" s="534"/>
      <c r="R779" s="534"/>
      <c r="S779" s="534"/>
      <c r="T779" s="534"/>
      <c r="U779" s="534"/>
      <c r="V779" s="534"/>
      <c r="W779" s="534"/>
      <c r="X779" s="534"/>
      <c r="Y779" s="534"/>
      <c r="Z779" s="534"/>
      <c r="AA779" s="534"/>
      <c r="AB779" s="534"/>
      <c r="AC779" s="534"/>
      <c r="AD779" s="534"/>
    </row>
    <row r="780" ht="13.5" customHeight="1">
      <c r="A780" s="534"/>
      <c r="B780" s="652"/>
      <c r="C780" s="652"/>
      <c r="D780" s="652"/>
      <c r="E780" s="652"/>
      <c r="F780" s="652"/>
      <c r="G780" s="652"/>
      <c r="H780" s="652"/>
      <c r="I780" s="652"/>
      <c r="J780" s="652"/>
      <c r="K780" s="971"/>
      <c r="L780" s="971"/>
      <c r="M780" s="534"/>
      <c r="N780" s="534"/>
      <c r="O780" s="534"/>
      <c r="P780" s="534"/>
      <c r="Q780" s="534"/>
      <c r="R780" s="534"/>
      <c r="S780" s="534"/>
      <c r="T780" s="534"/>
      <c r="U780" s="534"/>
      <c r="V780" s="534"/>
      <c r="W780" s="534"/>
      <c r="X780" s="534"/>
      <c r="Y780" s="534"/>
      <c r="Z780" s="534"/>
      <c r="AA780" s="534"/>
      <c r="AB780" s="534"/>
      <c r="AC780" s="534"/>
      <c r="AD780" s="534"/>
    </row>
    <row r="781" ht="13.5" customHeight="1">
      <c r="A781" s="534"/>
      <c r="B781" s="652"/>
      <c r="C781" s="652"/>
      <c r="D781" s="652"/>
      <c r="E781" s="652"/>
      <c r="F781" s="652"/>
      <c r="G781" s="652"/>
      <c r="H781" s="652"/>
      <c r="I781" s="652"/>
      <c r="J781" s="652"/>
      <c r="K781" s="971"/>
      <c r="L781" s="971"/>
      <c r="M781" s="534"/>
      <c r="N781" s="534"/>
      <c r="O781" s="534"/>
      <c r="P781" s="534"/>
      <c r="Q781" s="534"/>
      <c r="R781" s="534"/>
      <c r="S781" s="534"/>
      <c r="T781" s="534"/>
      <c r="U781" s="534"/>
      <c r="V781" s="534"/>
      <c r="W781" s="534"/>
      <c r="X781" s="534"/>
      <c r="Y781" s="534"/>
      <c r="Z781" s="534"/>
      <c r="AA781" s="534"/>
      <c r="AB781" s="534"/>
      <c r="AC781" s="534"/>
      <c r="AD781" s="534"/>
    </row>
    <row r="782" ht="13.5" customHeight="1">
      <c r="A782" s="534"/>
      <c r="B782" s="652"/>
      <c r="C782" s="652"/>
      <c r="D782" s="652"/>
      <c r="E782" s="652"/>
      <c r="F782" s="652"/>
      <c r="G782" s="652"/>
      <c r="H782" s="652"/>
      <c r="I782" s="652"/>
      <c r="J782" s="652"/>
      <c r="K782" s="971"/>
      <c r="L782" s="971"/>
      <c r="M782" s="534"/>
      <c r="N782" s="534"/>
      <c r="O782" s="534"/>
      <c r="P782" s="534"/>
      <c r="Q782" s="534"/>
      <c r="R782" s="534"/>
      <c r="S782" s="534"/>
      <c r="T782" s="534"/>
      <c r="U782" s="534"/>
      <c r="V782" s="534"/>
      <c r="W782" s="534"/>
      <c r="X782" s="534"/>
      <c r="Y782" s="534"/>
      <c r="Z782" s="534"/>
      <c r="AA782" s="534"/>
      <c r="AB782" s="534"/>
      <c r="AC782" s="534"/>
      <c r="AD782" s="534"/>
    </row>
    <row r="783" ht="13.5" customHeight="1">
      <c r="A783" s="534"/>
      <c r="B783" s="652"/>
      <c r="C783" s="652"/>
      <c r="D783" s="652"/>
      <c r="E783" s="652"/>
      <c r="F783" s="652"/>
      <c r="G783" s="652"/>
      <c r="H783" s="652"/>
      <c r="I783" s="652"/>
      <c r="J783" s="652"/>
      <c r="K783" s="971"/>
      <c r="L783" s="971"/>
      <c r="M783" s="534"/>
      <c r="N783" s="534"/>
      <c r="O783" s="534"/>
      <c r="P783" s="534"/>
      <c r="Q783" s="534"/>
      <c r="R783" s="534"/>
      <c r="S783" s="534"/>
      <c r="T783" s="534"/>
      <c r="U783" s="534"/>
      <c r="V783" s="534"/>
      <c r="W783" s="534"/>
      <c r="X783" s="534"/>
      <c r="Y783" s="534"/>
      <c r="Z783" s="534"/>
      <c r="AA783" s="534"/>
      <c r="AB783" s="534"/>
      <c r="AC783" s="534"/>
      <c r="AD783" s="534"/>
    </row>
    <row r="784" ht="13.5" customHeight="1">
      <c r="A784" s="534"/>
      <c r="B784" s="652"/>
      <c r="C784" s="652"/>
      <c r="D784" s="652"/>
      <c r="E784" s="652"/>
      <c r="F784" s="652"/>
      <c r="G784" s="652"/>
      <c r="H784" s="652"/>
      <c r="I784" s="652"/>
      <c r="J784" s="652"/>
      <c r="K784" s="971"/>
      <c r="L784" s="971"/>
      <c r="M784" s="534"/>
      <c r="N784" s="534"/>
      <c r="O784" s="534"/>
      <c r="P784" s="534"/>
      <c r="Q784" s="534"/>
      <c r="R784" s="534"/>
      <c r="S784" s="534"/>
      <c r="T784" s="534"/>
      <c r="U784" s="534"/>
      <c r="V784" s="534"/>
      <c r="W784" s="534"/>
      <c r="X784" s="534"/>
      <c r="Y784" s="534"/>
      <c r="Z784" s="534"/>
      <c r="AA784" s="534"/>
      <c r="AB784" s="534"/>
      <c r="AC784" s="534"/>
      <c r="AD784" s="534"/>
    </row>
    <row r="785" ht="13.5" customHeight="1">
      <c r="A785" s="534"/>
      <c r="B785" s="652"/>
      <c r="C785" s="652"/>
      <c r="D785" s="652"/>
      <c r="E785" s="652"/>
      <c r="F785" s="652"/>
      <c r="G785" s="652"/>
      <c r="H785" s="652"/>
      <c r="I785" s="652"/>
      <c r="J785" s="652"/>
      <c r="K785" s="971"/>
      <c r="L785" s="971"/>
      <c r="M785" s="534"/>
      <c r="N785" s="534"/>
      <c r="O785" s="534"/>
      <c r="P785" s="534"/>
      <c r="Q785" s="534"/>
      <c r="R785" s="534"/>
      <c r="S785" s="534"/>
      <c r="T785" s="534"/>
      <c r="U785" s="534"/>
      <c r="V785" s="534"/>
      <c r="W785" s="534"/>
      <c r="X785" s="534"/>
      <c r="Y785" s="534"/>
      <c r="Z785" s="534"/>
      <c r="AA785" s="534"/>
      <c r="AB785" s="534"/>
      <c r="AC785" s="534"/>
      <c r="AD785" s="534"/>
    </row>
    <row r="786" ht="13.5" customHeight="1">
      <c r="A786" s="534"/>
      <c r="B786" s="652"/>
      <c r="C786" s="652"/>
      <c r="D786" s="652"/>
      <c r="E786" s="652"/>
      <c r="F786" s="652"/>
      <c r="G786" s="652"/>
      <c r="H786" s="652"/>
      <c r="I786" s="652"/>
      <c r="J786" s="652"/>
      <c r="K786" s="971"/>
      <c r="L786" s="971"/>
      <c r="M786" s="534"/>
      <c r="N786" s="534"/>
      <c r="O786" s="534"/>
      <c r="P786" s="534"/>
      <c r="Q786" s="534"/>
      <c r="R786" s="534"/>
      <c r="S786" s="534"/>
      <c r="T786" s="534"/>
      <c r="U786" s="534"/>
      <c r="V786" s="534"/>
      <c r="W786" s="534"/>
      <c r="X786" s="534"/>
      <c r="Y786" s="534"/>
      <c r="Z786" s="534"/>
      <c r="AA786" s="534"/>
      <c r="AB786" s="534"/>
      <c r="AC786" s="534"/>
      <c r="AD786" s="534"/>
    </row>
    <row r="787" ht="13.5" customHeight="1">
      <c r="A787" s="534"/>
      <c r="B787" s="652"/>
      <c r="C787" s="652"/>
      <c r="D787" s="652"/>
      <c r="E787" s="652"/>
      <c r="F787" s="652"/>
      <c r="G787" s="652"/>
      <c r="H787" s="652"/>
      <c r="I787" s="652"/>
      <c r="J787" s="652"/>
      <c r="K787" s="971"/>
      <c r="L787" s="971"/>
      <c r="M787" s="534"/>
      <c r="N787" s="534"/>
      <c r="O787" s="534"/>
      <c r="P787" s="534"/>
      <c r="Q787" s="534"/>
      <c r="R787" s="534"/>
      <c r="S787" s="534"/>
      <c r="T787" s="534"/>
      <c r="U787" s="534"/>
      <c r="V787" s="534"/>
      <c r="W787" s="534"/>
      <c r="X787" s="534"/>
      <c r="Y787" s="534"/>
      <c r="Z787" s="534"/>
      <c r="AA787" s="534"/>
      <c r="AB787" s="534"/>
      <c r="AC787" s="534"/>
      <c r="AD787" s="534"/>
    </row>
    <row r="788" ht="13.5" customHeight="1">
      <c r="A788" s="534"/>
      <c r="B788" s="652"/>
      <c r="C788" s="652"/>
      <c r="D788" s="652"/>
      <c r="E788" s="652"/>
      <c r="F788" s="652"/>
      <c r="G788" s="652"/>
      <c r="H788" s="652"/>
      <c r="I788" s="652"/>
      <c r="J788" s="652"/>
      <c r="K788" s="971"/>
      <c r="L788" s="971"/>
      <c r="M788" s="534"/>
      <c r="N788" s="534"/>
      <c r="O788" s="534"/>
      <c r="P788" s="534"/>
      <c r="Q788" s="534"/>
      <c r="R788" s="534"/>
      <c r="S788" s="534"/>
      <c r="T788" s="534"/>
      <c r="U788" s="534"/>
      <c r="V788" s="534"/>
      <c r="W788" s="534"/>
      <c r="X788" s="534"/>
      <c r="Y788" s="534"/>
      <c r="Z788" s="534"/>
      <c r="AA788" s="534"/>
      <c r="AB788" s="534"/>
      <c r="AC788" s="534"/>
      <c r="AD788" s="534"/>
    </row>
    <row r="789" ht="13.5" customHeight="1">
      <c r="A789" s="534"/>
      <c r="B789" s="652"/>
      <c r="C789" s="652"/>
      <c r="D789" s="652"/>
      <c r="E789" s="652"/>
      <c r="F789" s="652"/>
      <c r="G789" s="652"/>
      <c r="H789" s="652"/>
      <c r="I789" s="652"/>
      <c r="J789" s="652"/>
      <c r="K789" s="971"/>
      <c r="L789" s="971"/>
      <c r="M789" s="534"/>
      <c r="N789" s="534"/>
      <c r="O789" s="534"/>
      <c r="P789" s="534"/>
      <c r="Q789" s="534"/>
      <c r="R789" s="534"/>
      <c r="S789" s="534"/>
      <c r="T789" s="534"/>
      <c r="U789" s="534"/>
      <c r="V789" s="534"/>
      <c r="W789" s="534"/>
      <c r="X789" s="534"/>
      <c r="Y789" s="534"/>
      <c r="Z789" s="534"/>
      <c r="AA789" s="534"/>
      <c r="AB789" s="534"/>
      <c r="AC789" s="534"/>
      <c r="AD789" s="534"/>
    </row>
    <row r="790" ht="13.5" customHeight="1">
      <c r="A790" s="534"/>
      <c r="B790" s="652"/>
      <c r="C790" s="652"/>
      <c r="D790" s="652"/>
      <c r="E790" s="652"/>
      <c r="F790" s="652"/>
      <c r="G790" s="652"/>
      <c r="H790" s="652"/>
      <c r="I790" s="652"/>
      <c r="J790" s="652"/>
      <c r="K790" s="971"/>
      <c r="L790" s="971"/>
      <c r="M790" s="534"/>
      <c r="N790" s="534"/>
      <c r="O790" s="534"/>
      <c r="P790" s="534"/>
      <c r="Q790" s="534"/>
      <c r="R790" s="534"/>
      <c r="S790" s="534"/>
      <c r="T790" s="534"/>
      <c r="U790" s="534"/>
      <c r="V790" s="534"/>
      <c r="W790" s="534"/>
      <c r="X790" s="534"/>
      <c r="Y790" s="534"/>
      <c r="Z790" s="534"/>
      <c r="AA790" s="534"/>
      <c r="AB790" s="534"/>
      <c r="AC790" s="534"/>
      <c r="AD790" s="534"/>
    </row>
    <row r="791" ht="13.5" customHeight="1">
      <c r="A791" s="534"/>
      <c r="B791" s="652"/>
      <c r="C791" s="652"/>
      <c r="D791" s="652"/>
      <c r="E791" s="652"/>
      <c r="F791" s="652"/>
      <c r="G791" s="652"/>
      <c r="H791" s="652"/>
      <c r="I791" s="652"/>
      <c r="J791" s="652"/>
      <c r="K791" s="971"/>
      <c r="L791" s="971"/>
      <c r="M791" s="534"/>
      <c r="N791" s="534"/>
      <c r="O791" s="534"/>
      <c r="P791" s="534"/>
      <c r="Q791" s="534"/>
      <c r="R791" s="534"/>
      <c r="S791" s="534"/>
      <c r="T791" s="534"/>
      <c r="U791" s="534"/>
      <c r="V791" s="534"/>
      <c r="W791" s="534"/>
      <c r="X791" s="534"/>
      <c r="Y791" s="534"/>
      <c r="Z791" s="534"/>
      <c r="AA791" s="534"/>
      <c r="AB791" s="534"/>
      <c r="AC791" s="534"/>
      <c r="AD791" s="534"/>
    </row>
    <row r="792" ht="13.5" customHeight="1">
      <c r="A792" s="534"/>
      <c r="B792" s="652"/>
      <c r="C792" s="652"/>
      <c r="D792" s="652"/>
      <c r="E792" s="652"/>
      <c r="F792" s="652"/>
      <c r="G792" s="652"/>
      <c r="H792" s="652"/>
      <c r="I792" s="652"/>
      <c r="J792" s="652"/>
      <c r="K792" s="971"/>
      <c r="L792" s="971"/>
      <c r="M792" s="534"/>
      <c r="N792" s="534"/>
      <c r="O792" s="534"/>
      <c r="P792" s="534"/>
      <c r="Q792" s="534"/>
      <c r="R792" s="534"/>
      <c r="S792" s="534"/>
      <c r="T792" s="534"/>
      <c r="U792" s="534"/>
      <c r="V792" s="534"/>
      <c r="W792" s="534"/>
      <c r="X792" s="534"/>
      <c r="Y792" s="534"/>
      <c r="Z792" s="534"/>
      <c r="AA792" s="534"/>
      <c r="AB792" s="534"/>
      <c r="AC792" s="534"/>
      <c r="AD792" s="534"/>
    </row>
    <row r="793" ht="13.5" customHeight="1">
      <c r="A793" s="534"/>
      <c r="B793" s="652"/>
      <c r="C793" s="652"/>
      <c r="D793" s="652"/>
      <c r="E793" s="652"/>
      <c r="F793" s="652"/>
      <c r="G793" s="652"/>
      <c r="H793" s="652"/>
      <c r="I793" s="652"/>
      <c r="J793" s="652"/>
      <c r="K793" s="971"/>
      <c r="L793" s="971"/>
      <c r="M793" s="534"/>
      <c r="N793" s="534"/>
      <c r="O793" s="534"/>
      <c r="P793" s="534"/>
      <c r="Q793" s="534"/>
      <c r="R793" s="534"/>
      <c r="S793" s="534"/>
      <c r="T793" s="534"/>
      <c r="U793" s="534"/>
      <c r="V793" s="534"/>
      <c r="W793" s="534"/>
      <c r="X793" s="534"/>
      <c r="Y793" s="534"/>
      <c r="Z793" s="534"/>
      <c r="AA793" s="534"/>
      <c r="AB793" s="534"/>
      <c r="AC793" s="534"/>
      <c r="AD793" s="534"/>
    </row>
    <row r="794" ht="13.5" customHeight="1">
      <c r="A794" s="534"/>
      <c r="B794" s="652"/>
      <c r="C794" s="652"/>
      <c r="D794" s="652"/>
      <c r="E794" s="652"/>
      <c r="F794" s="652"/>
      <c r="G794" s="652"/>
      <c r="H794" s="652"/>
      <c r="I794" s="652"/>
      <c r="J794" s="652"/>
      <c r="K794" s="971"/>
      <c r="L794" s="971"/>
      <c r="M794" s="534"/>
      <c r="N794" s="534"/>
      <c r="O794" s="534"/>
      <c r="P794" s="534"/>
      <c r="Q794" s="534"/>
      <c r="R794" s="534"/>
      <c r="S794" s="534"/>
      <c r="T794" s="534"/>
      <c r="U794" s="534"/>
      <c r="V794" s="534"/>
      <c r="W794" s="534"/>
      <c r="X794" s="534"/>
      <c r="Y794" s="534"/>
      <c r="Z794" s="534"/>
      <c r="AA794" s="534"/>
      <c r="AB794" s="534"/>
      <c r="AC794" s="534"/>
      <c r="AD794" s="534"/>
    </row>
    <row r="795" ht="13.5" customHeight="1">
      <c r="A795" s="534"/>
      <c r="B795" s="652"/>
      <c r="C795" s="652"/>
      <c r="D795" s="652"/>
      <c r="E795" s="652"/>
      <c r="F795" s="652"/>
      <c r="G795" s="652"/>
      <c r="H795" s="652"/>
      <c r="I795" s="652"/>
      <c r="J795" s="652"/>
      <c r="K795" s="971"/>
      <c r="L795" s="971"/>
      <c r="M795" s="534"/>
      <c r="N795" s="534"/>
      <c r="O795" s="534"/>
      <c r="P795" s="534"/>
      <c r="Q795" s="534"/>
      <c r="R795" s="534"/>
      <c r="S795" s="534"/>
      <c r="T795" s="534"/>
      <c r="U795" s="534"/>
      <c r="V795" s="534"/>
      <c r="W795" s="534"/>
      <c r="X795" s="534"/>
      <c r="Y795" s="534"/>
      <c r="Z795" s="534"/>
      <c r="AA795" s="534"/>
      <c r="AB795" s="534"/>
      <c r="AC795" s="534"/>
      <c r="AD795" s="534"/>
    </row>
    <row r="796" ht="13.5" customHeight="1">
      <c r="A796" s="534"/>
      <c r="B796" s="652"/>
      <c r="C796" s="652"/>
      <c r="D796" s="652"/>
      <c r="E796" s="652"/>
      <c r="F796" s="652"/>
      <c r="G796" s="652"/>
      <c r="H796" s="652"/>
      <c r="I796" s="652"/>
      <c r="J796" s="652"/>
      <c r="K796" s="971"/>
      <c r="L796" s="971"/>
      <c r="M796" s="534"/>
      <c r="N796" s="534"/>
      <c r="O796" s="534"/>
      <c r="P796" s="534"/>
      <c r="Q796" s="534"/>
      <c r="R796" s="534"/>
      <c r="S796" s="534"/>
      <c r="T796" s="534"/>
      <c r="U796" s="534"/>
      <c r="V796" s="534"/>
      <c r="W796" s="534"/>
      <c r="X796" s="534"/>
      <c r="Y796" s="534"/>
      <c r="Z796" s="534"/>
      <c r="AA796" s="534"/>
      <c r="AB796" s="534"/>
      <c r="AC796" s="534"/>
      <c r="AD796" s="534"/>
    </row>
    <row r="797" ht="13.5" customHeight="1">
      <c r="A797" s="534"/>
      <c r="B797" s="652"/>
      <c r="C797" s="652"/>
      <c r="D797" s="652"/>
      <c r="E797" s="652"/>
      <c r="F797" s="652"/>
      <c r="G797" s="652"/>
      <c r="H797" s="652"/>
      <c r="I797" s="652"/>
      <c r="J797" s="652"/>
      <c r="K797" s="971"/>
      <c r="L797" s="971"/>
      <c r="M797" s="534"/>
      <c r="N797" s="534"/>
      <c r="O797" s="534"/>
      <c r="P797" s="534"/>
      <c r="Q797" s="534"/>
      <c r="R797" s="534"/>
      <c r="S797" s="534"/>
      <c r="T797" s="534"/>
      <c r="U797" s="534"/>
      <c r="V797" s="534"/>
      <c r="W797" s="534"/>
      <c r="X797" s="534"/>
      <c r="Y797" s="534"/>
      <c r="Z797" s="534"/>
      <c r="AA797" s="534"/>
      <c r="AB797" s="534"/>
      <c r="AC797" s="534"/>
      <c r="AD797" s="534"/>
    </row>
    <row r="798" ht="13.5" customHeight="1">
      <c r="A798" s="534"/>
      <c r="B798" s="652"/>
      <c r="C798" s="652"/>
      <c r="D798" s="652"/>
      <c r="E798" s="652"/>
      <c r="F798" s="652"/>
      <c r="G798" s="652"/>
      <c r="H798" s="652"/>
      <c r="I798" s="652"/>
      <c r="J798" s="652"/>
      <c r="K798" s="971"/>
      <c r="L798" s="971"/>
      <c r="M798" s="534"/>
      <c r="N798" s="534"/>
      <c r="O798" s="534"/>
      <c r="P798" s="534"/>
      <c r="Q798" s="534"/>
      <c r="R798" s="534"/>
      <c r="S798" s="534"/>
      <c r="T798" s="534"/>
      <c r="U798" s="534"/>
      <c r="V798" s="534"/>
      <c r="W798" s="534"/>
      <c r="X798" s="534"/>
      <c r="Y798" s="534"/>
      <c r="Z798" s="534"/>
      <c r="AA798" s="534"/>
      <c r="AB798" s="534"/>
      <c r="AC798" s="534"/>
      <c r="AD798" s="534"/>
    </row>
    <row r="799" ht="13.5" customHeight="1">
      <c r="A799" s="534"/>
      <c r="B799" s="652"/>
      <c r="C799" s="652"/>
      <c r="D799" s="652"/>
      <c r="E799" s="652"/>
      <c r="F799" s="652"/>
      <c r="G799" s="652"/>
      <c r="H799" s="652"/>
      <c r="I799" s="652"/>
      <c r="J799" s="652"/>
      <c r="K799" s="971"/>
      <c r="L799" s="971"/>
      <c r="M799" s="534"/>
      <c r="N799" s="534"/>
      <c r="O799" s="534"/>
      <c r="P799" s="534"/>
      <c r="Q799" s="534"/>
      <c r="R799" s="534"/>
      <c r="S799" s="534"/>
      <c r="T799" s="534"/>
      <c r="U799" s="534"/>
      <c r="V799" s="534"/>
      <c r="W799" s="534"/>
      <c r="X799" s="534"/>
      <c r="Y799" s="534"/>
      <c r="Z799" s="534"/>
      <c r="AA799" s="534"/>
      <c r="AB799" s="534"/>
      <c r="AC799" s="534"/>
      <c r="AD799" s="534"/>
    </row>
    <row r="800" ht="13.5" customHeight="1">
      <c r="A800" s="534"/>
      <c r="B800" s="652"/>
      <c r="C800" s="652"/>
      <c r="D800" s="652"/>
      <c r="E800" s="652"/>
      <c r="F800" s="652"/>
      <c r="G800" s="652"/>
      <c r="H800" s="652"/>
      <c r="I800" s="652"/>
      <c r="J800" s="652"/>
      <c r="K800" s="971"/>
      <c r="L800" s="971"/>
      <c r="M800" s="534"/>
      <c r="N800" s="534"/>
      <c r="O800" s="534"/>
      <c r="P800" s="534"/>
      <c r="Q800" s="534"/>
      <c r="R800" s="534"/>
      <c r="S800" s="534"/>
      <c r="T800" s="534"/>
      <c r="U800" s="534"/>
      <c r="V800" s="534"/>
      <c r="W800" s="534"/>
      <c r="X800" s="534"/>
      <c r="Y800" s="534"/>
      <c r="Z800" s="534"/>
      <c r="AA800" s="534"/>
      <c r="AB800" s="534"/>
      <c r="AC800" s="534"/>
      <c r="AD800" s="534"/>
    </row>
    <row r="801" ht="13.5" customHeight="1">
      <c r="A801" s="534"/>
      <c r="B801" s="652"/>
      <c r="C801" s="652"/>
      <c r="D801" s="652"/>
      <c r="E801" s="652"/>
      <c r="F801" s="652"/>
      <c r="G801" s="652"/>
      <c r="H801" s="652"/>
      <c r="I801" s="652"/>
      <c r="J801" s="652"/>
      <c r="K801" s="971"/>
      <c r="L801" s="971"/>
      <c r="M801" s="534"/>
      <c r="N801" s="534"/>
      <c r="O801" s="534"/>
      <c r="P801" s="534"/>
      <c r="Q801" s="534"/>
      <c r="R801" s="534"/>
      <c r="S801" s="534"/>
      <c r="T801" s="534"/>
      <c r="U801" s="534"/>
      <c r="V801" s="534"/>
      <c r="W801" s="534"/>
      <c r="X801" s="534"/>
      <c r="Y801" s="534"/>
      <c r="Z801" s="534"/>
      <c r="AA801" s="534"/>
      <c r="AB801" s="534"/>
      <c r="AC801" s="534"/>
      <c r="AD801" s="534"/>
    </row>
    <row r="802" ht="13.5" customHeight="1">
      <c r="A802" s="534"/>
      <c r="B802" s="652"/>
      <c r="C802" s="652"/>
      <c r="D802" s="652"/>
      <c r="E802" s="652"/>
      <c r="F802" s="652"/>
      <c r="G802" s="652"/>
      <c r="H802" s="652"/>
      <c r="I802" s="652"/>
      <c r="J802" s="652"/>
      <c r="K802" s="971"/>
      <c r="L802" s="971"/>
      <c r="M802" s="534"/>
      <c r="N802" s="534"/>
      <c r="O802" s="534"/>
      <c r="P802" s="534"/>
      <c r="Q802" s="534"/>
      <c r="R802" s="534"/>
      <c r="S802" s="534"/>
      <c r="T802" s="534"/>
      <c r="U802" s="534"/>
      <c r="V802" s="534"/>
      <c r="W802" s="534"/>
      <c r="X802" s="534"/>
      <c r="Y802" s="534"/>
      <c r="Z802" s="534"/>
      <c r="AA802" s="534"/>
      <c r="AB802" s="534"/>
      <c r="AC802" s="534"/>
      <c r="AD802" s="534"/>
    </row>
    <row r="803" ht="13.5" customHeight="1">
      <c r="A803" s="534"/>
      <c r="B803" s="652"/>
      <c r="C803" s="652"/>
      <c r="D803" s="652"/>
      <c r="E803" s="652"/>
      <c r="F803" s="652"/>
      <c r="G803" s="652"/>
      <c r="H803" s="652"/>
      <c r="I803" s="652"/>
      <c r="J803" s="652"/>
      <c r="K803" s="971"/>
      <c r="L803" s="971"/>
      <c r="M803" s="534"/>
      <c r="N803" s="534"/>
      <c r="O803" s="534"/>
      <c r="P803" s="534"/>
      <c r="Q803" s="534"/>
      <c r="R803" s="534"/>
      <c r="S803" s="534"/>
      <c r="T803" s="534"/>
      <c r="U803" s="534"/>
      <c r="V803" s="534"/>
      <c r="W803" s="534"/>
      <c r="X803" s="534"/>
      <c r="Y803" s="534"/>
      <c r="Z803" s="534"/>
      <c r="AA803" s="534"/>
      <c r="AB803" s="534"/>
      <c r="AC803" s="534"/>
      <c r="AD803" s="534"/>
    </row>
    <row r="804" ht="13.5" customHeight="1">
      <c r="A804" s="534"/>
      <c r="B804" s="652"/>
      <c r="C804" s="652"/>
      <c r="D804" s="652"/>
      <c r="E804" s="652"/>
      <c r="F804" s="652"/>
      <c r="G804" s="652"/>
      <c r="H804" s="652"/>
      <c r="I804" s="652"/>
      <c r="J804" s="652"/>
      <c r="K804" s="971"/>
      <c r="L804" s="971"/>
      <c r="M804" s="534"/>
      <c r="N804" s="534"/>
      <c r="O804" s="534"/>
      <c r="P804" s="534"/>
      <c r="Q804" s="534"/>
      <c r="R804" s="534"/>
      <c r="S804" s="534"/>
      <c r="T804" s="534"/>
      <c r="U804" s="534"/>
      <c r="V804" s="534"/>
      <c r="W804" s="534"/>
      <c r="X804" s="534"/>
      <c r="Y804" s="534"/>
      <c r="Z804" s="534"/>
      <c r="AA804" s="534"/>
      <c r="AB804" s="534"/>
      <c r="AC804" s="534"/>
      <c r="AD804" s="534"/>
    </row>
    <row r="805" ht="13.5" customHeight="1">
      <c r="A805" s="534"/>
      <c r="B805" s="652"/>
      <c r="C805" s="652"/>
      <c r="D805" s="652"/>
      <c r="E805" s="652"/>
      <c r="F805" s="652"/>
      <c r="G805" s="652"/>
      <c r="H805" s="652"/>
      <c r="I805" s="652"/>
      <c r="J805" s="652"/>
      <c r="K805" s="971"/>
      <c r="L805" s="971"/>
      <c r="M805" s="534"/>
      <c r="N805" s="534"/>
      <c r="O805" s="534"/>
      <c r="P805" s="534"/>
      <c r="Q805" s="534"/>
      <c r="R805" s="534"/>
      <c r="S805" s="534"/>
      <c r="T805" s="534"/>
      <c r="U805" s="534"/>
      <c r="V805" s="534"/>
      <c r="W805" s="534"/>
      <c r="X805" s="534"/>
      <c r="Y805" s="534"/>
      <c r="Z805" s="534"/>
      <c r="AA805" s="534"/>
      <c r="AB805" s="534"/>
      <c r="AC805" s="534"/>
      <c r="AD805" s="534"/>
    </row>
    <row r="806" ht="13.5" customHeight="1">
      <c r="A806" s="534"/>
      <c r="B806" s="652"/>
      <c r="C806" s="652"/>
      <c r="D806" s="652"/>
      <c r="E806" s="652"/>
      <c r="F806" s="652"/>
      <c r="G806" s="652"/>
      <c r="H806" s="652"/>
      <c r="I806" s="652"/>
      <c r="J806" s="652"/>
      <c r="K806" s="971"/>
      <c r="L806" s="971"/>
      <c r="M806" s="534"/>
      <c r="N806" s="534"/>
      <c r="O806" s="534"/>
      <c r="P806" s="534"/>
      <c r="Q806" s="534"/>
      <c r="R806" s="534"/>
      <c r="S806" s="534"/>
      <c r="T806" s="534"/>
      <c r="U806" s="534"/>
      <c r="V806" s="534"/>
      <c r="W806" s="534"/>
      <c r="X806" s="534"/>
      <c r="Y806" s="534"/>
      <c r="Z806" s="534"/>
      <c r="AA806" s="534"/>
      <c r="AB806" s="534"/>
      <c r="AC806" s="534"/>
      <c r="AD806" s="534"/>
    </row>
    <row r="807" ht="13.5" customHeight="1">
      <c r="A807" s="534"/>
      <c r="B807" s="652"/>
      <c r="C807" s="652"/>
      <c r="D807" s="652"/>
      <c r="E807" s="652"/>
      <c r="F807" s="652"/>
      <c r="G807" s="652"/>
      <c r="H807" s="652"/>
      <c r="I807" s="652"/>
      <c r="J807" s="652"/>
      <c r="K807" s="971"/>
      <c r="L807" s="971"/>
      <c r="M807" s="534"/>
      <c r="N807" s="534"/>
      <c r="O807" s="534"/>
      <c r="P807" s="534"/>
      <c r="Q807" s="534"/>
      <c r="R807" s="534"/>
      <c r="S807" s="534"/>
      <c r="T807" s="534"/>
      <c r="U807" s="534"/>
      <c r="V807" s="534"/>
      <c r="W807" s="534"/>
      <c r="X807" s="534"/>
      <c r="Y807" s="534"/>
      <c r="Z807" s="534"/>
      <c r="AA807" s="534"/>
      <c r="AB807" s="534"/>
      <c r="AC807" s="534"/>
      <c r="AD807" s="534"/>
    </row>
    <row r="808" ht="13.5" customHeight="1">
      <c r="A808" s="534"/>
      <c r="B808" s="652"/>
      <c r="C808" s="652"/>
      <c r="D808" s="652"/>
      <c r="E808" s="652"/>
      <c r="F808" s="652"/>
      <c r="G808" s="652"/>
      <c r="H808" s="652"/>
      <c r="I808" s="652"/>
      <c r="J808" s="652"/>
      <c r="K808" s="971"/>
      <c r="L808" s="971"/>
      <c r="M808" s="534"/>
      <c r="N808" s="534"/>
      <c r="O808" s="534"/>
      <c r="P808" s="534"/>
      <c r="Q808" s="534"/>
      <c r="R808" s="534"/>
      <c r="S808" s="534"/>
      <c r="T808" s="534"/>
      <c r="U808" s="534"/>
      <c r="V808" s="534"/>
      <c r="W808" s="534"/>
      <c r="X808" s="534"/>
      <c r="Y808" s="534"/>
      <c r="Z808" s="534"/>
      <c r="AA808" s="534"/>
      <c r="AB808" s="534"/>
      <c r="AC808" s="534"/>
      <c r="AD808" s="534"/>
    </row>
    <row r="809" ht="13.5" customHeight="1">
      <c r="A809" s="534"/>
      <c r="B809" s="652"/>
      <c r="C809" s="652"/>
      <c r="D809" s="652"/>
      <c r="E809" s="652"/>
      <c r="F809" s="652"/>
      <c r="G809" s="652"/>
      <c r="H809" s="652"/>
      <c r="I809" s="652"/>
      <c r="J809" s="652"/>
      <c r="K809" s="971"/>
      <c r="L809" s="971"/>
      <c r="M809" s="534"/>
      <c r="N809" s="534"/>
      <c r="O809" s="534"/>
      <c r="P809" s="534"/>
      <c r="Q809" s="534"/>
      <c r="R809" s="534"/>
      <c r="S809" s="534"/>
      <c r="T809" s="534"/>
      <c r="U809" s="534"/>
      <c r="V809" s="534"/>
      <c r="W809" s="534"/>
      <c r="X809" s="534"/>
      <c r="Y809" s="534"/>
      <c r="Z809" s="534"/>
      <c r="AA809" s="534"/>
      <c r="AB809" s="534"/>
      <c r="AC809" s="534"/>
      <c r="AD809" s="534"/>
    </row>
    <row r="810" ht="13.5" customHeight="1">
      <c r="A810" s="534"/>
      <c r="B810" s="652"/>
      <c r="C810" s="652"/>
      <c r="D810" s="652"/>
      <c r="E810" s="652"/>
      <c r="F810" s="652"/>
      <c r="G810" s="652"/>
      <c r="H810" s="652"/>
      <c r="I810" s="652"/>
      <c r="J810" s="652"/>
      <c r="K810" s="971"/>
      <c r="L810" s="971"/>
      <c r="M810" s="534"/>
      <c r="N810" s="534"/>
      <c r="O810" s="534"/>
      <c r="P810" s="534"/>
      <c r="Q810" s="534"/>
      <c r="R810" s="534"/>
      <c r="S810" s="534"/>
      <c r="T810" s="534"/>
      <c r="U810" s="534"/>
      <c r="V810" s="534"/>
      <c r="W810" s="534"/>
      <c r="X810" s="534"/>
      <c r="Y810" s="534"/>
      <c r="Z810" s="534"/>
      <c r="AA810" s="534"/>
      <c r="AB810" s="534"/>
      <c r="AC810" s="534"/>
      <c r="AD810" s="534"/>
    </row>
    <row r="811" ht="13.5" customHeight="1">
      <c r="A811" s="534"/>
      <c r="B811" s="652"/>
      <c r="C811" s="652"/>
      <c r="D811" s="652"/>
      <c r="E811" s="652"/>
      <c r="F811" s="652"/>
      <c r="G811" s="652"/>
      <c r="H811" s="652"/>
      <c r="I811" s="652"/>
      <c r="J811" s="652"/>
      <c r="K811" s="971"/>
      <c r="L811" s="971"/>
      <c r="M811" s="534"/>
      <c r="N811" s="534"/>
      <c r="O811" s="534"/>
      <c r="P811" s="534"/>
      <c r="Q811" s="534"/>
      <c r="R811" s="534"/>
      <c r="S811" s="534"/>
      <c r="T811" s="534"/>
      <c r="U811" s="534"/>
      <c r="V811" s="534"/>
      <c r="W811" s="534"/>
      <c r="X811" s="534"/>
      <c r="Y811" s="534"/>
      <c r="Z811" s="534"/>
      <c r="AA811" s="534"/>
      <c r="AB811" s="534"/>
      <c r="AC811" s="534"/>
      <c r="AD811" s="534"/>
    </row>
    <row r="812" ht="13.5" customHeight="1">
      <c r="A812" s="534"/>
      <c r="B812" s="652"/>
      <c r="C812" s="652"/>
      <c r="D812" s="652"/>
      <c r="E812" s="652"/>
      <c r="F812" s="652"/>
      <c r="G812" s="652"/>
      <c r="H812" s="652"/>
      <c r="I812" s="652"/>
      <c r="J812" s="652"/>
      <c r="K812" s="971"/>
      <c r="L812" s="971"/>
      <c r="M812" s="534"/>
      <c r="N812" s="534"/>
      <c r="O812" s="534"/>
      <c r="P812" s="534"/>
      <c r="Q812" s="534"/>
      <c r="R812" s="534"/>
      <c r="S812" s="534"/>
      <c r="T812" s="534"/>
      <c r="U812" s="534"/>
      <c r="V812" s="534"/>
      <c r="W812" s="534"/>
      <c r="X812" s="534"/>
      <c r="Y812" s="534"/>
      <c r="Z812" s="534"/>
      <c r="AA812" s="534"/>
      <c r="AB812" s="534"/>
      <c r="AC812" s="534"/>
      <c r="AD812" s="534"/>
    </row>
    <row r="813" ht="13.5" customHeight="1">
      <c r="A813" s="534"/>
      <c r="B813" s="652"/>
      <c r="C813" s="652"/>
      <c r="D813" s="652"/>
      <c r="E813" s="652"/>
      <c r="F813" s="652"/>
      <c r="G813" s="652"/>
      <c r="H813" s="652"/>
      <c r="I813" s="652"/>
      <c r="J813" s="652"/>
      <c r="K813" s="971"/>
      <c r="L813" s="971"/>
      <c r="M813" s="534"/>
      <c r="N813" s="534"/>
      <c r="O813" s="534"/>
      <c r="P813" s="534"/>
      <c r="Q813" s="534"/>
      <c r="R813" s="534"/>
      <c r="S813" s="534"/>
      <c r="T813" s="534"/>
      <c r="U813" s="534"/>
      <c r="V813" s="534"/>
      <c r="W813" s="534"/>
      <c r="X813" s="534"/>
      <c r="Y813" s="534"/>
      <c r="Z813" s="534"/>
      <c r="AA813" s="534"/>
      <c r="AB813" s="534"/>
      <c r="AC813" s="534"/>
      <c r="AD813" s="534"/>
    </row>
    <row r="814" ht="13.5" customHeight="1">
      <c r="A814" s="534"/>
      <c r="B814" s="652"/>
      <c r="C814" s="652"/>
      <c r="D814" s="652"/>
      <c r="E814" s="652"/>
      <c r="F814" s="652"/>
      <c r="G814" s="652"/>
      <c r="H814" s="652"/>
      <c r="I814" s="652"/>
      <c r="J814" s="652"/>
      <c r="K814" s="971"/>
      <c r="L814" s="971"/>
      <c r="M814" s="534"/>
      <c r="N814" s="534"/>
      <c r="O814" s="534"/>
      <c r="P814" s="534"/>
      <c r="Q814" s="534"/>
      <c r="R814" s="534"/>
      <c r="S814" s="534"/>
      <c r="T814" s="534"/>
      <c r="U814" s="534"/>
      <c r="V814" s="534"/>
      <c r="W814" s="534"/>
      <c r="X814" s="534"/>
      <c r="Y814" s="534"/>
      <c r="Z814" s="534"/>
      <c r="AA814" s="534"/>
      <c r="AB814" s="534"/>
      <c r="AC814" s="534"/>
      <c r="AD814" s="534"/>
    </row>
    <row r="815" ht="13.5" customHeight="1">
      <c r="A815" s="534"/>
      <c r="B815" s="652"/>
      <c r="C815" s="652"/>
      <c r="D815" s="652"/>
      <c r="E815" s="652"/>
      <c r="F815" s="652"/>
      <c r="G815" s="652"/>
      <c r="H815" s="652"/>
      <c r="I815" s="652"/>
      <c r="J815" s="652"/>
      <c r="K815" s="971"/>
      <c r="L815" s="971"/>
      <c r="M815" s="534"/>
      <c r="N815" s="534"/>
      <c r="O815" s="534"/>
      <c r="P815" s="534"/>
      <c r="Q815" s="534"/>
      <c r="R815" s="534"/>
      <c r="S815" s="534"/>
      <c r="T815" s="534"/>
      <c r="U815" s="534"/>
      <c r="V815" s="534"/>
      <c r="W815" s="534"/>
      <c r="X815" s="534"/>
      <c r="Y815" s="534"/>
      <c r="Z815" s="534"/>
      <c r="AA815" s="534"/>
      <c r="AB815" s="534"/>
      <c r="AC815" s="534"/>
      <c r="AD815" s="534"/>
    </row>
    <row r="816" ht="13.5" customHeight="1">
      <c r="A816" s="534"/>
      <c r="B816" s="652"/>
      <c r="C816" s="652"/>
      <c r="D816" s="652"/>
      <c r="E816" s="652"/>
      <c r="F816" s="652"/>
      <c r="G816" s="652"/>
      <c r="H816" s="652"/>
      <c r="I816" s="652"/>
      <c r="J816" s="652"/>
      <c r="K816" s="971"/>
      <c r="L816" s="971"/>
      <c r="M816" s="534"/>
      <c r="N816" s="534"/>
      <c r="O816" s="534"/>
      <c r="P816" s="534"/>
      <c r="Q816" s="534"/>
      <c r="R816" s="534"/>
      <c r="S816" s="534"/>
      <c r="T816" s="534"/>
      <c r="U816" s="534"/>
      <c r="V816" s="534"/>
      <c r="W816" s="534"/>
      <c r="X816" s="534"/>
      <c r="Y816" s="534"/>
      <c r="Z816" s="534"/>
      <c r="AA816" s="534"/>
      <c r="AB816" s="534"/>
      <c r="AC816" s="534"/>
      <c r="AD816" s="534"/>
    </row>
    <row r="817" ht="13.5" customHeight="1">
      <c r="A817" s="534"/>
      <c r="B817" s="652"/>
      <c r="C817" s="652"/>
      <c r="D817" s="652"/>
      <c r="E817" s="652"/>
      <c r="F817" s="652"/>
      <c r="G817" s="652"/>
      <c r="H817" s="652"/>
      <c r="I817" s="652"/>
      <c r="J817" s="652"/>
      <c r="K817" s="971"/>
      <c r="L817" s="971"/>
      <c r="M817" s="534"/>
      <c r="N817" s="534"/>
      <c r="O817" s="534"/>
      <c r="P817" s="534"/>
      <c r="Q817" s="534"/>
      <c r="R817" s="534"/>
      <c r="S817" s="534"/>
      <c r="T817" s="534"/>
      <c r="U817" s="534"/>
      <c r="V817" s="534"/>
      <c r="W817" s="534"/>
      <c r="X817" s="534"/>
      <c r="Y817" s="534"/>
      <c r="Z817" s="534"/>
      <c r="AA817" s="534"/>
      <c r="AB817" s="534"/>
      <c r="AC817" s="534"/>
      <c r="AD817" s="534"/>
    </row>
    <row r="818" ht="13.5" customHeight="1">
      <c r="A818" s="534"/>
      <c r="B818" s="652"/>
      <c r="C818" s="652"/>
      <c r="D818" s="652"/>
      <c r="E818" s="652"/>
      <c r="F818" s="652"/>
      <c r="G818" s="652"/>
      <c r="H818" s="652"/>
      <c r="I818" s="652"/>
      <c r="J818" s="652"/>
      <c r="K818" s="971"/>
      <c r="L818" s="971"/>
      <c r="M818" s="534"/>
      <c r="N818" s="534"/>
      <c r="O818" s="534"/>
      <c r="P818" s="534"/>
      <c r="Q818" s="534"/>
      <c r="R818" s="534"/>
      <c r="S818" s="534"/>
      <c r="T818" s="534"/>
      <c r="U818" s="534"/>
      <c r="V818" s="534"/>
      <c r="W818" s="534"/>
      <c r="X818" s="534"/>
      <c r="Y818" s="534"/>
      <c r="Z818" s="534"/>
      <c r="AA818" s="534"/>
      <c r="AB818" s="534"/>
      <c r="AC818" s="534"/>
      <c r="AD818" s="534"/>
    </row>
    <row r="819" ht="13.5" customHeight="1">
      <c r="A819" s="534"/>
      <c r="B819" s="652"/>
      <c r="C819" s="652"/>
      <c r="D819" s="652"/>
      <c r="E819" s="652"/>
      <c r="F819" s="652"/>
      <c r="G819" s="652"/>
      <c r="H819" s="652"/>
      <c r="I819" s="652"/>
      <c r="J819" s="652"/>
      <c r="K819" s="971"/>
      <c r="L819" s="971"/>
      <c r="M819" s="534"/>
      <c r="N819" s="534"/>
      <c r="O819" s="534"/>
      <c r="P819" s="534"/>
      <c r="Q819" s="534"/>
      <c r="R819" s="534"/>
      <c r="S819" s="534"/>
      <c r="T819" s="534"/>
      <c r="U819" s="534"/>
      <c r="V819" s="534"/>
      <c r="W819" s="534"/>
      <c r="X819" s="534"/>
      <c r="Y819" s="534"/>
      <c r="Z819" s="534"/>
      <c r="AA819" s="534"/>
      <c r="AB819" s="534"/>
      <c r="AC819" s="534"/>
      <c r="AD819" s="534"/>
    </row>
    <row r="820" ht="13.5" customHeight="1">
      <c r="A820" s="534"/>
      <c r="B820" s="652"/>
      <c r="C820" s="652"/>
      <c r="D820" s="652"/>
      <c r="E820" s="652"/>
      <c r="F820" s="652"/>
      <c r="G820" s="652"/>
      <c r="H820" s="652"/>
      <c r="I820" s="652"/>
      <c r="J820" s="652"/>
      <c r="K820" s="971"/>
      <c r="L820" s="971"/>
      <c r="M820" s="534"/>
      <c r="N820" s="534"/>
      <c r="O820" s="534"/>
      <c r="P820" s="534"/>
      <c r="Q820" s="534"/>
      <c r="R820" s="534"/>
      <c r="S820" s="534"/>
      <c r="T820" s="534"/>
      <c r="U820" s="534"/>
      <c r="V820" s="534"/>
      <c r="W820" s="534"/>
      <c r="X820" s="534"/>
      <c r="Y820" s="534"/>
      <c r="Z820" s="534"/>
      <c r="AA820" s="534"/>
      <c r="AB820" s="534"/>
      <c r="AC820" s="534"/>
      <c r="AD820" s="534"/>
    </row>
    <row r="821" ht="13.5" customHeight="1">
      <c r="A821" s="534"/>
      <c r="B821" s="652"/>
      <c r="C821" s="652"/>
      <c r="D821" s="652"/>
      <c r="E821" s="652"/>
      <c r="F821" s="652"/>
      <c r="G821" s="652"/>
      <c r="H821" s="652"/>
      <c r="I821" s="652"/>
      <c r="J821" s="652"/>
      <c r="K821" s="971"/>
      <c r="L821" s="971"/>
      <c r="M821" s="534"/>
      <c r="N821" s="534"/>
      <c r="O821" s="534"/>
      <c r="P821" s="534"/>
      <c r="Q821" s="534"/>
      <c r="R821" s="534"/>
      <c r="S821" s="534"/>
      <c r="T821" s="534"/>
      <c r="U821" s="534"/>
      <c r="V821" s="534"/>
      <c r="W821" s="534"/>
      <c r="X821" s="534"/>
      <c r="Y821" s="534"/>
      <c r="Z821" s="534"/>
      <c r="AA821" s="534"/>
      <c r="AB821" s="534"/>
      <c r="AC821" s="534"/>
      <c r="AD821" s="534"/>
    </row>
    <row r="822" ht="13.5" customHeight="1">
      <c r="A822" s="534"/>
      <c r="B822" s="652"/>
      <c r="C822" s="652"/>
      <c r="D822" s="652"/>
      <c r="E822" s="652"/>
      <c r="F822" s="652"/>
      <c r="G822" s="652"/>
      <c r="H822" s="652"/>
      <c r="I822" s="652"/>
      <c r="J822" s="652"/>
      <c r="K822" s="971"/>
      <c r="L822" s="971"/>
      <c r="M822" s="534"/>
      <c r="N822" s="534"/>
      <c r="O822" s="534"/>
      <c r="P822" s="534"/>
      <c r="Q822" s="534"/>
      <c r="R822" s="534"/>
      <c r="S822" s="534"/>
      <c r="T822" s="534"/>
      <c r="U822" s="534"/>
      <c r="V822" s="534"/>
      <c r="W822" s="534"/>
      <c r="X822" s="534"/>
      <c r="Y822" s="534"/>
      <c r="Z822" s="534"/>
      <c r="AA822" s="534"/>
      <c r="AB822" s="534"/>
      <c r="AC822" s="534"/>
      <c r="AD822" s="534"/>
    </row>
    <row r="823" ht="13.5" customHeight="1">
      <c r="A823" s="534"/>
      <c r="B823" s="652"/>
      <c r="C823" s="652"/>
      <c r="D823" s="652"/>
      <c r="E823" s="652"/>
      <c r="F823" s="652"/>
      <c r="G823" s="652"/>
      <c r="H823" s="652"/>
      <c r="I823" s="652"/>
      <c r="J823" s="652"/>
      <c r="K823" s="971"/>
      <c r="L823" s="971"/>
      <c r="M823" s="534"/>
      <c r="N823" s="534"/>
      <c r="O823" s="534"/>
      <c r="P823" s="534"/>
      <c r="Q823" s="534"/>
      <c r="R823" s="534"/>
      <c r="S823" s="534"/>
      <c r="T823" s="534"/>
      <c r="U823" s="534"/>
      <c r="V823" s="534"/>
      <c r="W823" s="534"/>
      <c r="X823" s="534"/>
      <c r="Y823" s="534"/>
      <c r="Z823" s="534"/>
      <c r="AA823" s="534"/>
      <c r="AB823" s="534"/>
      <c r="AC823" s="534"/>
      <c r="AD823" s="534"/>
    </row>
    <row r="824" ht="13.5" customHeight="1">
      <c r="A824" s="534"/>
      <c r="B824" s="652"/>
      <c r="C824" s="652"/>
      <c r="D824" s="652"/>
      <c r="E824" s="652"/>
      <c r="F824" s="652"/>
      <c r="G824" s="652"/>
      <c r="H824" s="652"/>
      <c r="I824" s="652"/>
      <c r="J824" s="652"/>
      <c r="K824" s="971"/>
      <c r="L824" s="971"/>
      <c r="M824" s="534"/>
      <c r="N824" s="534"/>
      <c r="O824" s="534"/>
      <c r="P824" s="534"/>
      <c r="Q824" s="534"/>
      <c r="R824" s="534"/>
      <c r="S824" s="534"/>
      <c r="T824" s="534"/>
      <c r="U824" s="534"/>
      <c r="V824" s="534"/>
      <c r="W824" s="534"/>
      <c r="X824" s="534"/>
      <c r="Y824" s="534"/>
      <c r="Z824" s="534"/>
      <c r="AA824" s="534"/>
      <c r="AB824" s="534"/>
      <c r="AC824" s="534"/>
      <c r="AD824" s="534"/>
    </row>
    <row r="825" ht="13.5" customHeight="1">
      <c r="A825" s="534"/>
      <c r="B825" s="652"/>
      <c r="C825" s="652"/>
      <c r="D825" s="652"/>
      <c r="E825" s="652"/>
      <c r="F825" s="652"/>
      <c r="G825" s="652"/>
      <c r="H825" s="652"/>
      <c r="I825" s="652"/>
      <c r="J825" s="652"/>
      <c r="K825" s="971"/>
      <c r="L825" s="971"/>
      <c r="M825" s="534"/>
      <c r="N825" s="534"/>
      <c r="O825" s="534"/>
      <c r="P825" s="534"/>
      <c r="Q825" s="534"/>
      <c r="R825" s="534"/>
      <c r="S825" s="534"/>
      <c r="T825" s="534"/>
      <c r="U825" s="534"/>
      <c r="V825" s="534"/>
      <c r="W825" s="534"/>
      <c r="X825" s="534"/>
      <c r="Y825" s="534"/>
      <c r="Z825" s="534"/>
      <c r="AA825" s="534"/>
      <c r="AB825" s="534"/>
      <c r="AC825" s="534"/>
      <c r="AD825" s="534"/>
    </row>
    <row r="826" ht="13.5" customHeight="1">
      <c r="A826" s="534"/>
      <c r="B826" s="652"/>
      <c r="C826" s="652"/>
      <c r="D826" s="652"/>
      <c r="E826" s="652"/>
      <c r="F826" s="652"/>
      <c r="G826" s="652"/>
      <c r="H826" s="652"/>
      <c r="I826" s="652"/>
      <c r="J826" s="652"/>
      <c r="K826" s="971"/>
      <c r="L826" s="971"/>
      <c r="M826" s="534"/>
      <c r="N826" s="534"/>
      <c r="O826" s="534"/>
      <c r="P826" s="534"/>
      <c r="Q826" s="534"/>
      <c r="R826" s="534"/>
      <c r="S826" s="534"/>
      <c r="T826" s="534"/>
      <c r="U826" s="534"/>
      <c r="V826" s="534"/>
      <c r="W826" s="534"/>
      <c r="X826" s="534"/>
      <c r="Y826" s="534"/>
      <c r="Z826" s="534"/>
      <c r="AA826" s="534"/>
      <c r="AB826" s="534"/>
      <c r="AC826" s="534"/>
      <c r="AD826" s="534"/>
    </row>
    <row r="827" ht="13.5" customHeight="1">
      <c r="A827" s="534"/>
      <c r="B827" s="652"/>
      <c r="C827" s="652"/>
      <c r="D827" s="652"/>
      <c r="E827" s="652"/>
      <c r="F827" s="652"/>
      <c r="G827" s="652"/>
      <c r="H827" s="652"/>
      <c r="I827" s="652"/>
      <c r="J827" s="652"/>
      <c r="K827" s="971"/>
      <c r="L827" s="971"/>
      <c r="M827" s="534"/>
      <c r="N827" s="534"/>
      <c r="O827" s="534"/>
      <c r="P827" s="534"/>
      <c r="Q827" s="534"/>
      <c r="R827" s="534"/>
      <c r="S827" s="534"/>
      <c r="T827" s="534"/>
      <c r="U827" s="534"/>
      <c r="V827" s="534"/>
      <c r="W827" s="534"/>
      <c r="X827" s="534"/>
      <c r="Y827" s="534"/>
      <c r="Z827" s="534"/>
      <c r="AA827" s="534"/>
      <c r="AB827" s="534"/>
      <c r="AC827" s="534"/>
      <c r="AD827" s="534"/>
    </row>
    <row r="828" ht="13.5" customHeight="1">
      <c r="A828" s="534"/>
      <c r="B828" s="652"/>
      <c r="C828" s="652"/>
      <c r="D828" s="652"/>
      <c r="E828" s="652"/>
      <c r="F828" s="652"/>
      <c r="G828" s="652"/>
      <c r="H828" s="652"/>
      <c r="I828" s="652"/>
      <c r="J828" s="652"/>
      <c r="K828" s="971"/>
      <c r="L828" s="971"/>
      <c r="M828" s="534"/>
      <c r="N828" s="534"/>
      <c r="O828" s="534"/>
      <c r="P828" s="534"/>
      <c r="Q828" s="534"/>
      <c r="R828" s="534"/>
      <c r="S828" s="534"/>
      <c r="T828" s="534"/>
      <c r="U828" s="534"/>
      <c r="V828" s="534"/>
      <c r="W828" s="534"/>
      <c r="X828" s="534"/>
      <c r="Y828" s="534"/>
      <c r="Z828" s="534"/>
      <c r="AA828" s="534"/>
      <c r="AB828" s="534"/>
      <c r="AC828" s="534"/>
      <c r="AD828" s="534"/>
    </row>
    <row r="829" ht="13.5" customHeight="1">
      <c r="A829" s="534"/>
      <c r="B829" s="652"/>
      <c r="C829" s="652"/>
      <c r="D829" s="652"/>
      <c r="E829" s="652"/>
      <c r="F829" s="652"/>
      <c r="G829" s="652"/>
      <c r="H829" s="652"/>
      <c r="I829" s="652"/>
      <c r="J829" s="652"/>
      <c r="K829" s="971"/>
      <c r="L829" s="971"/>
      <c r="M829" s="534"/>
      <c r="N829" s="534"/>
      <c r="O829" s="534"/>
      <c r="P829" s="534"/>
      <c r="Q829" s="534"/>
      <c r="R829" s="534"/>
      <c r="S829" s="534"/>
      <c r="T829" s="534"/>
      <c r="U829" s="534"/>
      <c r="V829" s="534"/>
      <c r="W829" s="534"/>
      <c r="X829" s="534"/>
      <c r="Y829" s="534"/>
      <c r="Z829" s="534"/>
      <c r="AA829" s="534"/>
      <c r="AB829" s="534"/>
      <c r="AC829" s="534"/>
      <c r="AD829" s="534"/>
    </row>
    <row r="830" ht="13.5" customHeight="1">
      <c r="A830" s="534"/>
      <c r="B830" s="652"/>
      <c r="C830" s="652"/>
      <c r="D830" s="652"/>
      <c r="E830" s="652"/>
      <c r="F830" s="652"/>
      <c r="G830" s="652"/>
      <c r="H830" s="652"/>
      <c r="I830" s="652"/>
      <c r="J830" s="652"/>
      <c r="K830" s="971"/>
      <c r="L830" s="971"/>
      <c r="M830" s="534"/>
      <c r="N830" s="534"/>
      <c r="O830" s="534"/>
      <c r="P830" s="534"/>
      <c r="Q830" s="534"/>
      <c r="R830" s="534"/>
      <c r="S830" s="534"/>
      <c r="T830" s="534"/>
      <c r="U830" s="534"/>
      <c r="V830" s="534"/>
      <c r="W830" s="534"/>
      <c r="X830" s="534"/>
      <c r="Y830" s="534"/>
      <c r="Z830" s="534"/>
      <c r="AA830" s="534"/>
      <c r="AB830" s="534"/>
      <c r="AC830" s="534"/>
      <c r="AD830" s="534"/>
    </row>
    <row r="831" ht="13.5" customHeight="1">
      <c r="A831" s="534"/>
      <c r="B831" s="652"/>
      <c r="C831" s="652"/>
      <c r="D831" s="652"/>
      <c r="E831" s="652"/>
      <c r="F831" s="652"/>
      <c r="G831" s="652"/>
      <c r="H831" s="652"/>
      <c r="I831" s="652"/>
      <c r="J831" s="652"/>
      <c r="K831" s="971"/>
      <c r="L831" s="971"/>
      <c r="M831" s="534"/>
      <c r="N831" s="534"/>
      <c r="O831" s="534"/>
      <c r="P831" s="534"/>
      <c r="Q831" s="534"/>
      <c r="R831" s="534"/>
      <c r="S831" s="534"/>
      <c r="T831" s="534"/>
      <c r="U831" s="534"/>
      <c r="V831" s="534"/>
      <c r="W831" s="534"/>
      <c r="X831" s="534"/>
      <c r="Y831" s="534"/>
      <c r="Z831" s="534"/>
      <c r="AA831" s="534"/>
      <c r="AB831" s="534"/>
      <c r="AC831" s="534"/>
      <c r="AD831" s="534"/>
    </row>
    <row r="832" ht="13.5" customHeight="1">
      <c r="A832" s="534"/>
      <c r="B832" s="652"/>
      <c r="C832" s="652"/>
      <c r="D832" s="652"/>
      <c r="E832" s="652"/>
      <c r="F832" s="652"/>
      <c r="G832" s="652"/>
      <c r="H832" s="652"/>
      <c r="I832" s="652"/>
      <c r="J832" s="652"/>
      <c r="K832" s="971"/>
      <c r="L832" s="971"/>
      <c r="M832" s="534"/>
      <c r="N832" s="534"/>
      <c r="O832" s="534"/>
      <c r="P832" s="534"/>
      <c r="Q832" s="534"/>
      <c r="R832" s="534"/>
      <c r="S832" s="534"/>
      <c r="T832" s="534"/>
      <c r="U832" s="534"/>
      <c r="V832" s="534"/>
      <c r="W832" s="534"/>
      <c r="X832" s="534"/>
      <c r="Y832" s="534"/>
      <c r="Z832" s="534"/>
      <c r="AA832" s="534"/>
      <c r="AB832" s="534"/>
      <c r="AC832" s="534"/>
      <c r="AD832" s="534"/>
    </row>
    <row r="833" ht="13.5" customHeight="1">
      <c r="A833" s="534"/>
      <c r="B833" s="652"/>
      <c r="C833" s="652"/>
      <c r="D833" s="652"/>
      <c r="E833" s="652"/>
      <c r="F833" s="652"/>
      <c r="G833" s="652"/>
      <c r="H833" s="652"/>
      <c r="I833" s="652"/>
      <c r="J833" s="652"/>
      <c r="K833" s="971"/>
      <c r="L833" s="971"/>
      <c r="M833" s="534"/>
      <c r="N833" s="534"/>
      <c r="O833" s="534"/>
      <c r="P833" s="534"/>
      <c r="Q833" s="534"/>
      <c r="R833" s="534"/>
      <c r="S833" s="534"/>
      <c r="T833" s="534"/>
      <c r="U833" s="534"/>
      <c r="V833" s="534"/>
      <c r="W833" s="534"/>
      <c r="X833" s="534"/>
      <c r="Y833" s="534"/>
      <c r="Z833" s="534"/>
      <c r="AA833" s="534"/>
      <c r="AB833" s="534"/>
      <c r="AC833" s="534"/>
      <c r="AD833" s="534"/>
    </row>
    <row r="834" ht="13.5" customHeight="1">
      <c r="A834" s="534"/>
      <c r="B834" s="652"/>
      <c r="C834" s="652"/>
      <c r="D834" s="652"/>
      <c r="E834" s="652"/>
      <c r="F834" s="652"/>
      <c r="G834" s="652"/>
      <c r="H834" s="652"/>
      <c r="I834" s="652"/>
      <c r="J834" s="652"/>
      <c r="K834" s="971"/>
      <c r="L834" s="971"/>
      <c r="M834" s="534"/>
      <c r="N834" s="534"/>
      <c r="O834" s="534"/>
      <c r="P834" s="534"/>
      <c r="Q834" s="534"/>
      <c r="R834" s="534"/>
      <c r="S834" s="534"/>
      <c r="T834" s="534"/>
      <c r="U834" s="534"/>
      <c r="V834" s="534"/>
      <c r="W834" s="534"/>
      <c r="X834" s="534"/>
      <c r="Y834" s="534"/>
      <c r="Z834" s="534"/>
      <c r="AA834" s="534"/>
      <c r="AB834" s="534"/>
      <c r="AC834" s="534"/>
      <c r="AD834" s="534"/>
    </row>
    <row r="835" ht="13.5" customHeight="1">
      <c r="A835" s="534"/>
      <c r="B835" s="652"/>
      <c r="C835" s="652"/>
      <c r="D835" s="652"/>
      <c r="E835" s="652"/>
      <c r="F835" s="652"/>
      <c r="G835" s="652"/>
      <c r="H835" s="652"/>
      <c r="I835" s="652"/>
      <c r="J835" s="652"/>
      <c r="K835" s="971"/>
      <c r="L835" s="971"/>
      <c r="M835" s="534"/>
      <c r="N835" s="534"/>
      <c r="O835" s="534"/>
      <c r="P835" s="534"/>
      <c r="Q835" s="534"/>
      <c r="R835" s="534"/>
      <c r="S835" s="534"/>
      <c r="T835" s="534"/>
      <c r="U835" s="534"/>
      <c r="V835" s="534"/>
      <c r="W835" s="534"/>
      <c r="X835" s="534"/>
      <c r="Y835" s="534"/>
      <c r="Z835" s="534"/>
      <c r="AA835" s="534"/>
      <c r="AB835" s="534"/>
      <c r="AC835" s="534"/>
      <c r="AD835" s="534"/>
    </row>
    <row r="836" ht="13.5" customHeight="1">
      <c r="A836" s="534"/>
      <c r="B836" s="652"/>
      <c r="C836" s="652"/>
      <c r="D836" s="652"/>
      <c r="E836" s="652"/>
      <c r="F836" s="652"/>
      <c r="G836" s="652"/>
      <c r="H836" s="652"/>
      <c r="I836" s="652"/>
      <c r="J836" s="652"/>
      <c r="K836" s="971"/>
      <c r="L836" s="971"/>
      <c r="M836" s="534"/>
      <c r="N836" s="534"/>
      <c r="O836" s="534"/>
      <c r="P836" s="534"/>
      <c r="Q836" s="534"/>
      <c r="R836" s="534"/>
      <c r="S836" s="534"/>
      <c r="T836" s="534"/>
      <c r="U836" s="534"/>
      <c r="V836" s="534"/>
      <c r="W836" s="534"/>
      <c r="X836" s="534"/>
      <c r="Y836" s="534"/>
      <c r="Z836" s="534"/>
      <c r="AA836" s="534"/>
      <c r="AB836" s="534"/>
      <c r="AC836" s="534"/>
      <c r="AD836" s="534"/>
    </row>
    <row r="837" ht="13.5" customHeight="1">
      <c r="A837" s="534"/>
      <c r="B837" s="652"/>
      <c r="C837" s="652"/>
      <c r="D837" s="652"/>
      <c r="E837" s="652"/>
      <c r="F837" s="652"/>
      <c r="G837" s="652"/>
      <c r="H837" s="652"/>
      <c r="I837" s="652"/>
      <c r="J837" s="652"/>
      <c r="K837" s="971"/>
      <c r="L837" s="971"/>
      <c r="M837" s="534"/>
      <c r="N837" s="534"/>
      <c r="O837" s="534"/>
      <c r="P837" s="534"/>
      <c r="Q837" s="534"/>
      <c r="R837" s="534"/>
      <c r="S837" s="534"/>
      <c r="T837" s="534"/>
      <c r="U837" s="534"/>
      <c r="V837" s="534"/>
      <c r="W837" s="534"/>
      <c r="X837" s="534"/>
      <c r="Y837" s="534"/>
      <c r="Z837" s="534"/>
      <c r="AA837" s="534"/>
      <c r="AB837" s="534"/>
      <c r="AC837" s="534"/>
      <c r="AD837" s="534"/>
    </row>
    <row r="838" ht="13.5" customHeight="1">
      <c r="A838" s="534"/>
      <c r="B838" s="652"/>
      <c r="C838" s="652"/>
      <c r="D838" s="652"/>
      <c r="E838" s="652"/>
      <c r="F838" s="652"/>
      <c r="G838" s="652"/>
      <c r="H838" s="652"/>
      <c r="I838" s="652"/>
      <c r="J838" s="652"/>
      <c r="K838" s="971"/>
      <c r="L838" s="971"/>
      <c r="M838" s="534"/>
      <c r="N838" s="534"/>
      <c r="O838" s="534"/>
      <c r="P838" s="534"/>
      <c r="Q838" s="534"/>
      <c r="R838" s="534"/>
      <c r="S838" s="534"/>
      <c r="T838" s="534"/>
      <c r="U838" s="534"/>
      <c r="V838" s="534"/>
      <c r="W838" s="534"/>
      <c r="X838" s="534"/>
      <c r="Y838" s="534"/>
      <c r="Z838" s="534"/>
      <c r="AA838" s="534"/>
      <c r="AB838" s="534"/>
      <c r="AC838" s="534"/>
      <c r="AD838" s="534"/>
    </row>
    <row r="839" ht="13.5" customHeight="1">
      <c r="A839" s="534"/>
      <c r="B839" s="652"/>
      <c r="C839" s="652"/>
      <c r="D839" s="652"/>
      <c r="E839" s="652"/>
      <c r="F839" s="652"/>
      <c r="G839" s="652"/>
      <c r="H839" s="652"/>
      <c r="I839" s="652"/>
      <c r="J839" s="652"/>
      <c r="K839" s="971"/>
      <c r="L839" s="971"/>
      <c r="M839" s="534"/>
      <c r="N839" s="534"/>
      <c r="O839" s="534"/>
      <c r="P839" s="534"/>
      <c r="Q839" s="534"/>
      <c r="R839" s="534"/>
      <c r="S839" s="534"/>
      <c r="T839" s="534"/>
      <c r="U839" s="534"/>
      <c r="V839" s="534"/>
      <c r="W839" s="534"/>
      <c r="X839" s="534"/>
      <c r="Y839" s="534"/>
      <c r="Z839" s="534"/>
      <c r="AA839" s="534"/>
      <c r="AB839" s="534"/>
      <c r="AC839" s="534"/>
      <c r="AD839" s="534"/>
    </row>
    <row r="840" ht="13.5" customHeight="1">
      <c r="A840" s="534"/>
      <c r="B840" s="652"/>
      <c r="C840" s="652"/>
      <c r="D840" s="652"/>
      <c r="E840" s="652"/>
      <c r="F840" s="652"/>
      <c r="G840" s="652"/>
      <c r="H840" s="652"/>
      <c r="I840" s="652"/>
      <c r="J840" s="652"/>
      <c r="K840" s="971"/>
      <c r="L840" s="971"/>
      <c r="M840" s="534"/>
      <c r="N840" s="534"/>
      <c r="O840" s="534"/>
      <c r="P840" s="534"/>
      <c r="Q840" s="534"/>
      <c r="R840" s="534"/>
      <c r="S840" s="534"/>
      <c r="T840" s="534"/>
      <c r="U840" s="534"/>
      <c r="V840" s="534"/>
      <c r="W840" s="534"/>
      <c r="X840" s="534"/>
      <c r="Y840" s="534"/>
      <c r="Z840" s="534"/>
      <c r="AA840" s="534"/>
      <c r="AB840" s="534"/>
      <c r="AC840" s="534"/>
      <c r="AD840" s="534"/>
    </row>
    <row r="841" ht="13.5" customHeight="1">
      <c r="A841" s="534"/>
      <c r="B841" s="652"/>
      <c r="C841" s="652"/>
      <c r="D841" s="652"/>
      <c r="E841" s="652"/>
      <c r="F841" s="652"/>
      <c r="G841" s="652"/>
      <c r="H841" s="652"/>
      <c r="I841" s="652"/>
      <c r="J841" s="652"/>
      <c r="K841" s="971"/>
      <c r="L841" s="971"/>
      <c r="M841" s="534"/>
      <c r="N841" s="534"/>
      <c r="O841" s="534"/>
      <c r="P841" s="534"/>
      <c r="Q841" s="534"/>
      <c r="R841" s="534"/>
      <c r="S841" s="534"/>
      <c r="T841" s="534"/>
      <c r="U841" s="534"/>
      <c r="V841" s="534"/>
      <c r="W841" s="534"/>
      <c r="X841" s="534"/>
      <c r="Y841" s="534"/>
      <c r="Z841" s="534"/>
      <c r="AA841" s="534"/>
      <c r="AB841" s="534"/>
      <c r="AC841" s="534"/>
      <c r="AD841" s="534"/>
    </row>
    <row r="842" ht="13.5" customHeight="1">
      <c r="A842" s="534"/>
      <c r="B842" s="652"/>
      <c r="C842" s="652"/>
      <c r="D842" s="652"/>
      <c r="E842" s="652"/>
      <c r="F842" s="652"/>
      <c r="G842" s="652"/>
      <c r="H842" s="652"/>
      <c r="I842" s="652"/>
      <c r="J842" s="652"/>
      <c r="K842" s="971"/>
      <c r="L842" s="971"/>
      <c r="M842" s="534"/>
      <c r="N842" s="534"/>
      <c r="O842" s="534"/>
      <c r="P842" s="534"/>
      <c r="Q842" s="534"/>
      <c r="R842" s="534"/>
      <c r="S842" s="534"/>
      <c r="T842" s="534"/>
      <c r="U842" s="534"/>
      <c r="V842" s="534"/>
      <c r="W842" s="534"/>
      <c r="X842" s="534"/>
      <c r="Y842" s="534"/>
      <c r="Z842" s="534"/>
      <c r="AA842" s="534"/>
      <c r="AB842" s="534"/>
      <c r="AC842" s="534"/>
      <c r="AD842" s="534"/>
    </row>
    <row r="843" ht="13.5" customHeight="1">
      <c r="A843" s="534"/>
      <c r="B843" s="652"/>
      <c r="C843" s="652"/>
      <c r="D843" s="652"/>
      <c r="E843" s="652"/>
      <c r="F843" s="652"/>
      <c r="G843" s="652"/>
      <c r="H843" s="652"/>
      <c r="I843" s="652"/>
      <c r="J843" s="652"/>
      <c r="K843" s="971"/>
      <c r="L843" s="971"/>
      <c r="M843" s="534"/>
      <c r="N843" s="534"/>
      <c r="O843" s="534"/>
      <c r="P843" s="534"/>
      <c r="Q843" s="534"/>
      <c r="R843" s="534"/>
      <c r="S843" s="534"/>
      <c r="T843" s="534"/>
      <c r="U843" s="534"/>
      <c r="V843" s="534"/>
      <c r="W843" s="534"/>
      <c r="X843" s="534"/>
      <c r="Y843" s="534"/>
      <c r="Z843" s="534"/>
      <c r="AA843" s="534"/>
      <c r="AB843" s="534"/>
      <c r="AC843" s="534"/>
      <c r="AD843" s="534"/>
    </row>
    <row r="844" ht="13.5" customHeight="1">
      <c r="A844" s="534"/>
      <c r="B844" s="652"/>
      <c r="C844" s="652"/>
      <c r="D844" s="652"/>
      <c r="E844" s="652"/>
      <c r="F844" s="652"/>
      <c r="G844" s="652"/>
      <c r="H844" s="652"/>
      <c r="I844" s="652"/>
      <c r="J844" s="652"/>
      <c r="K844" s="971"/>
      <c r="L844" s="971"/>
      <c r="M844" s="534"/>
      <c r="N844" s="534"/>
      <c r="O844" s="534"/>
      <c r="P844" s="534"/>
      <c r="Q844" s="534"/>
      <c r="R844" s="534"/>
      <c r="S844" s="534"/>
      <c r="T844" s="534"/>
      <c r="U844" s="534"/>
      <c r="V844" s="534"/>
      <c r="W844" s="534"/>
      <c r="X844" s="534"/>
      <c r="Y844" s="534"/>
      <c r="Z844" s="534"/>
      <c r="AA844" s="534"/>
      <c r="AB844" s="534"/>
      <c r="AC844" s="534"/>
      <c r="AD844" s="534"/>
    </row>
    <row r="845" ht="13.5" customHeight="1">
      <c r="A845" s="534"/>
      <c r="B845" s="652"/>
      <c r="C845" s="652"/>
      <c r="D845" s="652"/>
      <c r="E845" s="652"/>
      <c r="F845" s="652"/>
      <c r="G845" s="652"/>
      <c r="H845" s="652"/>
      <c r="I845" s="652"/>
      <c r="J845" s="652"/>
      <c r="K845" s="971"/>
      <c r="L845" s="971"/>
      <c r="M845" s="534"/>
      <c r="N845" s="534"/>
      <c r="O845" s="534"/>
      <c r="P845" s="534"/>
      <c r="Q845" s="534"/>
      <c r="R845" s="534"/>
      <c r="S845" s="534"/>
      <c r="T845" s="534"/>
      <c r="U845" s="534"/>
      <c r="V845" s="534"/>
      <c r="W845" s="534"/>
      <c r="X845" s="534"/>
      <c r="Y845" s="534"/>
      <c r="Z845" s="534"/>
      <c r="AA845" s="534"/>
      <c r="AB845" s="534"/>
      <c r="AC845" s="534"/>
      <c r="AD845" s="534"/>
    </row>
    <row r="846" ht="13.5" customHeight="1">
      <c r="A846" s="534"/>
      <c r="B846" s="652"/>
      <c r="C846" s="652"/>
      <c r="D846" s="652"/>
      <c r="E846" s="652"/>
      <c r="F846" s="652"/>
      <c r="G846" s="652"/>
      <c r="H846" s="652"/>
      <c r="I846" s="652"/>
      <c r="J846" s="652"/>
      <c r="K846" s="971"/>
      <c r="L846" s="971"/>
      <c r="M846" s="534"/>
      <c r="N846" s="534"/>
      <c r="O846" s="534"/>
      <c r="P846" s="534"/>
      <c r="Q846" s="534"/>
      <c r="R846" s="534"/>
      <c r="S846" s="534"/>
      <c r="T846" s="534"/>
      <c r="U846" s="534"/>
      <c r="V846" s="534"/>
      <c r="W846" s="534"/>
      <c r="X846" s="534"/>
      <c r="Y846" s="534"/>
      <c r="Z846" s="534"/>
      <c r="AA846" s="534"/>
      <c r="AB846" s="534"/>
      <c r="AC846" s="534"/>
      <c r="AD846" s="534"/>
    </row>
    <row r="847" ht="13.5" customHeight="1">
      <c r="A847" s="534"/>
      <c r="B847" s="652"/>
      <c r="C847" s="652"/>
      <c r="D847" s="652"/>
      <c r="E847" s="652"/>
      <c r="F847" s="652"/>
      <c r="G847" s="652"/>
      <c r="H847" s="652"/>
      <c r="I847" s="652"/>
      <c r="J847" s="652"/>
      <c r="K847" s="971"/>
      <c r="L847" s="971"/>
      <c r="M847" s="534"/>
      <c r="N847" s="534"/>
      <c r="O847" s="534"/>
      <c r="P847" s="534"/>
      <c r="Q847" s="534"/>
      <c r="R847" s="534"/>
      <c r="S847" s="534"/>
      <c r="T847" s="534"/>
      <c r="U847" s="534"/>
      <c r="V847" s="534"/>
      <c r="W847" s="534"/>
      <c r="X847" s="534"/>
      <c r="Y847" s="534"/>
      <c r="Z847" s="534"/>
      <c r="AA847" s="534"/>
      <c r="AB847" s="534"/>
      <c r="AC847" s="534"/>
      <c r="AD847" s="534"/>
    </row>
    <row r="848" ht="13.5" customHeight="1">
      <c r="A848" s="534"/>
      <c r="B848" s="652"/>
      <c r="C848" s="652"/>
      <c r="D848" s="652"/>
      <c r="E848" s="652"/>
      <c r="F848" s="652"/>
      <c r="G848" s="652"/>
      <c r="H848" s="652"/>
      <c r="I848" s="652"/>
      <c r="J848" s="652"/>
      <c r="K848" s="971"/>
      <c r="L848" s="971"/>
      <c r="M848" s="534"/>
      <c r="N848" s="534"/>
      <c r="O848" s="534"/>
      <c r="P848" s="534"/>
      <c r="Q848" s="534"/>
      <c r="R848" s="534"/>
      <c r="S848" s="534"/>
      <c r="T848" s="534"/>
      <c r="U848" s="534"/>
      <c r="V848" s="534"/>
      <c r="W848" s="534"/>
      <c r="X848" s="534"/>
      <c r="Y848" s="534"/>
      <c r="Z848" s="534"/>
      <c r="AA848" s="534"/>
      <c r="AB848" s="534"/>
      <c r="AC848" s="534"/>
      <c r="AD848" s="534"/>
    </row>
    <row r="849" ht="13.5" customHeight="1">
      <c r="A849" s="534"/>
      <c r="B849" s="652"/>
      <c r="C849" s="652"/>
      <c r="D849" s="652"/>
      <c r="E849" s="652"/>
      <c r="F849" s="652"/>
      <c r="G849" s="652"/>
      <c r="H849" s="652"/>
      <c r="I849" s="652"/>
      <c r="J849" s="652"/>
      <c r="K849" s="971"/>
      <c r="L849" s="971"/>
      <c r="M849" s="534"/>
      <c r="N849" s="534"/>
      <c r="O849" s="534"/>
      <c r="P849" s="534"/>
      <c r="Q849" s="534"/>
      <c r="R849" s="534"/>
      <c r="S849" s="534"/>
      <c r="T849" s="534"/>
      <c r="U849" s="534"/>
      <c r="V849" s="534"/>
      <c r="W849" s="534"/>
      <c r="X849" s="534"/>
      <c r="Y849" s="534"/>
      <c r="Z849" s="534"/>
      <c r="AA849" s="534"/>
      <c r="AB849" s="534"/>
      <c r="AC849" s="534"/>
      <c r="AD849" s="534"/>
    </row>
    <row r="850" ht="13.5" customHeight="1">
      <c r="A850" s="534"/>
      <c r="B850" s="652"/>
      <c r="C850" s="652"/>
      <c r="D850" s="652"/>
      <c r="E850" s="652"/>
      <c r="F850" s="652"/>
      <c r="G850" s="652"/>
      <c r="H850" s="652"/>
      <c r="I850" s="652"/>
      <c r="J850" s="652"/>
      <c r="K850" s="971"/>
      <c r="L850" s="971"/>
      <c r="M850" s="534"/>
      <c r="N850" s="534"/>
      <c r="O850" s="534"/>
      <c r="P850" s="534"/>
      <c r="Q850" s="534"/>
      <c r="R850" s="534"/>
      <c r="S850" s="534"/>
      <c r="T850" s="534"/>
      <c r="U850" s="534"/>
      <c r="V850" s="534"/>
      <c r="W850" s="534"/>
      <c r="X850" s="534"/>
      <c r="Y850" s="534"/>
      <c r="Z850" s="534"/>
      <c r="AA850" s="534"/>
      <c r="AB850" s="534"/>
      <c r="AC850" s="534"/>
      <c r="AD850" s="534"/>
    </row>
    <row r="851" ht="13.5" customHeight="1">
      <c r="A851" s="534"/>
      <c r="B851" s="652"/>
      <c r="C851" s="652"/>
      <c r="D851" s="652"/>
      <c r="E851" s="652"/>
      <c r="F851" s="652"/>
      <c r="G851" s="652"/>
      <c r="H851" s="652"/>
      <c r="I851" s="652"/>
      <c r="J851" s="652"/>
      <c r="K851" s="971"/>
      <c r="L851" s="971"/>
      <c r="M851" s="534"/>
      <c r="N851" s="534"/>
      <c r="O851" s="534"/>
      <c r="P851" s="534"/>
      <c r="Q851" s="534"/>
      <c r="R851" s="534"/>
      <c r="S851" s="534"/>
      <c r="T851" s="534"/>
      <c r="U851" s="534"/>
      <c r="V851" s="534"/>
      <c r="W851" s="534"/>
      <c r="X851" s="534"/>
      <c r="Y851" s="534"/>
      <c r="Z851" s="534"/>
      <c r="AA851" s="534"/>
      <c r="AB851" s="534"/>
      <c r="AC851" s="534"/>
      <c r="AD851" s="534"/>
    </row>
    <row r="852" ht="13.5" customHeight="1">
      <c r="A852" s="534"/>
      <c r="B852" s="652"/>
      <c r="C852" s="652"/>
      <c r="D852" s="652"/>
      <c r="E852" s="652"/>
      <c r="F852" s="652"/>
      <c r="G852" s="652"/>
      <c r="H852" s="652"/>
      <c r="I852" s="652"/>
      <c r="J852" s="652"/>
      <c r="K852" s="971"/>
      <c r="L852" s="971"/>
      <c r="M852" s="534"/>
      <c r="N852" s="534"/>
      <c r="O852" s="534"/>
      <c r="P852" s="534"/>
      <c r="Q852" s="534"/>
      <c r="R852" s="534"/>
      <c r="S852" s="534"/>
      <c r="T852" s="534"/>
      <c r="U852" s="534"/>
      <c r="V852" s="534"/>
      <c r="W852" s="534"/>
      <c r="X852" s="534"/>
      <c r="Y852" s="534"/>
      <c r="Z852" s="534"/>
      <c r="AA852" s="534"/>
      <c r="AB852" s="534"/>
      <c r="AC852" s="534"/>
      <c r="AD852" s="534"/>
    </row>
    <row r="853" ht="13.5" customHeight="1">
      <c r="A853" s="534"/>
      <c r="B853" s="652"/>
      <c r="C853" s="652"/>
      <c r="D853" s="652"/>
      <c r="E853" s="652"/>
      <c r="F853" s="652"/>
      <c r="G853" s="652"/>
      <c r="H853" s="652"/>
      <c r="I853" s="652"/>
      <c r="J853" s="652"/>
      <c r="K853" s="971"/>
      <c r="L853" s="971"/>
      <c r="M853" s="534"/>
      <c r="N853" s="534"/>
      <c r="O853" s="534"/>
      <c r="P853" s="534"/>
      <c r="Q853" s="534"/>
      <c r="R853" s="534"/>
      <c r="S853" s="534"/>
      <c r="T853" s="534"/>
      <c r="U853" s="534"/>
      <c r="V853" s="534"/>
      <c r="W853" s="534"/>
      <c r="X853" s="534"/>
      <c r="Y853" s="534"/>
      <c r="Z853" s="534"/>
      <c r="AA853" s="534"/>
      <c r="AB853" s="534"/>
      <c r="AC853" s="534"/>
      <c r="AD853" s="534"/>
    </row>
    <row r="854" ht="13.5" customHeight="1">
      <c r="A854" s="534"/>
      <c r="B854" s="652"/>
      <c r="C854" s="652"/>
      <c r="D854" s="652"/>
      <c r="E854" s="652"/>
      <c r="F854" s="652"/>
      <c r="G854" s="652"/>
      <c r="H854" s="652"/>
      <c r="I854" s="652"/>
      <c r="J854" s="652"/>
      <c r="K854" s="971"/>
      <c r="L854" s="971"/>
      <c r="M854" s="534"/>
      <c r="N854" s="534"/>
      <c r="O854" s="534"/>
      <c r="P854" s="534"/>
      <c r="Q854" s="534"/>
      <c r="R854" s="534"/>
      <c r="S854" s="534"/>
      <c r="T854" s="534"/>
      <c r="U854" s="534"/>
      <c r="V854" s="534"/>
      <c r="W854" s="534"/>
      <c r="X854" s="534"/>
      <c r="Y854" s="534"/>
      <c r="Z854" s="534"/>
      <c r="AA854" s="534"/>
      <c r="AB854" s="534"/>
      <c r="AC854" s="534"/>
      <c r="AD854" s="534"/>
    </row>
    <row r="855" ht="13.5" customHeight="1">
      <c r="A855" s="534"/>
      <c r="B855" s="652"/>
      <c r="C855" s="652"/>
      <c r="D855" s="652"/>
      <c r="E855" s="652"/>
      <c r="F855" s="652"/>
      <c r="G855" s="652"/>
      <c r="H855" s="652"/>
      <c r="I855" s="652"/>
      <c r="J855" s="652"/>
      <c r="K855" s="971"/>
      <c r="L855" s="971"/>
      <c r="M855" s="534"/>
      <c r="N855" s="534"/>
      <c r="O855" s="534"/>
      <c r="P855" s="534"/>
      <c r="Q855" s="534"/>
      <c r="R855" s="534"/>
      <c r="S855" s="534"/>
      <c r="T855" s="534"/>
      <c r="U855" s="534"/>
      <c r="V855" s="534"/>
      <c r="W855" s="534"/>
      <c r="X855" s="534"/>
      <c r="Y855" s="534"/>
      <c r="Z855" s="534"/>
      <c r="AA855" s="534"/>
      <c r="AB855" s="534"/>
      <c r="AC855" s="534"/>
      <c r="AD855" s="534"/>
    </row>
    <row r="856" ht="13.5" customHeight="1">
      <c r="A856" s="534"/>
      <c r="B856" s="652"/>
      <c r="C856" s="652"/>
      <c r="D856" s="652"/>
      <c r="E856" s="652"/>
      <c r="F856" s="652"/>
      <c r="G856" s="652"/>
      <c r="H856" s="652"/>
      <c r="I856" s="652"/>
      <c r="J856" s="652"/>
      <c r="K856" s="971"/>
      <c r="L856" s="971"/>
      <c r="M856" s="534"/>
      <c r="N856" s="534"/>
      <c r="O856" s="534"/>
      <c r="P856" s="534"/>
      <c r="Q856" s="534"/>
      <c r="R856" s="534"/>
      <c r="S856" s="534"/>
      <c r="T856" s="534"/>
      <c r="U856" s="534"/>
      <c r="V856" s="534"/>
      <c r="W856" s="534"/>
      <c r="X856" s="534"/>
      <c r="Y856" s="534"/>
      <c r="Z856" s="534"/>
      <c r="AA856" s="534"/>
      <c r="AB856" s="534"/>
      <c r="AC856" s="534"/>
      <c r="AD856" s="534"/>
    </row>
    <row r="857" ht="13.5" customHeight="1">
      <c r="A857" s="534"/>
      <c r="B857" s="652"/>
      <c r="C857" s="652"/>
      <c r="D857" s="652"/>
      <c r="E857" s="652"/>
      <c r="F857" s="652"/>
      <c r="G857" s="652"/>
      <c r="H857" s="652"/>
      <c r="I857" s="652"/>
      <c r="J857" s="652"/>
      <c r="K857" s="971"/>
      <c r="L857" s="971"/>
      <c r="M857" s="534"/>
      <c r="N857" s="534"/>
      <c r="O857" s="534"/>
      <c r="P857" s="534"/>
      <c r="Q857" s="534"/>
      <c r="R857" s="534"/>
      <c r="S857" s="534"/>
      <c r="T857" s="534"/>
      <c r="U857" s="534"/>
      <c r="V857" s="534"/>
      <c r="W857" s="534"/>
      <c r="X857" s="534"/>
      <c r="Y857" s="534"/>
      <c r="Z857" s="534"/>
      <c r="AA857" s="534"/>
      <c r="AB857" s="534"/>
      <c r="AC857" s="534"/>
      <c r="AD857" s="534"/>
    </row>
    <row r="858" ht="13.5" customHeight="1">
      <c r="A858" s="534"/>
      <c r="B858" s="652"/>
      <c r="C858" s="652"/>
      <c r="D858" s="652"/>
      <c r="E858" s="652"/>
      <c r="F858" s="652"/>
      <c r="G858" s="652"/>
      <c r="H858" s="652"/>
      <c r="I858" s="652"/>
      <c r="J858" s="652"/>
      <c r="K858" s="971"/>
      <c r="L858" s="971"/>
      <c r="M858" s="534"/>
      <c r="N858" s="534"/>
      <c r="O858" s="534"/>
      <c r="P858" s="534"/>
      <c r="Q858" s="534"/>
      <c r="R858" s="534"/>
      <c r="S858" s="534"/>
      <c r="T858" s="534"/>
      <c r="U858" s="534"/>
      <c r="V858" s="534"/>
      <c r="W858" s="534"/>
      <c r="X858" s="534"/>
      <c r="Y858" s="534"/>
      <c r="Z858" s="534"/>
      <c r="AA858" s="534"/>
      <c r="AB858" s="534"/>
      <c r="AC858" s="534"/>
      <c r="AD858" s="534"/>
    </row>
    <row r="859" ht="13.5" customHeight="1">
      <c r="A859" s="534"/>
      <c r="B859" s="652"/>
      <c r="C859" s="652"/>
      <c r="D859" s="652"/>
      <c r="E859" s="652"/>
      <c r="F859" s="652"/>
      <c r="G859" s="652"/>
      <c r="H859" s="652"/>
      <c r="I859" s="652"/>
      <c r="J859" s="652"/>
      <c r="K859" s="971"/>
      <c r="L859" s="971"/>
      <c r="M859" s="534"/>
      <c r="N859" s="534"/>
      <c r="O859" s="534"/>
      <c r="P859" s="534"/>
      <c r="Q859" s="534"/>
      <c r="R859" s="534"/>
      <c r="S859" s="534"/>
      <c r="T859" s="534"/>
      <c r="U859" s="534"/>
      <c r="V859" s="534"/>
      <c r="W859" s="534"/>
      <c r="X859" s="534"/>
      <c r="Y859" s="534"/>
      <c r="Z859" s="534"/>
      <c r="AA859" s="534"/>
      <c r="AB859" s="534"/>
      <c r="AC859" s="534"/>
      <c r="AD859" s="534"/>
    </row>
    <row r="860" ht="13.5" customHeight="1">
      <c r="A860" s="534"/>
      <c r="B860" s="652"/>
      <c r="C860" s="652"/>
      <c r="D860" s="652"/>
      <c r="E860" s="652"/>
      <c r="F860" s="652"/>
      <c r="G860" s="652"/>
      <c r="H860" s="652"/>
      <c r="I860" s="652"/>
      <c r="J860" s="652"/>
      <c r="K860" s="971"/>
      <c r="L860" s="971"/>
      <c r="M860" s="534"/>
      <c r="N860" s="534"/>
      <c r="O860" s="534"/>
      <c r="P860" s="534"/>
      <c r="Q860" s="534"/>
      <c r="R860" s="534"/>
      <c r="S860" s="534"/>
      <c r="T860" s="534"/>
      <c r="U860" s="534"/>
      <c r="V860" s="534"/>
      <c r="W860" s="534"/>
      <c r="X860" s="534"/>
      <c r="Y860" s="534"/>
      <c r="Z860" s="534"/>
      <c r="AA860" s="534"/>
      <c r="AB860" s="534"/>
      <c r="AC860" s="534"/>
      <c r="AD860" s="534"/>
    </row>
    <row r="861" ht="13.5" customHeight="1">
      <c r="A861" s="534"/>
      <c r="B861" s="652"/>
      <c r="C861" s="652"/>
      <c r="D861" s="652"/>
      <c r="E861" s="652"/>
      <c r="F861" s="652"/>
      <c r="G861" s="652"/>
      <c r="H861" s="652"/>
      <c r="I861" s="652"/>
      <c r="J861" s="652"/>
      <c r="K861" s="971"/>
      <c r="L861" s="971"/>
      <c r="M861" s="534"/>
      <c r="N861" s="534"/>
      <c r="O861" s="534"/>
      <c r="P861" s="534"/>
      <c r="Q861" s="534"/>
      <c r="R861" s="534"/>
      <c r="S861" s="534"/>
      <c r="T861" s="534"/>
      <c r="U861" s="534"/>
      <c r="V861" s="534"/>
      <c r="W861" s="534"/>
      <c r="X861" s="534"/>
      <c r="Y861" s="534"/>
      <c r="Z861" s="534"/>
      <c r="AA861" s="534"/>
      <c r="AB861" s="534"/>
      <c r="AC861" s="534"/>
      <c r="AD861" s="534"/>
    </row>
    <row r="862" ht="13.5" customHeight="1">
      <c r="A862" s="534"/>
      <c r="B862" s="652"/>
      <c r="C862" s="652"/>
      <c r="D862" s="652"/>
      <c r="E862" s="652"/>
      <c r="F862" s="652"/>
      <c r="G862" s="652"/>
      <c r="H862" s="652"/>
      <c r="I862" s="652"/>
      <c r="J862" s="652"/>
      <c r="K862" s="971"/>
      <c r="L862" s="971"/>
      <c r="M862" s="534"/>
      <c r="N862" s="534"/>
      <c r="O862" s="534"/>
      <c r="P862" s="534"/>
      <c r="Q862" s="534"/>
      <c r="R862" s="534"/>
      <c r="S862" s="534"/>
      <c r="T862" s="534"/>
      <c r="U862" s="534"/>
      <c r="V862" s="534"/>
      <c r="W862" s="534"/>
      <c r="X862" s="534"/>
      <c r="Y862" s="534"/>
      <c r="Z862" s="534"/>
      <c r="AA862" s="534"/>
      <c r="AB862" s="534"/>
      <c r="AC862" s="534"/>
      <c r="AD862" s="534"/>
    </row>
    <row r="863" ht="13.5" customHeight="1">
      <c r="A863" s="534"/>
      <c r="B863" s="652"/>
      <c r="C863" s="652"/>
      <c r="D863" s="652"/>
      <c r="E863" s="652"/>
      <c r="F863" s="652"/>
      <c r="G863" s="652"/>
      <c r="H863" s="652"/>
      <c r="I863" s="652"/>
      <c r="J863" s="652"/>
      <c r="K863" s="971"/>
      <c r="L863" s="971"/>
      <c r="M863" s="534"/>
      <c r="N863" s="534"/>
      <c r="O863" s="534"/>
      <c r="P863" s="534"/>
      <c r="Q863" s="534"/>
      <c r="R863" s="534"/>
      <c r="S863" s="534"/>
      <c r="T863" s="534"/>
      <c r="U863" s="534"/>
      <c r="V863" s="534"/>
      <c r="W863" s="534"/>
      <c r="X863" s="534"/>
      <c r="Y863" s="534"/>
      <c r="Z863" s="534"/>
      <c r="AA863" s="534"/>
      <c r="AB863" s="534"/>
      <c r="AC863" s="534"/>
      <c r="AD863" s="534"/>
    </row>
    <row r="864" ht="13.5" customHeight="1">
      <c r="A864" s="534"/>
      <c r="B864" s="652"/>
      <c r="C864" s="652"/>
      <c r="D864" s="652"/>
      <c r="E864" s="652"/>
      <c r="F864" s="652"/>
      <c r="G864" s="652"/>
      <c r="H864" s="652"/>
      <c r="I864" s="652"/>
      <c r="J864" s="652"/>
      <c r="K864" s="971"/>
      <c r="L864" s="971"/>
      <c r="M864" s="534"/>
      <c r="N864" s="534"/>
      <c r="O864" s="534"/>
      <c r="P864" s="534"/>
      <c r="Q864" s="534"/>
      <c r="R864" s="534"/>
      <c r="S864" s="534"/>
      <c r="T864" s="534"/>
      <c r="U864" s="534"/>
      <c r="V864" s="534"/>
      <c r="W864" s="534"/>
      <c r="X864" s="534"/>
      <c r="Y864" s="534"/>
      <c r="Z864" s="534"/>
      <c r="AA864" s="534"/>
      <c r="AB864" s="534"/>
      <c r="AC864" s="534"/>
      <c r="AD864" s="534"/>
    </row>
    <row r="865" ht="13.5" customHeight="1">
      <c r="A865" s="534"/>
      <c r="B865" s="652"/>
      <c r="C865" s="652"/>
      <c r="D865" s="652"/>
      <c r="E865" s="652"/>
      <c r="F865" s="652"/>
      <c r="G865" s="652"/>
      <c r="H865" s="652"/>
      <c r="I865" s="652"/>
      <c r="J865" s="652"/>
      <c r="K865" s="971"/>
      <c r="L865" s="971"/>
      <c r="M865" s="534"/>
      <c r="N865" s="534"/>
      <c r="O865" s="534"/>
      <c r="P865" s="534"/>
      <c r="Q865" s="534"/>
      <c r="R865" s="534"/>
      <c r="S865" s="534"/>
      <c r="T865" s="534"/>
      <c r="U865" s="534"/>
      <c r="V865" s="534"/>
      <c r="W865" s="534"/>
      <c r="X865" s="534"/>
      <c r="Y865" s="534"/>
      <c r="Z865" s="534"/>
      <c r="AA865" s="534"/>
      <c r="AB865" s="534"/>
      <c r="AC865" s="534"/>
      <c r="AD865" s="534"/>
    </row>
    <row r="866" ht="13.5" customHeight="1">
      <c r="A866" s="534"/>
      <c r="B866" s="652"/>
      <c r="C866" s="652"/>
      <c r="D866" s="652"/>
      <c r="E866" s="652"/>
      <c r="F866" s="652"/>
      <c r="G866" s="652"/>
      <c r="H866" s="652"/>
      <c r="I866" s="652"/>
      <c r="J866" s="652"/>
      <c r="K866" s="971"/>
      <c r="L866" s="971"/>
      <c r="M866" s="534"/>
      <c r="N866" s="534"/>
      <c r="O866" s="534"/>
      <c r="P866" s="534"/>
      <c r="Q866" s="534"/>
      <c r="R866" s="534"/>
      <c r="S866" s="534"/>
      <c r="T866" s="534"/>
      <c r="U866" s="534"/>
      <c r="V866" s="534"/>
      <c r="W866" s="534"/>
      <c r="X866" s="534"/>
      <c r="Y866" s="534"/>
      <c r="Z866" s="534"/>
      <c r="AA866" s="534"/>
      <c r="AB866" s="534"/>
      <c r="AC866" s="534"/>
      <c r="AD866" s="534"/>
    </row>
    <row r="867" ht="13.5" customHeight="1">
      <c r="A867" s="534"/>
      <c r="B867" s="652"/>
      <c r="C867" s="652"/>
      <c r="D867" s="652"/>
      <c r="E867" s="652"/>
      <c r="F867" s="652"/>
      <c r="G867" s="652"/>
      <c r="H867" s="652"/>
      <c r="I867" s="652"/>
      <c r="J867" s="652"/>
      <c r="K867" s="971"/>
      <c r="L867" s="971"/>
      <c r="M867" s="534"/>
      <c r="N867" s="534"/>
      <c r="O867" s="534"/>
      <c r="P867" s="534"/>
      <c r="Q867" s="534"/>
      <c r="R867" s="534"/>
      <c r="S867" s="534"/>
      <c r="T867" s="534"/>
      <c r="U867" s="534"/>
      <c r="V867" s="534"/>
      <c r="W867" s="534"/>
      <c r="X867" s="534"/>
      <c r="Y867" s="534"/>
      <c r="Z867" s="534"/>
      <c r="AA867" s="534"/>
      <c r="AB867" s="534"/>
      <c r="AC867" s="534"/>
      <c r="AD867" s="534"/>
    </row>
    <row r="868" ht="13.5" customHeight="1">
      <c r="A868" s="534"/>
      <c r="B868" s="652"/>
      <c r="C868" s="652"/>
      <c r="D868" s="652"/>
      <c r="E868" s="652"/>
      <c r="F868" s="652"/>
      <c r="G868" s="652"/>
      <c r="H868" s="652"/>
      <c r="I868" s="652"/>
      <c r="J868" s="652"/>
      <c r="K868" s="971"/>
      <c r="L868" s="971"/>
      <c r="M868" s="534"/>
      <c r="N868" s="534"/>
      <c r="O868" s="534"/>
      <c r="P868" s="534"/>
      <c r="Q868" s="534"/>
      <c r="R868" s="534"/>
      <c r="S868" s="534"/>
      <c r="T868" s="534"/>
      <c r="U868" s="534"/>
      <c r="V868" s="534"/>
      <c r="W868" s="534"/>
      <c r="X868" s="534"/>
      <c r="Y868" s="534"/>
      <c r="Z868" s="534"/>
      <c r="AA868" s="534"/>
      <c r="AB868" s="534"/>
      <c r="AC868" s="534"/>
      <c r="AD868" s="534"/>
    </row>
    <row r="869" ht="13.5" customHeight="1">
      <c r="A869" s="534"/>
      <c r="B869" s="652"/>
      <c r="C869" s="652"/>
      <c r="D869" s="652"/>
      <c r="E869" s="652"/>
      <c r="F869" s="652"/>
      <c r="G869" s="652"/>
      <c r="H869" s="652"/>
      <c r="I869" s="652"/>
      <c r="J869" s="652"/>
      <c r="K869" s="971"/>
      <c r="L869" s="971"/>
      <c r="M869" s="534"/>
      <c r="N869" s="534"/>
      <c r="O869" s="534"/>
      <c r="P869" s="534"/>
      <c r="Q869" s="534"/>
      <c r="R869" s="534"/>
      <c r="S869" s="534"/>
      <c r="T869" s="534"/>
      <c r="U869" s="534"/>
      <c r="V869" s="534"/>
      <c r="W869" s="534"/>
      <c r="X869" s="534"/>
      <c r="Y869" s="534"/>
      <c r="Z869" s="534"/>
      <c r="AA869" s="534"/>
      <c r="AB869" s="534"/>
      <c r="AC869" s="534"/>
      <c r="AD869" s="534"/>
    </row>
    <row r="870" ht="13.5" customHeight="1">
      <c r="A870" s="534"/>
      <c r="B870" s="652"/>
      <c r="C870" s="652"/>
      <c r="D870" s="652"/>
      <c r="E870" s="652"/>
      <c r="F870" s="652"/>
      <c r="G870" s="652"/>
      <c r="H870" s="652"/>
      <c r="I870" s="652"/>
      <c r="J870" s="652"/>
      <c r="K870" s="971"/>
      <c r="L870" s="971"/>
      <c r="M870" s="534"/>
      <c r="N870" s="534"/>
      <c r="O870" s="534"/>
      <c r="P870" s="534"/>
      <c r="Q870" s="534"/>
      <c r="R870" s="534"/>
      <c r="S870" s="534"/>
      <c r="T870" s="534"/>
      <c r="U870" s="534"/>
      <c r="V870" s="534"/>
      <c r="W870" s="534"/>
      <c r="X870" s="534"/>
      <c r="Y870" s="534"/>
      <c r="Z870" s="534"/>
      <c r="AA870" s="534"/>
      <c r="AB870" s="534"/>
      <c r="AC870" s="534"/>
      <c r="AD870" s="534"/>
    </row>
    <row r="871" ht="13.5" customHeight="1">
      <c r="A871" s="534"/>
      <c r="B871" s="652"/>
      <c r="C871" s="652"/>
      <c r="D871" s="652"/>
      <c r="E871" s="652"/>
      <c r="F871" s="652"/>
      <c r="G871" s="652"/>
      <c r="H871" s="652"/>
      <c r="I871" s="652"/>
      <c r="J871" s="652"/>
      <c r="K871" s="971"/>
      <c r="L871" s="971"/>
      <c r="M871" s="534"/>
      <c r="N871" s="534"/>
      <c r="O871" s="534"/>
      <c r="P871" s="534"/>
      <c r="Q871" s="534"/>
      <c r="R871" s="534"/>
      <c r="S871" s="534"/>
      <c r="T871" s="534"/>
      <c r="U871" s="534"/>
      <c r="V871" s="534"/>
      <c r="W871" s="534"/>
      <c r="X871" s="534"/>
      <c r="Y871" s="534"/>
      <c r="Z871" s="534"/>
      <c r="AA871" s="534"/>
      <c r="AB871" s="534"/>
      <c r="AC871" s="534"/>
      <c r="AD871" s="534"/>
    </row>
    <row r="872" ht="13.5" customHeight="1">
      <c r="A872" s="534"/>
      <c r="B872" s="652"/>
      <c r="C872" s="652"/>
      <c r="D872" s="652"/>
      <c r="E872" s="652"/>
      <c r="F872" s="652"/>
      <c r="G872" s="652"/>
      <c r="H872" s="652"/>
      <c r="I872" s="652"/>
      <c r="J872" s="652"/>
      <c r="K872" s="971"/>
      <c r="L872" s="971"/>
      <c r="M872" s="534"/>
      <c r="N872" s="534"/>
      <c r="O872" s="534"/>
      <c r="P872" s="534"/>
      <c r="Q872" s="534"/>
      <c r="R872" s="534"/>
      <c r="S872" s="534"/>
      <c r="T872" s="534"/>
      <c r="U872" s="534"/>
      <c r="V872" s="534"/>
      <c r="W872" s="534"/>
      <c r="X872" s="534"/>
      <c r="Y872" s="534"/>
      <c r="Z872" s="534"/>
      <c r="AA872" s="534"/>
      <c r="AB872" s="534"/>
      <c r="AC872" s="534"/>
      <c r="AD872" s="534"/>
    </row>
    <row r="873" ht="13.5" customHeight="1">
      <c r="A873" s="534"/>
      <c r="B873" s="652"/>
      <c r="C873" s="652"/>
      <c r="D873" s="652"/>
      <c r="E873" s="652"/>
      <c r="F873" s="652"/>
      <c r="G873" s="652"/>
      <c r="H873" s="652"/>
      <c r="I873" s="652"/>
      <c r="J873" s="652"/>
      <c r="K873" s="971"/>
      <c r="L873" s="971"/>
      <c r="M873" s="534"/>
      <c r="N873" s="534"/>
      <c r="O873" s="534"/>
      <c r="P873" s="534"/>
      <c r="Q873" s="534"/>
      <c r="R873" s="534"/>
      <c r="S873" s="534"/>
      <c r="T873" s="534"/>
      <c r="U873" s="534"/>
      <c r="V873" s="534"/>
      <c r="W873" s="534"/>
      <c r="X873" s="534"/>
      <c r="Y873" s="534"/>
      <c r="Z873" s="534"/>
      <c r="AA873" s="534"/>
      <c r="AB873" s="534"/>
      <c r="AC873" s="534"/>
      <c r="AD873" s="534"/>
    </row>
    <row r="874" ht="13.5" customHeight="1">
      <c r="A874" s="534"/>
      <c r="B874" s="652"/>
      <c r="C874" s="652"/>
      <c r="D874" s="652"/>
      <c r="E874" s="652"/>
      <c r="F874" s="652"/>
      <c r="G874" s="652"/>
      <c r="H874" s="652"/>
      <c r="I874" s="652"/>
      <c r="J874" s="652"/>
      <c r="K874" s="971"/>
      <c r="L874" s="971"/>
      <c r="M874" s="534"/>
      <c r="N874" s="534"/>
      <c r="O874" s="534"/>
      <c r="P874" s="534"/>
      <c r="Q874" s="534"/>
      <c r="R874" s="534"/>
      <c r="S874" s="534"/>
      <c r="T874" s="534"/>
      <c r="U874" s="534"/>
      <c r="V874" s="534"/>
      <c r="W874" s="534"/>
      <c r="X874" s="534"/>
      <c r="Y874" s="534"/>
      <c r="Z874" s="534"/>
      <c r="AA874" s="534"/>
      <c r="AB874" s="534"/>
      <c r="AC874" s="534"/>
      <c r="AD874" s="534"/>
    </row>
    <row r="875" ht="13.5" customHeight="1">
      <c r="A875" s="534"/>
      <c r="B875" s="652"/>
      <c r="C875" s="652"/>
      <c r="D875" s="652"/>
      <c r="E875" s="652"/>
      <c r="F875" s="652"/>
      <c r="G875" s="652"/>
      <c r="H875" s="652"/>
      <c r="I875" s="652"/>
      <c r="J875" s="652"/>
      <c r="K875" s="971"/>
      <c r="L875" s="971"/>
      <c r="M875" s="534"/>
      <c r="N875" s="534"/>
      <c r="O875" s="534"/>
      <c r="P875" s="534"/>
      <c r="Q875" s="534"/>
      <c r="R875" s="534"/>
      <c r="S875" s="534"/>
      <c r="T875" s="534"/>
      <c r="U875" s="534"/>
      <c r="V875" s="534"/>
      <c r="W875" s="534"/>
      <c r="X875" s="534"/>
      <c r="Y875" s="534"/>
      <c r="Z875" s="534"/>
      <c r="AA875" s="534"/>
      <c r="AB875" s="534"/>
      <c r="AC875" s="534"/>
      <c r="AD875" s="534"/>
    </row>
    <row r="876" ht="13.5" customHeight="1">
      <c r="A876" s="534"/>
      <c r="B876" s="652"/>
      <c r="C876" s="652"/>
      <c r="D876" s="652"/>
      <c r="E876" s="652"/>
      <c r="F876" s="652"/>
      <c r="G876" s="652"/>
      <c r="H876" s="652"/>
      <c r="I876" s="652"/>
      <c r="J876" s="652"/>
      <c r="K876" s="971"/>
      <c r="L876" s="971"/>
      <c r="M876" s="534"/>
      <c r="N876" s="534"/>
      <c r="O876" s="534"/>
      <c r="P876" s="534"/>
      <c r="Q876" s="534"/>
      <c r="R876" s="534"/>
      <c r="S876" s="534"/>
      <c r="T876" s="534"/>
      <c r="U876" s="534"/>
      <c r="V876" s="534"/>
      <c r="W876" s="534"/>
      <c r="X876" s="534"/>
      <c r="Y876" s="534"/>
      <c r="Z876" s="534"/>
      <c r="AA876" s="534"/>
      <c r="AB876" s="534"/>
      <c r="AC876" s="534"/>
      <c r="AD876" s="534"/>
    </row>
    <row r="877" ht="13.5" customHeight="1">
      <c r="A877" s="534"/>
      <c r="B877" s="652"/>
      <c r="C877" s="652"/>
      <c r="D877" s="652"/>
      <c r="E877" s="652"/>
      <c r="F877" s="652"/>
      <c r="G877" s="652"/>
      <c r="H877" s="652"/>
      <c r="I877" s="652"/>
      <c r="J877" s="652"/>
      <c r="K877" s="971"/>
      <c r="L877" s="971"/>
      <c r="M877" s="534"/>
      <c r="N877" s="534"/>
      <c r="O877" s="534"/>
      <c r="P877" s="534"/>
      <c r="Q877" s="534"/>
      <c r="R877" s="534"/>
      <c r="S877" s="534"/>
      <c r="T877" s="534"/>
      <c r="U877" s="534"/>
      <c r="V877" s="534"/>
      <c r="W877" s="534"/>
      <c r="X877" s="534"/>
      <c r="Y877" s="534"/>
      <c r="Z877" s="534"/>
      <c r="AA877" s="534"/>
      <c r="AB877" s="534"/>
      <c r="AC877" s="534"/>
      <c r="AD877" s="534"/>
    </row>
    <row r="878" ht="13.5" customHeight="1">
      <c r="A878" s="534"/>
      <c r="B878" s="652"/>
      <c r="C878" s="652"/>
      <c r="D878" s="652"/>
      <c r="E878" s="652"/>
      <c r="F878" s="652"/>
      <c r="G878" s="652"/>
      <c r="H878" s="652"/>
      <c r="I878" s="652"/>
      <c r="J878" s="652"/>
      <c r="K878" s="971"/>
      <c r="L878" s="971"/>
      <c r="M878" s="534"/>
      <c r="N878" s="534"/>
      <c r="O878" s="534"/>
      <c r="P878" s="534"/>
      <c r="Q878" s="534"/>
      <c r="R878" s="534"/>
      <c r="S878" s="534"/>
      <c r="T878" s="534"/>
      <c r="U878" s="534"/>
      <c r="V878" s="534"/>
      <c r="W878" s="534"/>
      <c r="X878" s="534"/>
      <c r="Y878" s="534"/>
      <c r="Z878" s="534"/>
      <c r="AA878" s="534"/>
      <c r="AB878" s="534"/>
      <c r="AC878" s="534"/>
      <c r="AD878" s="534"/>
    </row>
    <row r="879" ht="13.5" customHeight="1">
      <c r="A879" s="534"/>
      <c r="B879" s="652"/>
      <c r="C879" s="652"/>
      <c r="D879" s="652"/>
      <c r="E879" s="652"/>
      <c r="F879" s="652"/>
      <c r="G879" s="652"/>
      <c r="H879" s="652"/>
      <c r="I879" s="652"/>
      <c r="J879" s="652"/>
      <c r="K879" s="971"/>
      <c r="L879" s="971"/>
      <c r="M879" s="534"/>
      <c r="N879" s="534"/>
      <c r="O879" s="534"/>
      <c r="P879" s="534"/>
      <c r="Q879" s="534"/>
      <c r="R879" s="534"/>
      <c r="S879" s="534"/>
      <c r="T879" s="534"/>
      <c r="U879" s="534"/>
      <c r="V879" s="534"/>
      <c r="W879" s="534"/>
      <c r="X879" s="534"/>
      <c r="Y879" s="534"/>
      <c r="Z879" s="534"/>
      <c r="AA879" s="534"/>
      <c r="AB879" s="534"/>
      <c r="AC879" s="534"/>
      <c r="AD879" s="534"/>
    </row>
    <row r="880" ht="13.5" customHeight="1">
      <c r="A880" s="534"/>
      <c r="B880" s="652"/>
      <c r="C880" s="652"/>
      <c r="D880" s="652"/>
      <c r="E880" s="652"/>
      <c r="F880" s="652"/>
      <c r="G880" s="652"/>
      <c r="H880" s="652"/>
      <c r="I880" s="652"/>
      <c r="J880" s="652"/>
      <c r="K880" s="971"/>
      <c r="L880" s="971"/>
      <c r="M880" s="534"/>
      <c r="N880" s="534"/>
      <c r="O880" s="534"/>
      <c r="P880" s="534"/>
      <c r="Q880" s="534"/>
      <c r="R880" s="534"/>
      <c r="S880" s="534"/>
      <c r="T880" s="534"/>
      <c r="U880" s="534"/>
      <c r="V880" s="534"/>
      <c r="W880" s="534"/>
      <c r="X880" s="534"/>
      <c r="Y880" s="534"/>
      <c r="Z880" s="534"/>
      <c r="AA880" s="534"/>
      <c r="AB880" s="534"/>
      <c r="AC880" s="534"/>
      <c r="AD880" s="534"/>
    </row>
    <row r="881" ht="13.5" customHeight="1">
      <c r="A881" s="534"/>
      <c r="B881" s="652"/>
      <c r="C881" s="652"/>
      <c r="D881" s="652"/>
      <c r="E881" s="652"/>
      <c r="F881" s="652"/>
      <c r="G881" s="652"/>
      <c r="H881" s="652"/>
      <c r="I881" s="652"/>
      <c r="J881" s="652"/>
      <c r="K881" s="971"/>
      <c r="L881" s="971"/>
      <c r="M881" s="534"/>
      <c r="N881" s="534"/>
      <c r="O881" s="534"/>
      <c r="P881" s="534"/>
      <c r="Q881" s="534"/>
      <c r="R881" s="534"/>
      <c r="S881" s="534"/>
      <c r="T881" s="534"/>
      <c r="U881" s="534"/>
      <c r="V881" s="534"/>
      <c r="W881" s="534"/>
      <c r="X881" s="534"/>
      <c r="Y881" s="534"/>
      <c r="Z881" s="534"/>
      <c r="AA881" s="534"/>
      <c r="AB881" s="534"/>
      <c r="AC881" s="534"/>
      <c r="AD881" s="534"/>
    </row>
    <row r="882" ht="13.5" customHeight="1">
      <c r="A882" s="534"/>
      <c r="B882" s="652"/>
      <c r="C882" s="652"/>
      <c r="D882" s="652"/>
      <c r="E882" s="652"/>
      <c r="F882" s="652"/>
      <c r="G882" s="652"/>
      <c r="H882" s="652"/>
      <c r="I882" s="652"/>
      <c r="J882" s="652"/>
      <c r="K882" s="971"/>
      <c r="L882" s="971"/>
      <c r="M882" s="534"/>
      <c r="N882" s="534"/>
      <c r="O882" s="534"/>
      <c r="P882" s="534"/>
      <c r="Q882" s="534"/>
      <c r="R882" s="534"/>
      <c r="S882" s="534"/>
      <c r="T882" s="534"/>
      <c r="U882" s="534"/>
      <c r="V882" s="534"/>
      <c r="W882" s="534"/>
      <c r="X882" s="534"/>
      <c r="Y882" s="534"/>
      <c r="Z882" s="534"/>
      <c r="AA882" s="534"/>
      <c r="AB882" s="534"/>
      <c r="AC882" s="534"/>
      <c r="AD882" s="534"/>
    </row>
    <row r="883" ht="13.5" customHeight="1">
      <c r="A883" s="534"/>
      <c r="B883" s="652"/>
      <c r="C883" s="652"/>
      <c r="D883" s="652"/>
      <c r="E883" s="652"/>
      <c r="F883" s="652"/>
      <c r="G883" s="652"/>
      <c r="H883" s="652"/>
      <c r="I883" s="652"/>
      <c r="J883" s="652"/>
      <c r="K883" s="971"/>
      <c r="L883" s="971"/>
      <c r="M883" s="534"/>
      <c r="N883" s="534"/>
      <c r="O883" s="534"/>
      <c r="P883" s="534"/>
      <c r="Q883" s="534"/>
      <c r="R883" s="534"/>
      <c r="S883" s="534"/>
      <c r="T883" s="534"/>
      <c r="U883" s="534"/>
      <c r="V883" s="534"/>
      <c r="W883" s="534"/>
      <c r="X883" s="534"/>
      <c r="Y883" s="534"/>
      <c r="Z883" s="534"/>
      <c r="AA883" s="534"/>
      <c r="AB883" s="534"/>
      <c r="AC883" s="534"/>
      <c r="AD883" s="534"/>
    </row>
    <row r="884" ht="13.5" customHeight="1">
      <c r="A884" s="534"/>
      <c r="B884" s="652"/>
      <c r="C884" s="652"/>
      <c r="D884" s="652"/>
      <c r="E884" s="652"/>
      <c r="F884" s="652"/>
      <c r="G884" s="652"/>
      <c r="H884" s="652"/>
      <c r="I884" s="652"/>
      <c r="J884" s="652"/>
      <c r="K884" s="971"/>
      <c r="L884" s="971"/>
      <c r="M884" s="534"/>
      <c r="N884" s="534"/>
      <c r="O884" s="534"/>
      <c r="P884" s="534"/>
      <c r="Q884" s="534"/>
      <c r="R884" s="534"/>
      <c r="S884" s="534"/>
      <c r="T884" s="534"/>
      <c r="U884" s="534"/>
      <c r="V884" s="534"/>
      <c r="W884" s="534"/>
      <c r="X884" s="534"/>
      <c r="Y884" s="534"/>
      <c r="Z884" s="534"/>
      <c r="AA884" s="534"/>
      <c r="AB884" s="534"/>
      <c r="AC884" s="534"/>
      <c r="AD884" s="534"/>
    </row>
    <row r="885" ht="13.5" customHeight="1">
      <c r="A885" s="534"/>
      <c r="B885" s="652"/>
      <c r="C885" s="652"/>
      <c r="D885" s="652"/>
      <c r="E885" s="652"/>
      <c r="F885" s="652"/>
      <c r="G885" s="652"/>
      <c r="H885" s="652"/>
      <c r="I885" s="652"/>
      <c r="J885" s="652"/>
      <c r="K885" s="971"/>
      <c r="L885" s="971"/>
      <c r="M885" s="534"/>
      <c r="N885" s="534"/>
      <c r="O885" s="534"/>
      <c r="P885" s="534"/>
      <c r="Q885" s="534"/>
      <c r="R885" s="534"/>
      <c r="S885" s="534"/>
      <c r="T885" s="534"/>
      <c r="U885" s="534"/>
      <c r="V885" s="534"/>
      <c r="W885" s="534"/>
      <c r="X885" s="534"/>
      <c r="Y885" s="534"/>
      <c r="Z885" s="534"/>
      <c r="AA885" s="534"/>
      <c r="AB885" s="534"/>
      <c r="AC885" s="534"/>
      <c r="AD885" s="534"/>
    </row>
    <row r="886" ht="13.5" customHeight="1">
      <c r="A886" s="534"/>
      <c r="B886" s="652"/>
      <c r="C886" s="652"/>
      <c r="D886" s="652"/>
      <c r="E886" s="652"/>
      <c r="F886" s="652"/>
      <c r="G886" s="652"/>
      <c r="H886" s="652"/>
      <c r="I886" s="652"/>
      <c r="J886" s="652"/>
      <c r="K886" s="971"/>
      <c r="L886" s="971"/>
      <c r="M886" s="534"/>
      <c r="N886" s="534"/>
      <c r="O886" s="534"/>
      <c r="P886" s="534"/>
      <c r="Q886" s="534"/>
      <c r="R886" s="534"/>
      <c r="S886" s="534"/>
      <c r="T886" s="534"/>
      <c r="U886" s="534"/>
      <c r="V886" s="534"/>
      <c r="W886" s="534"/>
      <c r="X886" s="534"/>
      <c r="Y886" s="534"/>
      <c r="Z886" s="534"/>
      <c r="AA886" s="534"/>
      <c r="AB886" s="534"/>
      <c r="AC886" s="534"/>
      <c r="AD886" s="534"/>
    </row>
    <row r="887" ht="13.5" customHeight="1">
      <c r="A887" s="534"/>
      <c r="B887" s="652"/>
      <c r="C887" s="652"/>
      <c r="D887" s="652"/>
      <c r="E887" s="652"/>
      <c r="F887" s="652"/>
      <c r="G887" s="652"/>
      <c r="H887" s="652"/>
      <c r="I887" s="652"/>
      <c r="J887" s="652"/>
      <c r="K887" s="971"/>
      <c r="L887" s="971"/>
      <c r="M887" s="534"/>
      <c r="N887" s="534"/>
      <c r="O887" s="534"/>
      <c r="P887" s="534"/>
      <c r="Q887" s="534"/>
      <c r="R887" s="534"/>
      <c r="S887" s="534"/>
      <c r="T887" s="534"/>
      <c r="U887" s="534"/>
      <c r="V887" s="534"/>
      <c r="W887" s="534"/>
      <c r="X887" s="534"/>
      <c r="Y887" s="534"/>
      <c r="Z887" s="534"/>
      <c r="AA887" s="534"/>
      <c r="AB887" s="534"/>
      <c r="AC887" s="534"/>
      <c r="AD887" s="534"/>
    </row>
    <row r="888" ht="13.5" customHeight="1">
      <c r="A888" s="534"/>
      <c r="B888" s="652"/>
      <c r="C888" s="652"/>
      <c r="D888" s="652"/>
      <c r="E888" s="652"/>
      <c r="F888" s="652"/>
      <c r="G888" s="652"/>
      <c r="H888" s="652"/>
      <c r="I888" s="652"/>
      <c r="J888" s="652"/>
      <c r="K888" s="971"/>
      <c r="L888" s="971"/>
      <c r="M888" s="534"/>
      <c r="N888" s="534"/>
      <c r="O888" s="534"/>
      <c r="P888" s="534"/>
      <c r="Q888" s="534"/>
      <c r="R888" s="534"/>
      <c r="S888" s="534"/>
      <c r="T888" s="534"/>
      <c r="U888" s="534"/>
      <c r="V888" s="534"/>
      <c r="W888" s="534"/>
      <c r="X888" s="534"/>
      <c r="Y888" s="534"/>
      <c r="Z888" s="534"/>
      <c r="AA888" s="534"/>
      <c r="AB888" s="534"/>
      <c r="AC888" s="534"/>
      <c r="AD888" s="534"/>
    </row>
    <row r="889" ht="13.5" customHeight="1">
      <c r="A889" s="534"/>
      <c r="B889" s="652"/>
      <c r="C889" s="652"/>
      <c r="D889" s="652"/>
      <c r="E889" s="652"/>
      <c r="F889" s="652"/>
      <c r="G889" s="652"/>
      <c r="H889" s="652"/>
      <c r="I889" s="652"/>
      <c r="J889" s="652"/>
      <c r="K889" s="971"/>
      <c r="L889" s="971"/>
      <c r="M889" s="534"/>
      <c r="N889" s="534"/>
      <c r="O889" s="534"/>
      <c r="P889" s="534"/>
      <c r="Q889" s="534"/>
      <c r="R889" s="534"/>
      <c r="S889" s="534"/>
      <c r="T889" s="534"/>
      <c r="U889" s="534"/>
      <c r="V889" s="534"/>
      <c r="W889" s="534"/>
      <c r="X889" s="534"/>
      <c r="Y889" s="534"/>
      <c r="Z889" s="534"/>
      <c r="AA889" s="534"/>
      <c r="AB889" s="534"/>
      <c r="AC889" s="534"/>
      <c r="AD889" s="534"/>
    </row>
    <row r="890" ht="13.5" customHeight="1">
      <c r="A890" s="534"/>
      <c r="B890" s="652"/>
      <c r="C890" s="652"/>
      <c r="D890" s="652"/>
      <c r="E890" s="652"/>
      <c r="F890" s="652"/>
      <c r="G890" s="652"/>
      <c r="H890" s="652"/>
      <c r="I890" s="652"/>
      <c r="J890" s="652"/>
      <c r="K890" s="971"/>
      <c r="L890" s="971"/>
      <c r="M890" s="534"/>
      <c r="N890" s="534"/>
      <c r="O890" s="534"/>
      <c r="P890" s="534"/>
      <c r="Q890" s="534"/>
      <c r="R890" s="534"/>
      <c r="S890" s="534"/>
      <c r="T890" s="534"/>
      <c r="U890" s="534"/>
      <c r="V890" s="534"/>
      <c r="W890" s="534"/>
      <c r="X890" s="534"/>
      <c r="Y890" s="534"/>
      <c r="Z890" s="534"/>
      <c r="AA890" s="534"/>
      <c r="AB890" s="534"/>
      <c r="AC890" s="534"/>
      <c r="AD890" s="534"/>
    </row>
    <row r="891" ht="13.5" customHeight="1">
      <c r="A891" s="534"/>
      <c r="B891" s="652"/>
      <c r="C891" s="652"/>
      <c r="D891" s="652"/>
      <c r="E891" s="652"/>
      <c r="F891" s="652"/>
      <c r="G891" s="652"/>
      <c r="H891" s="652"/>
      <c r="I891" s="652"/>
      <c r="J891" s="652"/>
      <c r="K891" s="971"/>
      <c r="L891" s="971"/>
      <c r="M891" s="534"/>
      <c r="N891" s="534"/>
      <c r="O891" s="534"/>
      <c r="P891" s="534"/>
      <c r="Q891" s="534"/>
      <c r="R891" s="534"/>
      <c r="S891" s="534"/>
      <c r="T891" s="534"/>
      <c r="U891" s="534"/>
      <c r="V891" s="534"/>
      <c r="W891" s="534"/>
      <c r="X891" s="534"/>
      <c r="Y891" s="534"/>
      <c r="Z891" s="534"/>
      <c r="AA891" s="534"/>
      <c r="AB891" s="534"/>
      <c r="AC891" s="534"/>
      <c r="AD891" s="534"/>
    </row>
    <row r="892" ht="13.5" customHeight="1">
      <c r="A892" s="534"/>
      <c r="B892" s="652"/>
      <c r="C892" s="652"/>
      <c r="D892" s="652"/>
      <c r="E892" s="652"/>
      <c r="F892" s="652"/>
      <c r="G892" s="652"/>
      <c r="H892" s="652"/>
      <c r="I892" s="652"/>
      <c r="J892" s="652"/>
      <c r="K892" s="971"/>
      <c r="L892" s="971"/>
      <c r="M892" s="534"/>
      <c r="N892" s="534"/>
      <c r="O892" s="534"/>
      <c r="P892" s="534"/>
      <c r="Q892" s="534"/>
      <c r="R892" s="534"/>
      <c r="S892" s="534"/>
      <c r="T892" s="534"/>
      <c r="U892" s="534"/>
      <c r="V892" s="534"/>
      <c r="W892" s="534"/>
      <c r="X892" s="534"/>
      <c r="Y892" s="534"/>
      <c r="Z892" s="534"/>
      <c r="AA892" s="534"/>
      <c r="AB892" s="534"/>
      <c r="AC892" s="534"/>
      <c r="AD892" s="534"/>
    </row>
    <row r="893" ht="13.5" customHeight="1">
      <c r="A893" s="534"/>
      <c r="B893" s="652"/>
      <c r="C893" s="652"/>
      <c r="D893" s="652"/>
      <c r="E893" s="652"/>
      <c r="F893" s="652"/>
      <c r="G893" s="652"/>
      <c r="H893" s="652"/>
      <c r="I893" s="652"/>
      <c r="J893" s="652"/>
      <c r="K893" s="971"/>
      <c r="L893" s="971"/>
      <c r="M893" s="534"/>
      <c r="N893" s="534"/>
      <c r="O893" s="534"/>
      <c r="P893" s="534"/>
      <c r="Q893" s="534"/>
      <c r="R893" s="534"/>
      <c r="S893" s="534"/>
      <c r="T893" s="534"/>
      <c r="U893" s="534"/>
      <c r="V893" s="534"/>
      <c r="W893" s="534"/>
      <c r="X893" s="534"/>
      <c r="Y893" s="534"/>
      <c r="Z893" s="534"/>
      <c r="AA893" s="534"/>
      <c r="AB893" s="534"/>
      <c r="AC893" s="534"/>
      <c r="AD893" s="534"/>
    </row>
    <row r="894" ht="13.5" customHeight="1">
      <c r="A894" s="534"/>
      <c r="B894" s="652"/>
      <c r="C894" s="652"/>
      <c r="D894" s="652"/>
      <c r="E894" s="652"/>
      <c r="F894" s="652"/>
      <c r="G894" s="652"/>
      <c r="H894" s="652"/>
      <c r="I894" s="652"/>
      <c r="J894" s="652"/>
      <c r="K894" s="971"/>
      <c r="L894" s="971"/>
      <c r="M894" s="534"/>
      <c r="N894" s="534"/>
      <c r="O894" s="534"/>
      <c r="P894" s="534"/>
      <c r="Q894" s="534"/>
      <c r="R894" s="534"/>
      <c r="S894" s="534"/>
      <c r="T894" s="534"/>
      <c r="U894" s="534"/>
      <c r="V894" s="534"/>
      <c r="W894" s="534"/>
      <c r="X894" s="534"/>
      <c r="Y894" s="534"/>
      <c r="Z894" s="534"/>
      <c r="AA894" s="534"/>
      <c r="AB894" s="534"/>
      <c r="AC894" s="534"/>
      <c r="AD894" s="534"/>
    </row>
    <row r="895" ht="13.5" customHeight="1">
      <c r="A895" s="534"/>
      <c r="B895" s="652"/>
      <c r="C895" s="652"/>
      <c r="D895" s="652"/>
      <c r="E895" s="652"/>
      <c r="F895" s="652"/>
      <c r="G895" s="652"/>
      <c r="H895" s="652"/>
      <c r="I895" s="652"/>
      <c r="J895" s="652"/>
      <c r="K895" s="971"/>
      <c r="L895" s="971"/>
      <c r="M895" s="534"/>
      <c r="N895" s="534"/>
      <c r="O895" s="534"/>
      <c r="P895" s="534"/>
      <c r="Q895" s="534"/>
      <c r="R895" s="534"/>
      <c r="S895" s="534"/>
      <c r="T895" s="534"/>
      <c r="U895" s="534"/>
      <c r="V895" s="534"/>
      <c r="W895" s="534"/>
      <c r="X895" s="534"/>
      <c r="Y895" s="534"/>
      <c r="Z895" s="534"/>
      <c r="AA895" s="534"/>
      <c r="AB895" s="534"/>
      <c r="AC895" s="534"/>
      <c r="AD895" s="534"/>
    </row>
    <row r="896" ht="13.5" customHeight="1">
      <c r="A896" s="534"/>
      <c r="B896" s="652"/>
      <c r="C896" s="652"/>
      <c r="D896" s="652"/>
      <c r="E896" s="652"/>
      <c r="F896" s="652"/>
      <c r="G896" s="652"/>
      <c r="H896" s="652"/>
      <c r="I896" s="652"/>
      <c r="J896" s="652"/>
      <c r="K896" s="971"/>
      <c r="L896" s="971"/>
      <c r="M896" s="534"/>
      <c r="N896" s="534"/>
      <c r="O896" s="534"/>
      <c r="P896" s="534"/>
      <c r="Q896" s="534"/>
      <c r="R896" s="534"/>
      <c r="S896" s="534"/>
      <c r="T896" s="534"/>
      <c r="U896" s="534"/>
      <c r="V896" s="534"/>
      <c r="W896" s="534"/>
      <c r="X896" s="534"/>
      <c r="Y896" s="534"/>
      <c r="Z896" s="534"/>
      <c r="AA896" s="534"/>
      <c r="AB896" s="534"/>
      <c r="AC896" s="534"/>
      <c r="AD896" s="534"/>
    </row>
    <row r="897" ht="13.5" customHeight="1">
      <c r="A897" s="534"/>
      <c r="B897" s="652"/>
      <c r="C897" s="652"/>
      <c r="D897" s="652"/>
      <c r="E897" s="652"/>
      <c r="F897" s="652"/>
      <c r="G897" s="652"/>
      <c r="H897" s="652"/>
      <c r="I897" s="652"/>
      <c r="J897" s="652"/>
      <c r="K897" s="971"/>
      <c r="L897" s="971"/>
      <c r="M897" s="534"/>
      <c r="N897" s="534"/>
      <c r="O897" s="534"/>
      <c r="P897" s="534"/>
      <c r="Q897" s="534"/>
      <c r="R897" s="534"/>
      <c r="S897" s="534"/>
      <c r="T897" s="534"/>
      <c r="U897" s="534"/>
      <c r="V897" s="534"/>
      <c r="W897" s="534"/>
      <c r="X897" s="534"/>
      <c r="Y897" s="534"/>
      <c r="Z897" s="534"/>
      <c r="AA897" s="534"/>
      <c r="AB897" s="534"/>
      <c r="AC897" s="534"/>
      <c r="AD897" s="534"/>
    </row>
    <row r="898" ht="13.5" customHeight="1">
      <c r="A898" s="534"/>
      <c r="B898" s="652"/>
      <c r="C898" s="652"/>
      <c r="D898" s="652"/>
      <c r="E898" s="652"/>
      <c r="F898" s="652"/>
      <c r="G898" s="652"/>
      <c r="H898" s="652"/>
      <c r="I898" s="652"/>
      <c r="J898" s="652"/>
      <c r="K898" s="971"/>
      <c r="L898" s="971"/>
      <c r="M898" s="534"/>
      <c r="N898" s="534"/>
      <c r="O898" s="534"/>
      <c r="P898" s="534"/>
      <c r="Q898" s="534"/>
      <c r="R898" s="534"/>
      <c r="S898" s="534"/>
      <c r="T898" s="534"/>
      <c r="U898" s="534"/>
      <c r="V898" s="534"/>
      <c r="W898" s="534"/>
      <c r="X898" s="534"/>
      <c r="Y898" s="534"/>
      <c r="Z898" s="534"/>
      <c r="AA898" s="534"/>
      <c r="AB898" s="534"/>
      <c r="AC898" s="534"/>
      <c r="AD898" s="534"/>
    </row>
    <row r="899" ht="13.5" customHeight="1">
      <c r="A899" s="534"/>
      <c r="B899" s="652"/>
      <c r="C899" s="652"/>
      <c r="D899" s="652"/>
      <c r="E899" s="652"/>
      <c r="F899" s="652"/>
      <c r="G899" s="652"/>
      <c r="H899" s="652"/>
      <c r="I899" s="652"/>
      <c r="J899" s="652"/>
      <c r="K899" s="971"/>
      <c r="L899" s="971"/>
      <c r="M899" s="534"/>
      <c r="N899" s="534"/>
      <c r="O899" s="534"/>
      <c r="P899" s="534"/>
      <c r="Q899" s="534"/>
      <c r="R899" s="534"/>
      <c r="S899" s="534"/>
      <c r="T899" s="534"/>
      <c r="U899" s="534"/>
      <c r="V899" s="534"/>
      <c r="W899" s="534"/>
      <c r="X899" s="534"/>
      <c r="Y899" s="534"/>
      <c r="Z899" s="534"/>
      <c r="AA899" s="534"/>
      <c r="AB899" s="534"/>
      <c r="AC899" s="534"/>
      <c r="AD899" s="534"/>
    </row>
    <row r="900" ht="13.5" customHeight="1">
      <c r="A900" s="534"/>
      <c r="B900" s="652"/>
      <c r="C900" s="652"/>
      <c r="D900" s="652"/>
      <c r="E900" s="652"/>
      <c r="F900" s="652"/>
      <c r="G900" s="652"/>
      <c r="H900" s="652"/>
      <c r="I900" s="652"/>
      <c r="J900" s="652"/>
      <c r="K900" s="971"/>
      <c r="L900" s="971"/>
      <c r="M900" s="534"/>
      <c r="N900" s="534"/>
      <c r="O900" s="534"/>
      <c r="P900" s="534"/>
      <c r="Q900" s="534"/>
      <c r="R900" s="534"/>
      <c r="S900" s="534"/>
      <c r="T900" s="534"/>
      <c r="U900" s="534"/>
      <c r="V900" s="534"/>
      <c r="W900" s="534"/>
      <c r="X900" s="534"/>
      <c r="Y900" s="534"/>
      <c r="Z900" s="534"/>
      <c r="AA900" s="534"/>
      <c r="AB900" s="534"/>
      <c r="AC900" s="534"/>
      <c r="AD900" s="534"/>
    </row>
    <row r="901" ht="13.5" customHeight="1">
      <c r="A901" s="534"/>
      <c r="B901" s="652"/>
      <c r="C901" s="652"/>
      <c r="D901" s="652"/>
      <c r="E901" s="652"/>
      <c r="F901" s="652"/>
      <c r="G901" s="652"/>
      <c r="H901" s="652"/>
      <c r="I901" s="652"/>
      <c r="J901" s="652"/>
      <c r="K901" s="971"/>
      <c r="L901" s="971"/>
      <c r="M901" s="534"/>
      <c r="N901" s="534"/>
      <c r="O901" s="534"/>
      <c r="P901" s="534"/>
      <c r="Q901" s="534"/>
      <c r="R901" s="534"/>
      <c r="S901" s="534"/>
      <c r="T901" s="534"/>
      <c r="U901" s="534"/>
      <c r="V901" s="534"/>
      <c r="W901" s="534"/>
      <c r="X901" s="534"/>
      <c r="Y901" s="534"/>
      <c r="Z901" s="534"/>
      <c r="AA901" s="534"/>
      <c r="AB901" s="534"/>
      <c r="AC901" s="534"/>
      <c r="AD901" s="534"/>
    </row>
    <row r="902" ht="13.5" customHeight="1">
      <c r="A902" s="534"/>
      <c r="B902" s="652"/>
      <c r="C902" s="652"/>
      <c r="D902" s="652"/>
      <c r="E902" s="652"/>
      <c r="F902" s="652"/>
      <c r="G902" s="652"/>
      <c r="H902" s="652"/>
      <c r="I902" s="652"/>
      <c r="J902" s="652"/>
      <c r="K902" s="971"/>
      <c r="L902" s="971"/>
      <c r="M902" s="534"/>
      <c r="N902" s="534"/>
      <c r="O902" s="534"/>
      <c r="P902" s="534"/>
      <c r="Q902" s="534"/>
      <c r="R902" s="534"/>
      <c r="S902" s="534"/>
      <c r="T902" s="534"/>
      <c r="U902" s="534"/>
      <c r="V902" s="534"/>
      <c r="W902" s="534"/>
      <c r="X902" s="534"/>
      <c r="Y902" s="534"/>
      <c r="Z902" s="534"/>
      <c r="AA902" s="534"/>
      <c r="AB902" s="534"/>
      <c r="AC902" s="534"/>
      <c r="AD902" s="534"/>
    </row>
    <row r="903" ht="13.5" customHeight="1">
      <c r="A903" s="534"/>
      <c r="B903" s="652"/>
      <c r="C903" s="652"/>
      <c r="D903" s="652"/>
      <c r="E903" s="652"/>
      <c r="F903" s="652"/>
      <c r="G903" s="652"/>
      <c r="H903" s="652"/>
      <c r="I903" s="652"/>
      <c r="J903" s="652"/>
      <c r="K903" s="971"/>
      <c r="L903" s="971"/>
      <c r="M903" s="534"/>
      <c r="N903" s="534"/>
      <c r="O903" s="534"/>
      <c r="P903" s="534"/>
      <c r="Q903" s="534"/>
      <c r="R903" s="534"/>
      <c r="S903" s="534"/>
      <c r="T903" s="534"/>
      <c r="U903" s="534"/>
      <c r="V903" s="534"/>
      <c r="W903" s="534"/>
      <c r="X903" s="534"/>
      <c r="Y903" s="534"/>
      <c r="Z903" s="534"/>
      <c r="AA903" s="534"/>
      <c r="AB903" s="534"/>
      <c r="AC903" s="534"/>
      <c r="AD903" s="534"/>
    </row>
    <row r="904" ht="13.5" customHeight="1">
      <c r="A904" s="534"/>
      <c r="B904" s="652"/>
      <c r="C904" s="652"/>
      <c r="D904" s="652"/>
      <c r="E904" s="652"/>
      <c r="F904" s="652"/>
      <c r="G904" s="652"/>
      <c r="H904" s="652"/>
      <c r="I904" s="652"/>
      <c r="J904" s="652"/>
      <c r="K904" s="971"/>
      <c r="L904" s="971"/>
      <c r="M904" s="534"/>
      <c r="N904" s="534"/>
      <c r="O904" s="534"/>
      <c r="P904" s="534"/>
      <c r="Q904" s="534"/>
      <c r="R904" s="534"/>
      <c r="S904" s="534"/>
      <c r="T904" s="534"/>
      <c r="U904" s="534"/>
      <c r="V904" s="534"/>
      <c r="W904" s="534"/>
      <c r="X904" s="534"/>
      <c r="Y904" s="534"/>
      <c r="Z904" s="534"/>
      <c r="AA904" s="534"/>
      <c r="AB904" s="534"/>
      <c r="AC904" s="534"/>
      <c r="AD904" s="534"/>
    </row>
    <row r="905" ht="13.5" customHeight="1">
      <c r="A905" s="534"/>
      <c r="B905" s="652"/>
      <c r="C905" s="652"/>
      <c r="D905" s="652"/>
      <c r="E905" s="652"/>
      <c r="F905" s="652"/>
      <c r="G905" s="652"/>
      <c r="H905" s="652"/>
      <c r="I905" s="652"/>
      <c r="J905" s="652"/>
      <c r="K905" s="971"/>
      <c r="L905" s="971"/>
      <c r="M905" s="534"/>
      <c r="N905" s="534"/>
      <c r="O905" s="534"/>
      <c r="P905" s="534"/>
      <c r="Q905" s="534"/>
      <c r="R905" s="534"/>
      <c r="S905" s="534"/>
      <c r="T905" s="534"/>
      <c r="U905" s="534"/>
      <c r="V905" s="534"/>
      <c r="W905" s="534"/>
      <c r="X905" s="534"/>
      <c r="Y905" s="534"/>
      <c r="Z905" s="534"/>
      <c r="AA905" s="534"/>
      <c r="AB905" s="534"/>
      <c r="AC905" s="534"/>
      <c r="AD905" s="534"/>
    </row>
    <row r="906" ht="13.5" customHeight="1">
      <c r="A906" s="534"/>
      <c r="B906" s="652"/>
      <c r="C906" s="652"/>
      <c r="D906" s="652"/>
      <c r="E906" s="652"/>
      <c r="F906" s="652"/>
      <c r="G906" s="652"/>
      <c r="H906" s="652"/>
      <c r="I906" s="652"/>
      <c r="J906" s="652"/>
      <c r="K906" s="971"/>
      <c r="L906" s="971"/>
      <c r="M906" s="534"/>
      <c r="N906" s="534"/>
      <c r="O906" s="534"/>
      <c r="P906" s="534"/>
      <c r="Q906" s="534"/>
      <c r="R906" s="534"/>
      <c r="S906" s="534"/>
      <c r="T906" s="534"/>
      <c r="U906" s="534"/>
      <c r="V906" s="534"/>
      <c r="W906" s="534"/>
      <c r="X906" s="534"/>
      <c r="Y906" s="534"/>
      <c r="Z906" s="534"/>
      <c r="AA906" s="534"/>
      <c r="AB906" s="534"/>
      <c r="AC906" s="534"/>
      <c r="AD906" s="534"/>
    </row>
    <row r="907" ht="13.5" customHeight="1">
      <c r="A907" s="534"/>
      <c r="B907" s="652"/>
      <c r="C907" s="652"/>
      <c r="D907" s="652"/>
      <c r="E907" s="652"/>
      <c r="F907" s="652"/>
      <c r="G907" s="652"/>
      <c r="H907" s="652"/>
      <c r="I907" s="652"/>
      <c r="J907" s="652"/>
      <c r="K907" s="971"/>
      <c r="L907" s="971"/>
      <c r="M907" s="534"/>
      <c r="N907" s="534"/>
      <c r="O907" s="534"/>
      <c r="P907" s="534"/>
      <c r="Q907" s="534"/>
      <c r="R907" s="534"/>
      <c r="S907" s="534"/>
      <c r="T907" s="534"/>
      <c r="U907" s="534"/>
      <c r="V907" s="534"/>
      <c r="W907" s="534"/>
      <c r="X907" s="534"/>
      <c r="Y907" s="534"/>
      <c r="Z907" s="534"/>
      <c r="AA907" s="534"/>
      <c r="AB907" s="534"/>
      <c r="AC907" s="534"/>
      <c r="AD907" s="534"/>
    </row>
    <row r="908" ht="13.5" customHeight="1">
      <c r="A908" s="534"/>
      <c r="B908" s="652"/>
      <c r="C908" s="652"/>
      <c r="D908" s="652"/>
      <c r="E908" s="652"/>
      <c r="F908" s="652"/>
      <c r="G908" s="652"/>
      <c r="H908" s="652"/>
      <c r="I908" s="652"/>
      <c r="J908" s="652"/>
      <c r="K908" s="971"/>
      <c r="L908" s="971"/>
      <c r="M908" s="534"/>
      <c r="N908" s="534"/>
      <c r="O908" s="534"/>
      <c r="P908" s="534"/>
      <c r="Q908" s="534"/>
      <c r="R908" s="534"/>
      <c r="S908" s="534"/>
      <c r="T908" s="534"/>
      <c r="U908" s="534"/>
      <c r="V908" s="534"/>
      <c r="W908" s="534"/>
      <c r="X908" s="534"/>
      <c r="Y908" s="534"/>
      <c r="Z908" s="534"/>
      <c r="AA908" s="534"/>
      <c r="AB908" s="534"/>
      <c r="AC908" s="534"/>
      <c r="AD908" s="534"/>
    </row>
    <row r="909" ht="13.5" customHeight="1">
      <c r="A909" s="534"/>
      <c r="B909" s="652"/>
      <c r="C909" s="652"/>
      <c r="D909" s="652"/>
      <c r="E909" s="652"/>
      <c r="F909" s="652"/>
      <c r="G909" s="652"/>
      <c r="H909" s="652"/>
      <c r="I909" s="652"/>
      <c r="J909" s="652"/>
      <c r="K909" s="971"/>
      <c r="L909" s="971"/>
      <c r="M909" s="534"/>
      <c r="N909" s="534"/>
      <c r="O909" s="534"/>
      <c r="P909" s="534"/>
      <c r="Q909" s="534"/>
      <c r="R909" s="534"/>
      <c r="S909" s="534"/>
      <c r="T909" s="534"/>
      <c r="U909" s="534"/>
      <c r="V909" s="534"/>
      <c r="W909" s="534"/>
      <c r="X909" s="534"/>
      <c r="Y909" s="534"/>
      <c r="Z909" s="534"/>
      <c r="AA909" s="534"/>
      <c r="AB909" s="534"/>
      <c r="AC909" s="534"/>
      <c r="AD909" s="534"/>
    </row>
    <row r="910" ht="13.5" customHeight="1">
      <c r="A910" s="534"/>
      <c r="B910" s="652"/>
      <c r="C910" s="652"/>
      <c r="D910" s="652"/>
      <c r="E910" s="652"/>
      <c r="F910" s="652"/>
      <c r="G910" s="652"/>
      <c r="H910" s="652"/>
      <c r="I910" s="652"/>
      <c r="J910" s="652"/>
      <c r="K910" s="971"/>
      <c r="L910" s="971"/>
      <c r="M910" s="534"/>
      <c r="N910" s="534"/>
      <c r="O910" s="534"/>
      <c r="P910" s="534"/>
      <c r="Q910" s="534"/>
      <c r="R910" s="534"/>
      <c r="S910" s="534"/>
      <c r="T910" s="534"/>
      <c r="U910" s="534"/>
      <c r="V910" s="534"/>
      <c r="W910" s="534"/>
      <c r="X910" s="534"/>
      <c r="Y910" s="534"/>
      <c r="Z910" s="534"/>
      <c r="AA910" s="534"/>
      <c r="AB910" s="534"/>
      <c r="AC910" s="534"/>
      <c r="AD910" s="534"/>
    </row>
    <row r="911" ht="13.5" customHeight="1">
      <c r="A911" s="534"/>
      <c r="B911" s="652"/>
      <c r="C911" s="652"/>
      <c r="D911" s="652"/>
      <c r="E911" s="652"/>
      <c r="F911" s="652"/>
      <c r="G911" s="652"/>
      <c r="H911" s="652"/>
      <c r="I911" s="652"/>
      <c r="J911" s="652"/>
      <c r="K911" s="971"/>
      <c r="L911" s="971"/>
      <c r="M911" s="534"/>
      <c r="N911" s="534"/>
      <c r="O911" s="534"/>
      <c r="P911" s="534"/>
      <c r="Q911" s="534"/>
      <c r="R911" s="534"/>
      <c r="S911" s="534"/>
      <c r="T911" s="534"/>
      <c r="U911" s="534"/>
      <c r="V911" s="534"/>
      <c r="W911" s="534"/>
      <c r="X911" s="534"/>
      <c r="Y911" s="534"/>
      <c r="Z911" s="534"/>
      <c r="AA911" s="534"/>
      <c r="AB911" s="534"/>
      <c r="AC911" s="534"/>
      <c r="AD911" s="534"/>
    </row>
    <row r="912" ht="13.5" customHeight="1">
      <c r="A912" s="534"/>
      <c r="B912" s="652"/>
      <c r="C912" s="652"/>
      <c r="D912" s="652"/>
      <c r="E912" s="652"/>
      <c r="F912" s="652"/>
      <c r="G912" s="652"/>
      <c r="H912" s="652"/>
      <c r="I912" s="652"/>
      <c r="J912" s="652"/>
      <c r="K912" s="971"/>
      <c r="L912" s="971"/>
      <c r="M912" s="534"/>
      <c r="N912" s="534"/>
      <c r="O912" s="534"/>
      <c r="P912" s="534"/>
      <c r="Q912" s="534"/>
      <c r="R912" s="534"/>
      <c r="S912" s="534"/>
      <c r="T912" s="534"/>
      <c r="U912" s="534"/>
      <c r="V912" s="534"/>
      <c r="W912" s="534"/>
      <c r="X912" s="534"/>
      <c r="Y912" s="534"/>
      <c r="Z912" s="534"/>
      <c r="AA912" s="534"/>
      <c r="AB912" s="534"/>
      <c r="AC912" s="534"/>
      <c r="AD912" s="534"/>
    </row>
    <row r="913" ht="13.5" customHeight="1">
      <c r="A913" s="534"/>
      <c r="B913" s="652"/>
      <c r="C913" s="652"/>
      <c r="D913" s="652"/>
      <c r="E913" s="652"/>
      <c r="F913" s="652"/>
      <c r="G913" s="652"/>
      <c r="H913" s="652"/>
      <c r="I913" s="652"/>
      <c r="J913" s="652"/>
      <c r="K913" s="971"/>
      <c r="L913" s="971"/>
      <c r="M913" s="534"/>
      <c r="N913" s="534"/>
      <c r="O913" s="534"/>
      <c r="P913" s="534"/>
      <c r="Q913" s="534"/>
      <c r="R913" s="534"/>
      <c r="S913" s="534"/>
      <c r="T913" s="534"/>
      <c r="U913" s="534"/>
      <c r="V913" s="534"/>
      <c r="W913" s="534"/>
      <c r="X913" s="534"/>
      <c r="Y913" s="534"/>
      <c r="Z913" s="534"/>
      <c r="AA913" s="534"/>
      <c r="AB913" s="534"/>
      <c r="AC913" s="534"/>
      <c r="AD913" s="534"/>
    </row>
    <row r="914" ht="13.5" customHeight="1">
      <c r="A914" s="534"/>
      <c r="B914" s="652"/>
      <c r="C914" s="652"/>
      <c r="D914" s="652"/>
      <c r="E914" s="652"/>
      <c r="F914" s="652"/>
      <c r="G914" s="652"/>
      <c r="H914" s="652"/>
      <c r="I914" s="652"/>
      <c r="J914" s="652"/>
      <c r="K914" s="971"/>
      <c r="L914" s="971"/>
      <c r="M914" s="534"/>
      <c r="N914" s="534"/>
      <c r="O914" s="534"/>
      <c r="P914" s="534"/>
      <c r="Q914" s="534"/>
      <c r="R914" s="534"/>
      <c r="S914" s="534"/>
      <c r="T914" s="534"/>
      <c r="U914" s="534"/>
      <c r="V914" s="534"/>
      <c r="W914" s="534"/>
      <c r="X914" s="534"/>
      <c r="Y914" s="534"/>
      <c r="Z914" s="534"/>
      <c r="AA914" s="534"/>
      <c r="AB914" s="534"/>
      <c r="AC914" s="534"/>
      <c r="AD914" s="534"/>
    </row>
    <row r="915" ht="13.5" customHeight="1">
      <c r="A915" s="534"/>
      <c r="B915" s="652"/>
      <c r="C915" s="652"/>
      <c r="D915" s="652"/>
      <c r="E915" s="652"/>
      <c r="F915" s="652"/>
      <c r="G915" s="652"/>
      <c r="H915" s="652"/>
      <c r="I915" s="652"/>
      <c r="J915" s="652"/>
      <c r="K915" s="971"/>
      <c r="L915" s="971"/>
      <c r="M915" s="534"/>
      <c r="N915" s="534"/>
      <c r="O915" s="534"/>
      <c r="P915" s="534"/>
      <c r="Q915" s="534"/>
      <c r="R915" s="534"/>
      <c r="S915" s="534"/>
      <c r="T915" s="534"/>
      <c r="U915" s="534"/>
      <c r="V915" s="534"/>
      <c r="W915" s="534"/>
      <c r="X915" s="534"/>
      <c r="Y915" s="534"/>
      <c r="Z915" s="534"/>
      <c r="AA915" s="534"/>
      <c r="AB915" s="534"/>
      <c r="AC915" s="534"/>
      <c r="AD915" s="534"/>
    </row>
    <row r="916" ht="13.5" customHeight="1">
      <c r="A916" s="534"/>
      <c r="B916" s="652"/>
      <c r="C916" s="652"/>
      <c r="D916" s="652"/>
      <c r="E916" s="652"/>
      <c r="F916" s="652"/>
      <c r="G916" s="652"/>
      <c r="H916" s="652"/>
      <c r="I916" s="652"/>
      <c r="J916" s="652"/>
      <c r="K916" s="971"/>
      <c r="L916" s="971"/>
      <c r="M916" s="534"/>
      <c r="N916" s="534"/>
      <c r="O916" s="534"/>
      <c r="P916" s="534"/>
      <c r="Q916" s="534"/>
      <c r="R916" s="534"/>
      <c r="S916" s="534"/>
      <c r="T916" s="534"/>
      <c r="U916" s="534"/>
      <c r="V916" s="534"/>
      <c r="W916" s="534"/>
      <c r="X916" s="534"/>
      <c r="Y916" s="534"/>
      <c r="Z916" s="534"/>
      <c r="AA916" s="534"/>
      <c r="AB916" s="534"/>
      <c r="AC916" s="534"/>
      <c r="AD916" s="534"/>
    </row>
    <row r="917" ht="13.5" customHeight="1">
      <c r="A917" s="534"/>
      <c r="B917" s="652"/>
      <c r="C917" s="652"/>
      <c r="D917" s="652"/>
      <c r="E917" s="652"/>
      <c r="F917" s="652"/>
      <c r="G917" s="652"/>
      <c r="H917" s="652"/>
      <c r="I917" s="652"/>
      <c r="J917" s="652"/>
      <c r="K917" s="971"/>
      <c r="L917" s="971"/>
      <c r="M917" s="534"/>
      <c r="N917" s="534"/>
      <c r="O917" s="534"/>
      <c r="P917" s="534"/>
      <c r="Q917" s="534"/>
      <c r="R917" s="534"/>
      <c r="S917" s="534"/>
      <c r="T917" s="534"/>
      <c r="U917" s="534"/>
      <c r="V917" s="534"/>
      <c r="W917" s="534"/>
      <c r="X917" s="534"/>
      <c r="Y917" s="534"/>
      <c r="Z917" s="534"/>
      <c r="AA917" s="534"/>
      <c r="AB917" s="534"/>
      <c r="AC917" s="534"/>
      <c r="AD917" s="534"/>
    </row>
    <row r="918" ht="13.5" customHeight="1">
      <c r="A918" s="534"/>
      <c r="B918" s="652"/>
      <c r="C918" s="652"/>
      <c r="D918" s="652"/>
      <c r="E918" s="652"/>
      <c r="F918" s="652"/>
      <c r="G918" s="652"/>
      <c r="H918" s="652"/>
      <c r="I918" s="652"/>
      <c r="J918" s="652"/>
      <c r="K918" s="971"/>
      <c r="L918" s="971"/>
      <c r="M918" s="534"/>
      <c r="N918" s="534"/>
      <c r="O918" s="534"/>
      <c r="P918" s="534"/>
      <c r="Q918" s="534"/>
      <c r="R918" s="534"/>
      <c r="S918" s="534"/>
      <c r="T918" s="534"/>
      <c r="U918" s="534"/>
      <c r="V918" s="534"/>
      <c r="W918" s="534"/>
      <c r="X918" s="534"/>
      <c r="Y918" s="534"/>
      <c r="Z918" s="534"/>
      <c r="AA918" s="534"/>
      <c r="AB918" s="534"/>
      <c r="AC918" s="534"/>
      <c r="AD918" s="534"/>
    </row>
    <row r="919" ht="13.5" customHeight="1">
      <c r="A919" s="534"/>
      <c r="B919" s="652"/>
      <c r="C919" s="652"/>
      <c r="D919" s="652"/>
      <c r="E919" s="652"/>
      <c r="F919" s="652"/>
      <c r="G919" s="652"/>
      <c r="H919" s="652"/>
      <c r="I919" s="652"/>
      <c r="J919" s="652"/>
      <c r="K919" s="971"/>
      <c r="L919" s="971"/>
      <c r="M919" s="534"/>
      <c r="N919" s="534"/>
      <c r="O919" s="534"/>
      <c r="P919" s="534"/>
      <c r="Q919" s="534"/>
      <c r="R919" s="534"/>
      <c r="S919" s="534"/>
      <c r="T919" s="534"/>
      <c r="U919" s="534"/>
      <c r="V919" s="534"/>
      <c r="W919" s="534"/>
      <c r="X919" s="534"/>
      <c r="Y919" s="534"/>
      <c r="Z919" s="534"/>
      <c r="AA919" s="534"/>
      <c r="AB919" s="534"/>
      <c r="AC919" s="534"/>
      <c r="AD919" s="534"/>
    </row>
    <row r="920" ht="13.5" customHeight="1">
      <c r="A920" s="534"/>
      <c r="B920" s="652"/>
      <c r="C920" s="652"/>
      <c r="D920" s="652"/>
      <c r="E920" s="652"/>
      <c r="F920" s="652"/>
      <c r="G920" s="652"/>
      <c r="H920" s="652"/>
      <c r="I920" s="652"/>
      <c r="J920" s="652"/>
      <c r="K920" s="971"/>
      <c r="L920" s="971"/>
      <c r="M920" s="534"/>
      <c r="N920" s="534"/>
      <c r="O920" s="534"/>
      <c r="P920" s="534"/>
      <c r="Q920" s="534"/>
      <c r="R920" s="534"/>
      <c r="S920" s="534"/>
      <c r="T920" s="534"/>
      <c r="U920" s="534"/>
      <c r="V920" s="534"/>
      <c r="W920" s="534"/>
      <c r="X920" s="534"/>
      <c r="Y920" s="534"/>
      <c r="Z920" s="534"/>
      <c r="AA920" s="534"/>
      <c r="AB920" s="534"/>
      <c r="AC920" s="534"/>
      <c r="AD920" s="534"/>
    </row>
    <row r="921" ht="13.5" customHeight="1">
      <c r="A921" s="534"/>
      <c r="B921" s="652"/>
      <c r="C921" s="652"/>
      <c r="D921" s="652"/>
      <c r="E921" s="652"/>
      <c r="F921" s="652"/>
      <c r="G921" s="652"/>
      <c r="H921" s="652"/>
      <c r="I921" s="652"/>
      <c r="J921" s="652"/>
      <c r="K921" s="971"/>
      <c r="L921" s="971"/>
      <c r="M921" s="534"/>
      <c r="N921" s="534"/>
      <c r="O921" s="534"/>
      <c r="P921" s="534"/>
      <c r="Q921" s="534"/>
      <c r="R921" s="534"/>
      <c r="S921" s="534"/>
      <c r="T921" s="534"/>
      <c r="U921" s="534"/>
      <c r="V921" s="534"/>
      <c r="W921" s="534"/>
      <c r="X921" s="534"/>
      <c r="Y921" s="534"/>
      <c r="Z921" s="534"/>
      <c r="AA921" s="534"/>
      <c r="AB921" s="534"/>
      <c r="AC921" s="534"/>
      <c r="AD921" s="534"/>
    </row>
    <row r="922" ht="13.5" customHeight="1">
      <c r="A922" s="534"/>
      <c r="B922" s="652"/>
      <c r="C922" s="652"/>
      <c r="D922" s="652"/>
      <c r="E922" s="652"/>
      <c r="F922" s="652"/>
      <c r="G922" s="652"/>
      <c r="H922" s="652"/>
      <c r="I922" s="652"/>
      <c r="J922" s="652"/>
      <c r="K922" s="971"/>
      <c r="L922" s="971"/>
      <c r="M922" s="534"/>
      <c r="N922" s="534"/>
      <c r="O922" s="534"/>
      <c r="P922" s="534"/>
      <c r="Q922" s="534"/>
      <c r="R922" s="534"/>
      <c r="S922" s="534"/>
      <c r="T922" s="534"/>
      <c r="U922" s="534"/>
      <c r="V922" s="534"/>
      <c r="W922" s="534"/>
      <c r="X922" s="534"/>
      <c r="Y922" s="534"/>
      <c r="Z922" s="534"/>
      <c r="AA922" s="534"/>
      <c r="AB922" s="534"/>
      <c r="AC922" s="534"/>
      <c r="AD922" s="534"/>
    </row>
    <row r="923" ht="13.5" customHeight="1">
      <c r="A923" s="534"/>
      <c r="B923" s="652"/>
      <c r="C923" s="652"/>
      <c r="D923" s="652"/>
      <c r="E923" s="652"/>
      <c r="F923" s="652"/>
      <c r="G923" s="652"/>
      <c r="H923" s="652"/>
      <c r="I923" s="652"/>
      <c r="J923" s="652"/>
      <c r="K923" s="971"/>
      <c r="L923" s="971"/>
      <c r="M923" s="534"/>
      <c r="N923" s="534"/>
      <c r="O923" s="534"/>
      <c r="P923" s="534"/>
      <c r="Q923" s="534"/>
      <c r="R923" s="534"/>
      <c r="S923" s="534"/>
      <c r="T923" s="534"/>
      <c r="U923" s="534"/>
      <c r="V923" s="534"/>
      <c r="W923" s="534"/>
      <c r="X923" s="534"/>
      <c r="Y923" s="534"/>
      <c r="Z923" s="534"/>
      <c r="AA923" s="534"/>
      <c r="AB923" s="534"/>
      <c r="AC923" s="534"/>
      <c r="AD923" s="534"/>
    </row>
    <row r="924" ht="13.5" customHeight="1">
      <c r="A924" s="534"/>
      <c r="B924" s="652"/>
      <c r="C924" s="652"/>
      <c r="D924" s="652"/>
      <c r="E924" s="652"/>
      <c r="F924" s="652"/>
      <c r="G924" s="652"/>
      <c r="H924" s="652"/>
      <c r="I924" s="652"/>
      <c r="J924" s="652"/>
      <c r="K924" s="971"/>
      <c r="L924" s="971"/>
      <c r="M924" s="534"/>
      <c r="N924" s="534"/>
      <c r="O924" s="534"/>
      <c r="P924" s="534"/>
      <c r="Q924" s="534"/>
      <c r="R924" s="534"/>
      <c r="S924" s="534"/>
      <c r="T924" s="534"/>
      <c r="U924" s="534"/>
      <c r="V924" s="534"/>
      <c r="W924" s="534"/>
      <c r="X924" s="534"/>
      <c r="Y924" s="534"/>
      <c r="Z924" s="534"/>
      <c r="AA924" s="534"/>
      <c r="AB924" s="534"/>
      <c r="AC924" s="534"/>
      <c r="AD924" s="534"/>
    </row>
    <row r="925" ht="13.5" customHeight="1">
      <c r="A925" s="534"/>
      <c r="B925" s="652"/>
      <c r="C925" s="652"/>
      <c r="D925" s="652"/>
      <c r="E925" s="652"/>
      <c r="F925" s="652"/>
      <c r="G925" s="652"/>
      <c r="H925" s="652"/>
      <c r="I925" s="652"/>
      <c r="J925" s="652"/>
      <c r="K925" s="971"/>
      <c r="L925" s="971"/>
      <c r="M925" s="534"/>
      <c r="N925" s="534"/>
      <c r="O925" s="534"/>
      <c r="P925" s="534"/>
      <c r="Q925" s="534"/>
      <c r="R925" s="534"/>
      <c r="S925" s="534"/>
      <c r="T925" s="534"/>
      <c r="U925" s="534"/>
      <c r="V925" s="534"/>
      <c r="W925" s="534"/>
      <c r="X925" s="534"/>
      <c r="Y925" s="534"/>
      <c r="Z925" s="534"/>
      <c r="AA925" s="534"/>
      <c r="AB925" s="534"/>
      <c r="AC925" s="534"/>
      <c r="AD925" s="534"/>
    </row>
    <row r="926" ht="13.5" customHeight="1">
      <c r="A926" s="534"/>
      <c r="B926" s="652"/>
      <c r="C926" s="652"/>
      <c r="D926" s="652"/>
      <c r="E926" s="652"/>
      <c r="F926" s="652"/>
      <c r="G926" s="652"/>
      <c r="H926" s="652"/>
      <c r="I926" s="652"/>
      <c r="J926" s="652"/>
      <c r="K926" s="971"/>
      <c r="L926" s="971"/>
      <c r="M926" s="534"/>
      <c r="N926" s="534"/>
      <c r="O926" s="534"/>
      <c r="P926" s="534"/>
      <c r="Q926" s="534"/>
      <c r="R926" s="534"/>
      <c r="S926" s="534"/>
      <c r="T926" s="534"/>
      <c r="U926" s="534"/>
      <c r="V926" s="534"/>
      <c r="W926" s="534"/>
      <c r="X926" s="534"/>
      <c r="Y926" s="534"/>
      <c r="Z926" s="534"/>
      <c r="AA926" s="534"/>
      <c r="AB926" s="534"/>
      <c r="AC926" s="534"/>
      <c r="AD926" s="534"/>
    </row>
    <row r="927" ht="13.5" customHeight="1">
      <c r="A927" s="534"/>
      <c r="B927" s="652"/>
      <c r="C927" s="652"/>
      <c r="D927" s="652"/>
      <c r="E927" s="652"/>
      <c r="F927" s="652"/>
      <c r="G927" s="652"/>
      <c r="H927" s="652"/>
      <c r="I927" s="652"/>
      <c r="J927" s="652"/>
      <c r="K927" s="971"/>
      <c r="L927" s="971"/>
      <c r="M927" s="534"/>
      <c r="N927" s="534"/>
      <c r="O927" s="534"/>
      <c r="P927" s="534"/>
      <c r="Q927" s="534"/>
      <c r="R927" s="534"/>
      <c r="S927" s="534"/>
      <c r="T927" s="534"/>
      <c r="U927" s="534"/>
      <c r="V927" s="534"/>
      <c r="W927" s="534"/>
      <c r="X927" s="534"/>
      <c r="Y927" s="534"/>
      <c r="Z927" s="534"/>
      <c r="AA927" s="534"/>
      <c r="AB927" s="534"/>
      <c r="AC927" s="534"/>
      <c r="AD927" s="534"/>
    </row>
    <row r="928" ht="13.5" customHeight="1">
      <c r="A928" s="534"/>
      <c r="B928" s="652"/>
      <c r="C928" s="652"/>
      <c r="D928" s="652"/>
      <c r="E928" s="652"/>
      <c r="F928" s="652"/>
      <c r="G928" s="652"/>
      <c r="H928" s="652"/>
      <c r="I928" s="652"/>
      <c r="J928" s="652"/>
      <c r="K928" s="971"/>
      <c r="L928" s="971"/>
      <c r="M928" s="534"/>
      <c r="N928" s="534"/>
      <c r="O928" s="534"/>
      <c r="P928" s="534"/>
      <c r="Q928" s="534"/>
      <c r="R928" s="534"/>
      <c r="S928" s="534"/>
      <c r="T928" s="534"/>
      <c r="U928" s="534"/>
      <c r="V928" s="534"/>
      <c r="W928" s="534"/>
      <c r="X928" s="534"/>
      <c r="Y928" s="534"/>
      <c r="Z928" s="534"/>
      <c r="AA928" s="534"/>
      <c r="AB928" s="534"/>
      <c r="AC928" s="534"/>
      <c r="AD928" s="534"/>
    </row>
    <row r="929" ht="13.5" customHeight="1">
      <c r="A929" s="534"/>
      <c r="B929" s="652"/>
      <c r="C929" s="652"/>
      <c r="D929" s="652"/>
      <c r="E929" s="652"/>
      <c r="F929" s="652"/>
      <c r="G929" s="652"/>
      <c r="H929" s="652"/>
      <c r="I929" s="652"/>
      <c r="J929" s="652"/>
      <c r="K929" s="971"/>
      <c r="L929" s="971"/>
      <c r="M929" s="534"/>
      <c r="N929" s="534"/>
      <c r="O929" s="534"/>
      <c r="P929" s="534"/>
      <c r="Q929" s="534"/>
      <c r="R929" s="534"/>
      <c r="S929" s="534"/>
      <c r="T929" s="534"/>
      <c r="U929" s="534"/>
      <c r="V929" s="534"/>
      <c r="W929" s="534"/>
      <c r="X929" s="534"/>
      <c r="Y929" s="534"/>
      <c r="Z929" s="534"/>
      <c r="AA929" s="534"/>
      <c r="AB929" s="534"/>
      <c r="AC929" s="534"/>
      <c r="AD929" s="534"/>
    </row>
    <row r="930" ht="13.5" customHeight="1">
      <c r="A930" s="534"/>
      <c r="B930" s="652"/>
      <c r="C930" s="652"/>
      <c r="D930" s="652"/>
      <c r="E930" s="652"/>
      <c r="F930" s="652"/>
      <c r="G930" s="652"/>
      <c r="H930" s="652"/>
      <c r="I930" s="652"/>
      <c r="J930" s="652"/>
      <c r="K930" s="971"/>
      <c r="L930" s="971"/>
      <c r="M930" s="534"/>
      <c r="N930" s="534"/>
      <c r="O930" s="534"/>
      <c r="P930" s="534"/>
      <c r="Q930" s="534"/>
      <c r="R930" s="534"/>
      <c r="S930" s="534"/>
      <c r="T930" s="534"/>
      <c r="U930" s="534"/>
      <c r="V930" s="534"/>
      <c r="W930" s="534"/>
      <c r="X930" s="534"/>
      <c r="Y930" s="534"/>
      <c r="Z930" s="534"/>
      <c r="AA930" s="534"/>
      <c r="AB930" s="534"/>
      <c r="AC930" s="534"/>
      <c r="AD930" s="534"/>
    </row>
    <row r="931" ht="13.5" customHeight="1">
      <c r="A931" s="534"/>
      <c r="B931" s="652"/>
      <c r="C931" s="652"/>
      <c r="D931" s="652"/>
      <c r="E931" s="652"/>
      <c r="F931" s="652"/>
      <c r="G931" s="652"/>
      <c r="H931" s="652"/>
      <c r="I931" s="652"/>
      <c r="J931" s="652"/>
      <c r="K931" s="971"/>
      <c r="L931" s="971"/>
      <c r="M931" s="534"/>
      <c r="N931" s="534"/>
      <c r="O931" s="534"/>
      <c r="P931" s="534"/>
      <c r="Q931" s="534"/>
      <c r="R931" s="534"/>
      <c r="S931" s="534"/>
      <c r="T931" s="534"/>
      <c r="U931" s="534"/>
      <c r="V931" s="534"/>
      <c r="W931" s="534"/>
      <c r="X931" s="534"/>
      <c r="Y931" s="534"/>
      <c r="Z931" s="534"/>
      <c r="AA931" s="534"/>
      <c r="AB931" s="534"/>
      <c r="AC931" s="534"/>
      <c r="AD931" s="534"/>
    </row>
    <row r="932" ht="13.5" customHeight="1">
      <c r="A932" s="534"/>
      <c r="B932" s="652"/>
      <c r="C932" s="652"/>
      <c r="D932" s="652"/>
      <c r="E932" s="652"/>
      <c r="F932" s="652"/>
      <c r="G932" s="652"/>
      <c r="H932" s="652"/>
      <c r="I932" s="652"/>
      <c r="J932" s="652"/>
      <c r="K932" s="971"/>
      <c r="L932" s="971"/>
      <c r="M932" s="534"/>
      <c r="N932" s="534"/>
      <c r="O932" s="534"/>
      <c r="P932" s="534"/>
      <c r="Q932" s="534"/>
      <c r="R932" s="534"/>
      <c r="S932" s="534"/>
      <c r="T932" s="534"/>
      <c r="U932" s="534"/>
      <c r="V932" s="534"/>
      <c r="W932" s="534"/>
      <c r="X932" s="534"/>
      <c r="Y932" s="534"/>
      <c r="Z932" s="534"/>
      <c r="AA932" s="534"/>
      <c r="AB932" s="534"/>
      <c r="AC932" s="534"/>
      <c r="AD932" s="534"/>
    </row>
    <row r="933" ht="13.5" customHeight="1">
      <c r="A933" s="534"/>
      <c r="B933" s="652"/>
      <c r="C933" s="652"/>
      <c r="D933" s="652"/>
      <c r="E933" s="652"/>
      <c r="F933" s="652"/>
      <c r="G933" s="652"/>
      <c r="H933" s="652"/>
      <c r="I933" s="652"/>
      <c r="J933" s="652"/>
      <c r="K933" s="971"/>
      <c r="L933" s="971"/>
      <c r="M933" s="534"/>
      <c r="N933" s="534"/>
      <c r="O933" s="534"/>
      <c r="P933" s="534"/>
      <c r="Q933" s="534"/>
      <c r="R933" s="534"/>
      <c r="S933" s="534"/>
      <c r="T933" s="534"/>
      <c r="U933" s="534"/>
      <c r="V933" s="534"/>
      <c r="W933" s="534"/>
      <c r="X933" s="534"/>
      <c r="Y933" s="534"/>
      <c r="Z933" s="534"/>
      <c r="AA933" s="534"/>
      <c r="AB933" s="534"/>
      <c r="AC933" s="534"/>
      <c r="AD933" s="534"/>
    </row>
    <row r="934" ht="13.5" customHeight="1">
      <c r="A934" s="534"/>
      <c r="B934" s="652"/>
      <c r="C934" s="652"/>
      <c r="D934" s="652"/>
      <c r="E934" s="652"/>
      <c r="F934" s="652"/>
      <c r="G934" s="652"/>
      <c r="H934" s="652"/>
      <c r="I934" s="652"/>
      <c r="J934" s="652"/>
      <c r="K934" s="971"/>
      <c r="L934" s="971"/>
      <c r="M934" s="534"/>
      <c r="N934" s="534"/>
      <c r="O934" s="534"/>
      <c r="P934" s="534"/>
      <c r="Q934" s="534"/>
      <c r="R934" s="534"/>
      <c r="S934" s="534"/>
      <c r="T934" s="534"/>
      <c r="U934" s="534"/>
      <c r="V934" s="534"/>
      <c r="W934" s="534"/>
      <c r="X934" s="534"/>
      <c r="Y934" s="534"/>
      <c r="Z934" s="534"/>
      <c r="AA934" s="534"/>
      <c r="AB934" s="534"/>
      <c r="AC934" s="534"/>
      <c r="AD934" s="534"/>
    </row>
    <row r="935" ht="13.5" customHeight="1">
      <c r="A935" s="534"/>
      <c r="B935" s="652"/>
      <c r="C935" s="652"/>
      <c r="D935" s="652"/>
      <c r="E935" s="652"/>
      <c r="F935" s="652"/>
      <c r="G935" s="652"/>
      <c r="H935" s="652"/>
      <c r="I935" s="652"/>
      <c r="J935" s="652"/>
      <c r="K935" s="971"/>
      <c r="L935" s="971"/>
      <c r="M935" s="534"/>
      <c r="N935" s="534"/>
      <c r="O935" s="534"/>
      <c r="P935" s="534"/>
      <c r="Q935" s="534"/>
      <c r="R935" s="534"/>
      <c r="S935" s="534"/>
      <c r="T935" s="534"/>
      <c r="U935" s="534"/>
      <c r="V935" s="534"/>
      <c r="W935" s="534"/>
      <c r="X935" s="534"/>
      <c r="Y935" s="534"/>
      <c r="Z935" s="534"/>
      <c r="AA935" s="534"/>
      <c r="AB935" s="534"/>
      <c r="AC935" s="534"/>
      <c r="AD935" s="534"/>
    </row>
    <row r="936" ht="13.5" customHeight="1">
      <c r="A936" s="534"/>
      <c r="B936" s="652"/>
      <c r="C936" s="652"/>
      <c r="D936" s="652"/>
      <c r="E936" s="652"/>
      <c r="F936" s="652"/>
      <c r="G936" s="652"/>
      <c r="H936" s="652"/>
      <c r="I936" s="652"/>
      <c r="J936" s="652"/>
      <c r="K936" s="971"/>
      <c r="L936" s="971"/>
      <c r="M936" s="534"/>
      <c r="N936" s="534"/>
      <c r="O936" s="534"/>
      <c r="P936" s="534"/>
      <c r="Q936" s="534"/>
      <c r="R936" s="534"/>
      <c r="S936" s="534"/>
      <c r="T936" s="534"/>
      <c r="U936" s="534"/>
      <c r="V936" s="534"/>
      <c r="W936" s="534"/>
      <c r="X936" s="534"/>
      <c r="Y936" s="534"/>
      <c r="Z936" s="534"/>
      <c r="AA936" s="534"/>
      <c r="AB936" s="534"/>
      <c r="AC936" s="534"/>
      <c r="AD936" s="534"/>
    </row>
    <row r="937" ht="13.5" customHeight="1">
      <c r="A937" s="534"/>
      <c r="B937" s="652"/>
      <c r="C937" s="652"/>
      <c r="D937" s="652"/>
      <c r="E937" s="652"/>
      <c r="F937" s="652"/>
      <c r="G937" s="652"/>
      <c r="H937" s="652"/>
      <c r="I937" s="652"/>
      <c r="J937" s="652"/>
      <c r="K937" s="971"/>
      <c r="L937" s="971"/>
      <c r="M937" s="534"/>
      <c r="N937" s="534"/>
      <c r="O937" s="534"/>
      <c r="P937" s="534"/>
      <c r="Q937" s="534"/>
      <c r="R937" s="534"/>
      <c r="S937" s="534"/>
      <c r="T937" s="534"/>
      <c r="U937" s="534"/>
      <c r="V937" s="534"/>
      <c r="W937" s="534"/>
      <c r="X937" s="534"/>
      <c r="Y937" s="534"/>
      <c r="Z937" s="534"/>
      <c r="AA937" s="534"/>
      <c r="AB937" s="534"/>
      <c r="AC937" s="534"/>
      <c r="AD937" s="534"/>
    </row>
    <row r="938" ht="13.5" customHeight="1">
      <c r="A938" s="534"/>
      <c r="B938" s="652"/>
      <c r="C938" s="652"/>
      <c r="D938" s="652"/>
      <c r="E938" s="652"/>
      <c r="F938" s="652"/>
      <c r="G938" s="652"/>
      <c r="H938" s="652"/>
      <c r="I938" s="652"/>
      <c r="J938" s="652"/>
      <c r="K938" s="971"/>
      <c r="L938" s="971"/>
      <c r="M938" s="534"/>
      <c r="N938" s="534"/>
      <c r="O938" s="534"/>
      <c r="P938" s="534"/>
      <c r="Q938" s="534"/>
      <c r="R938" s="534"/>
      <c r="S938" s="534"/>
      <c r="T938" s="534"/>
      <c r="U938" s="534"/>
      <c r="V938" s="534"/>
      <c r="W938" s="534"/>
      <c r="X938" s="534"/>
      <c r="Y938" s="534"/>
      <c r="Z938" s="534"/>
      <c r="AA938" s="534"/>
      <c r="AB938" s="534"/>
      <c r="AC938" s="534"/>
      <c r="AD938" s="534"/>
    </row>
    <row r="939" ht="13.5" customHeight="1">
      <c r="A939" s="534"/>
      <c r="B939" s="652"/>
      <c r="C939" s="652"/>
      <c r="D939" s="652"/>
      <c r="E939" s="652"/>
      <c r="F939" s="652"/>
      <c r="G939" s="652"/>
      <c r="H939" s="652"/>
      <c r="I939" s="652"/>
      <c r="J939" s="652"/>
      <c r="K939" s="971"/>
      <c r="L939" s="971"/>
      <c r="M939" s="534"/>
      <c r="N939" s="534"/>
      <c r="O939" s="534"/>
      <c r="P939" s="534"/>
      <c r="Q939" s="534"/>
      <c r="R939" s="534"/>
      <c r="S939" s="534"/>
      <c r="T939" s="534"/>
      <c r="U939" s="534"/>
      <c r="V939" s="534"/>
      <c r="W939" s="534"/>
      <c r="X939" s="534"/>
      <c r="Y939" s="534"/>
      <c r="Z939" s="534"/>
      <c r="AA939" s="534"/>
      <c r="AB939" s="534"/>
      <c r="AC939" s="534"/>
      <c r="AD939" s="534"/>
    </row>
    <row r="940" ht="13.5" customHeight="1">
      <c r="A940" s="534"/>
      <c r="B940" s="652"/>
      <c r="C940" s="652"/>
      <c r="D940" s="652"/>
      <c r="E940" s="652"/>
      <c r="F940" s="652"/>
      <c r="G940" s="652"/>
      <c r="H940" s="652"/>
      <c r="I940" s="652"/>
      <c r="J940" s="652"/>
      <c r="K940" s="971"/>
      <c r="L940" s="971"/>
      <c r="M940" s="534"/>
      <c r="N940" s="534"/>
      <c r="O940" s="534"/>
      <c r="P940" s="534"/>
      <c r="Q940" s="534"/>
      <c r="R940" s="534"/>
      <c r="S940" s="534"/>
      <c r="T940" s="534"/>
      <c r="U940" s="534"/>
      <c r="V940" s="534"/>
      <c r="W940" s="534"/>
      <c r="X940" s="534"/>
      <c r="Y940" s="534"/>
      <c r="Z940" s="534"/>
      <c r="AA940" s="534"/>
      <c r="AB940" s="534"/>
      <c r="AC940" s="534"/>
      <c r="AD940" s="534"/>
    </row>
    <row r="941" ht="13.5" customHeight="1">
      <c r="A941" s="534"/>
      <c r="B941" s="652"/>
      <c r="C941" s="652"/>
      <c r="D941" s="652"/>
      <c r="E941" s="652"/>
      <c r="F941" s="652"/>
      <c r="G941" s="652"/>
      <c r="H941" s="652"/>
      <c r="I941" s="652"/>
      <c r="J941" s="652"/>
      <c r="K941" s="971"/>
      <c r="L941" s="971"/>
      <c r="M941" s="534"/>
      <c r="N941" s="534"/>
      <c r="O941" s="534"/>
      <c r="P941" s="534"/>
      <c r="Q941" s="534"/>
      <c r="R941" s="534"/>
      <c r="S941" s="534"/>
      <c r="T941" s="534"/>
      <c r="U941" s="534"/>
      <c r="V941" s="534"/>
      <c r="W941" s="534"/>
      <c r="X941" s="534"/>
      <c r="Y941" s="534"/>
      <c r="Z941" s="534"/>
      <c r="AA941" s="534"/>
      <c r="AB941" s="534"/>
      <c r="AC941" s="534"/>
      <c r="AD941" s="534"/>
    </row>
    <row r="942" ht="13.5" customHeight="1">
      <c r="A942" s="534"/>
      <c r="B942" s="652"/>
      <c r="C942" s="652"/>
      <c r="D942" s="652"/>
      <c r="E942" s="652"/>
      <c r="F942" s="652"/>
      <c r="G942" s="652"/>
      <c r="H942" s="652"/>
      <c r="I942" s="652"/>
      <c r="J942" s="652"/>
      <c r="K942" s="971"/>
      <c r="L942" s="971"/>
      <c r="M942" s="534"/>
      <c r="N942" s="534"/>
      <c r="O942" s="534"/>
      <c r="P942" s="534"/>
      <c r="Q942" s="534"/>
      <c r="R942" s="534"/>
      <c r="S942" s="534"/>
      <c r="T942" s="534"/>
      <c r="U942" s="534"/>
      <c r="V942" s="534"/>
      <c r="W942" s="534"/>
      <c r="X942" s="534"/>
      <c r="Y942" s="534"/>
      <c r="Z942" s="534"/>
      <c r="AA942" s="534"/>
      <c r="AB942" s="534"/>
      <c r="AC942" s="534"/>
      <c r="AD942" s="534"/>
    </row>
    <row r="943" ht="13.5" customHeight="1">
      <c r="A943" s="534"/>
      <c r="B943" s="652"/>
      <c r="C943" s="652"/>
      <c r="D943" s="652"/>
      <c r="E943" s="652"/>
      <c r="F943" s="652"/>
      <c r="G943" s="652"/>
      <c r="H943" s="652"/>
      <c r="I943" s="652"/>
      <c r="J943" s="652"/>
      <c r="K943" s="971"/>
      <c r="L943" s="971"/>
      <c r="M943" s="534"/>
      <c r="N943" s="534"/>
      <c r="O943" s="534"/>
      <c r="P943" s="534"/>
      <c r="Q943" s="534"/>
      <c r="R943" s="534"/>
      <c r="S943" s="534"/>
      <c r="T943" s="534"/>
      <c r="U943" s="534"/>
      <c r="V943" s="534"/>
      <c r="W943" s="534"/>
      <c r="X943" s="534"/>
      <c r="Y943" s="534"/>
      <c r="Z943" s="534"/>
      <c r="AA943" s="534"/>
      <c r="AB943" s="534"/>
      <c r="AC943" s="534"/>
      <c r="AD943" s="534"/>
    </row>
    <row r="944" ht="13.5" customHeight="1">
      <c r="A944" s="534"/>
      <c r="B944" s="652"/>
      <c r="C944" s="652"/>
      <c r="D944" s="652"/>
      <c r="E944" s="652"/>
      <c r="F944" s="652"/>
      <c r="G944" s="652"/>
      <c r="H944" s="652"/>
      <c r="I944" s="652"/>
      <c r="J944" s="652"/>
      <c r="K944" s="971"/>
      <c r="L944" s="971"/>
      <c r="M944" s="534"/>
      <c r="N944" s="534"/>
      <c r="O944" s="534"/>
      <c r="P944" s="534"/>
      <c r="Q944" s="534"/>
      <c r="R944" s="534"/>
      <c r="S944" s="534"/>
      <c r="T944" s="534"/>
      <c r="U944" s="534"/>
      <c r="V944" s="534"/>
      <c r="W944" s="534"/>
      <c r="X944" s="534"/>
      <c r="Y944" s="534"/>
      <c r="Z944" s="534"/>
      <c r="AA944" s="534"/>
      <c r="AB944" s="534"/>
      <c r="AC944" s="534"/>
      <c r="AD944" s="534"/>
    </row>
    <row r="945" ht="13.5" customHeight="1">
      <c r="A945" s="534"/>
      <c r="B945" s="652"/>
      <c r="C945" s="652"/>
      <c r="D945" s="652"/>
      <c r="E945" s="652"/>
      <c r="F945" s="652"/>
      <c r="G945" s="652"/>
      <c r="H945" s="652"/>
      <c r="I945" s="652"/>
      <c r="J945" s="652"/>
      <c r="K945" s="971"/>
      <c r="L945" s="971"/>
      <c r="M945" s="534"/>
      <c r="N945" s="534"/>
      <c r="O945" s="534"/>
      <c r="P945" s="534"/>
      <c r="Q945" s="534"/>
      <c r="R945" s="534"/>
      <c r="S945" s="534"/>
      <c r="T945" s="534"/>
      <c r="U945" s="534"/>
      <c r="V945" s="534"/>
      <c r="W945" s="534"/>
      <c r="X945" s="534"/>
      <c r="Y945" s="534"/>
      <c r="Z945" s="534"/>
      <c r="AA945" s="534"/>
      <c r="AB945" s="534"/>
      <c r="AC945" s="534"/>
      <c r="AD945" s="534"/>
    </row>
    <row r="946" ht="13.5" customHeight="1">
      <c r="A946" s="534"/>
      <c r="B946" s="652"/>
      <c r="C946" s="652"/>
      <c r="D946" s="652"/>
      <c r="E946" s="652"/>
      <c r="F946" s="652"/>
      <c r="G946" s="652"/>
      <c r="H946" s="652"/>
      <c r="I946" s="652"/>
      <c r="J946" s="652"/>
      <c r="K946" s="971"/>
      <c r="L946" s="971"/>
      <c r="M946" s="534"/>
      <c r="N946" s="534"/>
      <c r="O946" s="534"/>
      <c r="P946" s="534"/>
      <c r="Q946" s="534"/>
      <c r="R946" s="534"/>
      <c r="S946" s="534"/>
      <c r="T946" s="534"/>
      <c r="U946" s="534"/>
      <c r="V946" s="534"/>
      <c r="W946" s="534"/>
      <c r="X946" s="534"/>
      <c r="Y946" s="534"/>
      <c r="Z946" s="534"/>
      <c r="AA946" s="534"/>
      <c r="AB946" s="534"/>
      <c r="AC946" s="534"/>
      <c r="AD946" s="534"/>
    </row>
    <row r="947" ht="13.5" customHeight="1">
      <c r="A947" s="534"/>
      <c r="B947" s="652"/>
      <c r="C947" s="652"/>
      <c r="D947" s="652"/>
      <c r="E947" s="652"/>
      <c r="F947" s="652"/>
      <c r="G947" s="652"/>
      <c r="H947" s="652"/>
      <c r="I947" s="652"/>
      <c r="J947" s="652"/>
      <c r="K947" s="971"/>
      <c r="L947" s="971"/>
      <c r="M947" s="534"/>
      <c r="N947" s="534"/>
      <c r="O947" s="534"/>
      <c r="P947" s="534"/>
      <c r="Q947" s="534"/>
      <c r="R947" s="534"/>
      <c r="S947" s="534"/>
      <c r="T947" s="534"/>
      <c r="U947" s="534"/>
      <c r="V947" s="534"/>
      <c r="W947" s="534"/>
      <c r="X947" s="534"/>
      <c r="Y947" s="534"/>
      <c r="Z947" s="534"/>
      <c r="AA947" s="534"/>
      <c r="AB947" s="534"/>
      <c r="AC947" s="534"/>
      <c r="AD947" s="534"/>
    </row>
    <row r="948" ht="13.5" customHeight="1">
      <c r="A948" s="534"/>
      <c r="B948" s="652"/>
      <c r="C948" s="652"/>
      <c r="D948" s="652"/>
      <c r="E948" s="652"/>
      <c r="F948" s="652"/>
      <c r="G948" s="652"/>
      <c r="H948" s="652"/>
      <c r="I948" s="652"/>
      <c r="J948" s="652"/>
      <c r="K948" s="971"/>
      <c r="L948" s="971"/>
      <c r="M948" s="534"/>
      <c r="N948" s="534"/>
      <c r="O948" s="534"/>
      <c r="P948" s="534"/>
      <c r="Q948" s="534"/>
      <c r="R948" s="534"/>
      <c r="S948" s="534"/>
      <c r="T948" s="534"/>
      <c r="U948" s="534"/>
      <c r="V948" s="534"/>
      <c r="W948" s="534"/>
      <c r="X948" s="534"/>
      <c r="Y948" s="534"/>
      <c r="Z948" s="534"/>
      <c r="AA948" s="534"/>
      <c r="AB948" s="534"/>
      <c r="AC948" s="534"/>
      <c r="AD948" s="534"/>
    </row>
    <row r="949" ht="13.5" customHeight="1">
      <c r="A949" s="534"/>
      <c r="B949" s="652"/>
      <c r="C949" s="652"/>
      <c r="D949" s="652"/>
      <c r="E949" s="652"/>
      <c r="F949" s="652"/>
      <c r="G949" s="652"/>
      <c r="H949" s="652"/>
      <c r="I949" s="652"/>
      <c r="J949" s="652"/>
      <c r="K949" s="971"/>
      <c r="L949" s="971"/>
      <c r="M949" s="534"/>
      <c r="N949" s="534"/>
      <c r="O949" s="534"/>
      <c r="P949" s="534"/>
      <c r="Q949" s="534"/>
      <c r="R949" s="534"/>
      <c r="S949" s="534"/>
      <c r="T949" s="534"/>
      <c r="U949" s="534"/>
      <c r="V949" s="534"/>
      <c r="W949" s="534"/>
      <c r="X949" s="534"/>
      <c r="Y949" s="534"/>
      <c r="Z949" s="534"/>
      <c r="AA949" s="534"/>
      <c r="AB949" s="534"/>
      <c r="AC949" s="534"/>
      <c r="AD949" s="534"/>
    </row>
    <row r="950" ht="13.5" customHeight="1">
      <c r="A950" s="534"/>
      <c r="B950" s="652"/>
      <c r="C950" s="652"/>
      <c r="D950" s="652"/>
      <c r="E950" s="652"/>
      <c r="F950" s="652"/>
      <c r="G950" s="652"/>
      <c r="H950" s="652"/>
      <c r="I950" s="652"/>
      <c r="J950" s="652"/>
      <c r="K950" s="971"/>
      <c r="L950" s="971"/>
      <c r="M950" s="534"/>
      <c r="N950" s="534"/>
      <c r="O950" s="534"/>
      <c r="P950" s="534"/>
      <c r="Q950" s="534"/>
      <c r="R950" s="534"/>
      <c r="S950" s="534"/>
      <c r="T950" s="534"/>
      <c r="U950" s="534"/>
      <c r="V950" s="534"/>
      <c r="W950" s="534"/>
      <c r="X950" s="534"/>
      <c r="Y950" s="534"/>
      <c r="Z950" s="534"/>
      <c r="AA950" s="534"/>
      <c r="AB950" s="534"/>
      <c r="AC950" s="534"/>
      <c r="AD950" s="534"/>
    </row>
    <row r="951" ht="13.5" customHeight="1">
      <c r="A951" s="534"/>
      <c r="B951" s="652"/>
      <c r="C951" s="652"/>
      <c r="D951" s="652"/>
      <c r="E951" s="652"/>
      <c r="F951" s="652"/>
      <c r="G951" s="652"/>
      <c r="H951" s="652"/>
      <c r="I951" s="652"/>
      <c r="J951" s="652"/>
      <c r="K951" s="971"/>
      <c r="L951" s="971"/>
      <c r="M951" s="534"/>
      <c r="N951" s="534"/>
      <c r="O951" s="534"/>
      <c r="P951" s="534"/>
      <c r="Q951" s="534"/>
      <c r="R951" s="534"/>
      <c r="S951" s="534"/>
      <c r="T951" s="534"/>
      <c r="U951" s="534"/>
      <c r="V951" s="534"/>
      <c r="W951" s="534"/>
      <c r="X951" s="534"/>
      <c r="Y951" s="534"/>
      <c r="Z951" s="534"/>
      <c r="AA951" s="534"/>
      <c r="AB951" s="534"/>
      <c r="AC951" s="534"/>
      <c r="AD951" s="534"/>
    </row>
    <row r="952" ht="13.5" customHeight="1">
      <c r="A952" s="534"/>
      <c r="B952" s="652"/>
      <c r="C952" s="652"/>
      <c r="D952" s="652"/>
      <c r="E952" s="652"/>
      <c r="F952" s="652"/>
      <c r="G952" s="652"/>
      <c r="H952" s="652"/>
      <c r="I952" s="652"/>
      <c r="J952" s="652"/>
      <c r="K952" s="971"/>
      <c r="L952" s="971"/>
      <c r="M952" s="534"/>
      <c r="N952" s="534"/>
      <c r="O952" s="534"/>
      <c r="P952" s="534"/>
      <c r="Q952" s="534"/>
      <c r="R952" s="534"/>
      <c r="S952" s="534"/>
      <c r="T952" s="534"/>
      <c r="U952" s="534"/>
      <c r="V952" s="534"/>
      <c r="W952" s="534"/>
      <c r="X952" s="534"/>
      <c r="Y952" s="534"/>
      <c r="Z952" s="534"/>
      <c r="AA952" s="534"/>
      <c r="AB952" s="534"/>
      <c r="AC952" s="534"/>
      <c r="AD952" s="534"/>
    </row>
    <row r="953" ht="13.5" customHeight="1">
      <c r="A953" s="534"/>
      <c r="B953" s="652"/>
      <c r="C953" s="652"/>
      <c r="D953" s="652"/>
      <c r="E953" s="652"/>
      <c r="F953" s="652"/>
      <c r="G953" s="652"/>
      <c r="H953" s="652"/>
      <c r="I953" s="652"/>
      <c r="J953" s="652"/>
      <c r="K953" s="971"/>
      <c r="L953" s="971"/>
      <c r="M953" s="534"/>
      <c r="N953" s="534"/>
      <c r="O953" s="534"/>
      <c r="P953" s="534"/>
      <c r="Q953" s="534"/>
      <c r="R953" s="534"/>
      <c r="S953" s="534"/>
      <c r="T953" s="534"/>
      <c r="U953" s="534"/>
      <c r="V953" s="534"/>
      <c r="W953" s="534"/>
      <c r="X953" s="534"/>
      <c r="Y953" s="534"/>
      <c r="Z953" s="534"/>
      <c r="AA953" s="534"/>
      <c r="AB953" s="534"/>
      <c r="AC953" s="534"/>
      <c r="AD953" s="534"/>
    </row>
    <row r="954" ht="13.5" customHeight="1">
      <c r="A954" s="534"/>
      <c r="B954" s="652"/>
      <c r="C954" s="652"/>
      <c r="D954" s="652"/>
      <c r="E954" s="652"/>
      <c r="F954" s="652"/>
      <c r="G954" s="652"/>
      <c r="H954" s="652"/>
      <c r="I954" s="652"/>
      <c r="J954" s="652"/>
      <c r="K954" s="971"/>
      <c r="L954" s="971"/>
      <c r="M954" s="534"/>
      <c r="N954" s="534"/>
      <c r="O954" s="534"/>
      <c r="P954" s="534"/>
      <c r="Q954" s="534"/>
      <c r="R954" s="534"/>
      <c r="S954" s="534"/>
      <c r="T954" s="534"/>
      <c r="U954" s="534"/>
      <c r="V954" s="534"/>
      <c r="W954" s="534"/>
      <c r="X954" s="534"/>
      <c r="Y954" s="534"/>
      <c r="Z954" s="534"/>
      <c r="AA954" s="534"/>
      <c r="AB954" s="534"/>
      <c r="AC954" s="534"/>
      <c r="AD954" s="534"/>
    </row>
    <row r="955" ht="13.5" customHeight="1">
      <c r="A955" s="534"/>
      <c r="B955" s="652"/>
      <c r="C955" s="652"/>
      <c r="D955" s="652"/>
      <c r="E955" s="652"/>
      <c r="F955" s="652"/>
      <c r="G955" s="652"/>
      <c r="H955" s="652"/>
      <c r="I955" s="652"/>
      <c r="J955" s="652"/>
      <c r="K955" s="971"/>
      <c r="L955" s="971"/>
      <c r="M955" s="534"/>
      <c r="N955" s="534"/>
      <c r="O955" s="534"/>
      <c r="P955" s="534"/>
      <c r="Q955" s="534"/>
      <c r="R955" s="534"/>
      <c r="S955" s="534"/>
      <c r="T955" s="534"/>
      <c r="U955" s="534"/>
      <c r="V955" s="534"/>
      <c r="W955" s="534"/>
      <c r="X955" s="534"/>
      <c r="Y955" s="534"/>
      <c r="Z955" s="534"/>
      <c r="AA955" s="534"/>
      <c r="AB955" s="534"/>
      <c r="AC955" s="534"/>
      <c r="AD955" s="534"/>
    </row>
    <row r="956" ht="13.5" customHeight="1">
      <c r="A956" s="534"/>
      <c r="B956" s="652"/>
      <c r="C956" s="652"/>
      <c r="D956" s="652"/>
      <c r="E956" s="652"/>
      <c r="F956" s="652"/>
      <c r="G956" s="652"/>
      <c r="H956" s="652"/>
      <c r="I956" s="652"/>
      <c r="J956" s="652"/>
      <c r="K956" s="971"/>
      <c r="L956" s="971"/>
      <c r="M956" s="534"/>
      <c r="N956" s="534"/>
      <c r="O956" s="534"/>
      <c r="P956" s="534"/>
      <c r="Q956" s="534"/>
      <c r="R956" s="534"/>
      <c r="S956" s="534"/>
      <c r="T956" s="534"/>
      <c r="U956" s="534"/>
      <c r="V956" s="534"/>
      <c r="W956" s="534"/>
      <c r="X956" s="534"/>
      <c r="Y956" s="534"/>
      <c r="Z956" s="534"/>
      <c r="AA956" s="534"/>
      <c r="AB956" s="534"/>
      <c r="AC956" s="534"/>
      <c r="AD956" s="534"/>
    </row>
    <row r="957" ht="13.5" customHeight="1">
      <c r="A957" s="534"/>
      <c r="B957" s="652"/>
      <c r="C957" s="652"/>
      <c r="D957" s="652"/>
      <c r="E957" s="652"/>
      <c r="F957" s="652"/>
      <c r="G957" s="652"/>
      <c r="H957" s="652"/>
      <c r="I957" s="652"/>
      <c r="J957" s="652"/>
      <c r="K957" s="971"/>
      <c r="L957" s="971"/>
      <c r="M957" s="534"/>
      <c r="N957" s="534"/>
      <c r="O957" s="534"/>
      <c r="P957" s="534"/>
      <c r="Q957" s="534"/>
      <c r="R957" s="534"/>
      <c r="S957" s="534"/>
      <c r="T957" s="534"/>
      <c r="U957" s="534"/>
      <c r="V957" s="534"/>
      <c r="W957" s="534"/>
      <c r="X957" s="534"/>
      <c r="Y957" s="534"/>
      <c r="Z957" s="534"/>
      <c r="AA957" s="534"/>
      <c r="AB957" s="534"/>
      <c r="AC957" s="534"/>
      <c r="AD957" s="534"/>
    </row>
    <row r="958" ht="13.5" customHeight="1">
      <c r="A958" s="534"/>
      <c r="B958" s="652"/>
      <c r="C958" s="652"/>
      <c r="D958" s="652"/>
      <c r="E958" s="652"/>
      <c r="F958" s="652"/>
      <c r="G958" s="652"/>
      <c r="H958" s="652"/>
      <c r="I958" s="652"/>
      <c r="J958" s="652"/>
      <c r="K958" s="971"/>
      <c r="L958" s="971"/>
      <c r="M958" s="534"/>
      <c r="N958" s="534"/>
      <c r="O958" s="534"/>
      <c r="P958" s="534"/>
      <c r="Q958" s="534"/>
      <c r="R958" s="534"/>
      <c r="S958" s="534"/>
      <c r="T958" s="534"/>
      <c r="U958" s="534"/>
      <c r="V958" s="534"/>
      <c r="W958" s="534"/>
      <c r="X958" s="534"/>
      <c r="Y958" s="534"/>
      <c r="Z958" s="534"/>
      <c r="AA958" s="534"/>
      <c r="AB958" s="534"/>
      <c r="AC958" s="534"/>
      <c r="AD958" s="534"/>
    </row>
    <row r="959" ht="13.5" customHeight="1">
      <c r="A959" s="534"/>
      <c r="B959" s="652"/>
      <c r="C959" s="652"/>
      <c r="D959" s="652"/>
      <c r="E959" s="652"/>
      <c r="F959" s="652"/>
      <c r="G959" s="652"/>
      <c r="H959" s="652"/>
      <c r="I959" s="652"/>
      <c r="J959" s="652"/>
      <c r="K959" s="971"/>
      <c r="L959" s="971"/>
      <c r="M959" s="534"/>
      <c r="N959" s="534"/>
      <c r="O959" s="534"/>
      <c r="P959" s="534"/>
      <c r="Q959" s="534"/>
      <c r="R959" s="534"/>
      <c r="S959" s="534"/>
      <c r="T959" s="534"/>
      <c r="U959" s="534"/>
      <c r="V959" s="534"/>
      <c r="W959" s="534"/>
      <c r="X959" s="534"/>
      <c r="Y959" s="534"/>
      <c r="Z959" s="534"/>
      <c r="AA959" s="534"/>
      <c r="AB959" s="534"/>
      <c r="AC959" s="534"/>
      <c r="AD959" s="534"/>
    </row>
    <row r="960" ht="13.5" customHeight="1">
      <c r="A960" s="534"/>
      <c r="B960" s="652"/>
      <c r="C960" s="652"/>
      <c r="D960" s="652"/>
      <c r="E960" s="652"/>
      <c r="F960" s="652"/>
      <c r="G960" s="652"/>
      <c r="H960" s="652"/>
      <c r="I960" s="652"/>
      <c r="J960" s="652"/>
      <c r="K960" s="971"/>
      <c r="L960" s="971"/>
      <c r="M960" s="534"/>
      <c r="N960" s="534"/>
      <c r="O960" s="534"/>
      <c r="P960" s="534"/>
      <c r="Q960" s="534"/>
      <c r="R960" s="534"/>
      <c r="S960" s="534"/>
      <c r="T960" s="534"/>
      <c r="U960" s="534"/>
      <c r="V960" s="534"/>
      <c r="W960" s="534"/>
      <c r="X960" s="534"/>
      <c r="Y960" s="534"/>
      <c r="Z960" s="534"/>
      <c r="AA960" s="534"/>
      <c r="AB960" s="534"/>
      <c r="AC960" s="534"/>
      <c r="AD960" s="534"/>
    </row>
    <row r="961" ht="13.5" customHeight="1">
      <c r="A961" s="534"/>
      <c r="B961" s="652"/>
      <c r="C961" s="652"/>
      <c r="D961" s="652"/>
      <c r="E961" s="652"/>
      <c r="F961" s="652"/>
      <c r="G961" s="652"/>
      <c r="H961" s="652"/>
      <c r="I961" s="652"/>
      <c r="J961" s="652"/>
      <c r="K961" s="971"/>
      <c r="L961" s="971"/>
      <c r="M961" s="534"/>
      <c r="N961" s="534"/>
      <c r="O961" s="534"/>
      <c r="P961" s="534"/>
      <c r="Q961" s="534"/>
      <c r="R961" s="534"/>
      <c r="S961" s="534"/>
      <c r="T961" s="534"/>
      <c r="U961" s="534"/>
      <c r="V961" s="534"/>
      <c r="W961" s="534"/>
      <c r="X961" s="534"/>
      <c r="Y961" s="534"/>
      <c r="Z961" s="534"/>
      <c r="AA961" s="534"/>
      <c r="AB961" s="534"/>
      <c r="AC961" s="534"/>
      <c r="AD961" s="534"/>
    </row>
    <row r="962" ht="13.5" customHeight="1">
      <c r="A962" s="534"/>
      <c r="B962" s="652"/>
      <c r="C962" s="652"/>
      <c r="D962" s="652"/>
      <c r="E962" s="652"/>
      <c r="F962" s="652"/>
      <c r="G962" s="652"/>
      <c r="H962" s="652"/>
      <c r="I962" s="652"/>
      <c r="J962" s="652"/>
      <c r="K962" s="971"/>
      <c r="L962" s="971"/>
      <c r="M962" s="534"/>
      <c r="N962" s="534"/>
      <c r="O962" s="534"/>
      <c r="P962" s="534"/>
      <c r="Q962" s="534"/>
      <c r="R962" s="534"/>
      <c r="S962" s="534"/>
      <c r="T962" s="534"/>
      <c r="U962" s="534"/>
      <c r="V962" s="534"/>
      <c r="W962" s="534"/>
      <c r="X962" s="534"/>
      <c r="Y962" s="534"/>
      <c r="Z962" s="534"/>
      <c r="AA962" s="534"/>
      <c r="AB962" s="534"/>
      <c r="AC962" s="534"/>
      <c r="AD962" s="534"/>
    </row>
    <row r="963" ht="13.5" customHeight="1">
      <c r="A963" s="534"/>
      <c r="B963" s="652"/>
      <c r="C963" s="652"/>
      <c r="D963" s="652"/>
      <c r="E963" s="652"/>
      <c r="F963" s="652"/>
      <c r="G963" s="652"/>
      <c r="H963" s="652"/>
      <c r="I963" s="652"/>
      <c r="J963" s="652"/>
      <c r="K963" s="971"/>
      <c r="L963" s="971"/>
      <c r="M963" s="534"/>
      <c r="N963" s="534"/>
      <c r="O963" s="534"/>
      <c r="P963" s="534"/>
      <c r="Q963" s="534"/>
      <c r="R963" s="534"/>
      <c r="S963" s="534"/>
      <c r="T963" s="534"/>
      <c r="U963" s="534"/>
      <c r="V963" s="534"/>
      <c r="W963" s="534"/>
      <c r="X963" s="534"/>
      <c r="Y963" s="534"/>
      <c r="Z963" s="534"/>
      <c r="AA963" s="534"/>
      <c r="AB963" s="534"/>
      <c r="AC963" s="534"/>
      <c r="AD963" s="534"/>
    </row>
    <row r="964" ht="13.5" customHeight="1">
      <c r="A964" s="534"/>
      <c r="B964" s="652"/>
      <c r="C964" s="652"/>
      <c r="D964" s="652"/>
      <c r="E964" s="652"/>
      <c r="F964" s="652"/>
      <c r="G964" s="652"/>
      <c r="H964" s="652"/>
      <c r="I964" s="652"/>
      <c r="J964" s="652"/>
      <c r="K964" s="971"/>
      <c r="L964" s="971"/>
      <c r="M964" s="534"/>
      <c r="N964" s="534"/>
      <c r="O964" s="534"/>
      <c r="P964" s="534"/>
      <c r="Q964" s="534"/>
      <c r="R964" s="534"/>
      <c r="S964" s="534"/>
      <c r="T964" s="534"/>
      <c r="U964" s="534"/>
      <c r="V964" s="534"/>
      <c r="W964" s="534"/>
      <c r="X964" s="534"/>
      <c r="Y964" s="534"/>
      <c r="Z964" s="534"/>
      <c r="AA964" s="534"/>
      <c r="AB964" s="534"/>
      <c r="AC964" s="534"/>
      <c r="AD964" s="534"/>
    </row>
    <row r="965" ht="13.5" customHeight="1">
      <c r="A965" s="534"/>
      <c r="B965" s="652"/>
      <c r="C965" s="652"/>
      <c r="D965" s="652"/>
      <c r="E965" s="652"/>
      <c r="F965" s="652"/>
      <c r="G965" s="652"/>
      <c r="H965" s="652"/>
      <c r="I965" s="652"/>
      <c r="J965" s="652"/>
      <c r="K965" s="971"/>
      <c r="L965" s="971"/>
      <c r="M965" s="534"/>
      <c r="N965" s="534"/>
      <c r="O965" s="534"/>
      <c r="P965" s="534"/>
      <c r="Q965" s="534"/>
      <c r="R965" s="534"/>
      <c r="S965" s="534"/>
      <c r="T965" s="534"/>
      <c r="U965" s="534"/>
      <c r="V965" s="534"/>
      <c r="W965" s="534"/>
      <c r="X965" s="534"/>
      <c r="Y965" s="534"/>
      <c r="Z965" s="534"/>
      <c r="AA965" s="534"/>
      <c r="AB965" s="534"/>
      <c r="AC965" s="534"/>
      <c r="AD965" s="534"/>
    </row>
    <row r="966" ht="13.5" customHeight="1">
      <c r="A966" s="534"/>
      <c r="B966" s="652"/>
      <c r="C966" s="652"/>
      <c r="D966" s="652"/>
      <c r="E966" s="652"/>
      <c r="F966" s="652"/>
      <c r="G966" s="652"/>
      <c r="H966" s="652"/>
      <c r="I966" s="652"/>
      <c r="J966" s="652"/>
      <c r="K966" s="971"/>
      <c r="L966" s="971"/>
      <c r="M966" s="534"/>
      <c r="N966" s="534"/>
      <c r="O966" s="534"/>
      <c r="P966" s="534"/>
      <c r="Q966" s="534"/>
      <c r="R966" s="534"/>
      <c r="S966" s="534"/>
      <c r="T966" s="534"/>
      <c r="U966" s="534"/>
      <c r="V966" s="534"/>
      <c r="W966" s="534"/>
      <c r="X966" s="534"/>
      <c r="Y966" s="534"/>
      <c r="Z966" s="534"/>
      <c r="AA966" s="534"/>
      <c r="AB966" s="534"/>
      <c r="AC966" s="534"/>
      <c r="AD966" s="534"/>
    </row>
    <row r="967" ht="13.5" customHeight="1">
      <c r="A967" s="534"/>
      <c r="B967" s="652"/>
      <c r="C967" s="652"/>
      <c r="D967" s="652"/>
      <c r="E967" s="652"/>
      <c r="F967" s="652"/>
      <c r="G967" s="652"/>
      <c r="H967" s="652"/>
      <c r="I967" s="652"/>
      <c r="J967" s="652"/>
      <c r="K967" s="971"/>
      <c r="L967" s="971"/>
      <c r="M967" s="534"/>
      <c r="N967" s="534"/>
      <c r="O967" s="534"/>
      <c r="P967" s="534"/>
      <c r="Q967" s="534"/>
      <c r="R967" s="534"/>
      <c r="S967" s="534"/>
      <c r="T967" s="534"/>
      <c r="U967" s="534"/>
      <c r="V967" s="534"/>
      <c r="W967" s="534"/>
      <c r="X967" s="534"/>
      <c r="Y967" s="534"/>
      <c r="Z967" s="534"/>
      <c r="AA967" s="534"/>
      <c r="AB967" s="534"/>
      <c r="AC967" s="534"/>
      <c r="AD967" s="534"/>
    </row>
    <row r="968" ht="13.5" customHeight="1">
      <c r="A968" s="534"/>
      <c r="B968" s="652"/>
      <c r="C968" s="652"/>
      <c r="D968" s="652"/>
      <c r="E968" s="652"/>
      <c r="F968" s="652"/>
      <c r="G968" s="652"/>
      <c r="H968" s="652"/>
      <c r="I968" s="652"/>
      <c r="J968" s="652"/>
      <c r="K968" s="971"/>
      <c r="L968" s="971"/>
      <c r="M968" s="534"/>
      <c r="N968" s="534"/>
      <c r="O968" s="534"/>
      <c r="P968" s="534"/>
      <c r="Q968" s="534"/>
      <c r="R968" s="534"/>
      <c r="S968" s="534"/>
      <c r="T968" s="534"/>
      <c r="U968" s="534"/>
      <c r="V968" s="534"/>
      <c r="W968" s="534"/>
      <c r="X968" s="534"/>
      <c r="Y968" s="534"/>
      <c r="Z968" s="534"/>
      <c r="AA968" s="534"/>
      <c r="AB968" s="534"/>
      <c r="AC968" s="534"/>
      <c r="AD968" s="534"/>
    </row>
    <row r="969" ht="13.5" customHeight="1">
      <c r="A969" s="534"/>
      <c r="B969" s="652"/>
      <c r="C969" s="652"/>
      <c r="D969" s="652"/>
      <c r="E969" s="652"/>
      <c r="F969" s="652"/>
      <c r="G969" s="652"/>
      <c r="H969" s="652"/>
      <c r="I969" s="652"/>
      <c r="J969" s="652"/>
      <c r="K969" s="971"/>
      <c r="L969" s="971"/>
      <c r="M969" s="534"/>
      <c r="N969" s="534"/>
      <c r="O969" s="534"/>
      <c r="P969" s="534"/>
      <c r="Q969" s="534"/>
      <c r="R969" s="534"/>
      <c r="S969" s="534"/>
      <c r="T969" s="534"/>
      <c r="U969" s="534"/>
      <c r="V969" s="534"/>
      <c r="W969" s="534"/>
      <c r="X969" s="534"/>
      <c r="Y969" s="534"/>
      <c r="Z969" s="534"/>
      <c r="AA969" s="534"/>
      <c r="AB969" s="534"/>
      <c r="AC969" s="534"/>
      <c r="AD969" s="534"/>
    </row>
    <row r="970" ht="13.5" customHeight="1">
      <c r="A970" s="534"/>
      <c r="B970" s="652"/>
      <c r="C970" s="652"/>
      <c r="D970" s="652"/>
      <c r="E970" s="652"/>
      <c r="F970" s="652"/>
      <c r="G970" s="652"/>
      <c r="H970" s="652"/>
      <c r="I970" s="652"/>
      <c r="J970" s="652"/>
      <c r="K970" s="971"/>
      <c r="L970" s="971"/>
      <c r="M970" s="534"/>
      <c r="N970" s="534"/>
      <c r="O970" s="534"/>
      <c r="P970" s="534"/>
      <c r="Q970" s="534"/>
      <c r="R970" s="534"/>
      <c r="S970" s="534"/>
      <c r="T970" s="534"/>
      <c r="U970" s="534"/>
      <c r="V970" s="534"/>
      <c r="W970" s="534"/>
      <c r="X970" s="534"/>
      <c r="Y970" s="534"/>
      <c r="Z970" s="534"/>
      <c r="AA970" s="534"/>
      <c r="AB970" s="534"/>
      <c r="AC970" s="534"/>
      <c r="AD970" s="534"/>
    </row>
    <row r="971" ht="13.5" customHeight="1">
      <c r="A971" s="534"/>
      <c r="B971" s="652"/>
      <c r="C971" s="652"/>
      <c r="D971" s="652"/>
      <c r="E971" s="652"/>
      <c r="F971" s="652"/>
      <c r="G971" s="652"/>
      <c r="H971" s="652"/>
      <c r="I971" s="652"/>
      <c r="J971" s="652"/>
      <c r="K971" s="971"/>
      <c r="L971" s="971"/>
      <c r="M971" s="534"/>
      <c r="N971" s="534"/>
      <c r="O971" s="534"/>
      <c r="P971" s="534"/>
      <c r="Q971" s="534"/>
      <c r="R971" s="534"/>
      <c r="S971" s="534"/>
      <c r="T971" s="534"/>
      <c r="U971" s="534"/>
      <c r="V971" s="534"/>
      <c r="W971" s="534"/>
      <c r="X971" s="534"/>
      <c r="Y971" s="534"/>
      <c r="Z971" s="534"/>
      <c r="AA971" s="534"/>
      <c r="AB971" s="534"/>
      <c r="AC971" s="534"/>
      <c r="AD971" s="534"/>
    </row>
    <row r="972" ht="13.5" customHeight="1">
      <c r="A972" s="534"/>
      <c r="B972" s="652"/>
      <c r="C972" s="652"/>
      <c r="D972" s="652"/>
      <c r="E972" s="652"/>
      <c r="F972" s="652"/>
      <c r="G972" s="652"/>
      <c r="H972" s="652"/>
      <c r="I972" s="652"/>
      <c r="J972" s="652"/>
      <c r="K972" s="971"/>
      <c r="L972" s="971"/>
      <c r="M972" s="534"/>
      <c r="N972" s="534"/>
      <c r="O972" s="534"/>
      <c r="P972" s="534"/>
      <c r="Q972" s="534"/>
      <c r="R972" s="534"/>
      <c r="S972" s="534"/>
      <c r="T972" s="534"/>
      <c r="U972" s="534"/>
      <c r="V972" s="534"/>
      <c r="W972" s="534"/>
      <c r="X972" s="534"/>
      <c r="Y972" s="534"/>
      <c r="Z972" s="534"/>
      <c r="AA972" s="534"/>
      <c r="AB972" s="534"/>
      <c r="AC972" s="534"/>
      <c r="AD972" s="534"/>
    </row>
    <row r="973" ht="13.5" customHeight="1">
      <c r="A973" s="534"/>
      <c r="B973" s="652"/>
      <c r="C973" s="652"/>
      <c r="D973" s="652"/>
      <c r="E973" s="652"/>
      <c r="F973" s="652"/>
      <c r="G973" s="652"/>
      <c r="H973" s="652"/>
      <c r="I973" s="652"/>
      <c r="J973" s="652"/>
      <c r="K973" s="971"/>
      <c r="L973" s="971"/>
      <c r="M973" s="534"/>
      <c r="N973" s="534"/>
      <c r="O973" s="534"/>
      <c r="P973" s="534"/>
      <c r="Q973" s="534"/>
      <c r="R973" s="534"/>
      <c r="S973" s="534"/>
      <c r="T973" s="534"/>
      <c r="U973" s="534"/>
      <c r="V973" s="534"/>
      <c r="W973" s="534"/>
      <c r="X973" s="534"/>
      <c r="Y973" s="534"/>
      <c r="Z973" s="534"/>
      <c r="AA973" s="534"/>
      <c r="AB973" s="534"/>
      <c r="AC973" s="534"/>
      <c r="AD973" s="534"/>
    </row>
    <row r="974" ht="13.5" customHeight="1">
      <c r="A974" s="534"/>
      <c r="B974" s="652"/>
      <c r="C974" s="652"/>
      <c r="D974" s="652"/>
      <c r="E974" s="652"/>
      <c r="F974" s="652"/>
      <c r="G974" s="652"/>
      <c r="H974" s="652"/>
      <c r="I974" s="652"/>
      <c r="J974" s="652"/>
      <c r="K974" s="971"/>
      <c r="L974" s="971"/>
      <c r="M974" s="534"/>
      <c r="N974" s="534"/>
      <c r="O974" s="534"/>
      <c r="P974" s="534"/>
      <c r="Q974" s="534"/>
      <c r="R974" s="534"/>
      <c r="S974" s="534"/>
      <c r="T974" s="534"/>
      <c r="U974" s="534"/>
      <c r="V974" s="534"/>
      <c r="W974" s="534"/>
      <c r="X974" s="534"/>
      <c r="Y974" s="534"/>
      <c r="Z974" s="534"/>
      <c r="AA974" s="534"/>
      <c r="AB974" s="534"/>
      <c r="AC974" s="534"/>
      <c r="AD974" s="534"/>
    </row>
    <row r="975" ht="13.5" customHeight="1">
      <c r="A975" s="534"/>
      <c r="B975" s="652"/>
      <c r="C975" s="652"/>
      <c r="D975" s="652"/>
      <c r="E975" s="652"/>
      <c r="F975" s="652"/>
      <c r="G975" s="652"/>
      <c r="H975" s="652"/>
      <c r="I975" s="652"/>
      <c r="J975" s="652"/>
      <c r="K975" s="971"/>
      <c r="L975" s="971"/>
      <c r="M975" s="534"/>
      <c r="N975" s="534"/>
      <c r="O975" s="534"/>
      <c r="P975" s="534"/>
      <c r="Q975" s="534"/>
      <c r="R975" s="534"/>
      <c r="S975" s="534"/>
      <c r="T975" s="534"/>
      <c r="U975" s="534"/>
      <c r="V975" s="534"/>
      <c r="W975" s="534"/>
      <c r="X975" s="534"/>
      <c r="Y975" s="534"/>
      <c r="Z975" s="534"/>
      <c r="AA975" s="534"/>
      <c r="AB975" s="534"/>
      <c r="AC975" s="534"/>
      <c r="AD975" s="534"/>
    </row>
    <row r="976" ht="13.5" customHeight="1">
      <c r="A976" s="534"/>
      <c r="B976" s="652"/>
      <c r="C976" s="652"/>
      <c r="D976" s="652"/>
      <c r="E976" s="652"/>
      <c r="F976" s="652"/>
      <c r="G976" s="652"/>
      <c r="H976" s="652"/>
      <c r="I976" s="652"/>
      <c r="J976" s="652"/>
      <c r="K976" s="971"/>
      <c r="L976" s="971"/>
      <c r="M976" s="534"/>
      <c r="N976" s="534"/>
      <c r="O976" s="534"/>
      <c r="P976" s="534"/>
      <c r="Q976" s="534"/>
      <c r="R976" s="534"/>
      <c r="S976" s="534"/>
      <c r="T976" s="534"/>
      <c r="U976" s="534"/>
      <c r="V976" s="534"/>
      <c r="W976" s="534"/>
      <c r="X976" s="534"/>
      <c r="Y976" s="534"/>
      <c r="Z976" s="534"/>
      <c r="AA976" s="534"/>
      <c r="AB976" s="534"/>
      <c r="AC976" s="534"/>
      <c r="AD976" s="534"/>
    </row>
    <row r="977" ht="13.5" customHeight="1">
      <c r="A977" s="534"/>
      <c r="B977" s="652"/>
      <c r="C977" s="652"/>
      <c r="D977" s="652"/>
      <c r="E977" s="652"/>
      <c r="F977" s="652"/>
      <c r="G977" s="652"/>
      <c r="H977" s="652"/>
      <c r="I977" s="652"/>
      <c r="J977" s="652"/>
      <c r="K977" s="971"/>
      <c r="L977" s="971"/>
      <c r="M977" s="534"/>
      <c r="N977" s="534"/>
      <c r="O977" s="534"/>
      <c r="P977" s="534"/>
      <c r="Q977" s="534"/>
      <c r="R977" s="534"/>
      <c r="S977" s="534"/>
      <c r="T977" s="534"/>
      <c r="U977" s="534"/>
      <c r="V977" s="534"/>
      <c r="W977" s="534"/>
      <c r="X977" s="534"/>
      <c r="Y977" s="534"/>
      <c r="Z977" s="534"/>
      <c r="AA977" s="534"/>
      <c r="AB977" s="534"/>
      <c r="AC977" s="534"/>
      <c r="AD977" s="534"/>
    </row>
    <row r="978" ht="13.5" customHeight="1">
      <c r="A978" s="534"/>
      <c r="B978" s="652"/>
      <c r="C978" s="652"/>
      <c r="D978" s="652"/>
      <c r="E978" s="652"/>
      <c r="F978" s="652"/>
      <c r="G978" s="652"/>
      <c r="H978" s="652"/>
      <c r="I978" s="652"/>
      <c r="J978" s="652"/>
      <c r="K978" s="971"/>
      <c r="L978" s="971"/>
      <c r="M978" s="534"/>
      <c r="N978" s="534"/>
      <c r="O978" s="534"/>
      <c r="P978" s="534"/>
      <c r="Q978" s="534"/>
      <c r="R978" s="534"/>
      <c r="S978" s="534"/>
      <c r="T978" s="534"/>
      <c r="U978" s="534"/>
      <c r="V978" s="534"/>
      <c r="W978" s="534"/>
      <c r="X978" s="534"/>
      <c r="Y978" s="534"/>
      <c r="Z978" s="534"/>
      <c r="AA978" s="534"/>
      <c r="AB978" s="534"/>
      <c r="AC978" s="534"/>
      <c r="AD978" s="534"/>
    </row>
    <row r="979" ht="13.5" customHeight="1">
      <c r="A979" s="534"/>
      <c r="B979" s="652"/>
      <c r="C979" s="652"/>
      <c r="D979" s="652"/>
      <c r="E979" s="652"/>
      <c r="F979" s="652"/>
      <c r="G979" s="652"/>
      <c r="H979" s="652"/>
      <c r="I979" s="652"/>
      <c r="J979" s="652"/>
      <c r="K979" s="971"/>
      <c r="L979" s="971"/>
      <c r="M979" s="534"/>
      <c r="N979" s="534"/>
      <c r="O979" s="534"/>
      <c r="P979" s="534"/>
      <c r="Q979" s="534"/>
      <c r="R979" s="534"/>
      <c r="S979" s="534"/>
      <c r="T979" s="534"/>
      <c r="U979" s="534"/>
      <c r="V979" s="534"/>
      <c r="W979" s="534"/>
      <c r="X979" s="534"/>
      <c r="Y979" s="534"/>
      <c r="Z979" s="534"/>
      <c r="AA979" s="534"/>
      <c r="AB979" s="534"/>
      <c r="AC979" s="534"/>
      <c r="AD979" s="534"/>
    </row>
    <row r="980" ht="13.5" customHeight="1">
      <c r="A980" s="534"/>
      <c r="B980" s="652"/>
      <c r="C980" s="652"/>
      <c r="D980" s="652"/>
      <c r="E980" s="652"/>
      <c r="F980" s="652"/>
      <c r="G980" s="652"/>
      <c r="H980" s="652"/>
      <c r="I980" s="652"/>
      <c r="J980" s="652"/>
      <c r="K980" s="971"/>
      <c r="L980" s="971"/>
      <c r="M980" s="534"/>
      <c r="N980" s="534"/>
      <c r="O980" s="534"/>
      <c r="P980" s="534"/>
      <c r="Q980" s="534"/>
      <c r="R980" s="534"/>
      <c r="S980" s="534"/>
      <c r="T980" s="534"/>
      <c r="U980" s="534"/>
      <c r="V980" s="534"/>
      <c r="W980" s="534"/>
      <c r="X980" s="534"/>
      <c r="Y980" s="534"/>
      <c r="Z980" s="534"/>
      <c r="AA980" s="534"/>
      <c r="AB980" s="534"/>
      <c r="AC980" s="534"/>
      <c r="AD980" s="534"/>
    </row>
    <row r="981" ht="13.5" customHeight="1">
      <c r="A981" s="534"/>
      <c r="B981" s="652"/>
      <c r="C981" s="652"/>
      <c r="D981" s="652"/>
      <c r="E981" s="652"/>
      <c r="F981" s="652"/>
      <c r="G981" s="652"/>
      <c r="H981" s="652"/>
      <c r="I981" s="652"/>
      <c r="J981" s="652"/>
      <c r="K981" s="971"/>
      <c r="L981" s="971"/>
      <c r="M981" s="534"/>
      <c r="N981" s="534"/>
      <c r="O981" s="534"/>
      <c r="P981" s="534"/>
      <c r="Q981" s="534"/>
      <c r="R981" s="534"/>
      <c r="S981" s="534"/>
      <c r="T981" s="534"/>
      <c r="U981" s="534"/>
      <c r="V981" s="534"/>
      <c r="W981" s="534"/>
      <c r="X981" s="534"/>
      <c r="Y981" s="534"/>
      <c r="Z981" s="534"/>
      <c r="AA981" s="534"/>
      <c r="AB981" s="534"/>
      <c r="AC981" s="534"/>
      <c r="AD981" s="534"/>
    </row>
    <row r="982" ht="13.5" customHeight="1">
      <c r="A982" s="534"/>
      <c r="B982" s="652"/>
      <c r="C982" s="652"/>
      <c r="D982" s="652"/>
      <c r="E982" s="652"/>
      <c r="F982" s="652"/>
      <c r="G982" s="652"/>
      <c r="H982" s="652"/>
      <c r="I982" s="652"/>
      <c r="J982" s="652"/>
      <c r="K982" s="971"/>
      <c r="L982" s="971"/>
      <c r="M982" s="534"/>
      <c r="N982" s="534"/>
      <c r="O982" s="534"/>
      <c r="P982" s="534"/>
      <c r="Q982" s="534"/>
      <c r="R982" s="534"/>
      <c r="S982" s="534"/>
      <c r="T982" s="534"/>
      <c r="U982" s="534"/>
      <c r="V982" s="534"/>
      <c r="W982" s="534"/>
      <c r="X982" s="534"/>
      <c r="Y982" s="534"/>
      <c r="Z982" s="534"/>
      <c r="AA982" s="534"/>
      <c r="AB982" s="534"/>
      <c r="AC982" s="534"/>
      <c r="AD982" s="534"/>
    </row>
    <row r="983" ht="13.5" customHeight="1">
      <c r="A983" s="534"/>
      <c r="B983" s="652"/>
      <c r="C983" s="652"/>
      <c r="D983" s="652"/>
      <c r="E983" s="652"/>
      <c r="F983" s="652"/>
      <c r="G983" s="652"/>
      <c r="H983" s="652"/>
      <c r="I983" s="652"/>
      <c r="J983" s="652"/>
      <c r="K983" s="971"/>
      <c r="L983" s="971"/>
      <c r="M983" s="534"/>
      <c r="N983" s="534"/>
      <c r="O983" s="534"/>
      <c r="P983" s="534"/>
      <c r="Q983" s="534"/>
      <c r="R983" s="534"/>
      <c r="S983" s="534"/>
      <c r="T983" s="534"/>
      <c r="U983" s="534"/>
      <c r="V983" s="534"/>
      <c r="W983" s="534"/>
      <c r="X983" s="534"/>
      <c r="Y983" s="534"/>
      <c r="Z983" s="534"/>
      <c r="AA983" s="534"/>
      <c r="AB983" s="534"/>
      <c r="AC983" s="534"/>
      <c r="AD983" s="534"/>
    </row>
    <row r="984" ht="13.5" customHeight="1">
      <c r="A984" s="534"/>
      <c r="B984" s="652"/>
      <c r="C984" s="652"/>
      <c r="D984" s="652"/>
      <c r="E984" s="652"/>
      <c r="F984" s="652"/>
      <c r="G984" s="652"/>
      <c r="H984" s="652"/>
      <c r="I984" s="652"/>
      <c r="J984" s="652"/>
      <c r="K984" s="971"/>
      <c r="L984" s="971"/>
      <c r="M984" s="534"/>
      <c r="N984" s="534"/>
      <c r="O984" s="534"/>
      <c r="P984" s="534"/>
      <c r="Q984" s="534"/>
      <c r="R984" s="534"/>
      <c r="S984" s="534"/>
      <c r="T984" s="534"/>
      <c r="U984" s="534"/>
      <c r="V984" s="534"/>
      <c r="W984" s="534"/>
      <c r="X984" s="534"/>
      <c r="Y984" s="534"/>
      <c r="Z984" s="534"/>
      <c r="AA984" s="534"/>
      <c r="AB984" s="534"/>
      <c r="AC984" s="534"/>
      <c r="AD984" s="534"/>
    </row>
    <row r="985" ht="13.5" customHeight="1">
      <c r="A985" s="534"/>
      <c r="B985" s="652"/>
      <c r="C985" s="652"/>
      <c r="D985" s="652"/>
      <c r="E985" s="652"/>
      <c r="F985" s="652"/>
      <c r="G985" s="652"/>
      <c r="H985" s="652"/>
      <c r="I985" s="652"/>
      <c r="J985" s="652"/>
      <c r="K985" s="971"/>
      <c r="L985" s="971"/>
      <c r="M985" s="534"/>
      <c r="N985" s="534"/>
      <c r="O985" s="534"/>
      <c r="P985" s="534"/>
      <c r="Q985" s="534"/>
      <c r="R985" s="534"/>
      <c r="S985" s="534"/>
      <c r="T985" s="534"/>
      <c r="U985" s="534"/>
      <c r="V985" s="534"/>
      <c r="W985" s="534"/>
      <c r="X985" s="534"/>
      <c r="Y985" s="534"/>
      <c r="Z985" s="534"/>
      <c r="AA985" s="534"/>
      <c r="AB985" s="534"/>
      <c r="AC985" s="534"/>
      <c r="AD985" s="534"/>
    </row>
    <row r="986" ht="13.5" customHeight="1">
      <c r="A986" s="534"/>
      <c r="B986" s="652"/>
      <c r="C986" s="652"/>
      <c r="D986" s="652"/>
      <c r="E986" s="652"/>
      <c r="F986" s="652"/>
      <c r="G986" s="652"/>
      <c r="H986" s="652"/>
      <c r="I986" s="652"/>
      <c r="J986" s="652"/>
      <c r="K986" s="971"/>
      <c r="L986" s="971"/>
      <c r="M986" s="534"/>
      <c r="N986" s="534"/>
      <c r="O986" s="534"/>
      <c r="P986" s="534"/>
      <c r="Q986" s="534"/>
      <c r="R986" s="534"/>
      <c r="S986" s="534"/>
      <c r="T986" s="534"/>
      <c r="U986" s="534"/>
      <c r="V986" s="534"/>
      <c r="W986" s="534"/>
      <c r="X986" s="534"/>
      <c r="Y986" s="534"/>
      <c r="Z986" s="534"/>
      <c r="AA986" s="534"/>
      <c r="AB986" s="534"/>
      <c r="AC986" s="534"/>
      <c r="AD986" s="534"/>
    </row>
    <row r="987" ht="13.5" customHeight="1">
      <c r="A987" s="534"/>
      <c r="B987" s="652"/>
      <c r="C987" s="652"/>
      <c r="D987" s="652"/>
      <c r="E987" s="652"/>
      <c r="F987" s="652"/>
      <c r="G987" s="652"/>
      <c r="H987" s="652"/>
      <c r="I987" s="652"/>
      <c r="J987" s="652"/>
      <c r="K987" s="971"/>
      <c r="L987" s="971"/>
      <c r="M987" s="534"/>
      <c r="N987" s="534"/>
      <c r="O987" s="534"/>
      <c r="P987" s="534"/>
      <c r="Q987" s="534"/>
      <c r="R987" s="534"/>
      <c r="S987" s="534"/>
      <c r="T987" s="534"/>
      <c r="U987" s="534"/>
      <c r="V987" s="534"/>
      <c r="W987" s="534"/>
      <c r="X987" s="534"/>
      <c r="Y987" s="534"/>
      <c r="Z987" s="534"/>
      <c r="AA987" s="534"/>
      <c r="AB987" s="534"/>
      <c r="AC987" s="534"/>
      <c r="AD987" s="534"/>
    </row>
    <row r="988" ht="13.5" customHeight="1">
      <c r="A988" s="534"/>
      <c r="B988" s="652"/>
      <c r="C988" s="652"/>
      <c r="D988" s="652"/>
      <c r="E988" s="652"/>
      <c r="F988" s="652"/>
      <c r="G988" s="652"/>
      <c r="H988" s="652"/>
      <c r="I988" s="652"/>
      <c r="J988" s="652"/>
      <c r="K988" s="971"/>
      <c r="L988" s="971"/>
      <c r="M988" s="534"/>
      <c r="N988" s="534"/>
      <c r="O988" s="534"/>
      <c r="P988" s="534"/>
      <c r="Q988" s="534"/>
      <c r="R988" s="534"/>
      <c r="S988" s="534"/>
      <c r="T988" s="534"/>
      <c r="U988" s="534"/>
      <c r="V988" s="534"/>
      <c r="W988" s="534"/>
      <c r="X988" s="534"/>
      <c r="Y988" s="534"/>
      <c r="Z988" s="534"/>
      <c r="AA988" s="534"/>
      <c r="AB988" s="534"/>
      <c r="AC988" s="534"/>
      <c r="AD988" s="534"/>
    </row>
    <row r="989" ht="13.5" customHeight="1">
      <c r="A989" s="534"/>
      <c r="B989" s="652"/>
      <c r="C989" s="652"/>
      <c r="D989" s="652"/>
      <c r="E989" s="652"/>
      <c r="F989" s="652"/>
      <c r="G989" s="652"/>
      <c r="H989" s="652"/>
      <c r="I989" s="652"/>
      <c r="J989" s="652"/>
      <c r="K989" s="971"/>
      <c r="L989" s="971"/>
      <c r="M989" s="534"/>
      <c r="N989" s="534"/>
      <c r="O989" s="534"/>
      <c r="P989" s="534"/>
      <c r="Q989" s="534"/>
      <c r="R989" s="534"/>
      <c r="S989" s="534"/>
      <c r="T989" s="534"/>
      <c r="U989" s="534"/>
      <c r="V989" s="534"/>
      <c r="W989" s="534"/>
      <c r="X989" s="534"/>
      <c r="Y989" s="534"/>
      <c r="Z989" s="534"/>
      <c r="AA989" s="534"/>
      <c r="AB989" s="534"/>
      <c r="AC989" s="534"/>
      <c r="AD989" s="534"/>
    </row>
    <row r="990" ht="13.5" customHeight="1">
      <c r="A990" s="534"/>
      <c r="B990" s="652"/>
      <c r="C990" s="652"/>
      <c r="D990" s="652"/>
      <c r="E990" s="652"/>
      <c r="F990" s="652"/>
      <c r="G990" s="652"/>
      <c r="H990" s="652"/>
      <c r="I990" s="652"/>
      <c r="J990" s="652"/>
      <c r="K990" s="971"/>
      <c r="L990" s="971"/>
      <c r="M990" s="534"/>
      <c r="N990" s="534"/>
      <c r="O990" s="534"/>
      <c r="P990" s="534"/>
      <c r="Q990" s="534"/>
      <c r="R990" s="534"/>
      <c r="S990" s="534"/>
      <c r="T990" s="534"/>
      <c r="U990" s="534"/>
      <c r="V990" s="534"/>
      <c r="W990" s="534"/>
      <c r="X990" s="534"/>
      <c r="Y990" s="534"/>
      <c r="Z990" s="534"/>
      <c r="AA990" s="534"/>
      <c r="AB990" s="534"/>
      <c r="AC990" s="534"/>
      <c r="AD990" s="534"/>
    </row>
    <row r="991" ht="13.5" customHeight="1">
      <c r="A991" s="534"/>
      <c r="B991" s="652"/>
      <c r="C991" s="652"/>
      <c r="D991" s="652"/>
      <c r="E991" s="652"/>
      <c r="F991" s="652"/>
      <c r="G991" s="652"/>
      <c r="H991" s="652"/>
      <c r="I991" s="652"/>
      <c r="J991" s="652"/>
      <c r="K991" s="971"/>
      <c r="L991" s="971"/>
      <c r="M991" s="534"/>
      <c r="N991" s="534"/>
      <c r="O991" s="534"/>
      <c r="P991" s="534"/>
      <c r="Q991" s="534"/>
      <c r="R991" s="534"/>
      <c r="S991" s="534"/>
      <c r="T991" s="534"/>
      <c r="U991" s="534"/>
      <c r="V991" s="534"/>
      <c r="W991" s="534"/>
      <c r="X991" s="534"/>
      <c r="Y991" s="534"/>
      <c r="Z991" s="534"/>
      <c r="AA991" s="534"/>
      <c r="AB991" s="534"/>
      <c r="AC991" s="534"/>
      <c r="AD991" s="534"/>
    </row>
    <row r="992" ht="13.5" customHeight="1">
      <c r="A992" s="534"/>
      <c r="B992" s="652"/>
      <c r="C992" s="652"/>
      <c r="D992" s="652"/>
      <c r="E992" s="652"/>
      <c r="F992" s="652"/>
      <c r="G992" s="652"/>
      <c r="H992" s="652"/>
      <c r="I992" s="652"/>
      <c r="J992" s="652"/>
      <c r="K992" s="971"/>
      <c r="L992" s="971"/>
      <c r="M992" s="534"/>
      <c r="N992" s="534"/>
      <c r="O992" s="534"/>
      <c r="P992" s="534"/>
      <c r="Q992" s="534"/>
      <c r="R992" s="534"/>
      <c r="S992" s="534"/>
      <c r="T992" s="534"/>
      <c r="U992" s="534"/>
      <c r="V992" s="534"/>
      <c r="W992" s="534"/>
      <c r="X992" s="534"/>
      <c r="Y992" s="534"/>
      <c r="Z992" s="534"/>
      <c r="AA992" s="534"/>
      <c r="AB992" s="534"/>
      <c r="AC992" s="534"/>
      <c r="AD992" s="534"/>
    </row>
    <row r="993" ht="13.5" customHeight="1">
      <c r="A993" s="534"/>
      <c r="B993" s="652"/>
      <c r="C993" s="652"/>
      <c r="D993" s="652"/>
      <c r="E993" s="652"/>
      <c r="F993" s="652"/>
      <c r="G993" s="652"/>
      <c r="H993" s="652"/>
      <c r="I993" s="652"/>
      <c r="J993" s="652"/>
      <c r="K993" s="971"/>
      <c r="L993" s="971"/>
      <c r="M993" s="534"/>
      <c r="N993" s="534"/>
      <c r="O993" s="534"/>
      <c r="P993" s="534"/>
      <c r="Q993" s="534"/>
      <c r="R993" s="534"/>
      <c r="S993" s="534"/>
      <c r="T993" s="534"/>
      <c r="U993" s="534"/>
      <c r="V993" s="534"/>
      <c r="W993" s="534"/>
      <c r="X993" s="534"/>
      <c r="Y993" s="534"/>
      <c r="Z993" s="534"/>
      <c r="AA993" s="534"/>
      <c r="AB993" s="534"/>
      <c r="AC993" s="534"/>
      <c r="AD993" s="534"/>
    </row>
    <row r="994" ht="13.5" customHeight="1">
      <c r="A994" s="534"/>
      <c r="B994" s="652"/>
      <c r="C994" s="652"/>
      <c r="D994" s="652"/>
      <c r="E994" s="652"/>
      <c r="F994" s="652"/>
      <c r="G994" s="652"/>
      <c r="H994" s="652"/>
      <c r="I994" s="652"/>
      <c r="J994" s="652"/>
      <c r="K994" s="971"/>
      <c r="L994" s="971"/>
      <c r="M994" s="534"/>
      <c r="N994" s="534"/>
      <c r="O994" s="534"/>
      <c r="P994" s="534"/>
      <c r="Q994" s="534"/>
      <c r="R994" s="534"/>
      <c r="S994" s="534"/>
      <c r="T994" s="534"/>
      <c r="U994" s="534"/>
      <c r="V994" s="534"/>
      <c r="W994" s="534"/>
      <c r="X994" s="534"/>
      <c r="Y994" s="534"/>
      <c r="Z994" s="534"/>
      <c r="AA994" s="534"/>
      <c r="AB994" s="534"/>
      <c r="AC994" s="534"/>
      <c r="AD994" s="534"/>
    </row>
    <row r="995" ht="13.5" customHeight="1">
      <c r="A995" s="534"/>
      <c r="B995" s="652"/>
      <c r="C995" s="652"/>
      <c r="D995" s="652"/>
      <c r="E995" s="652"/>
      <c r="F995" s="652"/>
      <c r="G995" s="652"/>
      <c r="H995" s="652"/>
      <c r="I995" s="652"/>
      <c r="J995" s="652"/>
      <c r="K995" s="971"/>
      <c r="L995" s="971"/>
      <c r="M995" s="534"/>
      <c r="N995" s="534"/>
      <c r="O995" s="534"/>
      <c r="P995" s="534"/>
      <c r="Q995" s="534"/>
      <c r="R995" s="534"/>
      <c r="S995" s="534"/>
      <c r="T995" s="534"/>
      <c r="U995" s="534"/>
      <c r="V995" s="534"/>
      <c r="W995" s="534"/>
      <c r="X995" s="534"/>
      <c r="Y995" s="534"/>
      <c r="Z995" s="534"/>
      <c r="AA995" s="534"/>
      <c r="AB995" s="534"/>
      <c r="AC995" s="534"/>
      <c r="AD995" s="534"/>
    </row>
    <row r="996" ht="13.5" customHeight="1">
      <c r="A996" s="534"/>
      <c r="B996" s="652"/>
      <c r="C996" s="652"/>
      <c r="D996" s="652"/>
      <c r="E996" s="652"/>
      <c r="F996" s="652"/>
      <c r="G996" s="652"/>
      <c r="H996" s="652"/>
      <c r="I996" s="652"/>
      <c r="J996" s="652"/>
      <c r="K996" s="971"/>
      <c r="L996" s="971"/>
      <c r="M996" s="534"/>
      <c r="N996" s="534"/>
      <c r="O996" s="534"/>
      <c r="P996" s="534"/>
      <c r="Q996" s="534"/>
      <c r="R996" s="534"/>
      <c r="S996" s="534"/>
      <c r="T996" s="534"/>
      <c r="U996" s="534"/>
      <c r="V996" s="534"/>
      <c r="W996" s="534"/>
      <c r="X996" s="534"/>
      <c r="Y996" s="534"/>
      <c r="Z996" s="534"/>
      <c r="AA996" s="534"/>
      <c r="AB996" s="534"/>
      <c r="AC996" s="534"/>
      <c r="AD996" s="534"/>
    </row>
    <row r="997" ht="13.5" customHeight="1">
      <c r="A997" s="534"/>
      <c r="B997" s="652"/>
      <c r="C997" s="652"/>
      <c r="D997" s="652"/>
      <c r="E997" s="652"/>
      <c r="F997" s="652"/>
      <c r="G997" s="652"/>
      <c r="H997" s="652"/>
      <c r="I997" s="652"/>
      <c r="J997" s="652"/>
      <c r="K997" s="971"/>
      <c r="L997" s="971"/>
      <c r="M997" s="534"/>
      <c r="N997" s="534"/>
      <c r="O997" s="534"/>
      <c r="P997" s="534"/>
      <c r="Q997" s="534"/>
      <c r="R997" s="534"/>
      <c r="S997" s="534"/>
      <c r="T997" s="534"/>
      <c r="U997" s="534"/>
      <c r="V997" s="534"/>
      <c r="W997" s="534"/>
      <c r="X997" s="534"/>
      <c r="Y997" s="534"/>
      <c r="Z997" s="534"/>
      <c r="AA997" s="534"/>
      <c r="AB997" s="534"/>
      <c r="AC997" s="534"/>
      <c r="AD997" s="534"/>
    </row>
    <row r="998" ht="13.5" customHeight="1">
      <c r="A998" s="534"/>
      <c r="B998" s="652"/>
      <c r="C998" s="652"/>
      <c r="D998" s="652"/>
      <c r="E998" s="652"/>
      <c r="F998" s="652"/>
      <c r="G998" s="652"/>
      <c r="H998" s="652"/>
      <c r="I998" s="652"/>
      <c r="J998" s="652"/>
      <c r="K998" s="971"/>
      <c r="L998" s="971"/>
      <c r="M998" s="534"/>
      <c r="N998" s="534"/>
      <c r="O998" s="534"/>
      <c r="P998" s="534"/>
      <c r="Q998" s="534"/>
      <c r="R998" s="534"/>
      <c r="S998" s="534"/>
      <c r="T998" s="534"/>
      <c r="U998" s="534"/>
      <c r="V998" s="534"/>
      <c r="W998" s="534"/>
      <c r="X998" s="534"/>
      <c r="Y998" s="534"/>
      <c r="Z998" s="534"/>
      <c r="AA998" s="534"/>
      <c r="AB998" s="534"/>
      <c r="AC998" s="534"/>
      <c r="AD998" s="534"/>
    </row>
    <row r="999" ht="13.5" customHeight="1">
      <c r="A999" s="534"/>
      <c r="B999" s="652"/>
      <c r="C999" s="652"/>
      <c r="D999" s="652"/>
      <c r="E999" s="652"/>
      <c r="F999" s="652"/>
      <c r="G999" s="652"/>
      <c r="H999" s="652"/>
      <c r="I999" s="652"/>
      <c r="J999" s="652"/>
      <c r="K999" s="971"/>
      <c r="L999" s="971"/>
      <c r="M999" s="534"/>
      <c r="N999" s="534"/>
      <c r="O999" s="534"/>
      <c r="P999" s="534"/>
      <c r="Q999" s="534"/>
      <c r="R999" s="534"/>
      <c r="S999" s="534"/>
      <c r="T999" s="534"/>
      <c r="U999" s="534"/>
      <c r="V999" s="534"/>
      <c r="W999" s="534"/>
      <c r="X999" s="534"/>
      <c r="Y999" s="534"/>
      <c r="Z999" s="534"/>
      <c r="AA999" s="534"/>
      <c r="AB999" s="534"/>
      <c r="AC999" s="534"/>
      <c r="AD999" s="534"/>
    </row>
    <row r="1000" ht="13.5" customHeight="1">
      <c r="A1000" s="534"/>
      <c r="B1000" s="652"/>
      <c r="C1000" s="652"/>
      <c r="D1000" s="652"/>
      <c r="E1000" s="652"/>
      <c r="F1000" s="652"/>
      <c r="G1000" s="652"/>
      <c r="H1000" s="652"/>
      <c r="I1000" s="652"/>
      <c r="J1000" s="652"/>
      <c r="K1000" s="971"/>
      <c r="L1000" s="971"/>
      <c r="M1000" s="534"/>
      <c r="N1000" s="534"/>
      <c r="O1000" s="534"/>
      <c r="P1000" s="534"/>
      <c r="Q1000" s="534"/>
      <c r="R1000" s="534"/>
      <c r="S1000" s="534"/>
      <c r="T1000" s="534"/>
      <c r="U1000" s="534"/>
      <c r="V1000" s="534"/>
      <c r="W1000" s="534"/>
      <c r="X1000" s="534"/>
      <c r="Y1000" s="534"/>
      <c r="Z1000" s="534"/>
      <c r="AA1000" s="534"/>
      <c r="AB1000" s="534"/>
      <c r="AC1000" s="534"/>
      <c r="AD1000" s="534"/>
    </row>
  </sheetData>
  <mergeCells count="7">
    <mergeCell ref="C5:J5"/>
    <mergeCell ref="C6:J6"/>
    <mergeCell ref="B8:G13"/>
    <mergeCell ref="B16:C16"/>
    <mergeCell ref="B81:L81"/>
    <mergeCell ref="B82:L82"/>
    <mergeCell ref="B83:L92"/>
  </mergeCells>
  <dataValidations>
    <dataValidation type="list" allowBlank="1" showErrorMessage="1" sqref="D16">
      <formula1>'4 Cash Flow Forecast(CFF)'!$B$89:$B$100</formula1>
    </dataValidation>
  </dataValidations>
  <printOptions horizontalCentered="1"/>
  <pageMargins bottom="0.7480314960629921" footer="0.0" header="0.0" left="0.7086614173228347" right="0.7086614173228347" top="0.7480314960629921"/>
  <pageSetup paperSize="9" scale="37" orientation="portrait"/>
  <drawing r:id="rId2"/>
  <legacyDrawing r:id="rId3"/>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pageSetUpPr/>
  </sheetPr>
  <sheetViews>
    <sheetView showGridLines="0" workbookViewId="0"/>
  </sheetViews>
  <sheetFormatPr customHeight="1" defaultColWidth="15.13" defaultRowHeight="15.0"/>
  <cols>
    <col customWidth="1" min="1" max="1" width="2.38"/>
    <col customWidth="1" min="2" max="9" width="8.63"/>
    <col customWidth="1" min="10" max="11" width="8.75"/>
    <col customWidth="1" min="12" max="17" width="8.63"/>
    <col customWidth="1" min="18" max="18" width="21.0"/>
    <col customWidth="1" min="19" max="26" width="8.63"/>
  </cols>
  <sheetData>
    <row r="1" ht="13.5" customHeight="1">
      <c r="J1" s="1080"/>
      <c r="K1" s="1080"/>
      <c r="L1" s="1080"/>
      <c r="M1" s="1080"/>
      <c r="N1" s="1080"/>
      <c r="O1" s="1080"/>
      <c r="P1" s="1080"/>
      <c r="Q1" s="1080"/>
      <c r="R1" s="1080"/>
    </row>
    <row r="2" ht="17.25" customHeight="1">
      <c r="B2" s="1081"/>
      <c r="C2" s="1082"/>
      <c r="D2" s="1083"/>
      <c r="E2" s="1084"/>
      <c r="F2" s="1085"/>
      <c r="G2" s="1085"/>
      <c r="H2" s="1086"/>
      <c r="I2" s="1085"/>
      <c r="J2" s="537"/>
    </row>
    <row r="3" ht="13.5" customHeight="1">
      <c r="B3" s="538" t="s">
        <v>584</v>
      </c>
    </row>
    <row r="4" ht="13.5" customHeight="1">
      <c r="B4" s="538"/>
      <c r="D4" s="543" t="s">
        <v>281</v>
      </c>
      <c r="E4" s="544"/>
      <c r="F4" s="545"/>
      <c r="G4" s="545"/>
      <c r="H4" s="545"/>
      <c r="I4" s="545"/>
      <c r="J4" s="545"/>
      <c r="K4" s="545"/>
      <c r="L4" s="546"/>
    </row>
    <row r="5" ht="13.5" customHeight="1">
      <c r="B5" s="538"/>
      <c r="D5" s="543" t="s">
        <v>282</v>
      </c>
      <c r="E5" s="544"/>
      <c r="F5" s="545"/>
      <c r="G5" s="545"/>
      <c r="H5" s="545"/>
      <c r="I5" s="545"/>
      <c r="J5" s="545"/>
      <c r="K5" s="545"/>
      <c r="L5" s="546"/>
    </row>
    <row r="6" ht="13.5" customHeight="1">
      <c r="B6" s="538"/>
    </row>
    <row r="7" ht="27.75" customHeight="1">
      <c r="B7" s="1087" t="s">
        <v>585</v>
      </c>
      <c r="C7" s="548"/>
      <c r="D7" s="548"/>
      <c r="E7" s="548"/>
      <c r="F7" s="548"/>
      <c r="G7" s="548"/>
      <c r="H7" s="548"/>
      <c r="I7" s="548"/>
      <c r="J7" s="548"/>
      <c r="K7" s="548"/>
      <c r="L7" s="548"/>
      <c r="M7" s="548"/>
      <c r="N7" s="548"/>
      <c r="O7" s="548"/>
      <c r="P7" s="548"/>
      <c r="Q7" s="548"/>
      <c r="R7" s="549"/>
    </row>
    <row r="8" ht="27.75" customHeight="1">
      <c r="B8" s="1088"/>
      <c r="C8" s="1089"/>
      <c r="D8" s="1089"/>
      <c r="E8" s="1089"/>
      <c r="F8" s="1089"/>
      <c r="G8" s="1089"/>
      <c r="H8" s="1089"/>
      <c r="I8" s="1089"/>
      <c r="J8" s="1089"/>
      <c r="K8" s="1089"/>
      <c r="L8" s="1089"/>
      <c r="M8" s="1089"/>
      <c r="N8" s="1089"/>
      <c r="O8" s="1089"/>
      <c r="P8" s="1089"/>
      <c r="Q8" s="1089"/>
      <c r="R8" s="1090"/>
    </row>
    <row r="9" ht="15.0" customHeight="1">
      <c r="B9" s="1091" t="s">
        <v>586</v>
      </c>
      <c r="C9" s="545"/>
      <c r="D9" s="545"/>
      <c r="E9" s="545"/>
      <c r="F9" s="545"/>
      <c r="G9" s="545"/>
      <c r="H9" s="545"/>
      <c r="I9" s="545"/>
      <c r="J9" s="545"/>
      <c r="K9" s="545"/>
      <c r="L9" s="545"/>
      <c r="M9" s="545"/>
      <c r="N9" s="545"/>
      <c r="O9" s="545"/>
      <c r="P9" s="545"/>
      <c r="Q9" s="545"/>
      <c r="R9" s="1092"/>
    </row>
    <row r="10" ht="15.0" customHeight="1">
      <c r="B10" s="1091" t="s">
        <v>587</v>
      </c>
      <c r="C10" s="545"/>
      <c r="D10" s="545"/>
      <c r="E10" s="545"/>
      <c r="F10" s="545"/>
      <c r="G10" s="545"/>
      <c r="H10" s="545"/>
      <c r="I10" s="545"/>
      <c r="J10" s="545"/>
      <c r="K10" s="545"/>
      <c r="L10" s="545"/>
      <c r="M10" s="545"/>
      <c r="N10" s="545"/>
      <c r="O10" s="545"/>
      <c r="P10" s="545"/>
      <c r="Q10" s="545"/>
      <c r="R10" s="1092"/>
    </row>
    <row r="11" ht="13.5" customHeight="1">
      <c r="B11" s="1093" t="s">
        <v>588</v>
      </c>
      <c r="C11" s="545"/>
      <c r="D11" s="545"/>
      <c r="E11" s="545"/>
      <c r="F11" s="545"/>
      <c r="G11" s="545"/>
      <c r="H11" s="545"/>
      <c r="I11" s="545"/>
      <c r="J11" s="545"/>
      <c r="K11" s="545"/>
      <c r="L11" s="545"/>
      <c r="M11" s="545"/>
      <c r="N11" s="545"/>
      <c r="O11" s="545"/>
      <c r="P11" s="545"/>
      <c r="Q11" s="545"/>
      <c r="R11" s="1092"/>
    </row>
    <row r="12" ht="15.0" customHeight="1">
      <c r="B12" s="1091" t="s">
        <v>589</v>
      </c>
      <c r="C12" s="545"/>
      <c r="D12" s="545"/>
      <c r="E12" s="545"/>
      <c r="F12" s="545"/>
      <c r="G12" s="545"/>
      <c r="H12" s="545"/>
      <c r="I12" s="545"/>
      <c r="J12" s="545"/>
      <c r="K12" s="545"/>
      <c r="L12" s="545"/>
      <c r="M12" s="545"/>
      <c r="N12" s="545"/>
      <c r="O12" s="545"/>
      <c r="P12" s="545"/>
      <c r="Q12" s="545"/>
      <c r="R12" s="1092"/>
    </row>
    <row r="13" ht="24.0" customHeight="1">
      <c r="B13" s="1094" t="s">
        <v>590</v>
      </c>
      <c r="C13" s="1095"/>
      <c r="D13" s="1095"/>
      <c r="E13" s="1095"/>
      <c r="F13" s="1095"/>
      <c r="G13" s="1095"/>
      <c r="H13" s="1095"/>
      <c r="I13" s="1095"/>
      <c r="J13" s="1095"/>
      <c r="K13" s="1095"/>
      <c r="L13" s="1095"/>
      <c r="M13" s="1095"/>
      <c r="N13" s="1095"/>
      <c r="O13" s="1095"/>
      <c r="P13" s="1095"/>
      <c r="Q13" s="1095"/>
      <c r="R13" s="1096"/>
    </row>
    <row r="14" ht="13.5" customHeight="1">
      <c r="B14" s="1097"/>
      <c r="C14" s="1097"/>
      <c r="D14" s="1097"/>
      <c r="E14" s="1097"/>
      <c r="F14" s="1097"/>
      <c r="G14" s="1097"/>
      <c r="H14" s="1097"/>
      <c r="I14" s="1097"/>
      <c r="J14" s="1097"/>
      <c r="K14" s="1097"/>
      <c r="L14" s="1097"/>
      <c r="M14" s="1097"/>
    </row>
    <row r="15" ht="15.0" customHeight="1">
      <c r="B15" s="1098" t="s">
        <v>591</v>
      </c>
      <c r="C15" s="548"/>
      <c r="D15" s="548"/>
      <c r="E15" s="548"/>
      <c r="F15" s="548"/>
      <c r="G15" s="548"/>
      <c r="H15" s="548"/>
      <c r="I15" s="548"/>
      <c r="J15" s="549"/>
      <c r="K15" s="1099" t="s">
        <v>592</v>
      </c>
      <c r="L15" s="548"/>
      <c r="M15" s="548"/>
      <c r="N15" s="548"/>
      <c r="O15" s="548"/>
      <c r="P15" s="548"/>
      <c r="Q15" s="548"/>
      <c r="R15" s="549"/>
      <c r="S15" s="1100"/>
      <c r="T15" s="1100"/>
      <c r="U15" s="1100"/>
      <c r="V15" s="1100"/>
      <c r="W15" s="1100"/>
      <c r="X15" s="1100"/>
    </row>
    <row r="16" ht="15.0" customHeight="1">
      <c r="B16" s="550"/>
      <c r="J16" s="551"/>
      <c r="K16" s="550"/>
      <c r="R16" s="551"/>
      <c r="S16" s="1100"/>
      <c r="T16" s="1100"/>
      <c r="U16" s="1100"/>
      <c r="V16" s="1100"/>
      <c r="W16" s="1100"/>
      <c r="X16" s="1100"/>
    </row>
    <row r="17" ht="15.0" customHeight="1">
      <c r="B17" s="556"/>
      <c r="C17" s="557"/>
      <c r="D17" s="557"/>
      <c r="E17" s="557"/>
      <c r="F17" s="557"/>
      <c r="G17" s="557"/>
      <c r="H17" s="557"/>
      <c r="I17" s="557"/>
      <c r="J17" s="558"/>
      <c r="K17" s="556"/>
      <c r="L17" s="557"/>
      <c r="M17" s="557"/>
      <c r="N17" s="557"/>
      <c r="O17" s="557"/>
      <c r="P17" s="557"/>
      <c r="Q17" s="557"/>
      <c r="R17" s="558"/>
      <c r="S17" s="1100"/>
      <c r="T17" s="1100"/>
      <c r="U17" s="1100"/>
      <c r="V17" s="1100"/>
      <c r="W17" s="1100"/>
      <c r="X17" s="1100"/>
    </row>
    <row r="18" ht="30.0" customHeight="1">
      <c r="B18" s="1101" t="s">
        <v>593</v>
      </c>
      <c r="C18" s="1102"/>
      <c r="D18" s="1102"/>
      <c r="E18" s="1102"/>
      <c r="F18" s="1102"/>
      <c r="G18" s="1102"/>
      <c r="H18" s="1102"/>
      <c r="I18" s="1102"/>
      <c r="J18" s="1103"/>
      <c r="K18" s="1104"/>
      <c r="L18" s="1102"/>
      <c r="M18" s="1102"/>
      <c r="N18" s="1102"/>
      <c r="O18" s="1102"/>
      <c r="P18" s="1102"/>
      <c r="Q18" s="1102"/>
      <c r="R18" s="1103"/>
    </row>
    <row r="19" ht="13.5" customHeight="1">
      <c r="B19" s="1105"/>
      <c r="C19" s="548"/>
      <c r="D19" s="548"/>
      <c r="E19" s="548"/>
      <c r="F19" s="548"/>
      <c r="G19" s="548"/>
      <c r="H19" s="548"/>
      <c r="I19" s="548"/>
      <c r="J19" s="549"/>
      <c r="K19" s="1106" t="s">
        <v>594</v>
      </c>
      <c r="L19" s="548"/>
      <c r="M19" s="548"/>
      <c r="N19" s="548"/>
      <c r="O19" s="548"/>
      <c r="P19" s="548"/>
      <c r="Q19" s="548"/>
      <c r="R19" s="549"/>
    </row>
    <row r="20" ht="13.5" customHeight="1">
      <c r="B20" s="550"/>
      <c r="J20" s="551"/>
      <c r="K20" s="550"/>
      <c r="R20" s="551"/>
    </row>
    <row r="21" ht="13.5" customHeight="1">
      <c r="B21" s="550"/>
      <c r="J21" s="551"/>
      <c r="K21" s="550"/>
      <c r="R21" s="551"/>
    </row>
    <row r="22" ht="13.5" customHeight="1">
      <c r="B22" s="550"/>
      <c r="J22" s="551"/>
      <c r="K22" s="550"/>
      <c r="R22" s="551"/>
    </row>
    <row r="23" ht="13.5" customHeight="1">
      <c r="B23" s="550"/>
      <c r="J23" s="551"/>
      <c r="K23" s="550"/>
      <c r="R23" s="551"/>
    </row>
    <row r="24" ht="13.5" customHeight="1">
      <c r="B24" s="550"/>
      <c r="J24" s="551"/>
      <c r="K24" s="550"/>
      <c r="R24" s="551"/>
    </row>
    <row r="25" ht="13.5" customHeight="1">
      <c r="B25" s="550"/>
      <c r="J25" s="551"/>
      <c r="K25" s="550"/>
      <c r="R25" s="551"/>
    </row>
    <row r="26" ht="13.5" customHeight="1">
      <c r="B26" s="550"/>
      <c r="J26" s="551"/>
      <c r="K26" s="550"/>
      <c r="R26" s="551"/>
    </row>
    <row r="27" ht="13.5" customHeight="1">
      <c r="B27" s="550"/>
      <c r="J27" s="551"/>
      <c r="K27" s="550"/>
      <c r="R27" s="551"/>
    </row>
    <row r="28" ht="13.5" customHeight="1">
      <c r="B28" s="550"/>
      <c r="J28" s="551"/>
      <c r="K28" s="550"/>
      <c r="R28" s="551"/>
    </row>
    <row r="29" ht="13.5" customHeight="1">
      <c r="B29" s="550"/>
      <c r="J29" s="551"/>
      <c r="K29" s="550"/>
      <c r="R29" s="551"/>
    </row>
    <row r="30" ht="13.5" customHeight="1">
      <c r="B30" s="550"/>
      <c r="J30" s="551"/>
      <c r="K30" s="550"/>
      <c r="R30" s="551"/>
    </row>
    <row r="31" ht="13.5" customHeight="1">
      <c r="B31" s="550"/>
      <c r="J31" s="551"/>
      <c r="K31" s="550"/>
      <c r="R31" s="551"/>
    </row>
    <row r="32" ht="13.5" customHeight="1">
      <c r="B32" s="550"/>
      <c r="J32" s="551"/>
      <c r="K32" s="550"/>
      <c r="R32" s="551"/>
    </row>
    <row r="33" ht="13.5" customHeight="1">
      <c r="B33" s="550"/>
      <c r="J33" s="551"/>
      <c r="K33" s="550"/>
      <c r="R33" s="551"/>
    </row>
    <row r="34" ht="13.5" customHeight="1">
      <c r="B34" s="550"/>
      <c r="J34" s="551"/>
      <c r="K34" s="550"/>
      <c r="R34" s="551"/>
    </row>
    <row r="35" ht="13.5" customHeight="1">
      <c r="B35" s="550"/>
      <c r="J35" s="551"/>
      <c r="K35" s="550"/>
      <c r="R35" s="551"/>
    </row>
    <row r="36" ht="13.5" customHeight="1">
      <c r="B36" s="550"/>
      <c r="J36" s="551"/>
      <c r="K36" s="550"/>
      <c r="R36" s="551"/>
    </row>
    <row r="37" ht="13.5" customHeight="1">
      <c r="B37" s="556"/>
      <c r="C37" s="557"/>
      <c r="D37" s="557"/>
      <c r="E37" s="557"/>
      <c r="F37" s="557"/>
      <c r="G37" s="557"/>
      <c r="H37" s="557"/>
      <c r="I37" s="557"/>
      <c r="J37" s="558"/>
      <c r="K37" s="556"/>
      <c r="L37" s="557"/>
      <c r="M37" s="557"/>
      <c r="N37" s="557"/>
      <c r="O37" s="557"/>
      <c r="P37" s="557"/>
      <c r="Q37" s="557"/>
      <c r="R37" s="558"/>
    </row>
    <row r="38" ht="13.5" customHeight="1">
      <c r="B38" s="1107" t="s">
        <v>595</v>
      </c>
      <c r="C38" s="548"/>
      <c r="D38" s="548"/>
      <c r="E38" s="548"/>
      <c r="F38" s="548"/>
      <c r="G38" s="548"/>
      <c r="H38" s="548"/>
      <c r="I38" s="548"/>
      <c r="J38" s="549"/>
      <c r="K38" s="1108"/>
      <c r="L38" s="548"/>
      <c r="M38" s="548"/>
      <c r="N38" s="548"/>
      <c r="O38" s="548"/>
      <c r="P38" s="548"/>
      <c r="Q38" s="548"/>
      <c r="R38" s="549"/>
    </row>
    <row r="39" ht="13.5" customHeight="1">
      <c r="B39" s="1088"/>
      <c r="C39" s="1089"/>
      <c r="D39" s="1089"/>
      <c r="E39" s="1089"/>
      <c r="F39" s="1089"/>
      <c r="G39" s="1089"/>
      <c r="H39" s="1089"/>
      <c r="I39" s="1089"/>
      <c r="J39" s="1090"/>
      <c r="K39" s="1088"/>
      <c r="L39" s="1089"/>
      <c r="M39" s="1089"/>
      <c r="N39" s="1089"/>
      <c r="O39" s="1089"/>
      <c r="P39" s="1089"/>
      <c r="Q39" s="1089"/>
      <c r="R39" s="1090"/>
    </row>
    <row r="40" ht="30.0" customHeight="1">
      <c r="B40" s="1109" t="s">
        <v>596</v>
      </c>
      <c r="C40" s="1095"/>
      <c r="D40" s="1095"/>
      <c r="E40" s="1095"/>
      <c r="F40" s="1095"/>
      <c r="G40" s="1095"/>
      <c r="H40" s="1095"/>
      <c r="I40" s="1095"/>
      <c r="J40" s="1096"/>
      <c r="K40" s="1110"/>
      <c r="L40" s="1095"/>
      <c r="M40" s="1095"/>
      <c r="N40" s="1095"/>
      <c r="O40" s="1095"/>
      <c r="P40" s="1095"/>
      <c r="Q40" s="1095"/>
      <c r="R40" s="1096"/>
    </row>
    <row r="41" ht="19.5" customHeight="1">
      <c r="B41" s="1105"/>
      <c r="C41" s="548"/>
      <c r="D41" s="548"/>
      <c r="E41" s="548"/>
      <c r="F41" s="548"/>
      <c r="G41" s="548"/>
      <c r="H41" s="548"/>
      <c r="I41" s="548"/>
      <c r="J41" s="549"/>
      <c r="K41" s="1106" t="s">
        <v>597</v>
      </c>
      <c r="L41" s="548"/>
      <c r="M41" s="548"/>
      <c r="N41" s="548"/>
      <c r="O41" s="548"/>
      <c r="P41" s="548"/>
      <c r="Q41" s="548"/>
      <c r="R41" s="549"/>
    </row>
    <row r="42" ht="19.5" customHeight="1">
      <c r="B42" s="550"/>
      <c r="J42" s="551"/>
      <c r="K42" s="550"/>
      <c r="R42" s="551"/>
    </row>
    <row r="43" ht="19.5" customHeight="1">
      <c r="B43" s="550"/>
      <c r="J43" s="551"/>
      <c r="K43" s="550"/>
      <c r="R43" s="551"/>
    </row>
    <row r="44" ht="19.5" customHeight="1">
      <c r="B44" s="550"/>
      <c r="J44" s="551"/>
      <c r="K44" s="550"/>
      <c r="R44" s="551"/>
    </row>
    <row r="45" ht="19.5" customHeight="1">
      <c r="B45" s="550"/>
      <c r="J45" s="551"/>
      <c r="K45" s="550"/>
      <c r="R45" s="551"/>
    </row>
    <row r="46" ht="19.5" customHeight="1">
      <c r="B46" s="550"/>
      <c r="J46" s="551"/>
      <c r="K46" s="550"/>
      <c r="R46" s="551"/>
    </row>
    <row r="47" ht="19.5" customHeight="1">
      <c r="B47" s="556"/>
      <c r="C47" s="557"/>
      <c r="D47" s="557"/>
      <c r="E47" s="557"/>
      <c r="F47" s="557"/>
      <c r="G47" s="557"/>
      <c r="H47" s="557"/>
      <c r="I47" s="557"/>
      <c r="J47" s="558"/>
      <c r="K47" s="556"/>
      <c r="L47" s="557"/>
      <c r="M47" s="557"/>
      <c r="N47" s="557"/>
      <c r="O47" s="557"/>
      <c r="P47" s="557"/>
      <c r="Q47" s="557"/>
      <c r="R47" s="558"/>
    </row>
    <row r="48" ht="30.0" customHeight="1">
      <c r="B48" s="1111" t="s">
        <v>598</v>
      </c>
      <c r="C48" s="575"/>
      <c r="D48" s="575"/>
      <c r="E48" s="575"/>
      <c r="F48" s="575"/>
      <c r="G48" s="575"/>
      <c r="H48" s="575"/>
      <c r="I48" s="575"/>
      <c r="J48" s="576"/>
      <c r="K48" s="1112"/>
      <c r="L48" s="575"/>
      <c r="M48" s="575"/>
      <c r="N48" s="575"/>
      <c r="O48" s="575"/>
      <c r="P48" s="575"/>
      <c r="Q48" s="575"/>
      <c r="R48" s="576"/>
    </row>
    <row r="49" ht="19.5" customHeight="1">
      <c r="B49" s="1105"/>
      <c r="C49" s="548"/>
      <c r="D49" s="548"/>
      <c r="E49" s="548"/>
      <c r="F49" s="548"/>
      <c r="G49" s="548"/>
      <c r="H49" s="548"/>
      <c r="I49" s="548"/>
      <c r="J49" s="549"/>
      <c r="K49" s="1106" t="s">
        <v>599</v>
      </c>
      <c r="L49" s="548"/>
      <c r="M49" s="548"/>
      <c r="N49" s="548"/>
      <c r="O49" s="548"/>
      <c r="P49" s="548"/>
      <c r="Q49" s="548"/>
      <c r="R49" s="549"/>
    </row>
    <row r="50" ht="19.5" customHeight="1">
      <c r="B50" s="550"/>
      <c r="J50" s="551"/>
      <c r="K50" s="550"/>
      <c r="R50" s="551"/>
    </row>
    <row r="51" ht="19.5" customHeight="1">
      <c r="B51" s="550"/>
      <c r="J51" s="551"/>
      <c r="K51" s="550"/>
      <c r="R51" s="551"/>
    </row>
    <row r="52" ht="19.5" customHeight="1">
      <c r="B52" s="550"/>
      <c r="J52" s="551"/>
      <c r="K52" s="550"/>
      <c r="R52" s="551"/>
    </row>
    <row r="53" ht="19.5" customHeight="1">
      <c r="B53" s="550"/>
      <c r="J53" s="551"/>
      <c r="K53" s="550"/>
      <c r="R53" s="551"/>
    </row>
    <row r="54" ht="19.5" customHeight="1">
      <c r="B54" s="550"/>
      <c r="J54" s="551"/>
      <c r="K54" s="550"/>
      <c r="R54" s="551"/>
    </row>
    <row r="55" ht="19.5" customHeight="1">
      <c r="B55" s="556"/>
      <c r="C55" s="557"/>
      <c r="D55" s="557"/>
      <c r="E55" s="557"/>
      <c r="F55" s="557"/>
      <c r="G55" s="557"/>
      <c r="H55" s="557"/>
      <c r="I55" s="557"/>
      <c r="J55" s="558"/>
      <c r="K55" s="556"/>
      <c r="L55" s="557"/>
      <c r="M55" s="557"/>
      <c r="N55" s="557"/>
      <c r="O55" s="557"/>
      <c r="P55" s="557"/>
      <c r="Q55" s="557"/>
      <c r="R55" s="558"/>
    </row>
    <row r="56" ht="13.5" customHeight="1">
      <c r="B56" s="1107" t="s">
        <v>600</v>
      </c>
      <c r="C56" s="548"/>
      <c r="D56" s="548"/>
      <c r="E56" s="548"/>
      <c r="F56" s="548"/>
      <c r="G56" s="548"/>
      <c r="H56" s="548"/>
      <c r="I56" s="548"/>
      <c r="J56" s="549"/>
      <c r="K56" s="1108"/>
      <c r="L56" s="548"/>
      <c r="M56" s="548"/>
      <c r="N56" s="548"/>
      <c r="O56" s="548"/>
      <c r="P56" s="548"/>
      <c r="Q56" s="548"/>
      <c r="R56" s="549"/>
    </row>
    <row r="57" ht="13.5" customHeight="1">
      <c r="B57" s="1088"/>
      <c r="C57" s="1089"/>
      <c r="D57" s="1089"/>
      <c r="E57" s="1089"/>
      <c r="F57" s="1089"/>
      <c r="G57" s="1089"/>
      <c r="H57" s="1089"/>
      <c r="I57" s="1089"/>
      <c r="J57" s="1090"/>
      <c r="K57" s="1088"/>
      <c r="L57" s="1089"/>
      <c r="M57" s="1089"/>
      <c r="N57" s="1089"/>
      <c r="O57" s="1089"/>
      <c r="P57" s="1089"/>
      <c r="Q57" s="1089"/>
      <c r="R57" s="1090"/>
    </row>
    <row r="58" ht="30.0" customHeight="1">
      <c r="B58" s="1113" t="s">
        <v>601</v>
      </c>
      <c r="C58" s="545"/>
      <c r="D58" s="545"/>
      <c r="E58" s="545"/>
      <c r="F58" s="545"/>
      <c r="G58" s="545"/>
      <c r="H58" s="545"/>
      <c r="I58" s="545"/>
      <c r="J58" s="1092"/>
      <c r="K58" s="1110"/>
      <c r="L58" s="1095"/>
      <c r="M58" s="1095"/>
      <c r="N58" s="1095"/>
      <c r="O58" s="1095"/>
      <c r="P58" s="1095"/>
      <c r="Q58" s="1095"/>
      <c r="R58" s="1096"/>
    </row>
    <row r="59" ht="21.0" customHeight="1">
      <c r="B59" s="1114" t="s">
        <v>602</v>
      </c>
      <c r="C59" s="548"/>
      <c r="D59" s="548"/>
      <c r="E59" s="1115" t="s">
        <v>603</v>
      </c>
      <c r="F59" s="1116" t="s">
        <v>604</v>
      </c>
      <c r="G59" s="548"/>
      <c r="H59" s="548"/>
      <c r="I59" s="548"/>
      <c r="J59" s="549"/>
      <c r="K59" s="1106" t="s">
        <v>605</v>
      </c>
      <c r="L59" s="548"/>
      <c r="M59" s="548"/>
      <c r="N59" s="548"/>
      <c r="O59" s="548"/>
      <c r="P59" s="548"/>
      <c r="Q59" s="548"/>
      <c r="R59" s="549"/>
    </row>
    <row r="60" ht="21.0" customHeight="1">
      <c r="B60" s="1117"/>
      <c r="C60" s="1118"/>
      <c r="D60" s="1119"/>
      <c r="E60" s="1120"/>
      <c r="F60" s="1117"/>
      <c r="G60" s="1118"/>
      <c r="H60" s="1118"/>
      <c r="I60" s="1118"/>
      <c r="J60" s="1119"/>
      <c r="K60" s="550"/>
      <c r="R60" s="551"/>
    </row>
    <row r="61" ht="21.0" customHeight="1">
      <c r="B61" s="1121"/>
      <c r="D61" s="551"/>
      <c r="E61" s="1122"/>
      <c r="F61" s="1123"/>
      <c r="G61" s="1124"/>
      <c r="H61" s="1124"/>
      <c r="I61" s="1124"/>
      <c r="J61" s="1125"/>
      <c r="K61" s="550"/>
      <c r="R61" s="551"/>
    </row>
    <row r="62" ht="21.0" customHeight="1">
      <c r="B62" s="1126"/>
      <c r="C62" s="1127"/>
      <c r="D62" s="1128"/>
      <c r="E62" s="1122"/>
      <c r="F62" s="1123"/>
      <c r="G62" s="1124"/>
      <c r="H62" s="1124"/>
      <c r="I62" s="1124"/>
      <c r="J62" s="1125"/>
      <c r="K62" s="550"/>
      <c r="R62" s="551"/>
    </row>
    <row r="63" ht="21.0" customHeight="1">
      <c r="B63" s="1126"/>
      <c r="C63" s="1127"/>
      <c r="D63" s="1128"/>
      <c r="E63" s="1122"/>
      <c r="F63" s="1123"/>
      <c r="G63" s="1124"/>
      <c r="H63" s="1124"/>
      <c r="I63" s="1124"/>
      <c r="J63" s="1125"/>
      <c r="K63" s="550"/>
      <c r="R63" s="551"/>
    </row>
    <row r="64" ht="21.0" customHeight="1">
      <c r="B64" s="1126"/>
      <c r="C64" s="1127"/>
      <c r="D64" s="1128"/>
      <c r="E64" s="1122"/>
      <c r="F64" s="1123"/>
      <c r="G64" s="1124"/>
      <c r="H64" s="1124"/>
      <c r="I64" s="1124"/>
      <c r="J64" s="1125"/>
      <c r="K64" s="550"/>
      <c r="R64" s="551"/>
    </row>
    <row r="65" ht="21.0" customHeight="1">
      <c r="B65" s="1126"/>
      <c r="C65" s="1127"/>
      <c r="D65" s="1128"/>
      <c r="E65" s="1122"/>
      <c r="F65" s="1123"/>
      <c r="G65" s="1124"/>
      <c r="H65" s="1124"/>
      <c r="I65" s="1124"/>
      <c r="J65" s="1125"/>
      <c r="K65" s="550"/>
      <c r="R65" s="551"/>
    </row>
    <row r="66" ht="21.0" customHeight="1">
      <c r="B66" s="1126"/>
      <c r="C66" s="1127"/>
      <c r="D66" s="1128"/>
      <c r="E66" s="1122"/>
      <c r="F66" s="1123"/>
      <c r="G66" s="1124"/>
      <c r="H66" s="1124"/>
      <c r="I66" s="1124"/>
      <c r="J66" s="1125"/>
      <c r="K66" s="550"/>
      <c r="R66" s="551"/>
    </row>
    <row r="67" ht="21.0" customHeight="1">
      <c r="B67" s="1126"/>
      <c r="C67" s="1127"/>
      <c r="D67" s="1128"/>
      <c r="E67" s="1122"/>
      <c r="F67" s="1123"/>
      <c r="G67" s="1124"/>
      <c r="H67" s="1124"/>
      <c r="I67" s="1124"/>
      <c r="J67" s="1125"/>
      <c r="K67" s="550"/>
      <c r="R67" s="551"/>
    </row>
    <row r="68" ht="21.0" customHeight="1">
      <c r="B68" s="1126"/>
      <c r="C68" s="1127"/>
      <c r="D68" s="1128"/>
      <c r="E68" s="1122"/>
      <c r="F68" s="1123"/>
      <c r="G68" s="1124"/>
      <c r="H68" s="1124"/>
      <c r="I68" s="1124"/>
      <c r="J68" s="1125"/>
      <c r="K68" s="550"/>
      <c r="R68" s="551"/>
    </row>
    <row r="69" ht="21.0" customHeight="1">
      <c r="B69" s="1123"/>
      <c r="C69" s="1124"/>
      <c r="D69" s="1125"/>
      <c r="E69" s="1122"/>
      <c r="F69" s="1123"/>
      <c r="G69" s="1124"/>
      <c r="H69" s="1124"/>
      <c r="I69" s="1124"/>
      <c r="J69" s="1125"/>
      <c r="K69" s="550"/>
      <c r="R69" s="551"/>
    </row>
    <row r="70" ht="21.0" customHeight="1">
      <c r="B70" s="1123"/>
      <c r="C70" s="1124"/>
      <c r="D70" s="1125"/>
      <c r="E70" s="1122"/>
      <c r="F70" s="1123"/>
      <c r="G70" s="1124"/>
      <c r="H70" s="1124"/>
      <c r="I70" s="1124"/>
      <c r="J70" s="1125"/>
      <c r="K70" s="550"/>
      <c r="R70" s="551"/>
    </row>
    <row r="71" ht="21.0" customHeight="1">
      <c r="B71" s="1129"/>
      <c r="C71" s="1130"/>
      <c r="D71" s="1131"/>
      <c r="E71" s="1132"/>
      <c r="F71" s="1133"/>
      <c r="G71" s="557"/>
      <c r="H71" s="557"/>
      <c r="I71" s="557"/>
      <c r="J71" s="558"/>
      <c r="K71" s="556"/>
      <c r="L71" s="557"/>
      <c r="M71" s="557"/>
      <c r="N71" s="557"/>
      <c r="O71" s="557"/>
      <c r="P71" s="557"/>
      <c r="Q71" s="557"/>
      <c r="R71" s="558"/>
    </row>
    <row r="72" ht="13.5" customHeight="1">
      <c r="B72" s="1134"/>
      <c r="C72" s="1134"/>
      <c r="D72" s="1134"/>
      <c r="E72" s="1134"/>
      <c r="F72" s="1134"/>
      <c r="G72" s="1134"/>
      <c r="H72" s="1134"/>
      <c r="I72" s="1134"/>
      <c r="J72" s="1134"/>
    </row>
    <row r="73" ht="13.5" customHeight="1">
      <c r="B73" s="1135" t="s">
        <v>606</v>
      </c>
      <c r="C73" s="548"/>
      <c r="D73" s="548"/>
      <c r="E73" s="548"/>
      <c r="F73" s="548"/>
      <c r="G73" s="548"/>
      <c r="H73" s="548"/>
      <c r="I73" s="548"/>
      <c r="J73" s="549"/>
      <c r="K73" s="1136"/>
      <c r="L73" s="548"/>
      <c r="M73" s="548"/>
      <c r="N73" s="548"/>
      <c r="O73" s="548"/>
      <c r="P73" s="548"/>
      <c r="Q73" s="548"/>
      <c r="R73" s="549"/>
    </row>
    <row r="74" ht="13.5" customHeight="1">
      <c r="B74" s="550"/>
      <c r="J74" s="551"/>
      <c r="K74" s="550"/>
      <c r="R74" s="551"/>
    </row>
    <row r="75" ht="13.5" customHeight="1">
      <c r="B75" s="556"/>
      <c r="C75" s="557"/>
      <c r="D75" s="557"/>
      <c r="E75" s="557"/>
      <c r="F75" s="557"/>
      <c r="G75" s="557"/>
      <c r="H75" s="557"/>
      <c r="I75" s="557"/>
      <c r="J75" s="558"/>
      <c r="K75" s="556"/>
      <c r="L75" s="557"/>
      <c r="M75" s="557"/>
      <c r="N75" s="557"/>
      <c r="O75" s="557"/>
      <c r="P75" s="557"/>
      <c r="Q75" s="557"/>
      <c r="R75" s="558"/>
    </row>
    <row r="76" ht="30.0" customHeight="1">
      <c r="B76" s="1111" t="s">
        <v>607</v>
      </c>
      <c r="C76" s="575"/>
      <c r="D76" s="575"/>
      <c r="E76" s="575"/>
      <c r="F76" s="575"/>
      <c r="G76" s="575"/>
      <c r="H76" s="575"/>
      <c r="I76" s="575"/>
      <c r="J76" s="576"/>
      <c r="K76" s="1112"/>
      <c r="L76" s="575"/>
      <c r="M76" s="575"/>
      <c r="N76" s="575"/>
      <c r="O76" s="575"/>
      <c r="P76" s="575"/>
      <c r="Q76" s="575"/>
      <c r="R76" s="576"/>
    </row>
    <row r="77" ht="25.5" customHeight="1">
      <c r="B77" s="1105"/>
      <c r="C77" s="548"/>
      <c r="D77" s="548"/>
      <c r="E77" s="548"/>
      <c r="F77" s="548"/>
      <c r="G77" s="548"/>
      <c r="H77" s="548"/>
      <c r="I77" s="548"/>
      <c r="J77" s="549"/>
      <c r="K77" s="1106" t="s">
        <v>608</v>
      </c>
      <c r="L77" s="548"/>
      <c r="M77" s="548"/>
      <c r="N77" s="548"/>
      <c r="O77" s="548"/>
      <c r="P77" s="548"/>
      <c r="Q77" s="548"/>
      <c r="R77" s="549"/>
    </row>
    <row r="78" ht="25.5" customHeight="1">
      <c r="B78" s="550"/>
      <c r="J78" s="551"/>
      <c r="K78" s="550"/>
      <c r="R78" s="551"/>
    </row>
    <row r="79" ht="25.5" customHeight="1">
      <c r="B79" s="550"/>
      <c r="J79" s="551"/>
      <c r="K79" s="550"/>
      <c r="R79" s="551"/>
    </row>
    <row r="80" ht="25.5" customHeight="1">
      <c r="B80" s="550"/>
      <c r="J80" s="551"/>
      <c r="K80" s="550"/>
      <c r="R80" s="551"/>
    </row>
    <row r="81" ht="25.5" customHeight="1">
      <c r="B81" s="550"/>
      <c r="J81" s="551"/>
      <c r="K81" s="550"/>
      <c r="R81" s="551"/>
    </row>
    <row r="82" ht="25.5" customHeight="1">
      <c r="B82" s="550"/>
      <c r="J82" s="551"/>
      <c r="K82" s="550"/>
      <c r="R82" s="551"/>
    </row>
    <row r="83" ht="25.5" customHeight="1">
      <c r="B83" s="556"/>
      <c r="C83" s="557"/>
      <c r="D83" s="557"/>
      <c r="E83" s="557"/>
      <c r="F83" s="557"/>
      <c r="G83" s="557"/>
      <c r="H83" s="557"/>
      <c r="I83" s="557"/>
      <c r="J83" s="558"/>
      <c r="K83" s="556"/>
      <c r="L83" s="557"/>
      <c r="M83" s="557"/>
      <c r="N83" s="557"/>
      <c r="O83" s="557"/>
      <c r="P83" s="557"/>
      <c r="Q83" s="557"/>
      <c r="R83" s="558"/>
    </row>
    <row r="84" ht="30.0" customHeight="1">
      <c r="B84" s="1111" t="s">
        <v>609</v>
      </c>
      <c r="C84" s="575"/>
      <c r="D84" s="575"/>
      <c r="E84" s="575"/>
      <c r="F84" s="575"/>
      <c r="G84" s="575"/>
      <c r="H84" s="575"/>
      <c r="I84" s="575"/>
      <c r="J84" s="576"/>
      <c r="K84" s="1112"/>
      <c r="L84" s="575"/>
      <c r="M84" s="575"/>
      <c r="N84" s="575"/>
      <c r="O84" s="575"/>
      <c r="P84" s="575"/>
      <c r="Q84" s="575"/>
      <c r="R84" s="576"/>
    </row>
    <row r="85" ht="25.5" customHeight="1">
      <c r="B85" s="1105"/>
      <c r="C85" s="548"/>
      <c r="D85" s="548"/>
      <c r="E85" s="548"/>
      <c r="F85" s="548"/>
      <c r="G85" s="548"/>
      <c r="H85" s="548"/>
      <c r="I85" s="548"/>
      <c r="J85" s="549"/>
      <c r="K85" s="1106" t="s">
        <v>610</v>
      </c>
      <c r="L85" s="548"/>
      <c r="M85" s="548"/>
      <c r="N85" s="548"/>
      <c r="O85" s="548"/>
      <c r="P85" s="548"/>
      <c r="Q85" s="548"/>
      <c r="R85" s="549"/>
    </row>
    <row r="86" ht="25.5" customHeight="1">
      <c r="B86" s="550"/>
      <c r="J86" s="551"/>
      <c r="K86" s="550"/>
      <c r="R86" s="551"/>
    </row>
    <row r="87" ht="25.5" customHeight="1">
      <c r="B87" s="550"/>
      <c r="J87" s="551"/>
      <c r="K87" s="550"/>
      <c r="R87" s="551"/>
    </row>
    <row r="88" ht="25.5" customHeight="1">
      <c r="B88" s="550"/>
      <c r="J88" s="551"/>
      <c r="K88" s="550"/>
      <c r="R88" s="551"/>
    </row>
    <row r="89" ht="25.5" customHeight="1">
      <c r="B89" s="550"/>
      <c r="J89" s="551"/>
      <c r="K89" s="550"/>
      <c r="R89" s="551"/>
    </row>
    <row r="90" ht="25.5" customHeight="1">
      <c r="B90" s="550"/>
      <c r="J90" s="551"/>
      <c r="K90" s="550"/>
      <c r="R90" s="551"/>
    </row>
    <row r="91" ht="25.5" customHeight="1">
      <c r="B91" s="556"/>
      <c r="C91" s="557"/>
      <c r="D91" s="557"/>
      <c r="E91" s="557"/>
      <c r="F91" s="557"/>
      <c r="G91" s="557"/>
      <c r="H91" s="557"/>
      <c r="I91" s="557"/>
      <c r="J91" s="558"/>
      <c r="K91" s="556"/>
      <c r="L91" s="557"/>
      <c r="M91" s="557"/>
      <c r="N91" s="557"/>
      <c r="O91" s="557"/>
      <c r="P91" s="557"/>
      <c r="Q91" s="557"/>
      <c r="R91" s="558"/>
    </row>
    <row r="92" ht="13.5" customHeight="1">
      <c r="B92" s="1134"/>
      <c r="C92" s="1134"/>
      <c r="D92" s="1134"/>
      <c r="E92" s="1134"/>
      <c r="F92" s="1134"/>
      <c r="G92" s="1134"/>
      <c r="H92" s="1134"/>
      <c r="I92" s="1134"/>
      <c r="J92" s="1134"/>
    </row>
    <row r="93" ht="13.5" customHeight="1"/>
    <row r="94" ht="13.5" customHeight="1">
      <c r="B94" s="1137" t="s">
        <v>611</v>
      </c>
      <c r="C94" s="1138"/>
      <c r="D94" s="1138"/>
      <c r="E94" s="1138"/>
      <c r="F94" s="1138"/>
      <c r="G94" s="1138"/>
      <c r="H94" s="1138"/>
      <c r="I94" s="1138"/>
      <c r="J94" s="1138"/>
      <c r="K94" s="1139"/>
      <c r="L94" s="1140" t="s">
        <v>592</v>
      </c>
      <c r="M94" s="548"/>
      <c r="N94" s="548"/>
      <c r="O94" s="548"/>
      <c r="P94" s="548"/>
      <c r="Q94" s="548"/>
      <c r="R94" s="549"/>
    </row>
    <row r="95" ht="13.5" customHeight="1">
      <c r="B95" s="550"/>
      <c r="K95" s="1141"/>
      <c r="L95" s="550"/>
      <c r="R95" s="551"/>
    </row>
    <row r="96" ht="14.25" customHeight="1">
      <c r="B96" s="1088"/>
      <c r="C96" s="1089"/>
      <c r="D96" s="1089"/>
      <c r="E96" s="1089"/>
      <c r="F96" s="1089"/>
      <c r="G96" s="1089"/>
      <c r="H96" s="1089"/>
      <c r="I96" s="1089"/>
      <c r="J96" s="1089"/>
      <c r="K96" s="1142"/>
      <c r="L96" s="556"/>
      <c r="M96" s="557"/>
      <c r="N96" s="557"/>
      <c r="O96" s="557"/>
      <c r="P96" s="557"/>
      <c r="Q96" s="557"/>
      <c r="R96" s="558"/>
    </row>
    <row r="97" ht="16.5" customHeight="1">
      <c r="B97" s="1143" t="s">
        <v>612</v>
      </c>
      <c r="C97" s="1144"/>
      <c r="D97" s="1144"/>
      <c r="E97" s="1144"/>
      <c r="F97" s="1144"/>
      <c r="G97" s="1144"/>
      <c r="H97" s="1144"/>
      <c r="I97" s="1144"/>
      <c r="J97" s="1144"/>
      <c r="K97" s="1145"/>
      <c r="L97" s="1146"/>
      <c r="M97" s="1102"/>
      <c r="N97" s="1102"/>
      <c r="O97" s="1102"/>
      <c r="P97" s="1102"/>
      <c r="Q97" s="1102"/>
      <c r="R97" s="1103"/>
    </row>
    <row r="98" ht="30.0" customHeight="1">
      <c r="B98" s="1147" t="s">
        <v>613</v>
      </c>
      <c r="C98" s="545"/>
      <c r="D98" s="545"/>
      <c r="E98" s="545"/>
      <c r="F98" s="545"/>
      <c r="G98" s="545"/>
      <c r="H98" s="545"/>
      <c r="I98" s="545"/>
      <c r="J98" s="545"/>
      <c r="K98" s="1092"/>
      <c r="L98" s="1148"/>
      <c r="M98" s="575"/>
      <c r="N98" s="575"/>
      <c r="O98" s="575"/>
      <c r="P98" s="575"/>
      <c r="Q98" s="575"/>
      <c r="R98" s="576"/>
    </row>
    <row r="99" ht="13.5" customHeight="1">
      <c r="B99" s="1149"/>
      <c r="K99" s="551"/>
      <c r="L99" s="1106" t="s">
        <v>614</v>
      </c>
      <c r="M99" s="548"/>
      <c r="N99" s="548"/>
      <c r="O99" s="548"/>
      <c r="P99" s="548"/>
      <c r="Q99" s="548"/>
      <c r="R99" s="549"/>
    </row>
    <row r="100" ht="13.5" customHeight="1">
      <c r="B100" s="550"/>
      <c r="K100" s="551"/>
      <c r="L100" s="550"/>
      <c r="R100" s="551"/>
    </row>
    <row r="101" ht="13.5" customHeight="1">
      <c r="B101" s="550"/>
      <c r="K101" s="551"/>
      <c r="L101" s="550"/>
      <c r="R101" s="551"/>
    </row>
    <row r="102" ht="13.5" customHeight="1">
      <c r="B102" s="550"/>
      <c r="K102" s="551"/>
      <c r="L102" s="550"/>
      <c r="R102" s="551"/>
    </row>
    <row r="103" ht="13.5" customHeight="1">
      <c r="B103" s="550"/>
      <c r="K103" s="551"/>
      <c r="L103" s="550"/>
      <c r="R103" s="551"/>
    </row>
    <row r="104" ht="13.5" customHeight="1">
      <c r="B104" s="550"/>
      <c r="K104" s="551"/>
      <c r="L104" s="556"/>
      <c r="M104" s="557"/>
      <c r="N104" s="557"/>
      <c r="O104" s="557"/>
      <c r="P104" s="557"/>
      <c r="Q104" s="557"/>
      <c r="R104" s="558"/>
    </row>
    <row r="105" ht="30.0" customHeight="1">
      <c r="B105" s="1147" t="s">
        <v>615</v>
      </c>
      <c r="C105" s="545"/>
      <c r="D105" s="545"/>
      <c r="E105" s="545"/>
      <c r="F105" s="545"/>
      <c r="G105" s="545"/>
      <c r="H105" s="545"/>
      <c r="I105" s="545"/>
      <c r="J105" s="545"/>
      <c r="K105" s="1092"/>
      <c r="L105" s="1148"/>
      <c r="M105" s="575"/>
      <c r="N105" s="575"/>
      <c r="O105" s="575"/>
      <c r="P105" s="575"/>
      <c r="Q105" s="575"/>
      <c r="R105" s="576"/>
    </row>
    <row r="106" ht="13.5" customHeight="1">
      <c r="B106" s="1149"/>
      <c r="K106" s="551"/>
      <c r="L106" s="1106"/>
      <c r="M106" s="548"/>
      <c r="N106" s="548"/>
      <c r="O106" s="548"/>
      <c r="P106" s="548"/>
      <c r="Q106" s="548"/>
      <c r="R106" s="549"/>
    </row>
    <row r="107" ht="13.5" customHeight="1">
      <c r="B107" s="550"/>
      <c r="K107" s="551"/>
      <c r="L107" s="550"/>
      <c r="R107" s="551"/>
    </row>
    <row r="108" ht="13.5" customHeight="1">
      <c r="B108" s="550"/>
      <c r="K108" s="551"/>
      <c r="L108" s="550"/>
      <c r="R108" s="551"/>
    </row>
    <row r="109" ht="13.5" customHeight="1">
      <c r="B109" s="550"/>
      <c r="K109" s="551"/>
      <c r="L109" s="550"/>
      <c r="R109" s="551"/>
    </row>
    <row r="110" ht="13.5" customHeight="1">
      <c r="B110" s="550"/>
      <c r="K110" s="551"/>
      <c r="L110" s="550"/>
      <c r="R110" s="551"/>
    </row>
    <row r="111" ht="13.5" customHeight="1">
      <c r="B111" s="550"/>
      <c r="K111" s="551"/>
      <c r="L111" s="556"/>
      <c r="M111" s="557"/>
      <c r="N111" s="557"/>
      <c r="O111" s="557"/>
      <c r="P111" s="557"/>
      <c r="Q111" s="557"/>
      <c r="R111" s="558"/>
    </row>
    <row r="112" ht="30.0" customHeight="1">
      <c r="B112" s="1147" t="s">
        <v>616</v>
      </c>
      <c r="C112" s="545"/>
      <c r="D112" s="545"/>
      <c r="E112" s="545"/>
      <c r="F112" s="545"/>
      <c r="G112" s="545"/>
      <c r="H112" s="545"/>
      <c r="I112" s="545"/>
      <c r="J112" s="545"/>
      <c r="K112" s="1092"/>
      <c r="L112" s="1148"/>
      <c r="M112" s="575"/>
      <c r="N112" s="575"/>
      <c r="O112" s="575"/>
      <c r="P112" s="575"/>
      <c r="Q112" s="575"/>
      <c r="R112" s="576"/>
    </row>
    <row r="113" ht="13.5" customHeight="1">
      <c r="B113" s="1105"/>
      <c r="C113" s="548"/>
      <c r="D113" s="548"/>
      <c r="E113" s="548"/>
      <c r="F113" s="548"/>
      <c r="G113" s="548"/>
      <c r="H113" s="548"/>
      <c r="I113" s="548"/>
      <c r="J113" s="548"/>
      <c r="K113" s="549"/>
      <c r="L113" s="1106"/>
      <c r="M113" s="548"/>
      <c r="N113" s="548"/>
      <c r="O113" s="548"/>
      <c r="P113" s="548"/>
      <c r="Q113" s="548"/>
      <c r="R113" s="549"/>
    </row>
    <row r="114" ht="13.5" customHeight="1">
      <c r="B114" s="550"/>
      <c r="K114" s="551"/>
      <c r="L114" s="550"/>
      <c r="R114" s="551"/>
    </row>
    <row r="115" ht="13.5" customHeight="1">
      <c r="B115" s="550"/>
      <c r="K115" s="551"/>
      <c r="L115" s="550"/>
      <c r="R115" s="551"/>
    </row>
    <row r="116" ht="13.5" customHeight="1">
      <c r="B116" s="550"/>
      <c r="K116" s="551"/>
      <c r="L116" s="550"/>
      <c r="R116" s="551"/>
    </row>
    <row r="117" ht="13.5" customHeight="1">
      <c r="B117" s="550"/>
      <c r="K117" s="551"/>
      <c r="L117" s="550"/>
      <c r="R117" s="551"/>
    </row>
    <row r="118" ht="13.5" customHeight="1">
      <c r="B118" s="556"/>
      <c r="C118" s="557"/>
      <c r="D118" s="557"/>
      <c r="E118" s="557"/>
      <c r="F118" s="557"/>
      <c r="G118" s="557"/>
      <c r="H118" s="557"/>
      <c r="I118" s="557"/>
      <c r="J118" s="557"/>
      <c r="K118" s="558"/>
      <c r="L118" s="556"/>
      <c r="M118" s="557"/>
      <c r="N118" s="557"/>
      <c r="O118" s="557"/>
      <c r="P118" s="557"/>
      <c r="Q118" s="557"/>
      <c r="R118" s="558"/>
    </row>
    <row r="119" ht="13.5" customHeight="1">
      <c r="B119" s="1150"/>
      <c r="C119" s="1150"/>
      <c r="D119" s="1150"/>
      <c r="E119" s="1150"/>
      <c r="F119" s="1150"/>
      <c r="G119" s="1150"/>
      <c r="H119" s="1150"/>
      <c r="I119" s="1150"/>
      <c r="J119" s="1150"/>
      <c r="K119" s="1150"/>
      <c r="L119" s="1150"/>
      <c r="M119" s="1150"/>
    </row>
    <row r="120" ht="13.5" customHeight="1">
      <c r="B120" s="1150"/>
      <c r="C120" s="1150"/>
      <c r="D120" s="1150"/>
      <c r="E120" s="1150"/>
      <c r="F120" s="1150"/>
      <c r="G120" s="1150"/>
      <c r="H120" s="1150"/>
      <c r="I120" s="1150"/>
      <c r="J120" s="1150"/>
      <c r="K120" s="1150"/>
      <c r="L120" s="1150"/>
      <c r="M120" s="1150"/>
    </row>
    <row r="121" ht="13.5" customHeight="1">
      <c r="B121" s="1151" t="s">
        <v>617</v>
      </c>
      <c r="C121" s="548"/>
      <c r="D121" s="548"/>
      <c r="E121" s="548"/>
      <c r="F121" s="548"/>
      <c r="G121" s="548"/>
      <c r="H121" s="548"/>
      <c r="I121" s="548"/>
      <c r="J121" s="548"/>
      <c r="K121" s="549"/>
      <c r="L121" s="1140" t="s">
        <v>592</v>
      </c>
      <c r="M121" s="548"/>
      <c r="N121" s="548"/>
      <c r="O121" s="548"/>
      <c r="P121" s="548"/>
      <c r="Q121" s="548"/>
      <c r="R121" s="549"/>
    </row>
    <row r="122" ht="13.5" customHeight="1">
      <c r="B122" s="550"/>
      <c r="K122" s="551"/>
      <c r="L122" s="550"/>
      <c r="R122" s="551"/>
    </row>
    <row r="123" ht="14.25" customHeight="1">
      <c r="B123" s="1088"/>
      <c r="C123" s="1089"/>
      <c r="D123" s="1089"/>
      <c r="E123" s="1089"/>
      <c r="F123" s="1089"/>
      <c r="G123" s="1089"/>
      <c r="H123" s="1089"/>
      <c r="I123" s="1089"/>
      <c r="J123" s="1089"/>
      <c r="K123" s="1090"/>
      <c r="L123" s="1088"/>
      <c r="M123" s="1089"/>
      <c r="N123" s="1089"/>
      <c r="O123" s="1089"/>
      <c r="P123" s="1089"/>
      <c r="Q123" s="1089"/>
      <c r="R123" s="1090"/>
    </row>
    <row r="124" ht="37.5" customHeight="1">
      <c r="B124" s="1152" t="s">
        <v>618</v>
      </c>
      <c r="C124" s="1144"/>
      <c r="D124" s="1144"/>
      <c r="E124" s="1144"/>
      <c r="F124" s="1144"/>
      <c r="G124" s="1144"/>
      <c r="H124" s="1144"/>
      <c r="I124" s="1144"/>
      <c r="J124" s="1144"/>
      <c r="K124" s="1153"/>
      <c r="L124" s="1154"/>
      <c r="M124" s="1155"/>
      <c r="N124" s="1155"/>
      <c r="O124" s="1155"/>
      <c r="P124" s="1155"/>
      <c r="Q124" s="1155"/>
      <c r="R124" s="1156"/>
    </row>
    <row r="125" ht="28.5" customHeight="1">
      <c r="B125" s="1157" t="s">
        <v>619</v>
      </c>
      <c r="C125" s="1144"/>
      <c r="D125" s="1144"/>
      <c r="E125" s="1144"/>
      <c r="F125" s="1144"/>
      <c r="G125" s="1144"/>
      <c r="H125" s="1144"/>
      <c r="I125" s="1144"/>
      <c r="J125" s="1144"/>
      <c r="K125" s="1145"/>
      <c r="L125" s="1158"/>
      <c r="M125" s="1159"/>
      <c r="N125" s="1159"/>
      <c r="O125" s="1159"/>
      <c r="P125" s="1159"/>
      <c r="Q125" s="1159"/>
      <c r="R125" s="1160"/>
    </row>
    <row r="126" ht="13.5" customHeight="1">
      <c r="B126" s="1161" t="s">
        <v>620</v>
      </c>
      <c r="C126" s="1155"/>
      <c r="D126" s="1155"/>
      <c r="E126" s="1155"/>
      <c r="F126" s="1155"/>
      <c r="G126" s="1155"/>
      <c r="H126" s="1155"/>
      <c r="I126" s="1155"/>
      <c r="J126" s="1155"/>
      <c r="K126" s="1162"/>
      <c r="L126" s="1163" t="s">
        <v>621</v>
      </c>
      <c r="R126" s="551"/>
    </row>
    <row r="127" ht="13.5" customHeight="1">
      <c r="B127" s="1164" t="s">
        <v>622</v>
      </c>
      <c r="K127" s="551"/>
      <c r="L127" s="550"/>
      <c r="R127" s="551"/>
    </row>
    <row r="128" ht="13.5" customHeight="1">
      <c r="B128" s="1164" t="s">
        <v>623</v>
      </c>
      <c r="K128" s="551"/>
      <c r="L128" s="550"/>
      <c r="R128" s="551"/>
    </row>
    <row r="129" ht="13.5" customHeight="1">
      <c r="B129" s="1164" t="s">
        <v>624</v>
      </c>
      <c r="K129" s="551"/>
      <c r="L129" s="550"/>
      <c r="R129" s="551"/>
    </row>
    <row r="130" ht="13.5" customHeight="1">
      <c r="B130" s="1164" t="s">
        <v>625</v>
      </c>
      <c r="K130" s="551"/>
      <c r="L130" s="550"/>
      <c r="R130" s="551"/>
    </row>
    <row r="131" ht="13.5" customHeight="1">
      <c r="B131" s="1164" t="s">
        <v>626</v>
      </c>
      <c r="K131" s="551"/>
      <c r="L131" s="550"/>
      <c r="R131" s="551"/>
    </row>
    <row r="132" ht="13.5" customHeight="1">
      <c r="B132" s="1164" t="s">
        <v>627</v>
      </c>
      <c r="K132" s="551"/>
      <c r="L132" s="550"/>
      <c r="R132" s="551"/>
    </row>
    <row r="133" ht="13.5" customHeight="1">
      <c r="B133" s="1164" t="s">
        <v>628</v>
      </c>
      <c r="K133" s="551"/>
      <c r="L133" s="550"/>
      <c r="R133" s="551"/>
    </row>
    <row r="134" ht="13.5" customHeight="1">
      <c r="B134" s="1164" t="s">
        <v>629</v>
      </c>
      <c r="K134" s="551"/>
      <c r="L134" s="550"/>
      <c r="R134" s="551"/>
    </row>
    <row r="135" ht="13.5" customHeight="1">
      <c r="B135" s="1164" t="s">
        <v>630</v>
      </c>
      <c r="K135" s="551"/>
      <c r="L135" s="550"/>
      <c r="R135" s="551"/>
    </row>
    <row r="136" ht="13.5" customHeight="1">
      <c r="B136" s="1164" t="s">
        <v>631</v>
      </c>
      <c r="K136" s="551"/>
      <c r="L136" s="550"/>
      <c r="R136" s="551"/>
    </row>
    <row r="137" ht="13.5" customHeight="1">
      <c r="B137" s="1164" t="s">
        <v>632</v>
      </c>
      <c r="K137" s="551"/>
      <c r="L137" s="550"/>
      <c r="R137" s="551"/>
    </row>
    <row r="138" ht="13.5" customHeight="1">
      <c r="B138" s="1149"/>
      <c r="K138" s="551"/>
      <c r="L138" s="550"/>
      <c r="R138" s="551"/>
    </row>
    <row r="139" ht="13.5" customHeight="1">
      <c r="B139" s="550"/>
      <c r="K139" s="551"/>
      <c r="L139" s="550"/>
      <c r="R139" s="551"/>
    </row>
    <row r="140" ht="13.5" customHeight="1">
      <c r="B140" s="550"/>
      <c r="K140" s="551"/>
      <c r="L140" s="550"/>
      <c r="R140" s="551"/>
    </row>
    <row r="141" ht="13.5" customHeight="1">
      <c r="B141" s="550"/>
      <c r="K141" s="551"/>
      <c r="L141" s="550"/>
      <c r="R141" s="551"/>
    </row>
    <row r="142" ht="13.5" customHeight="1">
      <c r="B142" s="550"/>
      <c r="K142" s="551"/>
      <c r="L142" s="550"/>
      <c r="R142" s="551"/>
    </row>
    <row r="143" ht="13.5" customHeight="1">
      <c r="B143" s="550"/>
      <c r="K143" s="551"/>
      <c r="L143" s="550"/>
      <c r="R143" s="551"/>
    </row>
    <row r="144" ht="13.5" customHeight="1">
      <c r="B144" s="550"/>
      <c r="K144" s="551"/>
      <c r="L144" s="550"/>
      <c r="R144" s="551"/>
    </row>
    <row r="145" ht="13.5" customHeight="1">
      <c r="B145" s="550"/>
      <c r="K145" s="551"/>
      <c r="L145" s="550"/>
      <c r="R145" s="551"/>
    </row>
    <row r="146" ht="13.5" customHeight="1">
      <c r="B146" s="550"/>
      <c r="K146" s="551"/>
      <c r="L146" s="550"/>
      <c r="R146" s="551"/>
    </row>
    <row r="147" ht="13.5" customHeight="1">
      <c r="B147" s="550"/>
      <c r="K147" s="551"/>
      <c r="L147" s="550"/>
      <c r="R147" s="551"/>
    </row>
    <row r="148" ht="13.5" customHeight="1">
      <c r="B148" s="550"/>
      <c r="K148" s="551"/>
      <c r="L148" s="550"/>
      <c r="R148" s="551"/>
    </row>
    <row r="149" ht="13.5" customHeight="1">
      <c r="B149" s="550"/>
      <c r="K149" s="551"/>
      <c r="L149" s="550"/>
      <c r="R149" s="551"/>
    </row>
    <row r="150" ht="13.5" customHeight="1">
      <c r="B150" s="550"/>
      <c r="K150" s="551"/>
      <c r="L150" s="550"/>
      <c r="R150" s="551"/>
    </row>
    <row r="151" ht="13.5" customHeight="1">
      <c r="B151" s="550"/>
      <c r="K151" s="551"/>
      <c r="L151" s="550"/>
      <c r="R151" s="551"/>
    </row>
    <row r="152" ht="13.5" customHeight="1">
      <c r="B152" s="550"/>
      <c r="K152" s="551"/>
      <c r="L152" s="550"/>
      <c r="R152" s="551"/>
    </row>
    <row r="153" ht="13.5" customHeight="1">
      <c r="B153" s="1165"/>
      <c r="C153" s="1159"/>
      <c r="D153" s="1159"/>
      <c r="E153" s="1159"/>
      <c r="F153" s="1159"/>
      <c r="G153" s="1159"/>
      <c r="H153" s="1159"/>
      <c r="I153" s="1159"/>
      <c r="J153" s="1159"/>
      <c r="K153" s="1166"/>
      <c r="L153" s="556"/>
      <c r="M153" s="557"/>
      <c r="N153" s="557"/>
      <c r="O153" s="557"/>
      <c r="P153" s="557"/>
      <c r="Q153" s="557"/>
      <c r="R153" s="558"/>
    </row>
    <row r="154" ht="13.5" customHeight="1">
      <c r="B154" s="1167" t="s">
        <v>633</v>
      </c>
      <c r="C154" s="1155"/>
      <c r="D154" s="1155"/>
      <c r="E154" s="1155"/>
      <c r="F154" s="1155"/>
      <c r="G154" s="1155"/>
      <c r="H154" s="1155"/>
      <c r="I154" s="1155"/>
      <c r="J154" s="1155"/>
      <c r="K154" s="1156"/>
      <c r="L154" s="1168"/>
      <c r="M154" s="548"/>
      <c r="N154" s="548"/>
      <c r="O154" s="548"/>
      <c r="P154" s="548"/>
      <c r="Q154" s="548"/>
      <c r="R154" s="549"/>
    </row>
    <row r="155" ht="13.5" customHeight="1">
      <c r="B155" s="1169"/>
      <c r="C155" s="1089"/>
      <c r="D155" s="1089"/>
      <c r="E155" s="1089"/>
      <c r="F155" s="1089"/>
      <c r="G155" s="1089"/>
      <c r="H155" s="1089"/>
      <c r="I155" s="1089"/>
      <c r="J155" s="1089"/>
      <c r="K155" s="1170"/>
      <c r="L155" s="1171"/>
      <c r="M155" s="1089"/>
      <c r="N155" s="1089"/>
      <c r="O155" s="1089"/>
      <c r="P155" s="1089"/>
      <c r="Q155" s="1089"/>
      <c r="R155" s="1090"/>
    </row>
    <row r="156" ht="30.0" customHeight="1">
      <c r="B156" s="1152" t="s">
        <v>634</v>
      </c>
      <c r="C156" s="1144"/>
      <c r="D156" s="1144"/>
      <c r="E156" s="1144"/>
      <c r="F156" s="1144"/>
      <c r="G156" s="1144"/>
      <c r="H156" s="1145"/>
      <c r="I156" s="1172" t="s">
        <v>635</v>
      </c>
      <c r="J156" s="1144"/>
      <c r="K156" s="1145"/>
      <c r="L156" s="1173"/>
      <c r="M156" s="575"/>
      <c r="N156" s="575"/>
      <c r="O156" s="575"/>
      <c r="P156" s="575"/>
      <c r="Q156" s="575"/>
      <c r="R156" s="576"/>
    </row>
    <row r="157" ht="13.5" customHeight="1">
      <c r="B157" s="1174"/>
      <c r="H157" s="551"/>
      <c r="I157" s="1121"/>
      <c r="K157" s="551"/>
      <c r="L157" s="1175"/>
      <c r="M157" s="1176"/>
      <c r="N157" s="1176"/>
      <c r="O157" s="1176"/>
      <c r="P157" s="1176"/>
      <c r="Q157" s="1176"/>
      <c r="R157" s="1177"/>
    </row>
    <row r="158" ht="13.5" customHeight="1">
      <c r="B158" s="550"/>
      <c r="H158" s="551"/>
      <c r="I158" s="550"/>
      <c r="K158" s="551"/>
      <c r="L158" s="1178"/>
      <c r="M158" s="1179"/>
      <c r="N158" s="1179"/>
      <c r="O158" s="1179"/>
      <c r="P158" s="1179"/>
      <c r="Q158" s="1179"/>
      <c r="R158" s="1180"/>
    </row>
    <row r="159" ht="13.5" customHeight="1">
      <c r="B159" s="550"/>
      <c r="H159" s="551"/>
      <c r="I159" s="550"/>
      <c r="K159" s="551"/>
      <c r="L159" s="1178"/>
      <c r="M159" s="1179"/>
      <c r="N159" s="1179"/>
      <c r="O159" s="1179"/>
      <c r="P159" s="1179"/>
      <c r="Q159" s="1179"/>
      <c r="R159" s="1180"/>
    </row>
    <row r="160" ht="13.5" customHeight="1">
      <c r="B160" s="550"/>
      <c r="H160" s="551"/>
      <c r="I160" s="550"/>
      <c r="K160" s="551"/>
      <c r="L160" s="1178"/>
      <c r="M160" s="1179"/>
      <c r="N160" s="1179"/>
      <c r="O160" s="1179"/>
      <c r="P160" s="1179"/>
      <c r="Q160" s="1179"/>
      <c r="R160" s="1180"/>
    </row>
    <row r="161" ht="13.5" customHeight="1">
      <c r="B161" s="550"/>
      <c r="H161" s="551"/>
      <c r="I161" s="550"/>
      <c r="K161" s="551"/>
      <c r="L161" s="1178"/>
      <c r="M161" s="1179"/>
      <c r="N161" s="1179"/>
      <c r="O161" s="1179"/>
      <c r="P161" s="1179"/>
      <c r="Q161" s="1179"/>
      <c r="R161" s="1180"/>
    </row>
    <row r="162" ht="13.5" customHeight="1">
      <c r="B162" s="550"/>
      <c r="H162" s="551"/>
      <c r="I162" s="550"/>
      <c r="K162" s="551"/>
      <c r="L162" s="1181"/>
      <c r="M162" s="1150"/>
      <c r="N162" s="1150"/>
      <c r="O162" s="1150"/>
      <c r="P162" s="1150"/>
      <c r="Q162" s="1150"/>
      <c r="R162" s="1182"/>
    </row>
    <row r="163" ht="30.0" customHeight="1">
      <c r="B163" s="1152" t="s">
        <v>636</v>
      </c>
      <c r="C163" s="1144"/>
      <c r="D163" s="1144"/>
      <c r="E163" s="1144"/>
      <c r="F163" s="1144"/>
      <c r="G163" s="1144"/>
      <c r="H163" s="1145"/>
      <c r="I163" s="1172" t="s">
        <v>637</v>
      </c>
      <c r="J163" s="1144"/>
      <c r="K163" s="1145"/>
      <c r="L163" s="1183"/>
      <c r="M163" s="575"/>
      <c r="N163" s="575"/>
      <c r="O163" s="575"/>
      <c r="P163" s="575"/>
      <c r="Q163" s="575"/>
      <c r="R163" s="576"/>
    </row>
    <row r="164" ht="13.5" customHeight="1">
      <c r="B164" s="1174"/>
      <c r="H164" s="551"/>
      <c r="I164" s="1121"/>
      <c r="K164" s="551"/>
      <c r="L164" s="1184"/>
      <c r="M164" s="548"/>
      <c r="N164" s="548"/>
      <c r="O164" s="548"/>
      <c r="P164" s="548"/>
      <c r="Q164" s="548"/>
      <c r="R164" s="549"/>
    </row>
    <row r="165" ht="13.5" customHeight="1">
      <c r="B165" s="550"/>
      <c r="H165" s="551"/>
      <c r="I165" s="550"/>
      <c r="K165" s="551"/>
      <c r="L165" s="550"/>
      <c r="R165" s="551"/>
    </row>
    <row r="166" ht="13.5" customHeight="1">
      <c r="B166" s="550"/>
      <c r="H166" s="551"/>
      <c r="I166" s="550"/>
      <c r="K166" s="551"/>
      <c r="L166" s="550"/>
      <c r="R166" s="551"/>
    </row>
    <row r="167" ht="13.5" customHeight="1">
      <c r="B167" s="550"/>
      <c r="H167" s="551"/>
      <c r="I167" s="550"/>
      <c r="K167" s="551"/>
      <c r="L167" s="550"/>
      <c r="R167" s="551"/>
    </row>
    <row r="168" ht="13.5" customHeight="1">
      <c r="B168" s="550"/>
      <c r="H168" s="551"/>
      <c r="I168" s="550"/>
      <c r="K168" s="551"/>
      <c r="L168" s="550"/>
      <c r="R168" s="551"/>
    </row>
    <row r="169" ht="13.5" customHeight="1">
      <c r="B169" s="550"/>
      <c r="H169" s="551"/>
      <c r="I169" s="550"/>
      <c r="K169" s="551"/>
      <c r="L169" s="556"/>
      <c r="M169" s="557"/>
      <c r="N169" s="557"/>
      <c r="O169" s="557"/>
      <c r="P169" s="557"/>
      <c r="Q169" s="557"/>
      <c r="R169" s="558"/>
    </row>
    <row r="170" ht="13.5" customHeight="1">
      <c r="B170" s="1167" t="s">
        <v>638</v>
      </c>
      <c r="C170" s="1155"/>
      <c r="D170" s="1155"/>
      <c r="E170" s="1155"/>
      <c r="F170" s="1155"/>
      <c r="G170" s="1155"/>
      <c r="H170" s="1155"/>
      <c r="I170" s="1155"/>
      <c r="J170" s="1155"/>
      <c r="K170" s="1156"/>
      <c r="L170" s="1185"/>
      <c r="M170" s="548"/>
      <c r="N170" s="548"/>
      <c r="O170" s="548"/>
      <c r="P170" s="548"/>
      <c r="Q170" s="548"/>
      <c r="R170" s="549"/>
    </row>
    <row r="171" ht="13.5" customHeight="1">
      <c r="B171" s="1169"/>
      <c r="C171" s="1089"/>
      <c r="D171" s="1089"/>
      <c r="E171" s="1089"/>
      <c r="F171" s="1089"/>
      <c r="G171" s="1089"/>
      <c r="H171" s="1089"/>
      <c r="I171" s="1089"/>
      <c r="J171" s="1089"/>
      <c r="K171" s="1170"/>
      <c r="L171" s="1171"/>
      <c r="M171" s="1089"/>
      <c r="N171" s="1089"/>
      <c r="O171" s="1089"/>
      <c r="P171" s="1089"/>
      <c r="Q171" s="1089"/>
      <c r="R171" s="1090"/>
    </row>
    <row r="172" ht="30.0" customHeight="1">
      <c r="B172" s="1152" t="s">
        <v>634</v>
      </c>
      <c r="C172" s="1144"/>
      <c r="D172" s="1144"/>
      <c r="E172" s="1144"/>
      <c r="F172" s="1144"/>
      <c r="G172" s="1144"/>
      <c r="H172" s="1145"/>
      <c r="I172" s="1172" t="s">
        <v>635</v>
      </c>
      <c r="J172" s="1144"/>
      <c r="K172" s="1145"/>
      <c r="L172" s="1183"/>
      <c r="M172" s="575"/>
      <c r="N172" s="575"/>
      <c r="O172" s="575"/>
      <c r="P172" s="575"/>
      <c r="Q172" s="575"/>
      <c r="R172" s="576"/>
    </row>
    <row r="173" ht="13.5" customHeight="1">
      <c r="B173" s="1174"/>
      <c r="I173" s="1186"/>
      <c r="J173" s="1155"/>
      <c r="K173" s="1156"/>
      <c r="L173" s="1187"/>
      <c r="M173" s="548"/>
      <c r="N173" s="548"/>
      <c r="O173" s="548"/>
      <c r="P173" s="548"/>
      <c r="Q173" s="548"/>
      <c r="R173" s="549"/>
    </row>
    <row r="174" ht="13.5" customHeight="1">
      <c r="B174" s="550"/>
      <c r="I174" s="1188"/>
      <c r="K174" s="1189"/>
      <c r="R174" s="551"/>
    </row>
    <row r="175" ht="13.5" customHeight="1">
      <c r="B175" s="550"/>
      <c r="I175" s="1188"/>
      <c r="K175" s="1189"/>
      <c r="R175" s="551"/>
    </row>
    <row r="176" ht="13.5" customHeight="1">
      <c r="B176" s="550"/>
      <c r="I176" s="1188"/>
      <c r="K176" s="1189"/>
      <c r="R176" s="551"/>
    </row>
    <row r="177" ht="13.5" customHeight="1">
      <c r="B177" s="550"/>
      <c r="I177" s="1188"/>
      <c r="K177" s="1189"/>
      <c r="R177" s="551"/>
    </row>
    <row r="178" ht="13.5" customHeight="1">
      <c r="B178" s="550"/>
      <c r="I178" s="1158"/>
      <c r="J178" s="1159"/>
      <c r="K178" s="1160"/>
      <c r="L178" s="557"/>
      <c r="M178" s="557"/>
      <c r="N178" s="557"/>
      <c r="O178" s="557"/>
      <c r="P178" s="557"/>
      <c r="Q178" s="557"/>
      <c r="R178" s="558"/>
    </row>
    <row r="179" ht="30.0" customHeight="1">
      <c r="B179" s="1152" t="s">
        <v>636</v>
      </c>
      <c r="C179" s="1144"/>
      <c r="D179" s="1144"/>
      <c r="E179" s="1144"/>
      <c r="F179" s="1144"/>
      <c r="G179" s="1144"/>
      <c r="H179" s="1145"/>
      <c r="I179" s="1190" t="s">
        <v>637</v>
      </c>
      <c r="J179" s="545"/>
      <c r="K179" s="1092"/>
      <c r="L179" s="1148"/>
      <c r="M179" s="575"/>
      <c r="N179" s="575"/>
      <c r="O179" s="575"/>
      <c r="P179" s="575"/>
      <c r="Q179" s="575"/>
      <c r="R179" s="576"/>
    </row>
    <row r="180" ht="13.5" customHeight="1">
      <c r="B180" s="1174"/>
      <c r="H180" s="551"/>
      <c r="I180" s="1121"/>
      <c r="K180" s="551"/>
      <c r="L180" s="1184"/>
      <c r="M180" s="548"/>
      <c r="N180" s="548"/>
      <c r="O180" s="548"/>
      <c r="P180" s="548"/>
      <c r="Q180" s="548"/>
      <c r="R180" s="549"/>
    </row>
    <row r="181" ht="13.5" customHeight="1">
      <c r="B181" s="550"/>
      <c r="H181" s="551"/>
      <c r="I181" s="550"/>
      <c r="K181" s="551"/>
      <c r="L181" s="550"/>
      <c r="R181" s="551"/>
    </row>
    <row r="182" ht="13.5" customHeight="1">
      <c r="B182" s="550"/>
      <c r="H182" s="551"/>
      <c r="I182" s="550"/>
      <c r="K182" s="551"/>
      <c r="L182" s="550"/>
      <c r="R182" s="551"/>
    </row>
    <row r="183" ht="13.5" customHeight="1">
      <c r="B183" s="550"/>
      <c r="H183" s="551"/>
      <c r="I183" s="550"/>
      <c r="K183" s="551"/>
      <c r="L183" s="550"/>
      <c r="R183" s="551"/>
    </row>
    <row r="184" ht="13.5" customHeight="1">
      <c r="B184" s="550"/>
      <c r="H184" s="551"/>
      <c r="I184" s="550"/>
      <c r="K184" s="551"/>
      <c r="L184" s="550"/>
      <c r="R184" s="551"/>
    </row>
    <row r="185" ht="13.5" customHeight="1">
      <c r="B185" s="550"/>
      <c r="H185" s="551"/>
      <c r="I185" s="550"/>
      <c r="K185" s="551"/>
      <c r="L185" s="556"/>
      <c r="M185" s="557"/>
      <c r="N185" s="557"/>
      <c r="O185" s="557"/>
      <c r="P185" s="557"/>
      <c r="Q185" s="557"/>
      <c r="R185" s="558"/>
    </row>
    <row r="186" ht="13.5" customHeight="1">
      <c r="B186" s="1167" t="s">
        <v>639</v>
      </c>
      <c r="C186" s="1155"/>
      <c r="D186" s="1155"/>
      <c r="E186" s="1155"/>
      <c r="F186" s="1155"/>
      <c r="G186" s="1155"/>
      <c r="H186" s="1155"/>
      <c r="I186" s="1155"/>
      <c r="J186" s="1155"/>
      <c r="K186" s="1156"/>
      <c r="L186" s="1185"/>
      <c r="M186" s="548"/>
      <c r="N186" s="548"/>
      <c r="O186" s="548"/>
      <c r="P186" s="548"/>
      <c r="Q186" s="548"/>
      <c r="R186" s="549"/>
    </row>
    <row r="187" ht="13.5" customHeight="1">
      <c r="B187" s="1169"/>
      <c r="C187" s="1089"/>
      <c r="D187" s="1089"/>
      <c r="E187" s="1089"/>
      <c r="F187" s="1089"/>
      <c r="G187" s="1089"/>
      <c r="H187" s="1089"/>
      <c r="I187" s="1089"/>
      <c r="J187" s="1089"/>
      <c r="K187" s="1170"/>
      <c r="L187" s="1171"/>
      <c r="M187" s="1089"/>
      <c r="N187" s="1089"/>
      <c r="O187" s="1089"/>
      <c r="P187" s="1089"/>
      <c r="Q187" s="1089"/>
      <c r="R187" s="1090"/>
    </row>
    <row r="188" ht="30.0" customHeight="1">
      <c r="B188" s="1191" t="s">
        <v>640</v>
      </c>
      <c r="C188" s="1144"/>
      <c r="D188" s="1144"/>
      <c r="E188" s="1144"/>
      <c r="F188" s="1144"/>
      <c r="G188" s="1144"/>
      <c r="H188" s="1144"/>
      <c r="I188" s="1144"/>
      <c r="J188" s="1144"/>
      <c r="K188" s="1145"/>
      <c r="L188" s="1183"/>
      <c r="M188" s="575"/>
      <c r="N188" s="575"/>
      <c r="O188" s="575"/>
      <c r="P188" s="575"/>
      <c r="Q188" s="575"/>
      <c r="R188" s="576"/>
    </row>
    <row r="189" ht="13.5" customHeight="1">
      <c r="B189" s="1192"/>
      <c r="C189" s="1155"/>
      <c r="D189" s="1155"/>
      <c r="E189" s="1155"/>
      <c r="F189" s="1155"/>
      <c r="G189" s="1155"/>
      <c r="H189" s="1155"/>
      <c r="I189" s="1155"/>
      <c r="J189" s="1155"/>
      <c r="K189" s="1156"/>
      <c r="L189" s="1187"/>
      <c r="M189" s="548"/>
      <c r="N189" s="548"/>
      <c r="O189" s="548"/>
      <c r="P189" s="548"/>
      <c r="Q189" s="548"/>
      <c r="R189" s="549"/>
    </row>
    <row r="190" ht="13.5" customHeight="1">
      <c r="B190" s="1188"/>
      <c r="K190" s="1189"/>
      <c r="R190" s="551"/>
    </row>
    <row r="191" ht="13.5" customHeight="1">
      <c r="B191" s="1188"/>
      <c r="K191" s="1189"/>
      <c r="R191" s="551"/>
    </row>
    <row r="192" ht="13.5" customHeight="1">
      <c r="B192" s="1158"/>
      <c r="C192" s="1159"/>
      <c r="D192" s="1159"/>
      <c r="E192" s="1159"/>
      <c r="F192" s="1159"/>
      <c r="G192" s="1159"/>
      <c r="H192" s="1159"/>
      <c r="I192" s="1159"/>
      <c r="J192" s="1159"/>
      <c r="K192" s="1160"/>
      <c r="L192" s="557"/>
      <c r="M192" s="557"/>
      <c r="N192" s="557"/>
      <c r="O192" s="557"/>
      <c r="P192" s="557"/>
      <c r="Q192" s="557"/>
      <c r="R192" s="558"/>
    </row>
    <row r="193" ht="30.0" customHeight="1">
      <c r="B193" s="1152" t="s">
        <v>641</v>
      </c>
      <c r="C193" s="1144"/>
      <c r="D193" s="1144"/>
      <c r="E193" s="1144"/>
      <c r="F193" s="1144"/>
      <c r="G193" s="1144"/>
      <c r="H193" s="1145"/>
      <c r="I193" s="1172" t="s">
        <v>642</v>
      </c>
      <c r="J193" s="1144"/>
      <c r="K193" s="1145"/>
      <c r="L193" s="1183"/>
      <c r="M193" s="575"/>
      <c r="N193" s="575"/>
      <c r="O193" s="575"/>
      <c r="P193" s="575"/>
      <c r="Q193" s="575"/>
      <c r="R193" s="576"/>
    </row>
    <row r="194" ht="13.5" customHeight="1">
      <c r="B194" s="1192"/>
      <c r="C194" s="1155"/>
      <c r="D194" s="1155"/>
      <c r="E194" s="1155"/>
      <c r="F194" s="1155"/>
      <c r="G194" s="1155"/>
      <c r="H194" s="1156"/>
      <c r="I194" s="1192"/>
      <c r="J194" s="1155"/>
      <c r="K194" s="1156"/>
      <c r="L194" s="1187"/>
      <c r="M194" s="548"/>
      <c r="N194" s="548"/>
      <c r="O194" s="548"/>
      <c r="P194" s="548"/>
      <c r="Q194" s="548"/>
      <c r="R194" s="549"/>
    </row>
    <row r="195" ht="13.5" customHeight="1">
      <c r="B195" s="1188"/>
      <c r="H195" s="1189"/>
      <c r="I195" s="1188"/>
      <c r="K195" s="1189"/>
      <c r="R195" s="551"/>
    </row>
    <row r="196" ht="13.5" customHeight="1">
      <c r="B196" s="1188"/>
      <c r="H196" s="1189"/>
      <c r="I196" s="1188"/>
      <c r="K196" s="1189"/>
      <c r="R196" s="551"/>
    </row>
    <row r="197" ht="13.5" customHeight="1">
      <c r="B197" s="1158"/>
      <c r="C197" s="1159"/>
      <c r="D197" s="1159"/>
      <c r="E197" s="1159"/>
      <c r="F197" s="1159"/>
      <c r="G197" s="1159"/>
      <c r="H197" s="1160"/>
      <c r="I197" s="1158"/>
      <c r="J197" s="1159"/>
      <c r="K197" s="1160"/>
      <c r="L197" s="557"/>
      <c r="M197" s="557"/>
      <c r="N197" s="557"/>
      <c r="O197" s="557"/>
      <c r="P197" s="557"/>
      <c r="Q197" s="557"/>
      <c r="R197" s="558"/>
    </row>
    <row r="198" ht="30.0" customHeight="1">
      <c r="B198" s="1152" t="s">
        <v>643</v>
      </c>
      <c r="C198" s="1144"/>
      <c r="D198" s="1144"/>
      <c r="E198" s="1144"/>
      <c r="F198" s="1144"/>
      <c r="G198" s="1144"/>
      <c r="H198" s="1145"/>
      <c r="I198" s="1172" t="s">
        <v>644</v>
      </c>
      <c r="J198" s="1144"/>
      <c r="K198" s="1145"/>
      <c r="L198" s="1173"/>
      <c r="M198" s="575"/>
      <c r="N198" s="575"/>
      <c r="O198" s="575"/>
      <c r="P198" s="575"/>
      <c r="Q198" s="575"/>
      <c r="R198" s="576"/>
    </row>
    <row r="199" ht="13.5" customHeight="1">
      <c r="B199" s="1192"/>
      <c r="C199" s="1155"/>
      <c r="D199" s="1155"/>
      <c r="E199" s="1155"/>
      <c r="F199" s="1155"/>
      <c r="G199" s="1155"/>
      <c r="H199" s="1156"/>
      <c r="I199" s="1192"/>
      <c r="J199" s="1155"/>
      <c r="K199" s="1156"/>
      <c r="L199" s="1193"/>
      <c r="M199" s="548"/>
      <c r="N199" s="548"/>
      <c r="O199" s="548"/>
      <c r="P199" s="548"/>
      <c r="Q199" s="548"/>
      <c r="R199" s="549"/>
    </row>
    <row r="200" ht="13.5" customHeight="1">
      <c r="B200" s="1188"/>
      <c r="H200" s="1189"/>
      <c r="I200" s="1188"/>
      <c r="K200" s="1189"/>
      <c r="R200" s="551"/>
    </row>
    <row r="201" ht="13.5" customHeight="1">
      <c r="B201" s="1188"/>
      <c r="H201" s="1189"/>
      <c r="I201" s="1188"/>
      <c r="K201" s="1189"/>
      <c r="R201" s="551"/>
    </row>
    <row r="202" ht="13.5" customHeight="1">
      <c r="B202" s="1158"/>
      <c r="C202" s="1159"/>
      <c r="D202" s="1159"/>
      <c r="E202" s="1159"/>
      <c r="F202" s="1159"/>
      <c r="G202" s="1159"/>
      <c r="H202" s="1160"/>
      <c r="I202" s="1158"/>
      <c r="J202" s="1159"/>
      <c r="K202" s="1160"/>
      <c r="L202" s="557"/>
      <c r="M202" s="557"/>
      <c r="N202" s="557"/>
      <c r="O202" s="557"/>
      <c r="P202" s="557"/>
      <c r="Q202" s="557"/>
      <c r="R202" s="558"/>
    </row>
    <row r="203" ht="13.5" customHeight="1">
      <c r="B203" s="1194"/>
      <c r="C203" s="1194"/>
      <c r="D203" s="1194"/>
      <c r="E203" s="1194"/>
      <c r="F203" s="1194"/>
      <c r="L203" s="1194"/>
      <c r="M203" s="1194"/>
      <c r="N203" s="1194"/>
      <c r="O203" s="1194"/>
      <c r="P203" s="1194"/>
      <c r="Q203" s="1150"/>
      <c r="R203" s="1150"/>
    </row>
    <row r="204" ht="13.5" customHeight="1">
      <c r="B204" s="1194"/>
      <c r="C204" s="1194"/>
      <c r="D204" s="1194"/>
      <c r="E204" s="1194"/>
      <c r="F204" s="1194"/>
      <c r="L204" s="1194"/>
      <c r="M204" s="1194"/>
      <c r="N204" s="1194"/>
      <c r="O204" s="1194"/>
      <c r="P204" s="1194"/>
      <c r="Q204" s="1150"/>
      <c r="R204" s="1150"/>
    </row>
    <row r="205" ht="13.5" customHeight="1">
      <c r="B205" s="1195" t="s">
        <v>645</v>
      </c>
      <c r="C205" s="1138"/>
      <c r="D205" s="1138"/>
      <c r="E205" s="1138"/>
      <c r="F205" s="1138"/>
      <c r="G205" s="1138"/>
      <c r="H205" s="1138"/>
      <c r="I205" s="1138"/>
      <c r="J205" s="1138"/>
      <c r="K205" s="1196"/>
      <c r="L205" s="1140" t="s">
        <v>592</v>
      </c>
      <c r="M205" s="548"/>
      <c r="N205" s="548"/>
      <c r="O205" s="548"/>
      <c r="P205" s="548"/>
      <c r="Q205" s="548"/>
      <c r="R205" s="549"/>
    </row>
    <row r="206" ht="13.5" customHeight="1">
      <c r="B206" s="979"/>
      <c r="K206" s="551"/>
      <c r="L206" s="550"/>
      <c r="R206" s="551"/>
    </row>
    <row r="207" ht="14.25" customHeight="1">
      <c r="B207" s="1197"/>
      <c r="C207" s="1089"/>
      <c r="D207" s="1089"/>
      <c r="E207" s="1089"/>
      <c r="F207" s="1089"/>
      <c r="G207" s="1089"/>
      <c r="H207" s="1089"/>
      <c r="I207" s="1089"/>
      <c r="J207" s="1089"/>
      <c r="K207" s="1090"/>
      <c r="L207" s="1088"/>
      <c r="M207" s="1089"/>
      <c r="N207" s="1089"/>
      <c r="O207" s="1089"/>
      <c r="P207" s="1089"/>
      <c r="Q207" s="1089"/>
      <c r="R207" s="1090"/>
    </row>
    <row r="208" ht="30.0" customHeight="1">
      <c r="B208" s="1152" t="s">
        <v>646</v>
      </c>
      <c r="C208" s="1144"/>
      <c r="D208" s="1144"/>
      <c r="E208" s="1144"/>
      <c r="F208" s="1144"/>
      <c r="G208" s="1144"/>
      <c r="H208" s="1144"/>
      <c r="I208" s="1144"/>
      <c r="J208" s="1144"/>
      <c r="K208" s="1145"/>
      <c r="L208" s="1198"/>
      <c r="M208" s="1199"/>
      <c r="N208" s="1199"/>
      <c r="O208" s="1199"/>
      <c r="P208" s="1199"/>
      <c r="Q208" s="1199"/>
      <c r="R208" s="1200"/>
    </row>
    <row r="209" ht="13.5" customHeight="1">
      <c r="B209" s="1201"/>
      <c r="C209" s="1155"/>
      <c r="D209" s="1155"/>
      <c r="E209" s="1155"/>
      <c r="F209" s="1155"/>
      <c r="G209" s="1155"/>
      <c r="H209" s="1155"/>
      <c r="I209" s="1155"/>
      <c r="J209" s="1155"/>
      <c r="K209" s="1155"/>
      <c r="L209" s="1202" t="s">
        <v>647</v>
      </c>
      <c r="M209" s="1155"/>
      <c r="N209" s="1155"/>
      <c r="O209" s="1155"/>
      <c r="P209" s="1155"/>
      <c r="Q209" s="1155"/>
      <c r="R209" s="1156"/>
    </row>
    <row r="210" ht="13.5" customHeight="1">
      <c r="B210" s="1188"/>
      <c r="L210" s="1188"/>
      <c r="R210" s="1189"/>
    </row>
    <row r="211" ht="13.5" customHeight="1">
      <c r="B211" s="1188"/>
      <c r="L211" s="1188"/>
      <c r="R211" s="1189"/>
    </row>
    <row r="212" ht="13.5" customHeight="1">
      <c r="B212" s="1188"/>
      <c r="L212" s="1188"/>
      <c r="R212" s="1189"/>
    </row>
    <row r="213" ht="13.5" customHeight="1">
      <c r="B213" s="1188"/>
      <c r="L213" s="1188"/>
      <c r="R213" s="1189"/>
    </row>
    <row r="214" ht="13.5" customHeight="1">
      <c r="B214" s="1188"/>
      <c r="L214" s="1188"/>
      <c r="R214" s="1189"/>
    </row>
    <row r="215" ht="13.5" customHeight="1">
      <c r="B215" s="1188"/>
      <c r="L215" s="1188"/>
      <c r="R215" s="1189"/>
    </row>
    <row r="216" ht="13.5" customHeight="1">
      <c r="B216" s="1188"/>
      <c r="L216" s="1188"/>
      <c r="R216" s="1189"/>
    </row>
    <row r="217" ht="13.5" customHeight="1">
      <c r="B217" s="1188"/>
      <c r="L217" s="1188"/>
      <c r="R217" s="1189"/>
    </row>
    <row r="218" ht="13.5" customHeight="1">
      <c r="B218" s="1188"/>
      <c r="L218" s="1188"/>
      <c r="R218" s="1189"/>
    </row>
    <row r="219" ht="13.5" customHeight="1">
      <c r="B219" s="1188"/>
      <c r="L219" s="1188"/>
      <c r="R219" s="1189"/>
    </row>
    <row r="220" ht="13.5" customHeight="1">
      <c r="B220" s="1188"/>
      <c r="L220" s="1188"/>
      <c r="R220" s="1189"/>
    </row>
    <row r="221" ht="13.5" customHeight="1">
      <c r="B221" s="1188"/>
      <c r="L221" s="1188"/>
      <c r="R221" s="1189"/>
    </row>
    <row r="222" ht="13.5" customHeight="1">
      <c r="B222" s="1188"/>
      <c r="L222" s="1188"/>
      <c r="R222" s="1189"/>
    </row>
    <row r="223" ht="13.5" customHeight="1">
      <c r="B223" s="1188"/>
      <c r="L223" s="1188"/>
      <c r="R223" s="1189"/>
    </row>
    <row r="224" ht="13.5" customHeight="1">
      <c r="B224" s="1188"/>
      <c r="L224" s="1188"/>
      <c r="R224" s="1189"/>
    </row>
    <row r="225" ht="13.5" customHeight="1">
      <c r="B225" s="1188"/>
      <c r="L225" s="1188"/>
      <c r="R225" s="1189"/>
    </row>
    <row r="226" ht="13.5" customHeight="1">
      <c r="B226" s="1188"/>
      <c r="L226" s="1188"/>
      <c r="R226" s="1189"/>
    </row>
    <row r="227" ht="13.5" customHeight="1">
      <c r="B227" s="1188"/>
      <c r="L227" s="1188"/>
      <c r="R227" s="1189"/>
    </row>
    <row r="228" ht="13.5" customHeight="1">
      <c r="B228" s="1188"/>
      <c r="L228" s="1188"/>
      <c r="R228" s="1189"/>
    </row>
    <row r="229" ht="13.5" customHeight="1">
      <c r="B229" s="1188"/>
      <c r="L229" s="1188"/>
      <c r="R229" s="1189"/>
    </row>
    <row r="230" ht="13.5" customHeight="1">
      <c r="B230" s="1188"/>
      <c r="L230" s="1188"/>
      <c r="R230" s="1189"/>
    </row>
    <row r="231" ht="13.5" customHeight="1">
      <c r="B231" s="1188"/>
      <c r="L231" s="1188"/>
      <c r="R231" s="1189"/>
    </row>
    <row r="232" ht="13.5" customHeight="1">
      <c r="B232" s="1188"/>
      <c r="L232" s="1188"/>
      <c r="R232" s="1189"/>
    </row>
    <row r="233" ht="13.5" customHeight="1">
      <c r="B233" s="1188"/>
      <c r="L233" s="1188"/>
      <c r="R233" s="1189"/>
    </row>
    <row r="234" ht="13.5" customHeight="1">
      <c r="B234" s="1158"/>
      <c r="C234" s="1159"/>
      <c r="D234" s="1159"/>
      <c r="E234" s="1159"/>
      <c r="F234" s="1159"/>
      <c r="G234" s="1159"/>
      <c r="H234" s="1159"/>
      <c r="I234" s="1159"/>
      <c r="J234" s="1159"/>
      <c r="K234" s="1159"/>
      <c r="L234" s="1158"/>
      <c r="M234" s="1159"/>
      <c r="N234" s="1159"/>
      <c r="O234" s="1159"/>
      <c r="P234" s="1159"/>
      <c r="Q234" s="1159"/>
      <c r="R234" s="1160"/>
    </row>
    <row r="235" ht="13.5" customHeight="1">
      <c r="B235" s="1150"/>
      <c r="C235" s="1150"/>
      <c r="D235" s="1150"/>
      <c r="E235" s="1150"/>
      <c r="F235" s="1150"/>
      <c r="L235" s="1150"/>
      <c r="M235" s="1150"/>
      <c r="N235" s="1150"/>
      <c r="O235" s="1150"/>
      <c r="P235" s="1150"/>
      <c r="Q235" s="1150"/>
      <c r="R235" s="1150"/>
    </row>
    <row r="236" ht="13.5" customHeight="1">
      <c r="B236" s="1150"/>
      <c r="C236" s="1150"/>
      <c r="D236" s="1150"/>
      <c r="E236" s="1150"/>
      <c r="F236" s="1150"/>
      <c r="L236" s="1150"/>
      <c r="M236" s="1150"/>
      <c r="N236" s="1150"/>
      <c r="O236" s="1150"/>
      <c r="P236" s="1150"/>
      <c r="Q236" s="1150"/>
      <c r="R236" s="1150"/>
    </row>
    <row r="237" ht="13.5" customHeight="1">
      <c r="B237" s="1203" t="s">
        <v>648</v>
      </c>
      <c r="C237" s="1155"/>
      <c r="D237" s="1155"/>
      <c r="E237" s="1155"/>
      <c r="F237" s="1155"/>
      <c r="G237" s="1155"/>
      <c r="H237" s="1155"/>
      <c r="I237" s="1155"/>
      <c r="J237" s="1155"/>
      <c r="K237" s="1156"/>
      <c r="L237" s="1204" t="s">
        <v>592</v>
      </c>
      <c r="M237" s="548"/>
      <c r="N237" s="548"/>
      <c r="O237" s="548"/>
      <c r="P237" s="548"/>
      <c r="Q237" s="548"/>
      <c r="R237" s="549"/>
    </row>
    <row r="238" ht="13.5" customHeight="1">
      <c r="B238" s="1188"/>
      <c r="K238" s="1189"/>
      <c r="L238" s="1205"/>
      <c r="R238" s="551"/>
    </row>
    <row r="239" ht="14.25" customHeight="1">
      <c r="B239" s="1158"/>
      <c r="C239" s="1159"/>
      <c r="D239" s="1159"/>
      <c r="E239" s="1159"/>
      <c r="F239" s="1159"/>
      <c r="G239" s="1159"/>
      <c r="H239" s="1159"/>
      <c r="I239" s="1159"/>
      <c r="J239" s="1159"/>
      <c r="K239" s="1160"/>
      <c r="L239" s="1206"/>
      <c r="M239" s="557"/>
      <c r="N239" s="557"/>
      <c r="O239" s="557"/>
      <c r="P239" s="557"/>
      <c r="Q239" s="557"/>
      <c r="R239" s="558"/>
    </row>
    <row r="240" ht="28.5" customHeight="1">
      <c r="B240" s="1207" t="s">
        <v>649</v>
      </c>
      <c r="C240" s="1155"/>
      <c r="D240" s="1155"/>
      <c r="E240" s="1155"/>
      <c r="F240" s="1155"/>
      <c r="G240" s="1155"/>
      <c r="H240" s="1155"/>
      <c r="I240" s="1155"/>
      <c r="J240" s="1155"/>
      <c r="K240" s="1156"/>
      <c r="L240" s="1208"/>
      <c r="M240" s="548"/>
      <c r="N240" s="548"/>
      <c r="O240" s="548"/>
      <c r="P240" s="548"/>
      <c r="Q240" s="548"/>
      <c r="R240" s="549"/>
    </row>
    <row r="241" ht="21.75" customHeight="1">
      <c r="B241" s="1158"/>
      <c r="C241" s="1159"/>
      <c r="D241" s="1159"/>
      <c r="E241" s="1159"/>
      <c r="F241" s="1159"/>
      <c r="G241" s="1159"/>
      <c r="H241" s="1159"/>
      <c r="I241" s="1159"/>
      <c r="J241" s="1159"/>
      <c r="K241" s="1160"/>
      <c r="L241" s="1171"/>
      <c r="M241" s="1089"/>
      <c r="N241" s="1089"/>
      <c r="O241" s="1089"/>
      <c r="P241" s="1089"/>
      <c r="Q241" s="1089"/>
      <c r="R241" s="1090"/>
    </row>
    <row r="242" ht="13.5" customHeight="1">
      <c r="B242" s="1167" t="s">
        <v>650</v>
      </c>
      <c r="C242" s="1155"/>
      <c r="D242" s="1155"/>
      <c r="E242" s="1155"/>
      <c r="F242" s="1155"/>
      <c r="G242" s="1155"/>
      <c r="H242" s="1155"/>
      <c r="I242" s="1155"/>
      <c r="J242" s="1155"/>
      <c r="K242" s="1156"/>
      <c r="L242" s="1167"/>
      <c r="M242" s="1155"/>
      <c r="N242" s="1155"/>
      <c r="O242" s="1155"/>
      <c r="P242" s="1155"/>
      <c r="Q242" s="1155"/>
      <c r="R242" s="1156"/>
    </row>
    <row r="243" ht="13.5" customHeight="1">
      <c r="B243" s="1169"/>
      <c r="C243" s="1089"/>
      <c r="D243" s="1089"/>
      <c r="E243" s="1089"/>
      <c r="F243" s="1089"/>
      <c r="G243" s="1089"/>
      <c r="H243" s="1089"/>
      <c r="I243" s="1089"/>
      <c r="J243" s="1089"/>
      <c r="K243" s="1170"/>
      <c r="L243" s="1169"/>
      <c r="M243" s="1089"/>
      <c r="N243" s="1089"/>
      <c r="O243" s="1089"/>
      <c r="P243" s="1089"/>
      <c r="Q243" s="1089"/>
      <c r="R243" s="1170"/>
    </row>
    <row r="244" ht="13.5" customHeight="1">
      <c r="B244" s="1209" t="s">
        <v>651</v>
      </c>
      <c r="C244" s="1155"/>
      <c r="D244" s="1155"/>
      <c r="E244" s="1155"/>
      <c r="F244" s="1156"/>
      <c r="G244" s="1210" t="s">
        <v>652</v>
      </c>
      <c r="H244" s="1199"/>
      <c r="I244" s="1199"/>
      <c r="J244" s="1199"/>
      <c r="K244" s="1200"/>
      <c r="L244" s="1209"/>
      <c r="M244" s="1155"/>
      <c r="N244" s="1155"/>
      <c r="O244" s="1155"/>
      <c r="P244" s="1155"/>
      <c r="Q244" s="1155"/>
      <c r="R244" s="1156"/>
    </row>
    <row r="245" ht="14.25" customHeight="1">
      <c r="B245" s="1158"/>
      <c r="C245" s="1159"/>
      <c r="D245" s="1159"/>
      <c r="E245" s="1159"/>
      <c r="F245" s="1160"/>
      <c r="G245" s="1211" t="s">
        <v>653</v>
      </c>
      <c r="H245" s="1212"/>
      <c r="I245" s="1212"/>
      <c r="J245" s="1212"/>
      <c r="K245" s="1213"/>
      <c r="L245" s="1158"/>
      <c r="M245" s="1159"/>
      <c r="N245" s="1159"/>
      <c r="O245" s="1159"/>
      <c r="P245" s="1159"/>
      <c r="Q245" s="1159"/>
      <c r="R245" s="1160"/>
    </row>
    <row r="246" ht="13.5" customHeight="1">
      <c r="B246" s="1214"/>
      <c r="F246" s="980"/>
      <c r="G246" s="1215" t="s">
        <v>654</v>
      </c>
      <c r="K246" s="980"/>
      <c r="L246" s="1216" t="s">
        <v>655</v>
      </c>
      <c r="R246" s="980"/>
    </row>
    <row r="247" ht="13.5" customHeight="1">
      <c r="B247" s="979"/>
      <c r="F247" s="980"/>
      <c r="G247" s="1215" t="s">
        <v>656</v>
      </c>
      <c r="K247" s="980"/>
      <c r="L247" s="979"/>
      <c r="R247" s="980"/>
    </row>
    <row r="248" ht="13.5" customHeight="1">
      <c r="B248" s="979"/>
      <c r="F248" s="980"/>
      <c r="G248" s="1215" t="s">
        <v>657</v>
      </c>
      <c r="K248" s="980"/>
      <c r="L248" s="979"/>
      <c r="R248" s="980"/>
    </row>
    <row r="249" ht="13.5" customHeight="1">
      <c r="B249" s="979"/>
      <c r="F249" s="980"/>
      <c r="G249" s="1215" t="s">
        <v>658</v>
      </c>
      <c r="K249" s="980"/>
      <c r="L249" s="979"/>
      <c r="R249" s="980"/>
    </row>
    <row r="250" ht="13.5" customHeight="1">
      <c r="B250" s="979"/>
      <c r="F250" s="980"/>
      <c r="G250" s="1215" t="s">
        <v>659</v>
      </c>
      <c r="K250" s="980"/>
      <c r="L250" s="979"/>
      <c r="R250" s="980"/>
    </row>
    <row r="251" ht="13.5" customHeight="1">
      <c r="B251" s="979"/>
      <c r="F251" s="980"/>
      <c r="G251" s="1217"/>
      <c r="K251" s="980"/>
      <c r="L251" s="979"/>
      <c r="R251" s="980"/>
    </row>
    <row r="252" ht="14.25" customHeight="1">
      <c r="B252" s="1172" t="s">
        <v>660</v>
      </c>
      <c r="C252" s="1144"/>
      <c r="D252" s="1144"/>
      <c r="E252" s="1144"/>
      <c r="F252" s="1145"/>
      <c r="G252" s="1172" t="s">
        <v>661</v>
      </c>
      <c r="H252" s="1144"/>
      <c r="I252" s="1144"/>
      <c r="J252" s="1144"/>
      <c r="K252" s="1145"/>
      <c r="L252" s="979"/>
      <c r="R252" s="980"/>
    </row>
    <row r="253" ht="13.5" customHeight="1">
      <c r="B253" s="1214"/>
      <c r="G253" s="1192"/>
      <c r="H253" s="1155"/>
      <c r="I253" s="1155"/>
      <c r="J253" s="1155"/>
      <c r="K253" s="1156"/>
      <c r="L253" s="979"/>
      <c r="R253" s="980"/>
    </row>
    <row r="254" ht="13.5" customHeight="1">
      <c r="B254" s="979"/>
      <c r="G254" s="1188"/>
      <c r="K254" s="1189"/>
      <c r="L254" s="979"/>
      <c r="R254" s="980"/>
    </row>
    <row r="255" ht="13.5" customHeight="1">
      <c r="B255" s="979"/>
      <c r="G255" s="1188"/>
      <c r="K255" s="1189"/>
      <c r="L255" s="979"/>
      <c r="R255" s="980"/>
    </row>
    <row r="256" ht="13.5" customHeight="1">
      <c r="B256" s="979"/>
      <c r="G256" s="1188"/>
      <c r="K256" s="1189"/>
      <c r="L256" s="979"/>
      <c r="R256" s="980"/>
    </row>
    <row r="257" ht="13.5" customHeight="1">
      <c r="B257" s="979"/>
      <c r="G257" s="1188"/>
      <c r="K257" s="1189"/>
      <c r="L257" s="979"/>
      <c r="R257" s="980"/>
    </row>
    <row r="258" ht="13.5" customHeight="1">
      <c r="B258" s="979"/>
      <c r="G258" s="1188"/>
      <c r="K258" s="1189"/>
      <c r="L258" s="979"/>
      <c r="R258" s="980"/>
    </row>
    <row r="259" ht="13.5" customHeight="1">
      <c r="B259" s="1167" t="s">
        <v>662</v>
      </c>
      <c r="C259" s="1155"/>
      <c r="D259" s="1155"/>
      <c r="E259" s="1155"/>
      <c r="F259" s="1155"/>
      <c r="G259" s="1155"/>
      <c r="H259" s="1155"/>
      <c r="I259" s="1155"/>
      <c r="J259" s="1155"/>
      <c r="K259" s="1156"/>
      <c r="L259" s="979"/>
      <c r="R259" s="980"/>
    </row>
    <row r="260" ht="13.5" customHeight="1">
      <c r="B260" s="1169"/>
      <c r="C260" s="1089"/>
      <c r="D260" s="1089"/>
      <c r="E260" s="1089"/>
      <c r="F260" s="1089"/>
      <c r="G260" s="1089"/>
      <c r="H260" s="1089"/>
      <c r="I260" s="1089"/>
      <c r="J260" s="1089"/>
      <c r="K260" s="1170"/>
      <c r="L260" s="979"/>
      <c r="R260" s="980"/>
    </row>
    <row r="261" ht="16.5" customHeight="1">
      <c r="B261" s="1209" t="s">
        <v>651</v>
      </c>
      <c r="C261" s="1155"/>
      <c r="D261" s="1155"/>
      <c r="E261" s="1155"/>
      <c r="F261" s="1156"/>
      <c r="G261" s="1210" t="s">
        <v>663</v>
      </c>
      <c r="H261" s="1199"/>
      <c r="I261" s="1199"/>
      <c r="J261" s="1199"/>
      <c r="K261" s="1200"/>
      <c r="L261" s="979"/>
      <c r="R261" s="980"/>
    </row>
    <row r="262" ht="14.25" customHeight="1">
      <c r="B262" s="1158"/>
      <c r="C262" s="1159"/>
      <c r="D262" s="1159"/>
      <c r="E262" s="1159"/>
      <c r="F262" s="1160"/>
      <c r="G262" s="1211" t="s">
        <v>653</v>
      </c>
      <c r="H262" s="1212"/>
      <c r="I262" s="1212"/>
      <c r="J262" s="1212"/>
      <c r="K262" s="1213"/>
      <c r="L262" s="979"/>
      <c r="R262" s="980"/>
    </row>
    <row r="263" ht="13.5" customHeight="1">
      <c r="B263" s="1214"/>
      <c r="F263" s="980"/>
      <c r="G263" s="1215" t="s">
        <v>664</v>
      </c>
      <c r="K263" s="980"/>
      <c r="L263" s="979"/>
      <c r="R263" s="980"/>
    </row>
    <row r="264" ht="13.5" customHeight="1">
      <c r="B264" s="979"/>
      <c r="F264" s="980"/>
      <c r="G264" s="1215" t="s">
        <v>665</v>
      </c>
      <c r="K264" s="980"/>
      <c r="L264" s="979"/>
      <c r="R264" s="980"/>
    </row>
    <row r="265" ht="13.5" customHeight="1">
      <c r="B265" s="979"/>
      <c r="F265" s="980"/>
      <c r="G265" s="1215" t="s">
        <v>666</v>
      </c>
      <c r="K265" s="980"/>
      <c r="L265" s="979"/>
      <c r="R265" s="980"/>
    </row>
    <row r="266" ht="13.5" customHeight="1">
      <c r="B266" s="979"/>
      <c r="F266" s="980"/>
      <c r="G266" s="1215" t="s">
        <v>667</v>
      </c>
      <c r="K266" s="980"/>
      <c r="L266" s="979"/>
      <c r="R266" s="980"/>
    </row>
    <row r="267" ht="13.5" customHeight="1">
      <c r="B267" s="979"/>
      <c r="F267" s="980"/>
      <c r="G267" s="1215" t="s">
        <v>668</v>
      </c>
      <c r="K267" s="980"/>
      <c r="L267" s="979"/>
      <c r="R267" s="980"/>
    </row>
    <row r="268" ht="13.5" customHeight="1">
      <c r="B268" s="979"/>
      <c r="F268" s="980"/>
      <c r="G268" s="1214"/>
      <c r="K268" s="980"/>
      <c r="L268" s="979"/>
      <c r="R268" s="980"/>
    </row>
    <row r="269" ht="14.25" customHeight="1">
      <c r="B269" s="1172" t="s">
        <v>660</v>
      </c>
      <c r="C269" s="1144"/>
      <c r="D269" s="1144"/>
      <c r="E269" s="1144"/>
      <c r="F269" s="1145"/>
      <c r="G269" s="1172" t="s">
        <v>661</v>
      </c>
      <c r="H269" s="1144"/>
      <c r="I269" s="1144"/>
      <c r="J269" s="1144"/>
      <c r="K269" s="1145"/>
      <c r="L269" s="979"/>
      <c r="R269" s="980"/>
    </row>
    <row r="270" ht="13.5" customHeight="1">
      <c r="B270" s="1214"/>
      <c r="F270" s="980"/>
      <c r="G270" s="1214"/>
      <c r="K270" s="980"/>
      <c r="L270" s="979"/>
      <c r="R270" s="980"/>
    </row>
    <row r="271" ht="13.5" customHeight="1">
      <c r="B271" s="979"/>
      <c r="F271" s="980"/>
      <c r="G271" s="979"/>
      <c r="K271" s="980"/>
      <c r="L271" s="979"/>
      <c r="R271" s="980"/>
    </row>
    <row r="272" ht="13.5" customHeight="1">
      <c r="B272" s="979"/>
      <c r="F272" s="980"/>
      <c r="G272" s="979"/>
      <c r="K272" s="980"/>
      <c r="L272" s="979"/>
      <c r="R272" s="980"/>
    </row>
    <row r="273" ht="13.5" customHeight="1">
      <c r="B273" s="979"/>
      <c r="F273" s="980"/>
      <c r="G273" s="979"/>
      <c r="K273" s="980"/>
      <c r="L273" s="979"/>
      <c r="R273" s="980"/>
    </row>
    <row r="274" ht="13.5" customHeight="1">
      <c r="B274" s="979"/>
      <c r="F274" s="980"/>
      <c r="G274" s="979"/>
      <c r="K274" s="980"/>
      <c r="L274" s="979"/>
      <c r="R274" s="980"/>
    </row>
    <row r="275" ht="13.5" customHeight="1">
      <c r="B275" s="979"/>
      <c r="F275" s="980"/>
      <c r="G275" s="979"/>
      <c r="K275" s="980"/>
      <c r="L275" s="979"/>
      <c r="R275" s="980"/>
    </row>
    <row r="276" ht="13.5" customHeight="1">
      <c r="B276" s="1167" t="s">
        <v>669</v>
      </c>
      <c r="C276" s="1155"/>
      <c r="D276" s="1155"/>
      <c r="E276" s="1155"/>
      <c r="F276" s="1155"/>
      <c r="G276" s="1155"/>
      <c r="H276" s="1155"/>
      <c r="I276" s="1155"/>
      <c r="J276" s="1155"/>
      <c r="K276" s="1156"/>
      <c r="L276" s="979"/>
      <c r="R276" s="980"/>
    </row>
    <row r="277" ht="13.5" customHeight="1">
      <c r="B277" s="1169"/>
      <c r="C277" s="1089"/>
      <c r="D277" s="1089"/>
      <c r="E277" s="1089"/>
      <c r="F277" s="1089"/>
      <c r="G277" s="1089"/>
      <c r="H277" s="1089"/>
      <c r="I277" s="1089"/>
      <c r="J277" s="1089"/>
      <c r="K277" s="1170"/>
      <c r="L277" s="979"/>
      <c r="R277" s="980"/>
    </row>
    <row r="278" ht="18.75" customHeight="1">
      <c r="B278" s="1218" t="s">
        <v>670</v>
      </c>
      <c r="C278" s="1144"/>
      <c r="D278" s="1144"/>
      <c r="E278" s="1144"/>
      <c r="F278" s="1144"/>
      <c r="G278" s="1144"/>
      <c r="H278" s="1144"/>
      <c r="I278" s="1144"/>
      <c r="J278" s="1144"/>
      <c r="K278" s="1145"/>
      <c r="L278" s="979"/>
      <c r="R278" s="980"/>
    </row>
    <row r="279" ht="18.75" customHeight="1">
      <c r="B279" s="1157" t="s">
        <v>619</v>
      </c>
      <c r="C279" s="1144"/>
      <c r="D279" s="1144"/>
      <c r="E279" s="1144"/>
      <c r="F279" s="1144"/>
      <c r="G279" s="1144"/>
      <c r="H279" s="1144"/>
      <c r="I279" s="1144"/>
      <c r="J279" s="1144"/>
      <c r="K279" s="1145"/>
      <c r="L279" s="979"/>
      <c r="R279" s="980"/>
    </row>
    <row r="280" ht="13.5" customHeight="1">
      <c r="B280" s="1219" t="s">
        <v>671</v>
      </c>
      <c r="C280" s="1155"/>
      <c r="D280" s="1155"/>
      <c r="E280" s="1155"/>
      <c r="F280" s="1155"/>
      <c r="G280" s="1155"/>
      <c r="H280" s="1155"/>
      <c r="I280" s="1155"/>
      <c r="J280" s="1155"/>
      <c r="K280" s="1156"/>
      <c r="L280" s="979"/>
      <c r="R280" s="980"/>
    </row>
    <row r="281" ht="13.5" customHeight="1">
      <c r="B281" s="1220" t="s">
        <v>672</v>
      </c>
      <c r="K281" s="1189"/>
      <c r="L281" s="979"/>
      <c r="R281" s="980"/>
    </row>
    <row r="282" ht="13.5" customHeight="1">
      <c r="B282" s="1220" t="s">
        <v>673</v>
      </c>
      <c r="K282" s="1189"/>
      <c r="L282" s="979"/>
      <c r="R282" s="980"/>
    </row>
    <row r="283" ht="13.5" customHeight="1">
      <c r="B283" s="1221"/>
      <c r="K283" s="1189"/>
      <c r="L283" s="979"/>
      <c r="R283" s="980"/>
    </row>
    <row r="284" ht="13.5" customHeight="1">
      <c r="B284" s="1188"/>
      <c r="K284" s="1189"/>
      <c r="L284" s="979"/>
      <c r="R284" s="980"/>
    </row>
    <row r="285" ht="13.5" customHeight="1">
      <c r="B285" s="1188"/>
      <c r="K285" s="1189"/>
      <c r="L285" s="979"/>
      <c r="R285" s="980"/>
    </row>
    <row r="286" ht="13.5" customHeight="1">
      <c r="B286" s="1158"/>
      <c r="C286" s="1159"/>
      <c r="D286" s="1159"/>
      <c r="E286" s="1159"/>
      <c r="F286" s="1159"/>
      <c r="G286" s="1159"/>
      <c r="H286" s="1159"/>
      <c r="I286" s="1159"/>
      <c r="J286" s="1159"/>
      <c r="K286" s="1160"/>
      <c r="L286" s="979"/>
      <c r="R286" s="980"/>
    </row>
    <row r="287" ht="18.75" customHeight="1">
      <c r="B287" s="1152" t="s">
        <v>674</v>
      </c>
      <c r="C287" s="1144"/>
      <c r="D287" s="1144"/>
      <c r="E287" s="1144"/>
      <c r="F287" s="1144"/>
      <c r="G287" s="1144"/>
      <c r="H287" s="1144"/>
      <c r="I287" s="1144"/>
      <c r="J287" s="1144"/>
      <c r="K287" s="1145"/>
      <c r="L287" s="979"/>
      <c r="R287" s="980"/>
    </row>
    <row r="288" ht="13.5" customHeight="1">
      <c r="B288" s="1222" t="s">
        <v>675</v>
      </c>
      <c r="C288" s="1138"/>
      <c r="D288" s="1139"/>
      <c r="E288" s="1223"/>
      <c r="F288" s="1155"/>
      <c r="G288" s="1156"/>
      <c r="H288" s="1209" t="s">
        <v>676</v>
      </c>
      <c r="I288" s="1156"/>
      <c r="J288" s="1186"/>
      <c r="K288" s="1156"/>
      <c r="L288" s="979"/>
      <c r="R288" s="980"/>
    </row>
    <row r="289" ht="13.5" customHeight="1">
      <c r="B289" s="1197"/>
      <c r="C289" s="1089"/>
      <c r="D289" s="1142"/>
      <c r="E289" s="1188"/>
      <c r="G289" s="1189"/>
      <c r="H289" s="1169"/>
      <c r="I289" s="1170"/>
      <c r="J289" s="1188"/>
      <c r="K289" s="1189"/>
      <c r="L289" s="979"/>
      <c r="R289" s="980"/>
    </row>
    <row r="290" ht="19.5" customHeight="1">
      <c r="B290" s="1152" t="s">
        <v>677</v>
      </c>
      <c r="C290" s="1144"/>
      <c r="D290" s="1144"/>
      <c r="E290" s="1144"/>
      <c r="F290" s="1144"/>
      <c r="G290" s="1144"/>
      <c r="H290" s="1144"/>
      <c r="I290" s="1144"/>
      <c r="J290" s="1144"/>
      <c r="K290" s="1145"/>
      <c r="L290" s="979"/>
      <c r="R290" s="980"/>
    </row>
    <row r="291" ht="13.5" customHeight="1">
      <c r="B291" s="1192"/>
      <c r="C291" s="1155"/>
      <c r="D291" s="1155"/>
      <c r="E291" s="1155"/>
      <c r="F291" s="1155"/>
      <c r="G291" s="1155"/>
      <c r="H291" s="1155"/>
      <c r="I291" s="1155"/>
      <c r="J291" s="1155"/>
      <c r="K291" s="1156"/>
      <c r="L291" s="979"/>
      <c r="R291" s="980"/>
    </row>
    <row r="292" ht="13.5" customHeight="1">
      <c r="B292" s="1188"/>
      <c r="K292" s="1189"/>
      <c r="L292" s="979"/>
      <c r="R292" s="980"/>
    </row>
    <row r="293" ht="13.5" customHeight="1">
      <c r="B293" s="1188"/>
      <c r="K293" s="1189"/>
      <c r="L293" s="979"/>
      <c r="R293" s="980"/>
    </row>
    <row r="294" ht="13.5" customHeight="1">
      <c r="B294" s="1188"/>
      <c r="K294" s="1189"/>
      <c r="L294" s="979"/>
      <c r="R294" s="980"/>
    </row>
    <row r="295" ht="13.5" customHeight="1">
      <c r="B295" s="1188"/>
      <c r="K295" s="1189"/>
      <c r="L295" s="979"/>
      <c r="R295" s="980"/>
    </row>
    <row r="296" ht="13.5" customHeight="1">
      <c r="B296" s="1188"/>
      <c r="K296" s="1189"/>
      <c r="L296" s="979"/>
      <c r="R296" s="980"/>
    </row>
    <row r="297" ht="13.5" customHeight="1">
      <c r="B297" s="1188"/>
      <c r="K297" s="1189"/>
      <c r="L297" s="979"/>
      <c r="R297" s="980"/>
    </row>
    <row r="298" ht="13.5" customHeight="1">
      <c r="B298" s="1158"/>
      <c r="C298" s="1159"/>
      <c r="D298" s="1159"/>
      <c r="E298" s="1159"/>
      <c r="F298" s="1159"/>
      <c r="G298" s="1159"/>
      <c r="H298" s="1159"/>
      <c r="I298" s="1159"/>
      <c r="J298" s="1159"/>
      <c r="K298" s="1160"/>
      <c r="L298" s="979"/>
      <c r="R298" s="980"/>
    </row>
    <row r="299" ht="26.25" customHeight="1">
      <c r="B299" s="1152" t="s">
        <v>678</v>
      </c>
      <c r="C299" s="1144"/>
      <c r="D299" s="1144"/>
      <c r="E299" s="1144"/>
      <c r="F299" s="1144"/>
      <c r="G299" s="1144"/>
      <c r="H299" s="1144"/>
      <c r="I299" s="1144"/>
      <c r="J299" s="1144"/>
      <c r="K299" s="1145"/>
      <c r="L299" s="979"/>
      <c r="R299" s="980"/>
    </row>
    <row r="300" ht="13.5" customHeight="1">
      <c r="B300" s="1222" t="s">
        <v>675</v>
      </c>
      <c r="C300" s="1138"/>
      <c r="D300" s="1139"/>
      <c r="E300" s="1223"/>
      <c r="F300" s="1155"/>
      <c r="G300" s="1156"/>
      <c r="H300" s="1209" t="s">
        <v>676</v>
      </c>
      <c r="I300" s="1156"/>
      <c r="J300" s="1223"/>
      <c r="K300" s="1156"/>
      <c r="L300" s="979"/>
      <c r="R300" s="980"/>
    </row>
    <row r="301" ht="13.5" customHeight="1">
      <c r="B301" s="1197"/>
      <c r="C301" s="1089"/>
      <c r="D301" s="1142"/>
      <c r="E301" s="1188"/>
      <c r="G301" s="1189"/>
      <c r="H301" s="1169"/>
      <c r="I301" s="1170"/>
      <c r="J301" s="1188"/>
      <c r="K301" s="1189"/>
      <c r="L301" s="979"/>
      <c r="R301" s="980"/>
    </row>
    <row r="302" ht="27.0" customHeight="1">
      <c r="B302" s="1152" t="s">
        <v>679</v>
      </c>
      <c r="C302" s="1144"/>
      <c r="D302" s="1144"/>
      <c r="E302" s="1144"/>
      <c r="F302" s="1144"/>
      <c r="G302" s="1144"/>
      <c r="H302" s="1144"/>
      <c r="I302" s="1144"/>
      <c r="J302" s="1144"/>
      <c r="K302" s="1145"/>
      <c r="L302" s="979"/>
      <c r="R302" s="980"/>
    </row>
    <row r="303" ht="13.5" customHeight="1">
      <c r="B303" s="1192"/>
      <c r="C303" s="1155"/>
      <c r="D303" s="1155"/>
      <c r="E303" s="1155"/>
      <c r="F303" s="1155"/>
      <c r="G303" s="1155"/>
      <c r="H303" s="1155"/>
      <c r="I303" s="1155"/>
      <c r="J303" s="1155"/>
      <c r="K303" s="1156"/>
      <c r="L303" s="979"/>
      <c r="R303" s="980"/>
    </row>
    <row r="304" ht="13.5" customHeight="1">
      <c r="B304" s="1188"/>
      <c r="K304" s="1189"/>
      <c r="L304" s="979"/>
      <c r="R304" s="980"/>
    </row>
    <row r="305" ht="13.5" customHeight="1">
      <c r="B305" s="1188"/>
      <c r="K305" s="1189"/>
      <c r="L305" s="979"/>
      <c r="R305" s="980"/>
    </row>
    <row r="306" ht="13.5" customHeight="1">
      <c r="B306" s="1188"/>
      <c r="K306" s="1189"/>
      <c r="L306" s="979"/>
      <c r="R306" s="980"/>
    </row>
    <row r="307" ht="13.5" customHeight="1">
      <c r="B307" s="1188"/>
      <c r="K307" s="1189"/>
      <c r="L307" s="979"/>
      <c r="R307" s="980"/>
    </row>
    <row r="308" ht="13.5" customHeight="1">
      <c r="B308" s="1188"/>
      <c r="K308" s="1189"/>
      <c r="L308" s="979"/>
      <c r="R308" s="980"/>
    </row>
    <row r="309" ht="13.5" customHeight="1">
      <c r="B309" s="1188"/>
      <c r="K309" s="1189"/>
      <c r="L309" s="979"/>
      <c r="R309" s="980"/>
    </row>
    <row r="310" ht="13.5" customHeight="1">
      <c r="B310" s="1188"/>
      <c r="K310" s="1189"/>
      <c r="L310" s="979"/>
      <c r="R310" s="980"/>
    </row>
    <row r="311" ht="13.5" customHeight="1">
      <c r="B311" s="1158"/>
      <c r="C311" s="1159"/>
      <c r="D311" s="1159"/>
      <c r="E311" s="1159"/>
      <c r="F311" s="1159"/>
      <c r="G311" s="1159"/>
      <c r="H311" s="1159"/>
      <c r="I311" s="1159"/>
      <c r="J311" s="1159"/>
      <c r="K311" s="1160"/>
      <c r="L311" s="979"/>
      <c r="R311" s="980"/>
    </row>
    <row r="312" ht="24.0" customHeight="1">
      <c r="B312" s="1152" t="s">
        <v>680</v>
      </c>
      <c r="C312" s="1144"/>
      <c r="D312" s="1144"/>
      <c r="E312" s="1144"/>
      <c r="F312" s="1144"/>
      <c r="G312" s="1144"/>
      <c r="H312" s="1144"/>
      <c r="I312" s="1144"/>
      <c r="J312" s="1144"/>
      <c r="K312" s="1145"/>
      <c r="L312" s="979"/>
      <c r="R312" s="980"/>
    </row>
    <row r="313" ht="24.0" customHeight="1">
      <c r="B313" s="1152" t="s">
        <v>619</v>
      </c>
      <c r="C313" s="1144"/>
      <c r="D313" s="1144"/>
      <c r="E313" s="1144"/>
      <c r="F313" s="1144"/>
      <c r="G313" s="1144"/>
      <c r="H313" s="1144"/>
      <c r="I313" s="1144"/>
      <c r="J313" s="1144"/>
      <c r="K313" s="1145"/>
      <c r="L313" s="979"/>
      <c r="R313" s="980"/>
    </row>
    <row r="314" ht="13.5" customHeight="1">
      <c r="B314" s="1224" t="s">
        <v>681</v>
      </c>
      <c r="C314" s="1155"/>
      <c r="D314" s="1155"/>
      <c r="E314" s="1155"/>
      <c r="F314" s="1155"/>
      <c r="G314" s="1155"/>
      <c r="H314" s="1155"/>
      <c r="I314" s="1155"/>
      <c r="J314" s="1155"/>
      <c r="K314" s="1156"/>
      <c r="L314" s="979"/>
      <c r="R314" s="980"/>
    </row>
    <row r="315" ht="13.5" customHeight="1">
      <c r="B315" s="1225" t="s">
        <v>682</v>
      </c>
      <c r="K315" s="1189"/>
      <c r="L315" s="979"/>
      <c r="R315" s="980"/>
    </row>
    <row r="316" ht="13.5" customHeight="1">
      <c r="B316" s="1225" t="s">
        <v>683</v>
      </c>
      <c r="K316" s="1189"/>
      <c r="L316" s="979"/>
      <c r="R316" s="980"/>
    </row>
    <row r="317" ht="13.5" customHeight="1">
      <c r="B317" s="1225" t="s">
        <v>684</v>
      </c>
      <c r="K317" s="1189"/>
      <c r="L317" s="979"/>
      <c r="R317" s="980"/>
    </row>
    <row r="318" ht="13.5" customHeight="1">
      <c r="B318" s="1225" t="s">
        <v>685</v>
      </c>
      <c r="K318" s="1189"/>
      <c r="L318" s="979"/>
      <c r="R318" s="980"/>
    </row>
    <row r="319" ht="13.5" customHeight="1">
      <c r="B319" s="1225" t="s">
        <v>686</v>
      </c>
      <c r="K319" s="1189"/>
      <c r="L319" s="979"/>
      <c r="R319" s="980"/>
    </row>
    <row r="320" ht="13.5" customHeight="1">
      <c r="B320" s="1225" t="s">
        <v>687</v>
      </c>
      <c r="K320" s="1189"/>
      <c r="L320" s="979"/>
      <c r="R320" s="980"/>
    </row>
    <row r="321" ht="13.5" customHeight="1">
      <c r="B321" s="1226"/>
      <c r="C321" s="1159"/>
      <c r="D321" s="1159"/>
      <c r="E321" s="1159"/>
      <c r="F321" s="1159"/>
      <c r="G321" s="1159"/>
      <c r="H321" s="1159"/>
      <c r="I321" s="1159"/>
      <c r="J321" s="1159"/>
      <c r="K321" s="1160"/>
      <c r="L321" s="979"/>
      <c r="R321" s="980"/>
    </row>
    <row r="322" ht="24.0" customHeight="1">
      <c r="B322" s="1152" t="s">
        <v>688</v>
      </c>
      <c r="C322" s="1144"/>
      <c r="D322" s="1144"/>
      <c r="E322" s="1144"/>
      <c r="F322" s="1144"/>
      <c r="G322" s="1144"/>
      <c r="H322" s="1144"/>
      <c r="I322" s="1144"/>
      <c r="J322" s="1144"/>
      <c r="K322" s="1145"/>
      <c r="L322" s="979"/>
      <c r="R322" s="980"/>
    </row>
    <row r="323" ht="13.5" customHeight="1">
      <c r="B323" s="1192"/>
      <c r="C323" s="1155"/>
      <c r="D323" s="1155"/>
      <c r="E323" s="1155"/>
      <c r="F323" s="1155"/>
      <c r="G323" s="1155"/>
      <c r="H323" s="1155"/>
      <c r="I323" s="1155"/>
      <c r="J323" s="1155"/>
      <c r="K323" s="1156"/>
      <c r="L323" s="979"/>
      <c r="R323" s="980"/>
    </row>
    <row r="324" ht="13.5" customHeight="1">
      <c r="B324" s="1188"/>
      <c r="K324" s="1189"/>
      <c r="L324" s="979"/>
      <c r="R324" s="980"/>
    </row>
    <row r="325" ht="13.5" customHeight="1">
      <c r="B325" s="1188"/>
      <c r="K325" s="1189"/>
      <c r="L325" s="979"/>
      <c r="R325" s="980"/>
    </row>
    <row r="326" ht="13.5" customHeight="1">
      <c r="B326" s="1188"/>
      <c r="K326" s="1189"/>
      <c r="L326" s="979"/>
      <c r="R326" s="980"/>
    </row>
    <row r="327" ht="13.5" customHeight="1">
      <c r="B327" s="1188"/>
      <c r="K327" s="1189"/>
      <c r="L327" s="979"/>
      <c r="R327" s="980"/>
    </row>
    <row r="328" ht="13.5" customHeight="1">
      <c r="B328" s="1188"/>
      <c r="K328" s="1189"/>
      <c r="L328" s="979"/>
      <c r="R328" s="980"/>
    </row>
    <row r="329" ht="13.5" customHeight="1">
      <c r="B329" s="1158"/>
      <c r="C329" s="1159"/>
      <c r="D329" s="1159"/>
      <c r="E329" s="1159"/>
      <c r="F329" s="1159"/>
      <c r="G329" s="1159"/>
      <c r="H329" s="1159"/>
      <c r="I329" s="1159"/>
      <c r="J329" s="1159"/>
      <c r="K329" s="1160"/>
      <c r="L329" s="979"/>
      <c r="R329" s="980"/>
    </row>
    <row r="330" ht="28.5" customHeight="1">
      <c r="B330" s="1152" t="s">
        <v>689</v>
      </c>
      <c r="C330" s="1144"/>
      <c r="D330" s="1144"/>
      <c r="E330" s="1144"/>
      <c r="F330" s="1144"/>
      <c r="G330" s="1144"/>
      <c r="H330" s="1144"/>
      <c r="I330" s="1144"/>
      <c r="J330" s="1144"/>
      <c r="K330" s="1145"/>
      <c r="L330" s="979"/>
      <c r="R330" s="980"/>
    </row>
    <row r="331" ht="13.5" customHeight="1">
      <c r="B331" s="1227"/>
      <c r="C331" s="1155"/>
      <c r="D331" s="1155"/>
      <c r="E331" s="1155"/>
      <c r="F331" s="1155"/>
      <c r="G331" s="1155"/>
      <c r="H331" s="1155"/>
      <c r="I331" s="1155"/>
      <c r="J331" s="1155"/>
      <c r="K331" s="1228"/>
      <c r="L331" s="979"/>
      <c r="R331" s="980"/>
    </row>
    <row r="332" ht="13.5" customHeight="1">
      <c r="B332" s="979"/>
      <c r="K332" s="980"/>
      <c r="L332" s="979"/>
      <c r="R332" s="980"/>
    </row>
    <row r="333" ht="13.5" customHeight="1">
      <c r="B333" s="979"/>
      <c r="K333" s="980"/>
      <c r="L333" s="979"/>
      <c r="R333" s="980"/>
    </row>
    <row r="334" ht="13.5" customHeight="1">
      <c r="B334" s="979"/>
      <c r="K334" s="980"/>
      <c r="L334" s="979"/>
      <c r="R334" s="980"/>
    </row>
    <row r="335" ht="13.5" customHeight="1">
      <c r="B335" s="979"/>
      <c r="K335" s="980"/>
      <c r="L335" s="979"/>
      <c r="R335" s="980"/>
    </row>
    <row r="336" ht="13.5" customHeight="1">
      <c r="B336" s="979"/>
      <c r="K336" s="980"/>
      <c r="L336" s="979"/>
      <c r="R336" s="980"/>
    </row>
    <row r="337" ht="13.5" customHeight="1">
      <c r="B337" s="979"/>
      <c r="K337" s="980"/>
      <c r="L337" s="979"/>
      <c r="R337" s="980"/>
    </row>
    <row r="338" ht="13.5" customHeight="1">
      <c r="B338" s="986"/>
      <c r="C338" s="987"/>
      <c r="D338" s="987"/>
      <c r="E338" s="987"/>
      <c r="F338" s="987"/>
      <c r="G338" s="987"/>
      <c r="H338" s="987"/>
      <c r="I338" s="987"/>
      <c r="J338" s="987"/>
      <c r="K338" s="988"/>
      <c r="L338" s="986"/>
      <c r="M338" s="987"/>
      <c r="N338" s="987"/>
      <c r="O338" s="987"/>
      <c r="P338" s="987"/>
      <c r="Q338" s="987"/>
      <c r="R338" s="988"/>
    </row>
    <row r="339" ht="13.5" customHeight="1"/>
    <row r="340" ht="14.25" customHeight="1">
      <c r="B340" s="1098" t="s">
        <v>690</v>
      </c>
      <c r="C340" s="548"/>
      <c r="D340" s="548"/>
      <c r="E340" s="548"/>
      <c r="F340" s="548"/>
      <c r="G340" s="548"/>
      <c r="H340" s="548"/>
      <c r="I340" s="548"/>
      <c r="J340" s="549"/>
      <c r="K340" s="1136"/>
      <c r="L340" s="548"/>
      <c r="M340" s="548"/>
      <c r="N340" s="548"/>
      <c r="O340" s="548"/>
      <c r="P340" s="548"/>
      <c r="Q340" s="548"/>
      <c r="R340" s="549"/>
    </row>
    <row r="341" ht="14.25" customHeight="1">
      <c r="B341" s="550"/>
      <c r="J341" s="551"/>
      <c r="K341" s="550"/>
      <c r="R341" s="551"/>
    </row>
    <row r="342" ht="14.25" customHeight="1">
      <c r="B342" s="556"/>
      <c r="C342" s="557"/>
      <c r="D342" s="557"/>
      <c r="E342" s="557"/>
      <c r="F342" s="557"/>
      <c r="G342" s="557"/>
      <c r="H342" s="557"/>
      <c r="I342" s="557"/>
      <c r="J342" s="558"/>
      <c r="K342" s="556"/>
      <c r="L342" s="557"/>
      <c r="M342" s="557"/>
      <c r="N342" s="557"/>
      <c r="O342" s="557"/>
      <c r="P342" s="557"/>
      <c r="Q342" s="557"/>
      <c r="R342" s="558"/>
    </row>
    <row r="343" ht="30.0" customHeight="1">
      <c r="B343" s="1101" t="s">
        <v>691</v>
      </c>
      <c r="C343" s="1102"/>
      <c r="D343" s="1102"/>
      <c r="E343" s="1102"/>
      <c r="F343" s="1102"/>
      <c r="G343" s="1102"/>
      <c r="H343" s="1102"/>
      <c r="I343" s="1102"/>
      <c r="J343" s="1103"/>
      <c r="K343" s="1229"/>
      <c r="L343" s="548"/>
      <c r="M343" s="548"/>
      <c r="N343" s="548"/>
      <c r="O343" s="548"/>
      <c r="P343" s="548"/>
      <c r="Q343" s="548"/>
      <c r="R343" s="549"/>
    </row>
    <row r="344" ht="14.25" customHeight="1">
      <c r="B344" s="1147" t="s">
        <v>692</v>
      </c>
      <c r="C344" s="545"/>
      <c r="D344" s="545"/>
      <c r="E344" s="545"/>
      <c r="F344" s="545"/>
      <c r="G344" s="545"/>
      <c r="H344" s="545"/>
      <c r="I344" s="545"/>
      <c r="J344" s="1092"/>
      <c r="K344" s="550"/>
      <c r="R344" s="551"/>
    </row>
    <row r="345" ht="13.5" customHeight="1">
      <c r="B345" s="1230" t="s">
        <v>693</v>
      </c>
      <c r="C345" s="545"/>
      <c r="D345" s="545"/>
      <c r="E345" s="545"/>
      <c r="F345" s="545"/>
      <c r="G345" s="545"/>
      <c r="H345" s="545"/>
      <c r="I345" s="545"/>
      <c r="J345" s="1092"/>
      <c r="K345" s="550"/>
      <c r="R345" s="551"/>
    </row>
    <row r="346" ht="13.5" customHeight="1">
      <c r="B346" s="1230" t="s">
        <v>694</v>
      </c>
      <c r="C346" s="545"/>
      <c r="D346" s="545"/>
      <c r="E346" s="545"/>
      <c r="F346" s="545"/>
      <c r="G346" s="545"/>
      <c r="H346" s="545"/>
      <c r="I346" s="545"/>
      <c r="J346" s="1092"/>
      <c r="K346" s="550"/>
      <c r="R346" s="551"/>
    </row>
    <row r="347" ht="13.5" customHeight="1">
      <c r="B347" s="1230" t="s">
        <v>695</v>
      </c>
      <c r="C347" s="545"/>
      <c r="D347" s="545"/>
      <c r="E347" s="545"/>
      <c r="F347" s="545"/>
      <c r="G347" s="545"/>
      <c r="H347" s="545"/>
      <c r="I347" s="545"/>
      <c r="J347" s="1092"/>
      <c r="K347" s="550"/>
      <c r="R347" s="551"/>
    </row>
    <row r="348" ht="13.5" customHeight="1">
      <c r="B348" s="1231"/>
      <c r="C348" s="1095"/>
      <c r="D348" s="1095"/>
      <c r="E348" s="1095"/>
      <c r="F348" s="1095"/>
      <c r="G348" s="1095"/>
      <c r="H348" s="1095"/>
      <c r="I348" s="1095"/>
      <c r="J348" s="1096"/>
      <c r="K348" s="556"/>
      <c r="L348" s="557"/>
      <c r="M348" s="557"/>
      <c r="N348" s="557"/>
      <c r="O348" s="557"/>
      <c r="P348" s="557"/>
      <c r="Q348" s="557"/>
      <c r="R348" s="558"/>
    </row>
    <row r="349" ht="14.25" customHeight="1">
      <c r="B349" s="1105"/>
      <c r="C349" s="548"/>
      <c r="D349" s="548"/>
      <c r="E349" s="548"/>
      <c r="F349" s="548"/>
      <c r="G349" s="548"/>
      <c r="H349" s="548"/>
      <c r="I349" s="548"/>
      <c r="J349" s="549"/>
      <c r="K349" s="1106" t="s">
        <v>696</v>
      </c>
      <c r="L349" s="548"/>
      <c r="M349" s="548"/>
      <c r="N349" s="548"/>
      <c r="O349" s="548"/>
      <c r="P349" s="548"/>
      <c r="Q349" s="548"/>
      <c r="R349" s="549"/>
    </row>
    <row r="350" ht="13.5" customHeight="1">
      <c r="B350" s="550"/>
      <c r="J350" s="551"/>
      <c r="K350" s="550"/>
      <c r="R350" s="551"/>
    </row>
    <row r="351" ht="13.5" customHeight="1">
      <c r="B351" s="550"/>
      <c r="J351" s="551"/>
      <c r="K351" s="550"/>
      <c r="R351" s="551"/>
    </row>
    <row r="352" ht="14.25" customHeight="1">
      <c r="B352" s="550"/>
      <c r="J352" s="551"/>
      <c r="K352" s="550"/>
      <c r="R352" s="551"/>
    </row>
    <row r="353" ht="13.5" customHeight="1">
      <c r="B353" s="550"/>
      <c r="J353" s="551"/>
      <c r="K353" s="550"/>
      <c r="R353" s="551"/>
    </row>
    <row r="354" ht="13.5" customHeight="1">
      <c r="B354" s="550"/>
      <c r="J354" s="551"/>
      <c r="K354" s="550"/>
      <c r="R354" s="551"/>
    </row>
    <row r="355" ht="13.5" customHeight="1">
      <c r="B355" s="550"/>
      <c r="J355" s="551"/>
      <c r="K355" s="550"/>
      <c r="R355" s="551"/>
    </row>
    <row r="356" ht="13.5" customHeight="1">
      <c r="B356" s="550"/>
      <c r="J356" s="551"/>
      <c r="K356" s="550"/>
      <c r="R356" s="551"/>
    </row>
    <row r="357" ht="13.5" customHeight="1">
      <c r="B357" s="550"/>
      <c r="J357" s="551"/>
      <c r="K357" s="550"/>
      <c r="R357" s="551"/>
    </row>
    <row r="358" ht="13.5" customHeight="1">
      <c r="B358" s="550"/>
      <c r="J358" s="551"/>
      <c r="K358" s="550"/>
      <c r="R358" s="551"/>
    </row>
    <row r="359" ht="13.5" customHeight="1">
      <c r="B359" s="550"/>
      <c r="J359" s="551"/>
      <c r="K359" s="550"/>
      <c r="R359" s="551"/>
    </row>
    <row r="360" ht="13.5" customHeight="1">
      <c r="B360" s="550"/>
      <c r="J360" s="551"/>
      <c r="K360" s="550"/>
      <c r="R360" s="551"/>
    </row>
    <row r="361" ht="13.5" customHeight="1">
      <c r="B361" s="550"/>
      <c r="J361" s="551"/>
      <c r="K361" s="550"/>
      <c r="R361" s="551"/>
    </row>
    <row r="362" ht="13.5" customHeight="1">
      <c r="B362" s="550"/>
      <c r="J362" s="551"/>
      <c r="K362" s="550"/>
      <c r="R362" s="551"/>
    </row>
    <row r="363" ht="13.5" customHeight="1">
      <c r="B363" s="550"/>
      <c r="J363" s="551"/>
      <c r="K363" s="550"/>
      <c r="R363" s="551"/>
    </row>
    <row r="364" ht="13.5" customHeight="1">
      <c r="B364" s="550"/>
      <c r="J364" s="551"/>
      <c r="K364" s="550"/>
      <c r="R364" s="551"/>
    </row>
    <row r="365" ht="13.5" customHeight="1">
      <c r="B365" s="550"/>
      <c r="J365" s="551"/>
      <c r="K365" s="550"/>
      <c r="R365" s="551"/>
    </row>
    <row r="366" ht="13.5" customHeight="1">
      <c r="B366" s="550"/>
      <c r="J366" s="551"/>
      <c r="K366" s="550"/>
      <c r="R366" s="551"/>
    </row>
    <row r="367" ht="13.5" customHeight="1">
      <c r="B367" s="550"/>
      <c r="J367" s="551"/>
      <c r="K367" s="550"/>
      <c r="R367" s="551"/>
    </row>
    <row r="368" ht="13.5" customHeight="1">
      <c r="B368" s="550"/>
      <c r="J368" s="551"/>
      <c r="K368" s="550"/>
      <c r="R368" s="551"/>
    </row>
    <row r="369" ht="13.5" customHeight="1">
      <c r="B369" s="550"/>
      <c r="J369" s="551"/>
      <c r="K369" s="550"/>
      <c r="R369" s="551"/>
    </row>
    <row r="370" ht="13.5" customHeight="1">
      <c r="B370" s="550"/>
      <c r="J370" s="551"/>
      <c r="K370" s="550"/>
      <c r="R370" s="551"/>
    </row>
    <row r="371" ht="13.5" customHeight="1">
      <c r="B371" s="556"/>
      <c r="C371" s="557"/>
      <c r="D371" s="557"/>
      <c r="E371" s="557"/>
      <c r="F371" s="557"/>
      <c r="G371" s="557"/>
      <c r="H371" s="557"/>
      <c r="I371" s="557"/>
      <c r="J371" s="558"/>
      <c r="K371" s="556"/>
      <c r="L371" s="557"/>
      <c r="M371" s="557"/>
      <c r="N371" s="557"/>
      <c r="O371" s="557"/>
      <c r="P371" s="557"/>
      <c r="Q371" s="557"/>
      <c r="R371" s="558"/>
    </row>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34">
    <mergeCell ref="G263:K263"/>
    <mergeCell ref="G264:K264"/>
    <mergeCell ref="G265:K265"/>
    <mergeCell ref="G266:K266"/>
    <mergeCell ref="G267:K267"/>
    <mergeCell ref="G268:K268"/>
    <mergeCell ref="G269:K269"/>
    <mergeCell ref="G270:K275"/>
    <mergeCell ref="H288:I289"/>
    <mergeCell ref="J288:K289"/>
    <mergeCell ref="H300:I301"/>
    <mergeCell ref="J300:K301"/>
    <mergeCell ref="K340:R342"/>
    <mergeCell ref="K343:R348"/>
    <mergeCell ref="K349:R371"/>
    <mergeCell ref="G245:K245"/>
    <mergeCell ref="G246:K246"/>
    <mergeCell ref="L246:R338"/>
    <mergeCell ref="G247:K247"/>
    <mergeCell ref="G248:K248"/>
    <mergeCell ref="G249:K249"/>
    <mergeCell ref="G250:K250"/>
    <mergeCell ref="B299:K299"/>
    <mergeCell ref="B300:D301"/>
    <mergeCell ref="E300:G301"/>
    <mergeCell ref="B302:K302"/>
    <mergeCell ref="B303:K311"/>
    <mergeCell ref="B312:K312"/>
    <mergeCell ref="B313:K313"/>
    <mergeCell ref="B314:K314"/>
    <mergeCell ref="B315:K315"/>
    <mergeCell ref="B316:K316"/>
    <mergeCell ref="B317:K317"/>
    <mergeCell ref="B318:K318"/>
    <mergeCell ref="B319:K319"/>
    <mergeCell ref="B320:K320"/>
    <mergeCell ref="B344:J344"/>
    <mergeCell ref="B345:J345"/>
    <mergeCell ref="B346:J346"/>
    <mergeCell ref="B347:J347"/>
    <mergeCell ref="B348:J348"/>
    <mergeCell ref="B349:J371"/>
    <mergeCell ref="B321:K321"/>
    <mergeCell ref="B322:K322"/>
    <mergeCell ref="B323:K329"/>
    <mergeCell ref="B330:K330"/>
    <mergeCell ref="B331:K338"/>
    <mergeCell ref="B340:J342"/>
    <mergeCell ref="B343:J343"/>
    <mergeCell ref="B180:H185"/>
    <mergeCell ref="I180:K185"/>
    <mergeCell ref="L180:R185"/>
    <mergeCell ref="B186:K187"/>
    <mergeCell ref="L186:R187"/>
    <mergeCell ref="B188:K188"/>
    <mergeCell ref="L188:R188"/>
    <mergeCell ref="B189:K192"/>
    <mergeCell ref="L189:R192"/>
    <mergeCell ref="B193:H193"/>
    <mergeCell ref="I193:K193"/>
    <mergeCell ref="L193:R193"/>
    <mergeCell ref="I194:K197"/>
    <mergeCell ref="L194:R197"/>
    <mergeCell ref="L198:R198"/>
    <mergeCell ref="B194:H197"/>
    <mergeCell ref="B198:H198"/>
    <mergeCell ref="I198:K198"/>
    <mergeCell ref="B199:H202"/>
    <mergeCell ref="I199:K202"/>
    <mergeCell ref="L199:R202"/>
    <mergeCell ref="L205:R207"/>
    <mergeCell ref="L208:R208"/>
    <mergeCell ref="B205:K207"/>
    <mergeCell ref="B208:K208"/>
    <mergeCell ref="B209:K234"/>
    <mergeCell ref="L209:R234"/>
    <mergeCell ref="B237:K239"/>
    <mergeCell ref="L237:R239"/>
    <mergeCell ref="L240:R241"/>
    <mergeCell ref="B240:K241"/>
    <mergeCell ref="B242:K243"/>
    <mergeCell ref="L242:R243"/>
    <mergeCell ref="B244:F245"/>
    <mergeCell ref="G244:K244"/>
    <mergeCell ref="L244:R245"/>
    <mergeCell ref="B246:F251"/>
    <mergeCell ref="B252:F252"/>
    <mergeCell ref="G251:K251"/>
    <mergeCell ref="G252:K252"/>
    <mergeCell ref="B253:F258"/>
    <mergeCell ref="G253:K258"/>
    <mergeCell ref="B259:K260"/>
    <mergeCell ref="G261:K261"/>
    <mergeCell ref="G262:K262"/>
    <mergeCell ref="B261:F262"/>
    <mergeCell ref="B263:F268"/>
    <mergeCell ref="B269:F269"/>
    <mergeCell ref="B270:F275"/>
    <mergeCell ref="B276:K277"/>
    <mergeCell ref="B278:K278"/>
    <mergeCell ref="B279:K279"/>
    <mergeCell ref="E4:L4"/>
    <mergeCell ref="E5:L5"/>
    <mergeCell ref="B7:R8"/>
    <mergeCell ref="B9:R9"/>
    <mergeCell ref="B10:R10"/>
    <mergeCell ref="B11:R11"/>
    <mergeCell ref="B12:R12"/>
    <mergeCell ref="B13:R13"/>
    <mergeCell ref="B15:J17"/>
    <mergeCell ref="K15:R17"/>
    <mergeCell ref="B18:J18"/>
    <mergeCell ref="K18:R18"/>
    <mergeCell ref="B19:J37"/>
    <mergeCell ref="K19:R37"/>
    <mergeCell ref="B38:J39"/>
    <mergeCell ref="K38:R39"/>
    <mergeCell ref="B40:J40"/>
    <mergeCell ref="K40:R40"/>
    <mergeCell ref="B41:J47"/>
    <mergeCell ref="K41:R47"/>
    <mergeCell ref="K48:R48"/>
    <mergeCell ref="B48:J48"/>
    <mergeCell ref="B49:J55"/>
    <mergeCell ref="K49:R55"/>
    <mergeCell ref="B56:J57"/>
    <mergeCell ref="K56:R57"/>
    <mergeCell ref="B58:J58"/>
    <mergeCell ref="K58:R58"/>
    <mergeCell ref="B63:D63"/>
    <mergeCell ref="F63:J63"/>
    <mergeCell ref="B64:D64"/>
    <mergeCell ref="F64:J64"/>
    <mergeCell ref="B65:D65"/>
    <mergeCell ref="F65:J65"/>
    <mergeCell ref="B71:D71"/>
    <mergeCell ref="F71:J71"/>
    <mergeCell ref="B73:J75"/>
    <mergeCell ref="K73:R75"/>
    <mergeCell ref="B76:J76"/>
    <mergeCell ref="K76:R76"/>
    <mergeCell ref="B70:D70"/>
    <mergeCell ref="F70:J70"/>
    <mergeCell ref="B77:J83"/>
    <mergeCell ref="K77:R83"/>
    <mergeCell ref="B84:J84"/>
    <mergeCell ref="K84:R84"/>
    <mergeCell ref="K85:R91"/>
    <mergeCell ref="B85:J91"/>
    <mergeCell ref="B94:K96"/>
    <mergeCell ref="L94:R96"/>
    <mergeCell ref="B97:K97"/>
    <mergeCell ref="L97:R97"/>
    <mergeCell ref="B98:K98"/>
    <mergeCell ref="L98:R98"/>
    <mergeCell ref="B99:K104"/>
    <mergeCell ref="L99:R104"/>
    <mergeCell ref="B105:K105"/>
    <mergeCell ref="L105:R105"/>
    <mergeCell ref="B106:K111"/>
    <mergeCell ref="L106:R111"/>
    <mergeCell ref="L112:R112"/>
    <mergeCell ref="F61:J61"/>
    <mergeCell ref="F62:J62"/>
    <mergeCell ref="B66:D66"/>
    <mergeCell ref="F66:J66"/>
    <mergeCell ref="B67:D67"/>
    <mergeCell ref="F67:J67"/>
    <mergeCell ref="B68:D68"/>
    <mergeCell ref="F68:J68"/>
    <mergeCell ref="B69:D69"/>
    <mergeCell ref="F69:J69"/>
    <mergeCell ref="B59:D59"/>
    <mergeCell ref="F59:J59"/>
    <mergeCell ref="K59:R71"/>
    <mergeCell ref="B60:D60"/>
    <mergeCell ref="F60:J60"/>
    <mergeCell ref="B61:D61"/>
    <mergeCell ref="B62:D62"/>
    <mergeCell ref="B112:K112"/>
    <mergeCell ref="B113:K118"/>
    <mergeCell ref="L113:R118"/>
    <mergeCell ref="B121:K123"/>
    <mergeCell ref="L121:R123"/>
    <mergeCell ref="B124:K124"/>
    <mergeCell ref="L124:R125"/>
    <mergeCell ref="B163:H163"/>
    <mergeCell ref="I163:K163"/>
    <mergeCell ref="L163:R163"/>
    <mergeCell ref="B164:H169"/>
    <mergeCell ref="I164:K169"/>
    <mergeCell ref="L164:R169"/>
    <mergeCell ref="B170:K171"/>
    <mergeCell ref="L170:R171"/>
    <mergeCell ref="I172:K172"/>
    <mergeCell ref="L172:R172"/>
    <mergeCell ref="B131:K131"/>
    <mergeCell ref="B132:K132"/>
    <mergeCell ref="B133:K133"/>
    <mergeCell ref="B134:K134"/>
    <mergeCell ref="B135:K135"/>
    <mergeCell ref="B136:K136"/>
    <mergeCell ref="L154:R155"/>
    <mergeCell ref="L156:R156"/>
    <mergeCell ref="B125:K125"/>
    <mergeCell ref="B126:K126"/>
    <mergeCell ref="L126:R153"/>
    <mergeCell ref="B127:K127"/>
    <mergeCell ref="B128:K128"/>
    <mergeCell ref="B129:K129"/>
    <mergeCell ref="B130:K130"/>
    <mergeCell ref="B137:K137"/>
    <mergeCell ref="B138:K153"/>
    <mergeCell ref="B154:K155"/>
    <mergeCell ref="B156:H156"/>
    <mergeCell ref="I156:K156"/>
    <mergeCell ref="B157:H162"/>
    <mergeCell ref="I157:K162"/>
    <mergeCell ref="B172:H172"/>
    <mergeCell ref="B173:H178"/>
    <mergeCell ref="I173:K178"/>
    <mergeCell ref="L173:R178"/>
    <mergeCell ref="B179:H179"/>
    <mergeCell ref="I179:K179"/>
    <mergeCell ref="L179:R179"/>
    <mergeCell ref="B290:K290"/>
    <mergeCell ref="B291:K298"/>
    <mergeCell ref="B280:K280"/>
    <mergeCell ref="B281:K281"/>
    <mergeCell ref="B282:K282"/>
    <mergeCell ref="B283:K286"/>
    <mergeCell ref="B287:K287"/>
    <mergeCell ref="B288:D289"/>
    <mergeCell ref="E288:G289"/>
  </mergeCells>
  <printOptions/>
  <pageMargins bottom="0.75" footer="0.0" header="0.0" left="0.7" right="0.7" top="0.75"/>
  <pageSetup paperSize="8"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6.75"/>
    <col customWidth="1" min="3" max="3" width="23.63"/>
  </cols>
  <sheetData>
    <row r="2">
      <c r="C2" s="56" t="s">
        <v>45</v>
      </c>
    </row>
    <row r="3">
      <c r="C3" s="57"/>
      <c r="D3" s="58" t="s">
        <v>46</v>
      </c>
      <c r="E3" s="58" t="s">
        <v>47</v>
      </c>
      <c r="F3" s="58" t="s">
        <v>48</v>
      </c>
      <c r="G3" s="58" t="s">
        <v>49</v>
      </c>
      <c r="H3" s="58" t="s">
        <v>50</v>
      </c>
      <c r="I3" s="58" t="s">
        <v>51</v>
      </c>
      <c r="J3" s="58" t="s">
        <v>52</v>
      </c>
      <c r="K3" s="58" t="s">
        <v>53</v>
      </c>
      <c r="L3" s="58" t="s">
        <v>54</v>
      </c>
      <c r="M3" s="58" t="s">
        <v>55</v>
      </c>
      <c r="N3" s="58" t="s">
        <v>56</v>
      </c>
      <c r="O3" s="58" t="s">
        <v>57</v>
      </c>
      <c r="P3" s="58" t="s">
        <v>13</v>
      </c>
    </row>
    <row r="4">
      <c r="C4" s="59" t="s">
        <v>58</v>
      </c>
      <c r="D4" s="59">
        <v>30.0</v>
      </c>
      <c r="E4" s="59">
        <v>30.0</v>
      </c>
      <c r="F4" s="59">
        <v>30.0</v>
      </c>
      <c r="G4" s="59">
        <v>30.0</v>
      </c>
      <c r="H4" s="59">
        <v>30.0</v>
      </c>
      <c r="I4" s="59">
        <v>30.0</v>
      </c>
      <c r="J4" s="59">
        <v>30.0</v>
      </c>
      <c r="K4" s="59">
        <v>30.0</v>
      </c>
      <c r="L4" s="59">
        <v>30.0</v>
      </c>
      <c r="M4" s="59">
        <v>30.0</v>
      </c>
      <c r="N4" s="59">
        <v>30.0</v>
      </c>
      <c r="O4" s="59">
        <v>30.0</v>
      </c>
      <c r="P4" s="57">
        <f t="shared" ref="P4:P5" si="1">SUM(D4:O4)</f>
        <v>360</v>
      </c>
    </row>
    <row r="5">
      <c r="C5" s="59" t="s">
        <v>59</v>
      </c>
      <c r="D5" s="59">
        <v>6.0</v>
      </c>
      <c r="E5" s="59">
        <v>6.0</v>
      </c>
      <c r="F5" s="59">
        <v>6.0</v>
      </c>
      <c r="G5" s="59">
        <v>6.0</v>
      </c>
      <c r="H5" s="59">
        <v>6.0</v>
      </c>
      <c r="I5" s="59">
        <v>6.0</v>
      </c>
      <c r="J5" s="59">
        <v>6.0</v>
      </c>
      <c r="K5" s="59">
        <v>6.0</v>
      </c>
      <c r="L5" s="59">
        <v>6.0</v>
      </c>
      <c r="M5" s="59">
        <v>6.0</v>
      </c>
      <c r="N5" s="59">
        <v>6.0</v>
      </c>
      <c r="O5" s="59">
        <v>6.0</v>
      </c>
      <c r="P5" s="57">
        <f t="shared" si="1"/>
        <v>72</v>
      </c>
    </row>
    <row r="6">
      <c r="C6" s="59" t="s">
        <v>60</v>
      </c>
      <c r="D6" s="59">
        <v>40.0</v>
      </c>
      <c r="E6" s="59">
        <v>40.0</v>
      </c>
      <c r="F6" s="59">
        <v>40.0</v>
      </c>
      <c r="G6" s="59">
        <v>40.0</v>
      </c>
      <c r="H6" s="59">
        <v>40.0</v>
      </c>
      <c r="I6" s="59">
        <v>40.0</v>
      </c>
      <c r="J6" s="59">
        <v>40.0</v>
      </c>
      <c r="K6" s="59">
        <v>40.0</v>
      </c>
      <c r="L6" s="59">
        <v>40.0</v>
      </c>
      <c r="M6" s="59">
        <v>40.0</v>
      </c>
      <c r="N6" s="59">
        <v>40.0</v>
      </c>
      <c r="O6" s="59">
        <v>40.0</v>
      </c>
      <c r="P6" s="57">
        <f>AVERAGE(D6:O6)</f>
        <v>40</v>
      </c>
    </row>
    <row r="7">
      <c r="C7" s="59" t="s">
        <v>61</v>
      </c>
      <c r="D7" s="59">
        <f t="shared" ref="D7:O7" si="2">(D4*D5)*D6</f>
        <v>7200</v>
      </c>
      <c r="E7" s="59">
        <f t="shared" si="2"/>
        <v>7200</v>
      </c>
      <c r="F7" s="59">
        <f t="shared" si="2"/>
        <v>7200</v>
      </c>
      <c r="G7" s="59">
        <f t="shared" si="2"/>
        <v>7200</v>
      </c>
      <c r="H7" s="59">
        <f t="shared" si="2"/>
        <v>7200</v>
      </c>
      <c r="I7" s="59">
        <f t="shared" si="2"/>
        <v>7200</v>
      </c>
      <c r="J7" s="59">
        <f t="shared" si="2"/>
        <v>7200</v>
      </c>
      <c r="K7" s="59">
        <f t="shared" si="2"/>
        <v>7200</v>
      </c>
      <c r="L7" s="59">
        <f t="shared" si="2"/>
        <v>7200</v>
      </c>
      <c r="M7" s="59">
        <f t="shared" si="2"/>
        <v>7200</v>
      </c>
      <c r="N7" s="59">
        <f t="shared" si="2"/>
        <v>7200</v>
      </c>
      <c r="O7" s="59">
        <f t="shared" si="2"/>
        <v>7200</v>
      </c>
      <c r="P7" s="57">
        <f>SUM(D7:O7)</f>
        <v>86400</v>
      </c>
    </row>
    <row r="8">
      <c r="C8" s="59" t="s">
        <v>62</v>
      </c>
      <c r="D8" s="60">
        <v>0.2</v>
      </c>
      <c r="E8" s="60">
        <v>0.2</v>
      </c>
      <c r="F8" s="60">
        <v>0.2</v>
      </c>
      <c r="G8" s="60">
        <v>0.3</v>
      </c>
      <c r="H8" s="60">
        <v>0.3</v>
      </c>
      <c r="I8" s="60">
        <v>0.3</v>
      </c>
      <c r="J8" s="60">
        <v>0.3</v>
      </c>
      <c r="K8" s="60">
        <v>0.3</v>
      </c>
      <c r="L8" s="60">
        <v>0.3</v>
      </c>
      <c r="M8" s="60">
        <v>0.3</v>
      </c>
      <c r="N8" s="60">
        <v>0.3</v>
      </c>
      <c r="O8" s="60">
        <v>0.3</v>
      </c>
      <c r="P8" s="61">
        <f>AVERAGE(D8:O8)</f>
        <v>0.275</v>
      </c>
    </row>
    <row r="9">
      <c r="C9" s="59" t="s">
        <v>63</v>
      </c>
      <c r="D9" s="59">
        <v>0.05</v>
      </c>
      <c r="E9" s="59">
        <v>0.05</v>
      </c>
      <c r="F9" s="59">
        <v>0.05</v>
      </c>
      <c r="G9" s="59">
        <v>0.05</v>
      </c>
      <c r="H9" s="59">
        <v>0.1</v>
      </c>
      <c r="I9" s="59">
        <v>0.1</v>
      </c>
      <c r="J9" s="59">
        <v>0.1</v>
      </c>
      <c r="K9" s="59">
        <v>0.1</v>
      </c>
      <c r="L9" s="59">
        <v>0.1</v>
      </c>
      <c r="M9" s="59">
        <v>0.1</v>
      </c>
      <c r="N9" s="59">
        <v>0.1</v>
      </c>
      <c r="O9" s="59">
        <v>0.1</v>
      </c>
      <c r="P9" s="57"/>
    </row>
    <row r="10">
      <c r="C10" s="59" t="s">
        <v>64</v>
      </c>
      <c r="D10" s="57">
        <f t="shared" ref="D10:O10" si="3">D7*D8</f>
        <v>1440</v>
      </c>
      <c r="E10" s="57">
        <f t="shared" si="3"/>
        <v>1440</v>
      </c>
      <c r="F10" s="57">
        <f t="shared" si="3"/>
        <v>1440</v>
      </c>
      <c r="G10" s="57">
        <f t="shared" si="3"/>
        <v>2160</v>
      </c>
      <c r="H10" s="57">
        <f t="shared" si="3"/>
        <v>2160</v>
      </c>
      <c r="I10" s="57">
        <f t="shared" si="3"/>
        <v>2160</v>
      </c>
      <c r="J10" s="57">
        <f t="shared" si="3"/>
        <v>2160</v>
      </c>
      <c r="K10" s="57">
        <f t="shared" si="3"/>
        <v>2160</v>
      </c>
      <c r="L10" s="57">
        <f t="shared" si="3"/>
        <v>2160</v>
      </c>
      <c r="M10" s="57">
        <f t="shared" si="3"/>
        <v>2160</v>
      </c>
      <c r="N10" s="57">
        <f t="shared" si="3"/>
        <v>2160</v>
      </c>
      <c r="O10" s="57">
        <f t="shared" si="3"/>
        <v>2160</v>
      </c>
      <c r="P10" s="57">
        <f t="shared" ref="P10:P11" si="5">SUM(D10:O10)</f>
        <v>23760</v>
      </c>
    </row>
    <row r="11">
      <c r="C11" s="59" t="s">
        <v>65</v>
      </c>
      <c r="D11" s="57">
        <f t="shared" ref="D11:O11" si="4">D7*D9</f>
        <v>360</v>
      </c>
      <c r="E11" s="57">
        <f t="shared" si="4"/>
        <v>360</v>
      </c>
      <c r="F11" s="57">
        <f t="shared" si="4"/>
        <v>360</v>
      </c>
      <c r="G11" s="57">
        <f t="shared" si="4"/>
        <v>360</v>
      </c>
      <c r="H11" s="57">
        <f t="shared" si="4"/>
        <v>720</v>
      </c>
      <c r="I11" s="57">
        <f t="shared" si="4"/>
        <v>720</v>
      </c>
      <c r="J11" s="57">
        <f t="shared" si="4"/>
        <v>720</v>
      </c>
      <c r="K11" s="57">
        <f t="shared" si="4"/>
        <v>720</v>
      </c>
      <c r="L11" s="57">
        <f t="shared" si="4"/>
        <v>720</v>
      </c>
      <c r="M11" s="57">
        <f t="shared" si="4"/>
        <v>720</v>
      </c>
      <c r="N11" s="57">
        <f t="shared" si="4"/>
        <v>720</v>
      </c>
      <c r="O11" s="57">
        <f t="shared" si="4"/>
        <v>720</v>
      </c>
      <c r="P11" s="57">
        <f t="shared" si="5"/>
        <v>7200</v>
      </c>
    </row>
    <row r="12">
      <c r="B12" s="62"/>
      <c r="C12" s="57"/>
      <c r="D12" s="57"/>
      <c r="E12" s="57"/>
      <c r="F12" s="57"/>
      <c r="G12" s="57"/>
      <c r="H12" s="57"/>
      <c r="I12" s="57"/>
      <c r="J12" s="57"/>
      <c r="K12" s="57"/>
      <c r="L12" s="57"/>
      <c r="M12" s="57"/>
      <c r="N12" s="57"/>
      <c r="O12" s="57"/>
      <c r="P12" s="57"/>
    </row>
    <row r="13">
      <c r="C13" s="63" t="s">
        <v>66</v>
      </c>
      <c r="D13" s="64">
        <v>0.7</v>
      </c>
      <c r="E13" s="64">
        <v>0.7</v>
      </c>
      <c r="F13" s="64">
        <v>0.7</v>
      </c>
      <c r="G13" s="64">
        <v>0.7</v>
      </c>
      <c r="H13" s="64">
        <v>0.7</v>
      </c>
      <c r="I13" s="64">
        <v>0.7</v>
      </c>
      <c r="J13" s="64">
        <v>0.7</v>
      </c>
      <c r="K13" s="64">
        <v>0.7</v>
      </c>
      <c r="L13" s="64">
        <v>0.7</v>
      </c>
      <c r="M13" s="64">
        <v>0.7</v>
      </c>
      <c r="N13" s="64">
        <v>0.7</v>
      </c>
      <c r="O13" s="64">
        <v>0.7</v>
      </c>
      <c r="P13" s="64">
        <f t="shared" ref="P13:P14" si="6">AVERAGE(D13:O13)</f>
        <v>0.7</v>
      </c>
    </row>
    <row r="14">
      <c r="C14" s="63" t="s">
        <v>67</v>
      </c>
      <c r="D14" s="64">
        <v>0.3</v>
      </c>
      <c r="E14" s="64">
        <v>0.3</v>
      </c>
      <c r="F14" s="64">
        <v>0.3</v>
      </c>
      <c r="G14" s="64">
        <v>0.3</v>
      </c>
      <c r="H14" s="64">
        <v>0.3</v>
      </c>
      <c r="I14" s="64">
        <v>0.3</v>
      </c>
      <c r="J14" s="64">
        <v>0.3</v>
      </c>
      <c r="K14" s="64">
        <v>0.3</v>
      </c>
      <c r="L14" s="64">
        <v>0.3</v>
      </c>
      <c r="M14" s="64">
        <v>0.3</v>
      </c>
      <c r="N14" s="64">
        <v>0.3</v>
      </c>
      <c r="O14" s="64">
        <v>0.3</v>
      </c>
      <c r="P14" s="64">
        <f t="shared" si="6"/>
        <v>0.3</v>
      </c>
    </row>
    <row r="15">
      <c r="C15" s="59"/>
      <c r="D15" s="65"/>
      <c r="E15" s="65"/>
      <c r="F15" s="65"/>
      <c r="G15" s="65"/>
      <c r="H15" s="65"/>
      <c r="I15" s="65"/>
      <c r="J15" s="65"/>
      <c r="K15" s="65"/>
      <c r="L15" s="65"/>
      <c r="M15" s="65"/>
      <c r="N15" s="65"/>
      <c r="O15" s="65"/>
      <c r="P15" s="65"/>
      <c r="Q15" s="66"/>
    </row>
    <row r="16">
      <c r="C16" s="67" t="s">
        <v>68</v>
      </c>
      <c r="D16" s="67">
        <v>10.0</v>
      </c>
      <c r="E16" s="67">
        <v>10.0</v>
      </c>
      <c r="F16" s="67">
        <v>10.0</v>
      </c>
      <c r="G16" s="67">
        <v>10.0</v>
      </c>
      <c r="H16" s="67">
        <v>10.0</v>
      </c>
      <c r="I16" s="67">
        <v>10.0</v>
      </c>
      <c r="J16" s="67">
        <v>10.0</v>
      </c>
      <c r="K16" s="67">
        <v>10.0</v>
      </c>
      <c r="L16" s="67">
        <v>10.0</v>
      </c>
      <c r="M16" s="67">
        <v>10.0</v>
      </c>
      <c r="N16" s="67">
        <v>10.0</v>
      </c>
      <c r="O16" s="67">
        <v>10.0</v>
      </c>
      <c r="P16" s="67">
        <f t="shared" ref="P16:P17" si="7">AVERAGE(D16:O16)</f>
        <v>10</v>
      </c>
    </row>
    <row r="17">
      <c r="C17" s="67" t="s">
        <v>69</v>
      </c>
      <c r="D17" s="67">
        <v>4.0</v>
      </c>
      <c r="E17" s="67">
        <v>4.0</v>
      </c>
      <c r="F17" s="67">
        <v>4.0</v>
      </c>
      <c r="G17" s="67">
        <v>4.0</v>
      </c>
      <c r="H17" s="67">
        <v>4.0</v>
      </c>
      <c r="I17" s="67">
        <v>4.0</v>
      </c>
      <c r="J17" s="67">
        <v>4.0</v>
      </c>
      <c r="K17" s="67">
        <v>4.0</v>
      </c>
      <c r="L17" s="67">
        <v>4.0</v>
      </c>
      <c r="M17" s="67">
        <v>4.0</v>
      </c>
      <c r="N17" s="67">
        <v>4.0</v>
      </c>
      <c r="O17" s="67">
        <v>4.0</v>
      </c>
      <c r="P17" s="67">
        <f t="shared" si="7"/>
        <v>4</v>
      </c>
    </row>
    <row r="18">
      <c r="C18" s="59"/>
      <c r="D18" s="57"/>
      <c r="E18" s="57"/>
      <c r="F18" s="57"/>
      <c r="G18" s="57"/>
      <c r="H18" s="57"/>
      <c r="I18" s="57"/>
      <c r="J18" s="57"/>
      <c r="K18" s="57"/>
      <c r="L18" s="57"/>
      <c r="M18" s="57"/>
      <c r="N18" s="57"/>
      <c r="O18" s="57"/>
      <c r="P18" s="57"/>
    </row>
    <row r="19">
      <c r="C19" s="59" t="s">
        <v>70</v>
      </c>
      <c r="D19" s="57">
        <f t="shared" ref="D19:O19" si="8">(D14*(D10+D11))*D16</f>
        <v>5400</v>
      </c>
      <c r="E19" s="57">
        <f t="shared" si="8"/>
        <v>5400</v>
      </c>
      <c r="F19" s="57">
        <f t="shared" si="8"/>
        <v>5400</v>
      </c>
      <c r="G19" s="57">
        <f t="shared" si="8"/>
        <v>7560</v>
      </c>
      <c r="H19" s="57">
        <f t="shared" si="8"/>
        <v>8640</v>
      </c>
      <c r="I19" s="57">
        <f t="shared" si="8"/>
        <v>8640</v>
      </c>
      <c r="J19" s="57">
        <f t="shared" si="8"/>
        <v>8640</v>
      </c>
      <c r="K19" s="57">
        <f t="shared" si="8"/>
        <v>8640</v>
      </c>
      <c r="L19" s="57">
        <f t="shared" si="8"/>
        <v>8640</v>
      </c>
      <c r="M19" s="57">
        <f t="shared" si="8"/>
        <v>8640</v>
      </c>
      <c r="N19" s="57">
        <f t="shared" si="8"/>
        <v>8640</v>
      </c>
      <c r="O19" s="57">
        <f t="shared" si="8"/>
        <v>8640</v>
      </c>
      <c r="P19" s="57">
        <f t="shared" ref="P19:P20" si="10">SUM(D19:O19)</f>
        <v>92880</v>
      </c>
    </row>
    <row r="20">
      <c r="C20" s="59" t="s">
        <v>71</v>
      </c>
      <c r="D20" s="57">
        <f t="shared" ref="D20:O20" si="9">((D10))*D17</f>
        <v>5760</v>
      </c>
      <c r="E20" s="57">
        <f t="shared" si="9"/>
        <v>5760</v>
      </c>
      <c r="F20" s="57">
        <f t="shared" si="9"/>
        <v>5760</v>
      </c>
      <c r="G20" s="57">
        <f t="shared" si="9"/>
        <v>8640</v>
      </c>
      <c r="H20" s="57">
        <f t="shared" si="9"/>
        <v>8640</v>
      </c>
      <c r="I20" s="57">
        <f t="shared" si="9"/>
        <v>8640</v>
      </c>
      <c r="J20" s="57">
        <f t="shared" si="9"/>
        <v>8640</v>
      </c>
      <c r="K20" s="57">
        <f t="shared" si="9"/>
        <v>8640</v>
      </c>
      <c r="L20" s="57">
        <f t="shared" si="9"/>
        <v>8640</v>
      </c>
      <c r="M20" s="57">
        <f t="shared" si="9"/>
        <v>8640</v>
      </c>
      <c r="N20" s="57">
        <f t="shared" si="9"/>
        <v>8640</v>
      </c>
      <c r="O20" s="57">
        <f t="shared" si="9"/>
        <v>8640</v>
      </c>
      <c r="P20" s="57">
        <f t="shared" si="10"/>
        <v>95040</v>
      </c>
    </row>
    <row r="21">
      <c r="C21" s="68"/>
      <c r="D21" s="69">
        <f t="shared" ref="D21:P21" si="11">SUM(D19:D20)</f>
        <v>11160</v>
      </c>
      <c r="E21" s="69">
        <f t="shared" si="11"/>
        <v>11160</v>
      </c>
      <c r="F21" s="69">
        <f t="shared" si="11"/>
        <v>11160</v>
      </c>
      <c r="G21" s="69">
        <f t="shared" si="11"/>
        <v>16200</v>
      </c>
      <c r="H21" s="69">
        <f t="shared" si="11"/>
        <v>17280</v>
      </c>
      <c r="I21" s="69">
        <f t="shared" si="11"/>
        <v>17280</v>
      </c>
      <c r="J21" s="69">
        <f t="shared" si="11"/>
        <v>17280</v>
      </c>
      <c r="K21" s="69">
        <f t="shared" si="11"/>
        <v>17280</v>
      </c>
      <c r="L21" s="69">
        <f t="shared" si="11"/>
        <v>17280</v>
      </c>
      <c r="M21" s="69">
        <f t="shared" si="11"/>
        <v>17280</v>
      </c>
      <c r="N21" s="69">
        <f t="shared" si="11"/>
        <v>17280</v>
      </c>
      <c r="O21" s="69">
        <f t="shared" si="11"/>
        <v>17280</v>
      </c>
      <c r="P21" s="69">
        <f t="shared" si="11"/>
        <v>187920</v>
      </c>
      <c r="Q21" s="70">
        <f>'P&amp;L'!Q9+'P&amp;L'!Q10-P21</f>
        <v>28080</v>
      </c>
    </row>
    <row r="22">
      <c r="B22" s="62"/>
      <c r="C22" s="56"/>
    </row>
    <row r="23">
      <c r="B23" s="62"/>
      <c r="C23" s="56"/>
    </row>
    <row r="24">
      <c r="C24" s="56"/>
    </row>
    <row r="25">
      <c r="B25" s="62"/>
      <c r="C25" s="56"/>
    </row>
    <row r="26">
      <c r="B26" s="62"/>
      <c r="C26" s="56"/>
    </row>
    <row r="27">
      <c r="B27" s="62"/>
      <c r="C27" s="56"/>
    </row>
    <row r="28">
      <c r="B28" s="62"/>
    </row>
    <row r="29">
      <c r="B29" s="62"/>
    </row>
    <row r="30">
      <c r="B30" s="62"/>
    </row>
    <row r="31">
      <c r="A31" s="56"/>
      <c r="B31" s="62"/>
    </row>
    <row r="32">
      <c r="A32" s="56"/>
      <c r="B32" s="62"/>
    </row>
    <row r="33">
      <c r="B33" s="62"/>
    </row>
    <row r="34">
      <c r="B34" s="62"/>
    </row>
    <row r="35">
      <c r="B35" s="62"/>
    </row>
    <row r="36">
      <c r="B36" s="62"/>
    </row>
    <row r="37">
      <c r="B37" s="62"/>
    </row>
    <row r="38">
      <c r="B38" s="62"/>
    </row>
  </sheetData>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2" max="2" width="25.63"/>
  </cols>
  <sheetData>
    <row r="3">
      <c r="C3" s="1232" t="str">
        <f>'Presntation Data'!C3</f>
        <v>Year 1</v>
      </c>
      <c r="D3" s="1232" t="str">
        <f>'Presntation Data'!D3</f>
        <v>Year 2</v>
      </c>
      <c r="E3" s="1232" t="str">
        <f>'Presntation Data'!E3</f>
        <v>Year 3</v>
      </c>
    </row>
    <row r="4">
      <c r="B4" s="1233" t="s">
        <v>697</v>
      </c>
      <c r="C4" s="62">
        <v>2024.0</v>
      </c>
      <c r="D4" s="62">
        <v>2025.0</v>
      </c>
      <c r="E4" s="62">
        <v>2026.0</v>
      </c>
    </row>
    <row r="5">
      <c r="B5" s="1233" t="s">
        <v>698</v>
      </c>
      <c r="C5">
        <f>'Salary Costs (Development)'!G77</f>
        <v>21</v>
      </c>
      <c r="D5">
        <f>'Salary Costs (Development)'!H77</f>
        <v>1</v>
      </c>
      <c r="E5">
        <f>'Salary Costs (Development)'!I77</f>
        <v>1</v>
      </c>
    </row>
    <row r="6">
      <c r="B6" s="1233" t="s">
        <v>699</v>
      </c>
      <c r="C6" s="104">
        <f>'Presntation Data'!C32</f>
        <v>4800</v>
      </c>
      <c r="D6" s="104">
        <f>'Presntation Data'!D32</f>
        <v>10064</v>
      </c>
      <c r="E6" s="104">
        <f>'Presntation Data'!E32</f>
        <v>16347</v>
      </c>
    </row>
    <row r="7">
      <c r="B7" s="1233" t="s">
        <v>192</v>
      </c>
      <c r="C7" s="70">
        <f>'Presntation Data'!C4</f>
        <v>396000</v>
      </c>
      <c r="D7" s="70">
        <f>'Presntation Data'!D4</f>
        <v>871794</v>
      </c>
      <c r="E7" s="70">
        <f>'Presntation Data'!E4</f>
        <v>1389063.15</v>
      </c>
    </row>
    <row r="8">
      <c r="B8" s="1233" t="s">
        <v>700</v>
      </c>
      <c r="C8" s="70">
        <f>Appendix!C26</f>
        <v>11880</v>
      </c>
      <c r="D8" s="70">
        <f>Appendix!D26</f>
        <v>26153.82</v>
      </c>
      <c r="E8" s="70">
        <f>Appendix!E26</f>
        <v>41671.8945</v>
      </c>
    </row>
    <row r="9">
      <c r="B9" s="1233" t="s">
        <v>701</v>
      </c>
      <c r="C9" s="70" t="str">
        <f>Appendix!C29</f>
        <v/>
      </c>
      <c r="D9" s="70" t="str">
        <f>Appendix!D29</f>
        <v/>
      </c>
      <c r="E9" s="70" t="str">
        <f>Appendix!E29</f>
        <v/>
      </c>
    </row>
    <row r="10">
      <c r="B10" s="1233" t="s">
        <v>702</v>
      </c>
      <c r="C10" s="70" t="str">
        <f>Appendix!C30</f>
        <v/>
      </c>
      <c r="D10" s="70" t="str">
        <f>Appendix!D30</f>
        <v/>
      </c>
      <c r="E10" s="70" t="str">
        <f>Appendix!E30</f>
        <v/>
      </c>
    </row>
    <row r="11">
      <c r="B11" s="1233" t="s">
        <v>703</v>
      </c>
      <c r="C11" s="70" t="str">
        <f>Appendix!C33</f>
        <v/>
      </c>
      <c r="D11" s="70" t="str">
        <f>Appendix!D33</f>
        <v/>
      </c>
      <c r="E11" s="70" t="str">
        <f>Appendix!E33</f>
        <v/>
      </c>
    </row>
    <row r="12">
      <c r="B12" s="1233" t="s">
        <v>704</v>
      </c>
      <c r="C12" s="70">
        <f t="shared" ref="C12:E12" si="1">C13-C11</f>
        <v>0</v>
      </c>
      <c r="D12" s="70">
        <f t="shared" si="1"/>
        <v>0</v>
      </c>
      <c r="E12" s="70">
        <f t="shared" si="1"/>
        <v>0</v>
      </c>
    </row>
    <row r="13">
      <c r="B13" s="1233" t="s">
        <v>705</v>
      </c>
      <c r="C13" s="70">
        <f>Appendix!C54</f>
        <v>0</v>
      </c>
      <c r="D13" s="70">
        <f>Appendix!D54</f>
        <v>0</v>
      </c>
      <c r="E13" s="70">
        <f>Appendix!E54</f>
        <v>0</v>
      </c>
    </row>
    <row r="14">
      <c r="B14" s="1233" t="s">
        <v>706</v>
      </c>
      <c r="C14" s="70" t="str">
        <f>Appendix!C58</f>
        <v/>
      </c>
      <c r="D14" s="70" t="str">
        <f>Appendix!D58</f>
        <v/>
      </c>
      <c r="E14" s="70" t="str">
        <f>Appendix!E58</f>
        <v/>
      </c>
    </row>
    <row r="15">
      <c r="B15" s="1234"/>
    </row>
    <row r="17">
      <c r="B17" s="1235" t="s">
        <v>707</v>
      </c>
    </row>
    <row r="18">
      <c r="B18" s="1233" t="s">
        <v>708</v>
      </c>
      <c r="C18" s="824">
        <f>'Cash Flow '!F13</f>
        <v>200000</v>
      </c>
    </row>
    <row r="19">
      <c r="B19" s="1233" t="s">
        <v>709</v>
      </c>
    </row>
    <row r="20">
      <c r="B20" s="1234"/>
    </row>
  </sheetData>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3.0" topLeftCell="D1" activePane="topRight" state="frozen"/>
      <selection activeCell="E2" sqref="E2" pane="topRight"/>
    </sheetView>
  </sheetViews>
  <sheetFormatPr customHeight="1" defaultColWidth="15.13" defaultRowHeight="15.0"/>
  <cols>
    <col customWidth="1" min="1" max="1" width="6.75"/>
    <col customWidth="1" min="2" max="2" width="8.38"/>
    <col customWidth="1" min="3" max="3" width="23.63"/>
    <col customWidth="1" min="4" max="20" width="10.75"/>
  </cols>
  <sheetData>
    <row r="1">
      <c r="P1" s="56">
        <v>1.0</v>
      </c>
      <c r="Q1" s="56">
        <v>2.0</v>
      </c>
      <c r="R1" s="56">
        <v>3.0</v>
      </c>
      <c r="S1" s="56">
        <v>4.0</v>
      </c>
      <c r="T1" s="56">
        <v>5.0</v>
      </c>
    </row>
    <row r="2">
      <c r="C2" s="56"/>
    </row>
    <row r="3">
      <c r="C3" s="57"/>
      <c r="D3" s="58" t="s">
        <v>46</v>
      </c>
      <c r="E3" s="58" t="s">
        <v>47</v>
      </c>
      <c r="F3" s="58" t="s">
        <v>48</v>
      </c>
      <c r="G3" s="58" t="s">
        <v>49</v>
      </c>
      <c r="H3" s="58" t="s">
        <v>50</v>
      </c>
      <c r="I3" s="58" t="s">
        <v>51</v>
      </c>
      <c r="J3" s="58" t="s">
        <v>52</v>
      </c>
      <c r="K3" s="58" t="s">
        <v>53</v>
      </c>
      <c r="L3" s="58" t="s">
        <v>54</v>
      </c>
      <c r="M3" s="58" t="s">
        <v>55</v>
      </c>
      <c r="N3" s="58" t="s">
        <v>56</v>
      </c>
      <c r="O3" s="58" t="s">
        <v>57</v>
      </c>
      <c r="P3" s="58" t="s">
        <v>13</v>
      </c>
      <c r="Q3" s="58" t="s">
        <v>14</v>
      </c>
      <c r="R3" s="58" t="s">
        <v>15</v>
      </c>
      <c r="S3" s="58" t="s">
        <v>16</v>
      </c>
      <c r="T3" s="58" t="s">
        <v>17</v>
      </c>
    </row>
    <row r="4">
      <c r="C4" s="59" t="s">
        <v>710</v>
      </c>
      <c r="D4" s="1236">
        <v>3.0</v>
      </c>
      <c r="E4" s="1236">
        <v>3.0</v>
      </c>
      <c r="F4" s="1236">
        <v>3.0</v>
      </c>
      <c r="G4" s="1236">
        <v>3.0</v>
      </c>
      <c r="H4" s="1236">
        <v>3.0</v>
      </c>
      <c r="I4" s="1236">
        <v>3.0</v>
      </c>
      <c r="J4" s="1236">
        <v>4.0</v>
      </c>
      <c r="K4" s="1236">
        <v>4.0</v>
      </c>
      <c r="L4" s="1236">
        <v>4.0</v>
      </c>
      <c r="M4" s="1236">
        <v>6.0</v>
      </c>
      <c r="N4" s="1236">
        <v>6.0</v>
      </c>
      <c r="O4" s="1236">
        <v>6.0</v>
      </c>
      <c r="P4" s="1236">
        <f>O4</f>
        <v>6</v>
      </c>
      <c r="Q4" s="1236">
        <v>12.0</v>
      </c>
      <c r="R4" s="1236">
        <v>15.0</v>
      </c>
      <c r="S4" s="1236">
        <v>20.0</v>
      </c>
      <c r="T4" s="1236">
        <v>25.0</v>
      </c>
    </row>
    <row r="5">
      <c r="C5" s="59" t="s">
        <v>711</v>
      </c>
      <c r="D5" s="1237">
        <f t="shared" ref="D5:O5" si="1">365/12</f>
        <v>30.41666667</v>
      </c>
      <c r="E5" s="1237">
        <f t="shared" si="1"/>
        <v>30.41666667</v>
      </c>
      <c r="F5" s="1237">
        <f t="shared" si="1"/>
        <v>30.41666667</v>
      </c>
      <c r="G5" s="1237">
        <f t="shared" si="1"/>
        <v>30.41666667</v>
      </c>
      <c r="H5" s="1237">
        <f t="shared" si="1"/>
        <v>30.41666667</v>
      </c>
      <c r="I5" s="1237">
        <f t="shared" si="1"/>
        <v>30.41666667</v>
      </c>
      <c r="J5" s="1237">
        <f t="shared" si="1"/>
        <v>30.41666667</v>
      </c>
      <c r="K5" s="1237">
        <f t="shared" si="1"/>
        <v>30.41666667</v>
      </c>
      <c r="L5" s="1237">
        <f t="shared" si="1"/>
        <v>30.41666667</v>
      </c>
      <c r="M5" s="1237">
        <f t="shared" si="1"/>
        <v>30.41666667</v>
      </c>
      <c r="N5" s="1237">
        <f t="shared" si="1"/>
        <v>30.41666667</v>
      </c>
      <c r="O5" s="1237">
        <f t="shared" si="1"/>
        <v>30.41666667</v>
      </c>
      <c r="P5" s="1237">
        <f>SUM(D5:O5)</f>
        <v>365</v>
      </c>
      <c r="Q5" s="1237">
        <f t="shared" ref="Q5:T5" si="2">P5</f>
        <v>365</v>
      </c>
      <c r="R5" s="1237">
        <f t="shared" si="2"/>
        <v>365</v>
      </c>
      <c r="S5" s="1237">
        <f t="shared" si="2"/>
        <v>365</v>
      </c>
      <c r="T5" s="1237">
        <f t="shared" si="2"/>
        <v>365</v>
      </c>
    </row>
    <row r="6">
      <c r="C6" s="59" t="s">
        <v>712</v>
      </c>
      <c r="D6" s="60">
        <v>0.5</v>
      </c>
      <c r="E6" s="60">
        <v>0.5</v>
      </c>
      <c r="F6" s="60">
        <v>0.5</v>
      </c>
      <c r="G6" s="60">
        <v>0.6</v>
      </c>
      <c r="H6" s="60">
        <v>0.6</v>
      </c>
      <c r="I6" s="60">
        <v>0.6</v>
      </c>
      <c r="J6" s="60">
        <v>0.6</v>
      </c>
      <c r="K6" s="60">
        <v>0.6</v>
      </c>
      <c r="L6" s="60">
        <v>0.6</v>
      </c>
      <c r="M6" s="60">
        <v>0.6</v>
      </c>
      <c r="N6" s="60">
        <v>0.6</v>
      </c>
      <c r="O6" s="60">
        <v>0.6</v>
      </c>
      <c r="P6" s="60">
        <f t="shared" ref="P6:P7" si="3">AVERAGE(D6:O6)</f>
        <v>0.575</v>
      </c>
      <c r="Q6" s="60">
        <v>0.6</v>
      </c>
      <c r="R6" s="60">
        <v>0.6</v>
      </c>
      <c r="S6" s="60">
        <v>0.6</v>
      </c>
      <c r="T6" s="60">
        <v>0.6</v>
      </c>
    </row>
    <row r="7">
      <c r="B7" s="56"/>
      <c r="C7" s="59" t="s">
        <v>713</v>
      </c>
      <c r="D7" s="59">
        <v>190.0</v>
      </c>
      <c r="E7" s="59">
        <v>190.0</v>
      </c>
      <c r="F7" s="59">
        <v>190.0</v>
      </c>
      <c r="G7" s="59">
        <v>190.0</v>
      </c>
      <c r="H7" s="59">
        <v>190.0</v>
      </c>
      <c r="I7" s="59">
        <v>190.0</v>
      </c>
      <c r="J7" s="59">
        <v>190.0</v>
      </c>
      <c r="K7" s="59">
        <v>190.0</v>
      </c>
      <c r="L7" s="59">
        <v>190.0</v>
      </c>
      <c r="M7" s="59">
        <v>190.0</v>
      </c>
      <c r="N7" s="59">
        <v>190.0</v>
      </c>
      <c r="O7" s="59">
        <v>190.0</v>
      </c>
      <c r="P7" s="59">
        <f t="shared" si="3"/>
        <v>190</v>
      </c>
      <c r="Q7" s="90">
        <f t="shared" ref="Q7:T7" si="4">P7*1.03</f>
        <v>195.7</v>
      </c>
      <c r="R7" s="90">
        <f t="shared" si="4"/>
        <v>201.571</v>
      </c>
      <c r="S7" s="90">
        <f t="shared" si="4"/>
        <v>207.61813</v>
      </c>
      <c r="T7" s="90">
        <f t="shared" si="4"/>
        <v>213.8466739</v>
      </c>
    </row>
    <row r="8">
      <c r="C8" s="59"/>
      <c r="D8" s="1238"/>
      <c r="E8" s="1238"/>
      <c r="F8" s="1238"/>
      <c r="G8" s="1238"/>
      <c r="H8" s="1238"/>
      <c r="I8" s="1238"/>
      <c r="J8" s="1238"/>
      <c r="K8" s="1238"/>
      <c r="L8" s="1238"/>
      <c r="M8" s="1238"/>
      <c r="N8" s="1238"/>
      <c r="O8" s="1238"/>
      <c r="P8" s="1238"/>
      <c r="Q8" s="1238"/>
      <c r="R8" s="1238"/>
      <c r="S8" s="1238"/>
      <c r="T8" s="1238"/>
    </row>
    <row r="9">
      <c r="B9" s="56"/>
      <c r="C9" s="1239" t="s">
        <v>714</v>
      </c>
      <c r="D9" s="1238">
        <f t="shared" ref="D9:O9" si="5">(D4*D5)*D6</f>
        <v>45.625</v>
      </c>
      <c r="E9" s="1238">
        <f t="shared" si="5"/>
        <v>45.625</v>
      </c>
      <c r="F9" s="1238">
        <f t="shared" si="5"/>
        <v>45.625</v>
      </c>
      <c r="G9" s="1238">
        <f t="shared" si="5"/>
        <v>54.75</v>
      </c>
      <c r="H9" s="1238">
        <f t="shared" si="5"/>
        <v>54.75</v>
      </c>
      <c r="I9" s="1238">
        <f t="shared" si="5"/>
        <v>54.75</v>
      </c>
      <c r="J9" s="1238">
        <f t="shared" si="5"/>
        <v>73</v>
      </c>
      <c r="K9" s="1238">
        <f t="shared" si="5"/>
        <v>73</v>
      </c>
      <c r="L9" s="1238">
        <f t="shared" si="5"/>
        <v>73</v>
      </c>
      <c r="M9" s="1238">
        <f t="shared" si="5"/>
        <v>109.5</v>
      </c>
      <c r="N9" s="1238">
        <f t="shared" si="5"/>
        <v>109.5</v>
      </c>
      <c r="O9" s="1238">
        <f t="shared" si="5"/>
        <v>109.5</v>
      </c>
      <c r="P9" s="1238">
        <f>SUM(D9:O9)</f>
        <v>848.625</v>
      </c>
      <c r="Q9" s="1238">
        <f t="shared" ref="Q9:T9" si="6">(Q4*Q5)*Q6</f>
        <v>2628</v>
      </c>
      <c r="R9" s="1238">
        <f t="shared" si="6"/>
        <v>3285</v>
      </c>
      <c r="S9" s="1238">
        <f t="shared" si="6"/>
        <v>4380</v>
      </c>
      <c r="T9" s="1238">
        <f t="shared" si="6"/>
        <v>5475</v>
      </c>
    </row>
    <row r="10">
      <c r="B10" s="56"/>
      <c r="C10" s="59"/>
      <c r="D10" s="1238"/>
      <c r="E10" s="1238"/>
      <c r="F10" s="1238"/>
      <c r="G10" s="1238"/>
      <c r="H10" s="1238"/>
      <c r="I10" s="1238"/>
      <c r="J10" s="1238"/>
      <c r="K10" s="1238"/>
      <c r="L10" s="1238"/>
      <c r="M10" s="1238"/>
      <c r="N10" s="1238"/>
      <c r="O10" s="1238"/>
      <c r="P10" s="1238"/>
      <c r="Q10" s="1238"/>
      <c r="R10" s="1238"/>
      <c r="S10" s="1238"/>
      <c r="T10" s="1238"/>
    </row>
    <row r="11">
      <c r="B11" s="56"/>
      <c r="C11" s="68"/>
      <c r="D11" s="1240">
        <f t="shared" ref="D11:T11" si="7">D9*D7</f>
        <v>8668.75</v>
      </c>
      <c r="E11" s="1240">
        <f t="shared" si="7"/>
        <v>8668.75</v>
      </c>
      <c r="F11" s="1240">
        <f t="shared" si="7"/>
        <v>8668.75</v>
      </c>
      <c r="G11" s="1240">
        <f t="shared" si="7"/>
        <v>10402.5</v>
      </c>
      <c r="H11" s="1240">
        <f t="shared" si="7"/>
        <v>10402.5</v>
      </c>
      <c r="I11" s="1240">
        <f t="shared" si="7"/>
        <v>10402.5</v>
      </c>
      <c r="J11" s="1240">
        <f t="shared" si="7"/>
        <v>13870</v>
      </c>
      <c r="K11" s="1240">
        <f t="shared" si="7"/>
        <v>13870</v>
      </c>
      <c r="L11" s="1240">
        <f t="shared" si="7"/>
        <v>13870</v>
      </c>
      <c r="M11" s="1240">
        <f t="shared" si="7"/>
        <v>20805</v>
      </c>
      <c r="N11" s="1240">
        <f t="shared" si="7"/>
        <v>20805</v>
      </c>
      <c r="O11" s="1240">
        <f t="shared" si="7"/>
        <v>20805</v>
      </c>
      <c r="P11" s="1240">
        <f t="shared" si="7"/>
        <v>161238.75</v>
      </c>
      <c r="Q11" s="1240">
        <f t="shared" si="7"/>
        <v>514299.6</v>
      </c>
      <c r="R11" s="1240">
        <f t="shared" si="7"/>
        <v>662160.735</v>
      </c>
      <c r="S11" s="1240">
        <f t="shared" si="7"/>
        <v>909367.4094</v>
      </c>
      <c r="T11" s="1240">
        <f t="shared" si="7"/>
        <v>1170810.54</v>
      </c>
    </row>
    <row r="12">
      <c r="B12" s="62"/>
      <c r="C12" s="56"/>
      <c r="Q12" s="205">
        <f t="shared" ref="Q12:T12" si="8">(Q11-P11)/P11</f>
        <v>2.189677419</v>
      </c>
      <c r="R12" s="205">
        <f t="shared" si="8"/>
        <v>0.2875</v>
      </c>
      <c r="S12" s="205">
        <f t="shared" si="8"/>
        <v>0.3733333333</v>
      </c>
      <c r="T12" s="205">
        <f t="shared" si="8"/>
        <v>0.2875</v>
      </c>
    </row>
    <row r="14">
      <c r="C14" s="56" t="s">
        <v>715</v>
      </c>
      <c r="D14" s="56">
        <v>1200.0</v>
      </c>
      <c r="E14" s="56">
        <v>1200.0</v>
      </c>
      <c r="F14" s="56">
        <v>1200.0</v>
      </c>
      <c r="G14" s="56">
        <v>1200.0</v>
      </c>
      <c r="H14" s="56">
        <v>1200.0</v>
      </c>
      <c r="I14" s="56">
        <v>1200.0</v>
      </c>
      <c r="J14" s="56">
        <v>1200.0</v>
      </c>
      <c r="K14" s="56">
        <v>1200.0</v>
      </c>
      <c r="L14" s="56">
        <v>1200.0</v>
      </c>
      <c r="M14" s="56">
        <v>1200.0</v>
      </c>
      <c r="N14" s="56">
        <v>1200.0</v>
      </c>
      <c r="O14" s="56">
        <v>1200.0</v>
      </c>
      <c r="P14" s="1241">
        <f>SUM(D14:O14)</f>
        <v>14400</v>
      </c>
      <c r="Q14" s="1241">
        <f t="shared" ref="Q14:T14" si="9">P14*1.03</f>
        <v>14832</v>
      </c>
      <c r="R14" s="1241">
        <f t="shared" si="9"/>
        <v>15276.96</v>
      </c>
      <c r="S14" s="1241">
        <f t="shared" si="9"/>
        <v>15735.2688</v>
      </c>
      <c r="T14" s="1241">
        <f t="shared" si="9"/>
        <v>16207.32686</v>
      </c>
    </row>
    <row r="16">
      <c r="C16" s="56" t="s">
        <v>716</v>
      </c>
      <c r="D16" s="104">
        <f t="shared" ref="D16:T16" si="10">D14*D4</f>
        <v>3600</v>
      </c>
      <c r="E16" s="104">
        <f t="shared" si="10"/>
        <v>3600</v>
      </c>
      <c r="F16" s="104">
        <f t="shared" si="10"/>
        <v>3600</v>
      </c>
      <c r="G16" s="104">
        <f t="shared" si="10"/>
        <v>3600</v>
      </c>
      <c r="H16" s="104">
        <f t="shared" si="10"/>
        <v>3600</v>
      </c>
      <c r="I16" s="104">
        <f t="shared" si="10"/>
        <v>3600</v>
      </c>
      <c r="J16" s="104">
        <f t="shared" si="10"/>
        <v>4800</v>
      </c>
      <c r="K16" s="104">
        <f t="shared" si="10"/>
        <v>4800</v>
      </c>
      <c r="L16" s="104">
        <f t="shared" si="10"/>
        <v>4800</v>
      </c>
      <c r="M16" s="104">
        <f t="shared" si="10"/>
        <v>7200</v>
      </c>
      <c r="N16" s="104">
        <f t="shared" si="10"/>
        <v>7200</v>
      </c>
      <c r="O16" s="104">
        <f t="shared" si="10"/>
        <v>7200</v>
      </c>
      <c r="P16" s="104">
        <f t="shared" si="10"/>
        <v>86400</v>
      </c>
      <c r="Q16" s="104">
        <f t="shared" si="10"/>
        <v>177984</v>
      </c>
      <c r="R16" s="104">
        <f t="shared" si="10"/>
        <v>229154.4</v>
      </c>
      <c r="S16" s="104">
        <f t="shared" si="10"/>
        <v>314705.376</v>
      </c>
      <c r="T16" s="104">
        <f t="shared" si="10"/>
        <v>405183.1716</v>
      </c>
    </row>
    <row r="18">
      <c r="C18" s="56" t="s">
        <v>717</v>
      </c>
      <c r="D18">
        <f>D4*3500</f>
        <v>10500</v>
      </c>
      <c r="E18">
        <f t="shared" ref="E18:F18" si="11">(E4-D4)*4000</f>
        <v>0</v>
      </c>
      <c r="F18">
        <f t="shared" si="11"/>
        <v>0</v>
      </c>
      <c r="G18">
        <f>(G4-F4)*3500</f>
        <v>0</v>
      </c>
      <c r="H18">
        <f t="shared" ref="H18:I18" si="12">(H4-G4)*4000</f>
        <v>0</v>
      </c>
      <c r="I18">
        <f t="shared" si="12"/>
        <v>0</v>
      </c>
      <c r="J18">
        <f>(J4-I4)*3500</f>
        <v>3500</v>
      </c>
      <c r="K18">
        <f t="shared" ref="K18:L18" si="13">(K4-J4)*4000</f>
        <v>0</v>
      </c>
      <c r="L18">
        <f t="shared" si="13"/>
        <v>0</v>
      </c>
      <c r="M18">
        <f>(M4-L4)*3500</f>
        <v>7000</v>
      </c>
      <c r="N18">
        <f t="shared" ref="N18:P18" si="14">(N4-M4)*4000</f>
        <v>0</v>
      </c>
      <c r="O18">
        <f t="shared" si="14"/>
        <v>0</v>
      </c>
      <c r="P18">
        <f t="shared" si="14"/>
        <v>0</v>
      </c>
      <c r="Q18">
        <f t="shared" ref="Q18:T18" si="15">(Q4-P4)*(3500*1.03)</f>
        <v>21630</v>
      </c>
      <c r="R18">
        <f t="shared" si="15"/>
        <v>10815</v>
      </c>
      <c r="S18">
        <f t="shared" si="15"/>
        <v>18025</v>
      </c>
      <c r="T18">
        <f t="shared" si="15"/>
        <v>18025</v>
      </c>
    </row>
    <row r="19">
      <c r="D19" s="103">
        <f>D4</f>
        <v>3</v>
      </c>
      <c r="E19" s="103">
        <f t="shared" ref="E19:T19" si="16">E4-D4</f>
        <v>0</v>
      </c>
      <c r="F19" s="103">
        <f t="shared" si="16"/>
        <v>0</v>
      </c>
      <c r="G19" s="103">
        <f t="shared" si="16"/>
        <v>0</v>
      </c>
      <c r="H19" s="103">
        <f t="shared" si="16"/>
        <v>0</v>
      </c>
      <c r="I19" s="103">
        <f t="shared" si="16"/>
        <v>0</v>
      </c>
      <c r="J19" s="103">
        <f t="shared" si="16"/>
        <v>1</v>
      </c>
      <c r="K19" s="103">
        <f t="shared" si="16"/>
        <v>0</v>
      </c>
      <c r="L19" s="103">
        <f t="shared" si="16"/>
        <v>0</v>
      </c>
      <c r="M19" s="103">
        <f t="shared" si="16"/>
        <v>2</v>
      </c>
      <c r="N19" s="103">
        <f t="shared" si="16"/>
        <v>0</v>
      </c>
      <c r="O19" s="103">
        <f t="shared" si="16"/>
        <v>0</v>
      </c>
      <c r="P19" s="103">
        <f t="shared" si="16"/>
        <v>0</v>
      </c>
      <c r="Q19" s="103">
        <f t="shared" si="16"/>
        <v>6</v>
      </c>
      <c r="R19" s="103">
        <f t="shared" si="16"/>
        <v>3</v>
      </c>
      <c r="S19" s="103">
        <f t="shared" si="16"/>
        <v>5</v>
      </c>
      <c r="T19" s="103">
        <f t="shared" si="16"/>
        <v>5</v>
      </c>
    </row>
    <row r="21">
      <c r="C21" s="56" t="s">
        <v>718</v>
      </c>
      <c r="D21" s="104">
        <f t="shared" ref="D21:O21" si="17">D5*D4</f>
        <v>91.25</v>
      </c>
      <c r="E21" s="104">
        <f t="shared" si="17"/>
        <v>91.25</v>
      </c>
      <c r="F21" s="104">
        <f t="shared" si="17"/>
        <v>91.25</v>
      </c>
      <c r="G21" s="104">
        <f t="shared" si="17"/>
        <v>91.25</v>
      </c>
      <c r="H21" s="104">
        <f t="shared" si="17"/>
        <v>91.25</v>
      </c>
      <c r="I21" s="104">
        <f t="shared" si="17"/>
        <v>91.25</v>
      </c>
      <c r="J21" s="104">
        <f t="shared" si="17"/>
        <v>121.6666667</v>
      </c>
      <c r="K21" s="104">
        <f t="shared" si="17"/>
        <v>121.6666667</v>
      </c>
      <c r="L21" s="104">
        <f t="shared" si="17"/>
        <v>121.6666667</v>
      </c>
      <c r="M21" s="104">
        <f t="shared" si="17"/>
        <v>182.5</v>
      </c>
      <c r="N21" s="104">
        <f t="shared" si="17"/>
        <v>182.5</v>
      </c>
      <c r="O21" s="104">
        <f t="shared" si="17"/>
        <v>182.5</v>
      </c>
      <c r="P21" s="104">
        <f>SUM(D21:O21)</f>
        <v>1460</v>
      </c>
      <c r="Q21" s="104">
        <f t="shared" ref="Q21:T21" si="18">Q5*Q4</f>
        <v>4380</v>
      </c>
      <c r="R21" s="104">
        <f t="shared" si="18"/>
        <v>5475</v>
      </c>
      <c r="S21" s="104">
        <f t="shared" si="18"/>
        <v>7300</v>
      </c>
      <c r="T21" s="104">
        <f t="shared" si="18"/>
        <v>9125</v>
      </c>
    </row>
    <row r="23">
      <c r="P23">
        <f>P9/P21</f>
        <v>0.58125</v>
      </c>
    </row>
  </sheetData>
  <printOptions gridLines="1" horizontalCentered="1"/>
  <pageMargins bottom="0.75" footer="0.0" header="0.0" left="0.7" right="0.7" top="0.75"/>
  <pageSetup fitToHeight="0" paperSize="9" cellComments="atEnd" orientation="landscape" pageOrder="overThenDown"/>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topLeftCell="D1" activePane="topRight" state="frozen"/>
      <selection activeCell="E2" sqref="E2" pane="topRight"/>
    </sheetView>
  </sheetViews>
  <sheetFormatPr customHeight="1" defaultColWidth="15.13" defaultRowHeight="15.0"/>
  <cols>
    <col customWidth="1" min="1" max="1" width="6.75"/>
    <col customWidth="1" min="2" max="2" width="8.38"/>
    <col customWidth="1" min="3" max="3" width="23.63"/>
    <col customWidth="1" min="4" max="20" width="10.75"/>
  </cols>
  <sheetData>
    <row r="1">
      <c r="P1" s="56">
        <v>1.0</v>
      </c>
      <c r="Q1" s="56">
        <v>2.0</v>
      </c>
      <c r="R1" s="56">
        <v>3.0</v>
      </c>
      <c r="S1" s="56">
        <v>4.0</v>
      </c>
      <c r="T1" s="56">
        <v>5.0</v>
      </c>
    </row>
    <row r="2">
      <c r="C2" s="56"/>
    </row>
    <row r="3">
      <c r="C3" s="57"/>
      <c r="D3" s="58" t="s">
        <v>46</v>
      </c>
      <c r="E3" s="58" t="s">
        <v>47</v>
      </c>
      <c r="F3" s="58" t="s">
        <v>48</v>
      </c>
      <c r="G3" s="58" t="s">
        <v>49</v>
      </c>
      <c r="H3" s="58" t="s">
        <v>50</v>
      </c>
      <c r="I3" s="58" t="s">
        <v>51</v>
      </c>
      <c r="J3" s="58" t="s">
        <v>52</v>
      </c>
      <c r="K3" s="58" t="s">
        <v>53</v>
      </c>
      <c r="L3" s="58" t="s">
        <v>54</v>
      </c>
      <c r="M3" s="58" t="s">
        <v>55</v>
      </c>
      <c r="N3" s="58" t="s">
        <v>56</v>
      </c>
      <c r="O3" s="58" t="s">
        <v>57</v>
      </c>
      <c r="P3" s="58" t="s">
        <v>13</v>
      </c>
      <c r="Q3" s="58" t="s">
        <v>14</v>
      </c>
      <c r="R3" s="58" t="s">
        <v>15</v>
      </c>
      <c r="S3" s="58" t="s">
        <v>16</v>
      </c>
      <c r="T3" s="58" t="s">
        <v>17</v>
      </c>
    </row>
    <row r="4">
      <c r="C4" s="59" t="s">
        <v>710</v>
      </c>
      <c r="D4" s="1236">
        <v>1.0</v>
      </c>
      <c r="E4" s="1236">
        <v>1.0</v>
      </c>
      <c r="F4" s="1236">
        <v>1.0</v>
      </c>
      <c r="G4" s="1236">
        <v>1.0</v>
      </c>
      <c r="H4" s="1236">
        <v>1.0</v>
      </c>
      <c r="I4" s="1236">
        <v>1.0</v>
      </c>
      <c r="J4" s="1236">
        <v>3.0</v>
      </c>
      <c r="K4" s="1236">
        <v>3.0</v>
      </c>
      <c r="L4" s="1236">
        <v>3.0</v>
      </c>
      <c r="M4" s="1236">
        <v>3.0</v>
      </c>
      <c r="N4" s="1236">
        <v>3.0</v>
      </c>
      <c r="O4" s="1236">
        <v>3.0</v>
      </c>
      <c r="P4" s="1236">
        <f>O4</f>
        <v>3</v>
      </c>
      <c r="Q4" s="1236">
        <v>6.0</v>
      </c>
      <c r="R4" s="1236">
        <v>10.0</v>
      </c>
      <c r="S4" s="1236">
        <v>15.0</v>
      </c>
      <c r="T4" s="1236">
        <v>20.0</v>
      </c>
    </row>
    <row r="5">
      <c r="C5" s="59" t="s">
        <v>712</v>
      </c>
      <c r="D5" s="60">
        <v>0.5</v>
      </c>
      <c r="E5" s="60">
        <v>0.5</v>
      </c>
      <c r="F5" s="60">
        <v>0.5</v>
      </c>
      <c r="G5" s="60">
        <v>0.6</v>
      </c>
      <c r="H5" s="60">
        <v>0.6</v>
      </c>
      <c r="I5" s="60">
        <v>0.6</v>
      </c>
      <c r="J5" s="60">
        <v>0.6</v>
      </c>
      <c r="K5" s="60">
        <v>0.6</v>
      </c>
      <c r="L5" s="60">
        <v>0.6</v>
      </c>
      <c r="M5" s="60">
        <v>0.6</v>
      </c>
      <c r="N5" s="60">
        <v>0.6</v>
      </c>
      <c r="O5" s="60">
        <v>0.6</v>
      </c>
      <c r="P5" s="60">
        <f t="shared" ref="P5:P6" si="1">AVERAGE(D5:O5)</f>
        <v>0.575</v>
      </c>
      <c r="Q5" s="60">
        <v>0.6</v>
      </c>
      <c r="R5" s="60">
        <v>0.6</v>
      </c>
      <c r="S5" s="60">
        <v>0.6</v>
      </c>
      <c r="T5" s="60">
        <v>0.6</v>
      </c>
    </row>
    <row r="6">
      <c r="B6" s="56"/>
      <c r="C6" s="59" t="s">
        <v>719</v>
      </c>
      <c r="D6" s="59">
        <v>2000.0</v>
      </c>
      <c r="E6" s="59">
        <v>2000.0</v>
      </c>
      <c r="F6" s="59">
        <v>2000.0</v>
      </c>
      <c r="G6" s="59">
        <v>2000.0</v>
      </c>
      <c r="H6" s="59">
        <v>2000.0</v>
      </c>
      <c r="I6" s="59">
        <v>2000.0</v>
      </c>
      <c r="J6" s="59">
        <v>2000.0</v>
      </c>
      <c r="K6" s="59">
        <v>2000.0</v>
      </c>
      <c r="L6" s="59">
        <v>2000.0</v>
      </c>
      <c r="M6" s="59">
        <v>2000.0</v>
      </c>
      <c r="N6" s="59">
        <v>2000.0</v>
      </c>
      <c r="O6" s="59">
        <v>2000.0</v>
      </c>
      <c r="P6" s="59">
        <f t="shared" si="1"/>
        <v>2000</v>
      </c>
      <c r="Q6" s="90">
        <f t="shared" ref="Q6:T6" si="2">P6*1.03</f>
        <v>2060</v>
      </c>
      <c r="R6" s="90">
        <f t="shared" si="2"/>
        <v>2121.8</v>
      </c>
      <c r="S6" s="90">
        <f t="shared" si="2"/>
        <v>2185.454</v>
      </c>
      <c r="T6" s="90">
        <f t="shared" si="2"/>
        <v>2251.01762</v>
      </c>
    </row>
    <row r="7">
      <c r="C7" s="59"/>
      <c r="D7" s="1238"/>
      <c r="E7" s="1238"/>
      <c r="F7" s="1238"/>
      <c r="G7" s="1238"/>
      <c r="H7" s="1238"/>
      <c r="I7" s="1238"/>
      <c r="J7" s="1238"/>
      <c r="K7" s="1238"/>
      <c r="L7" s="1238"/>
      <c r="M7" s="1238"/>
      <c r="N7" s="1238"/>
      <c r="O7" s="1238"/>
      <c r="P7" s="1238"/>
      <c r="Q7" s="1238"/>
      <c r="R7" s="1238"/>
      <c r="S7" s="1238"/>
      <c r="T7" s="1238"/>
    </row>
    <row r="8">
      <c r="B8" s="56"/>
      <c r="C8" s="59"/>
      <c r="D8" s="1238"/>
      <c r="E8" s="1238"/>
      <c r="F8" s="1238"/>
      <c r="G8" s="1238"/>
      <c r="H8" s="1238"/>
      <c r="I8" s="1238"/>
      <c r="J8" s="1238"/>
      <c r="K8" s="1238"/>
      <c r="L8" s="1238"/>
      <c r="M8" s="1238"/>
      <c r="N8" s="1238"/>
      <c r="O8" s="1238"/>
      <c r="P8" s="1238"/>
      <c r="Q8" s="1238"/>
      <c r="R8" s="1238"/>
      <c r="S8" s="1238"/>
      <c r="T8" s="1238"/>
    </row>
    <row r="9">
      <c r="B9" s="56"/>
      <c r="C9" s="68"/>
      <c r="D9" s="1240">
        <f t="shared" ref="D9:O9" si="3">(D4*D5)*D6</f>
        <v>1000</v>
      </c>
      <c r="E9" s="1240">
        <f t="shared" si="3"/>
        <v>1000</v>
      </c>
      <c r="F9" s="1240">
        <f t="shared" si="3"/>
        <v>1000</v>
      </c>
      <c r="G9" s="1240">
        <f t="shared" si="3"/>
        <v>1200</v>
      </c>
      <c r="H9" s="1240">
        <f t="shared" si="3"/>
        <v>1200</v>
      </c>
      <c r="I9" s="1240">
        <f t="shared" si="3"/>
        <v>1200</v>
      </c>
      <c r="J9" s="1240">
        <f t="shared" si="3"/>
        <v>3600</v>
      </c>
      <c r="K9" s="1240">
        <f t="shared" si="3"/>
        <v>3600</v>
      </c>
      <c r="L9" s="1240">
        <f t="shared" si="3"/>
        <v>3600</v>
      </c>
      <c r="M9" s="1240">
        <f t="shared" si="3"/>
        <v>3600</v>
      </c>
      <c r="N9" s="1240">
        <f t="shared" si="3"/>
        <v>3600</v>
      </c>
      <c r="O9" s="1240">
        <f t="shared" si="3"/>
        <v>3600</v>
      </c>
      <c r="P9" s="1240">
        <f>SUM(D9:O9)</f>
        <v>28200</v>
      </c>
      <c r="Q9" s="1240">
        <f t="shared" ref="Q9:T9" si="4">((Q4*Q5)*Q6)*12</f>
        <v>88992</v>
      </c>
      <c r="R9" s="1240">
        <f t="shared" si="4"/>
        <v>152769.6</v>
      </c>
      <c r="S9" s="1240">
        <f t="shared" si="4"/>
        <v>236029.032</v>
      </c>
      <c r="T9" s="1240">
        <f t="shared" si="4"/>
        <v>324146.5373</v>
      </c>
    </row>
    <row r="10">
      <c r="B10" s="62"/>
      <c r="C10" s="56"/>
      <c r="Q10" s="205">
        <f t="shared" ref="Q10:T10" si="5">(Q9-P9)/P9</f>
        <v>2.155744681</v>
      </c>
      <c r="R10" s="205">
        <f t="shared" si="5"/>
        <v>0.7166666667</v>
      </c>
      <c r="S10" s="205">
        <f t="shared" si="5"/>
        <v>0.545</v>
      </c>
      <c r="T10" s="205">
        <f t="shared" si="5"/>
        <v>0.3733333333</v>
      </c>
    </row>
    <row r="12">
      <c r="C12" s="56" t="s">
        <v>715</v>
      </c>
      <c r="D12" s="56">
        <v>1200.0</v>
      </c>
      <c r="E12" s="56">
        <v>1200.0</v>
      </c>
      <c r="F12" s="56">
        <v>1200.0</v>
      </c>
      <c r="G12" s="56">
        <v>1200.0</v>
      </c>
      <c r="H12" s="56">
        <v>1200.0</v>
      </c>
      <c r="I12" s="56">
        <v>1200.0</v>
      </c>
      <c r="J12" s="56">
        <v>1200.0</v>
      </c>
      <c r="K12" s="56">
        <v>1200.0</v>
      </c>
      <c r="L12" s="56">
        <v>1200.0</v>
      </c>
      <c r="M12" s="56">
        <v>1200.0</v>
      </c>
      <c r="N12" s="56">
        <v>1200.0</v>
      </c>
      <c r="O12" s="56">
        <v>1200.0</v>
      </c>
      <c r="P12" s="1241">
        <f>SUM(D12:O12)</f>
        <v>14400</v>
      </c>
      <c r="Q12" s="1241">
        <f t="shared" ref="Q12:T12" si="6">P12*1.03</f>
        <v>14832</v>
      </c>
      <c r="R12" s="1241">
        <f t="shared" si="6"/>
        <v>15276.96</v>
      </c>
      <c r="S12" s="1241">
        <f t="shared" si="6"/>
        <v>15735.2688</v>
      </c>
      <c r="T12" s="1241">
        <f t="shared" si="6"/>
        <v>16207.32686</v>
      </c>
    </row>
    <row r="14">
      <c r="C14" s="56" t="s">
        <v>716</v>
      </c>
      <c r="D14" s="104">
        <f t="shared" ref="D14:T14" si="7">D12*D4</f>
        <v>1200</v>
      </c>
      <c r="E14" s="104">
        <f t="shared" si="7"/>
        <v>1200</v>
      </c>
      <c r="F14" s="104">
        <f t="shared" si="7"/>
        <v>1200</v>
      </c>
      <c r="G14" s="104">
        <f t="shared" si="7"/>
        <v>1200</v>
      </c>
      <c r="H14" s="104">
        <f t="shared" si="7"/>
        <v>1200</v>
      </c>
      <c r="I14" s="104">
        <f t="shared" si="7"/>
        <v>1200</v>
      </c>
      <c r="J14" s="104">
        <f t="shared" si="7"/>
        <v>3600</v>
      </c>
      <c r="K14" s="104">
        <f t="shared" si="7"/>
        <v>3600</v>
      </c>
      <c r="L14" s="104">
        <f t="shared" si="7"/>
        <v>3600</v>
      </c>
      <c r="M14" s="104">
        <f t="shared" si="7"/>
        <v>3600</v>
      </c>
      <c r="N14" s="104">
        <f t="shared" si="7"/>
        <v>3600</v>
      </c>
      <c r="O14" s="104">
        <f t="shared" si="7"/>
        <v>3600</v>
      </c>
      <c r="P14" s="104">
        <f t="shared" si="7"/>
        <v>43200</v>
      </c>
      <c r="Q14" s="104">
        <f t="shared" si="7"/>
        <v>88992</v>
      </c>
      <c r="R14" s="104">
        <f t="shared" si="7"/>
        <v>152769.6</v>
      </c>
      <c r="S14" s="104">
        <f t="shared" si="7"/>
        <v>236029.032</v>
      </c>
      <c r="T14" s="104">
        <f t="shared" si="7"/>
        <v>324146.5373</v>
      </c>
    </row>
    <row r="16">
      <c r="C16" s="56" t="s">
        <v>717</v>
      </c>
      <c r="D16">
        <f>D4*2500</f>
        <v>2500</v>
      </c>
      <c r="E16">
        <f t="shared" ref="E16:F16" si="8">(E4-D4)*4000</f>
        <v>0</v>
      </c>
      <c r="F16">
        <f t="shared" si="8"/>
        <v>0</v>
      </c>
      <c r="G16">
        <f>(G4-F4)*3500</f>
        <v>0</v>
      </c>
      <c r="H16">
        <f t="shared" ref="H16:I16" si="9">(H4-G4)*4000</f>
        <v>0</v>
      </c>
      <c r="I16">
        <f t="shared" si="9"/>
        <v>0</v>
      </c>
      <c r="J16">
        <f>(J4-I4)*2500</f>
        <v>5000</v>
      </c>
      <c r="K16">
        <f t="shared" ref="K16:L16" si="10">(K4-J4)*4000</f>
        <v>0</v>
      </c>
      <c r="L16">
        <f t="shared" si="10"/>
        <v>0</v>
      </c>
      <c r="M16">
        <f>(M4-L4)*2500</f>
        <v>0</v>
      </c>
      <c r="N16">
        <f t="shared" ref="N16:P16" si="11">(N4-M4)*4000</f>
        <v>0</v>
      </c>
      <c r="O16">
        <f t="shared" si="11"/>
        <v>0</v>
      </c>
      <c r="P16">
        <f t="shared" si="11"/>
        <v>0</v>
      </c>
      <c r="Q16">
        <f t="shared" ref="Q16:T16" si="12">(Q4-P4)*(2500*1.03)</f>
        <v>7725</v>
      </c>
      <c r="R16">
        <f t="shared" si="12"/>
        <v>10300</v>
      </c>
      <c r="S16">
        <f t="shared" si="12"/>
        <v>12875</v>
      </c>
      <c r="T16">
        <f t="shared" si="12"/>
        <v>12875</v>
      </c>
    </row>
    <row r="17">
      <c r="D17" s="103">
        <f>D4</f>
        <v>1</v>
      </c>
      <c r="E17" s="103">
        <f t="shared" ref="E17:T17" si="13">E4-D4</f>
        <v>0</v>
      </c>
      <c r="F17" s="103">
        <f t="shared" si="13"/>
        <v>0</v>
      </c>
      <c r="G17" s="103">
        <f t="shared" si="13"/>
        <v>0</v>
      </c>
      <c r="H17" s="103">
        <f t="shared" si="13"/>
        <v>0</v>
      </c>
      <c r="I17" s="103">
        <f t="shared" si="13"/>
        <v>0</v>
      </c>
      <c r="J17" s="103">
        <f t="shared" si="13"/>
        <v>2</v>
      </c>
      <c r="K17" s="103">
        <f t="shared" si="13"/>
        <v>0</v>
      </c>
      <c r="L17" s="103">
        <f t="shared" si="13"/>
        <v>0</v>
      </c>
      <c r="M17" s="103">
        <f t="shared" si="13"/>
        <v>0</v>
      </c>
      <c r="N17" s="103">
        <f t="shared" si="13"/>
        <v>0</v>
      </c>
      <c r="O17" s="103">
        <f t="shared" si="13"/>
        <v>0</v>
      </c>
      <c r="P17" s="103">
        <f t="shared" si="13"/>
        <v>0</v>
      </c>
      <c r="Q17" s="103">
        <f t="shared" si="13"/>
        <v>3</v>
      </c>
      <c r="R17" s="103">
        <f t="shared" si="13"/>
        <v>4</v>
      </c>
      <c r="S17" s="103">
        <f t="shared" si="13"/>
        <v>5</v>
      </c>
      <c r="T17" s="103">
        <f t="shared" si="13"/>
        <v>5</v>
      </c>
    </row>
    <row r="19">
      <c r="C19" s="56" t="s">
        <v>718</v>
      </c>
      <c r="D19" t="str">
        <f t="shared" ref="D19:F19" si="14">#REF!*D4</f>
        <v>#REF!</v>
      </c>
      <c r="E19" t="str">
        <f t="shared" si="14"/>
        <v>#REF!</v>
      </c>
      <c r="F19" t="str">
        <f t="shared" si="14"/>
        <v>#REF!</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2" max="2" width="24.0"/>
  </cols>
  <sheetData>
    <row r="2">
      <c r="C2" s="71" t="s">
        <v>0</v>
      </c>
      <c r="D2" s="72" t="s">
        <v>1</v>
      </c>
      <c r="E2" s="73" t="s">
        <v>2</v>
      </c>
      <c r="F2" s="73" t="s">
        <v>3</v>
      </c>
      <c r="G2" s="73" t="s">
        <v>4</v>
      </c>
      <c r="H2" s="73" t="s">
        <v>5</v>
      </c>
      <c r="I2" s="73" t="s">
        <v>6</v>
      </c>
      <c r="J2" s="73" t="s">
        <v>7</v>
      </c>
      <c r="K2" s="73" t="s">
        <v>8</v>
      </c>
      <c r="L2" s="73" t="s">
        <v>9</v>
      </c>
      <c r="M2" s="73" t="s">
        <v>10</v>
      </c>
      <c r="N2" s="74" t="s">
        <v>11</v>
      </c>
      <c r="O2" s="75" t="s">
        <v>13</v>
      </c>
    </row>
    <row r="3">
      <c r="B3" s="76" t="s">
        <v>72</v>
      </c>
      <c r="C3" s="57"/>
      <c r="D3" s="38"/>
      <c r="E3" s="57"/>
      <c r="F3" s="57"/>
      <c r="G3" s="57"/>
      <c r="H3" s="57"/>
      <c r="I3" s="57"/>
      <c r="J3" s="57"/>
      <c r="K3" s="57"/>
      <c r="L3" s="57"/>
      <c r="M3" s="57"/>
      <c r="N3" s="57"/>
      <c r="O3" s="57"/>
    </row>
    <row r="4">
      <c r="B4" s="77" t="s">
        <v>73</v>
      </c>
      <c r="C4" s="78">
        <v>5000.0</v>
      </c>
      <c r="D4" s="78">
        <v>5000.0</v>
      </c>
      <c r="E4" s="78">
        <v>10000.0</v>
      </c>
      <c r="F4" s="78">
        <v>10000.0</v>
      </c>
      <c r="G4" s="78">
        <v>10000.0</v>
      </c>
      <c r="H4" s="78">
        <v>10000.0</v>
      </c>
      <c r="I4" s="78">
        <v>10000.0</v>
      </c>
      <c r="J4" s="78">
        <v>10000.0</v>
      </c>
      <c r="K4" s="78">
        <v>10000.0</v>
      </c>
      <c r="L4" s="78">
        <v>10000.0</v>
      </c>
      <c r="M4" s="78">
        <v>10000.0</v>
      </c>
      <c r="N4" s="78">
        <v>10000.0</v>
      </c>
      <c r="O4" s="78">
        <f t="shared" ref="O4:O8" si="1">SUM(C4:N4)</f>
        <v>110000</v>
      </c>
    </row>
    <row r="5">
      <c r="B5" s="77" t="s">
        <v>74</v>
      </c>
      <c r="C5" s="78">
        <v>2000.0</v>
      </c>
      <c r="D5" s="78">
        <v>3000.0</v>
      </c>
      <c r="E5" s="78">
        <v>3000.0</v>
      </c>
      <c r="F5" s="78">
        <v>3000.0</v>
      </c>
      <c r="G5" s="78">
        <v>3000.0</v>
      </c>
      <c r="H5" s="78">
        <v>3000.0</v>
      </c>
      <c r="I5" s="78">
        <v>3000.0</v>
      </c>
      <c r="J5" s="78">
        <v>3000.0</v>
      </c>
      <c r="K5" s="78">
        <v>3000.0</v>
      </c>
      <c r="L5" s="78">
        <v>3000.0</v>
      </c>
      <c r="M5" s="78">
        <v>3000.0</v>
      </c>
      <c r="N5" s="78">
        <v>3000.0</v>
      </c>
      <c r="O5" s="78">
        <f t="shared" si="1"/>
        <v>35000</v>
      </c>
    </row>
    <row r="6">
      <c r="B6" s="77" t="s">
        <v>75</v>
      </c>
      <c r="C6" s="78">
        <v>3000.0</v>
      </c>
      <c r="D6" s="78">
        <v>3000.0</v>
      </c>
      <c r="E6" s="78">
        <v>3000.0</v>
      </c>
      <c r="F6" s="78">
        <v>3000.0</v>
      </c>
      <c r="G6" s="78">
        <v>3000.0</v>
      </c>
      <c r="H6" s="78">
        <v>3000.0</v>
      </c>
      <c r="I6" s="78">
        <v>3000.0</v>
      </c>
      <c r="J6" s="78">
        <v>3000.0</v>
      </c>
      <c r="K6" s="78">
        <v>3000.0</v>
      </c>
      <c r="L6" s="78">
        <v>3000.0</v>
      </c>
      <c r="M6" s="78">
        <v>3000.0</v>
      </c>
      <c r="N6" s="78">
        <v>3000.0</v>
      </c>
      <c r="O6" s="78">
        <f t="shared" si="1"/>
        <v>36000</v>
      </c>
    </row>
    <row r="7">
      <c r="B7" s="77" t="s">
        <v>76</v>
      </c>
      <c r="C7" s="78">
        <v>3000.0</v>
      </c>
      <c r="D7" s="78">
        <v>3000.0</v>
      </c>
      <c r="E7" s="78">
        <v>3000.0</v>
      </c>
      <c r="F7" s="78">
        <v>3000.0</v>
      </c>
      <c r="G7" s="78">
        <v>3000.0</v>
      </c>
      <c r="H7" s="78">
        <v>3000.0</v>
      </c>
      <c r="I7" s="78">
        <v>3000.0</v>
      </c>
      <c r="J7" s="78">
        <v>3000.0</v>
      </c>
      <c r="K7" s="78">
        <v>3000.0</v>
      </c>
      <c r="L7" s="78">
        <v>3000.0</v>
      </c>
      <c r="M7" s="78">
        <v>3000.0</v>
      </c>
      <c r="N7" s="78">
        <v>3000.0</v>
      </c>
      <c r="O7" s="78">
        <f t="shared" si="1"/>
        <v>36000</v>
      </c>
    </row>
    <row r="8">
      <c r="B8" s="77" t="s">
        <v>77</v>
      </c>
      <c r="C8" s="78">
        <v>1000.0</v>
      </c>
      <c r="D8" s="78">
        <v>1000.0</v>
      </c>
      <c r="E8" s="78">
        <v>1000.0</v>
      </c>
      <c r="F8" s="78">
        <v>1000.0</v>
      </c>
      <c r="G8" s="78">
        <v>1000.0</v>
      </c>
      <c r="H8" s="78">
        <v>1000.0</v>
      </c>
      <c r="I8" s="78">
        <v>1000.0</v>
      </c>
      <c r="J8" s="78">
        <v>1000.0</v>
      </c>
      <c r="K8" s="78">
        <v>1000.0</v>
      </c>
      <c r="L8" s="78">
        <v>1000.0</v>
      </c>
      <c r="M8" s="78">
        <v>1000.0</v>
      </c>
      <c r="N8" s="78">
        <v>1000.0</v>
      </c>
      <c r="O8" s="78">
        <f t="shared" si="1"/>
        <v>12000</v>
      </c>
    </row>
    <row r="9">
      <c r="B9" s="77" t="s">
        <v>78</v>
      </c>
      <c r="C9" s="78"/>
      <c r="D9" s="78"/>
      <c r="E9" s="78"/>
      <c r="F9" s="78"/>
      <c r="G9" s="78"/>
      <c r="H9" s="78"/>
      <c r="I9" s="78"/>
      <c r="J9" s="78"/>
      <c r="K9" s="78"/>
      <c r="L9" s="78"/>
      <c r="M9" s="78"/>
      <c r="N9" s="78"/>
      <c r="O9" s="79"/>
    </row>
    <row r="10">
      <c r="B10" s="80" t="s">
        <v>79</v>
      </c>
      <c r="C10" s="81">
        <f t="shared" ref="C10:O10" si="2">SUM(C4:C9)</f>
        <v>14000</v>
      </c>
      <c r="D10" s="81">
        <f t="shared" si="2"/>
        <v>15000</v>
      </c>
      <c r="E10" s="81">
        <f t="shared" si="2"/>
        <v>20000</v>
      </c>
      <c r="F10" s="81">
        <f t="shared" si="2"/>
        <v>20000</v>
      </c>
      <c r="G10" s="81">
        <f t="shared" si="2"/>
        <v>20000</v>
      </c>
      <c r="H10" s="81">
        <f t="shared" si="2"/>
        <v>20000</v>
      </c>
      <c r="I10" s="81">
        <f t="shared" si="2"/>
        <v>20000</v>
      </c>
      <c r="J10" s="81">
        <f t="shared" si="2"/>
        <v>20000</v>
      </c>
      <c r="K10" s="81">
        <f t="shared" si="2"/>
        <v>20000</v>
      </c>
      <c r="L10" s="81">
        <f t="shared" si="2"/>
        <v>20000</v>
      </c>
      <c r="M10" s="81">
        <f t="shared" si="2"/>
        <v>20000</v>
      </c>
      <c r="N10" s="81">
        <f t="shared" si="2"/>
        <v>20000</v>
      </c>
      <c r="O10" s="81">
        <f t="shared" si="2"/>
        <v>229000</v>
      </c>
    </row>
    <row r="11">
      <c r="B11" s="76" t="s">
        <v>80</v>
      </c>
      <c r="C11" s="57"/>
      <c r="D11" s="38"/>
      <c r="E11" s="57"/>
      <c r="F11" s="57"/>
      <c r="G11" s="57"/>
      <c r="H11" s="57"/>
      <c r="I11" s="57"/>
      <c r="J11" s="57"/>
      <c r="K11" s="57"/>
      <c r="L11" s="57"/>
      <c r="M11" s="57"/>
      <c r="N11" s="57"/>
      <c r="O11" s="57">
        <f>SUM(C11:N11)</f>
        <v>0</v>
      </c>
    </row>
    <row r="12">
      <c r="B12" s="77" t="s">
        <v>73</v>
      </c>
      <c r="C12" s="78">
        <v>0.02</v>
      </c>
      <c r="D12" s="78">
        <v>0.02</v>
      </c>
      <c r="E12" s="78">
        <v>0.02</v>
      </c>
      <c r="F12" s="78">
        <v>0.02</v>
      </c>
      <c r="G12" s="78">
        <v>0.02</v>
      </c>
      <c r="H12" s="78">
        <v>0.02</v>
      </c>
      <c r="I12" s="78">
        <v>0.02</v>
      </c>
      <c r="J12" s="78">
        <v>0.02</v>
      </c>
      <c r="K12" s="78">
        <v>0.02</v>
      </c>
      <c r="L12" s="78">
        <v>0.02</v>
      </c>
      <c r="M12" s="78">
        <v>0.02</v>
      </c>
      <c r="N12" s="78">
        <v>0.02</v>
      </c>
      <c r="O12" s="78">
        <f t="shared" ref="O12:O17" si="3">AVERAGE(C12:N12)</f>
        <v>0.02</v>
      </c>
    </row>
    <row r="13">
      <c r="B13" s="77" t="s">
        <v>74</v>
      </c>
      <c r="C13" s="78">
        <v>1.0</v>
      </c>
      <c r="D13" s="82">
        <v>1.0</v>
      </c>
      <c r="E13" s="78">
        <v>1.0</v>
      </c>
      <c r="F13" s="78">
        <v>1.0</v>
      </c>
      <c r="G13" s="78">
        <v>1.0</v>
      </c>
      <c r="H13" s="78">
        <v>1.0</v>
      </c>
      <c r="I13" s="78">
        <v>1.0</v>
      </c>
      <c r="J13" s="78">
        <v>1.0</v>
      </c>
      <c r="K13" s="78">
        <v>1.0</v>
      </c>
      <c r="L13" s="78">
        <v>1.0</v>
      </c>
      <c r="M13" s="78">
        <v>1.0</v>
      </c>
      <c r="N13" s="78">
        <v>1.0</v>
      </c>
      <c r="O13" s="78">
        <f t="shared" si="3"/>
        <v>1</v>
      </c>
    </row>
    <row r="14">
      <c r="B14" s="77" t="s">
        <v>75</v>
      </c>
      <c r="C14" s="78">
        <v>0.2</v>
      </c>
      <c r="D14" s="78">
        <v>0.2</v>
      </c>
      <c r="E14" s="78">
        <v>0.2</v>
      </c>
      <c r="F14" s="78">
        <v>0.2</v>
      </c>
      <c r="G14" s="78">
        <v>0.2</v>
      </c>
      <c r="H14" s="78">
        <v>0.2</v>
      </c>
      <c r="I14" s="78">
        <v>0.2</v>
      </c>
      <c r="J14" s="78">
        <v>0.2</v>
      </c>
      <c r="K14" s="78">
        <v>0.2</v>
      </c>
      <c r="L14" s="78">
        <v>0.2</v>
      </c>
      <c r="M14" s="78">
        <v>0.2</v>
      </c>
      <c r="N14" s="78">
        <v>0.2</v>
      </c>
      <c r="O14" s="78">
        <f t="shared" si="3"/>
        <v>0.2</v>
      </c>
    </row>
    <row r="15">
      <c r="B15" s="77" t="s">
        <v>76</v>
      </c>
      <c r="C15" s="78">
        <v>0.5</v>
      </c>
      <c r="D15" s="82">
        <v>0.3</v>
      </c>
      <c r="E15" s="78">
        <v>0.3</v>
      </c>
      <c r="F15" s="78">
        <v>0.3</v>
      </c>
      <c r="G15" s="78">
        <v>0.3</v>
      </c>
      <c r="H15" s="78">
        <v>0.3</v>
      </c>
      <c r="I15" s="78">
        <v>0.3</v>
      </c>
      <c r="J15" s="78">
        <v>0.3</v>
      </c>
      <c r="K15" s="78">
        <v>0.3</v>
      </c>
      <c r="L15" s="78">
        <v>0.3</v>
      </c>
      <c r="M15" s="78">
        <v>0.3</v>
      </c>
      <c r="N15" s="78">
        <v>0.3</v>
      </c>
      <c r="O15" s="83">
        <f t="shared" si="3"/>
        <v>0.3166666667</v>
      </c>
    </row>
    <row r="16">
      <c r="B16" s="77" t="s">
        <v>77</v>
      </c>
      <c r="C16" s="78">
        <v>0.3</v>
      </c>
      <c r="D16" s="78">
        <v>0.3</v>
      </c>
      <c r="E16" s="78">
        <v>0.3</v>
      </c>
      <c r="F16" s="78">
        <v>0.3</v>
      </c>
      <c r="G16" s="78">
        <v>0.3</v>
      </c>
      <c r="H16" s="78">
        <v>0.3</v>
      </c>
      <c r="I16" s="78">
        <v>0.3</v>
      </c>
      <c r="J16" s="78">
        <v>0.3</v>
      </c>
      <c r="K16" s="78">
        <v>0.3</v>
      </c>
      <c r="L16" s="78">
        <v>0.3</v>
      </c>
      <c r="M16" s="78">
        <v>0.3</v>
      </c>
      <c r="N16" s="78">
        <v>0.3</v>
      </c>
      <c r="O16" s="78">
        <f t="shared" si="3"/>
        <v>0.3</v>
      </c>
    </row>
    <row r="17">
      <c r="B17" s="77" t="s">
        <v>78</v>
      </c>
      <c r="C17" s="78"/>
      <c r="D17" s="82"/>
      <c r="E17" s="78"/>
      <c r="F17" s="78"/>
      <c r="G17" s="78"/>
      <c r="H17" s="78"/>
      <c r="I17" s="78"/>
      <c r="J17" s="78"/>
      <c r="K17" s="78"/>
      <c r="L17" s="78"/>
      <c r="M17" s="78"/>
      <c r="N17" s="78"/>
      <c r="O17" s="78" t="str">
        <f t="shared" si="3"/>
        <v>#DIV/0!</v>
      </c>
    </row>
    <row r="18">
      <c r="B18" s="84" t="s">
        <v>81</v>
      </c>
      <c r="C18" s="81">
        <f t="shared" ref="C18:O18" si="4">SUM(C12:C17)</f>
        <v>2.02</v>
      </c>
      <c r="D18" s="81">
        <f t="shared" si="4"/>
        <v>1.82</v>
      </c>
      <c r="E18" s="81">
        <f t="shared" si="4"/>
        <v>1.82</v>
      </c>
      <c r="F18" s="81">
        <f t="shared" si="4"/>
        <v>1.82</v>
      </c>
      <c r="G18" s="81">
        <f t="shared" si="4"/>
        <v>1.82</v>
      </c>
      <c r="H18" s="81">
        <f t="shared" si="4"/>
        <v>1.82</v>
      </c>
      <c r="I18" s="81">
        <f t="shared" si="4"/>
        <v>1.82</v>
      </c>
      <c r="J18" s="81">
        <f t="shared" si="4"/>
        <v>1.82</v>
      </c>
      <c r="K18" s="81">
        <f t="shared" si="4"/>
        <v>1.82</v>
      </c>
      <c r="L18" s="81">
        <f t="shared" si="4"/>
        <v>1.82</v>
      </c>
      <c r="M18" s="81">
        <f t="shared" si="4"/>
        <v>1.82</v>
      </c>
      <c r="N18" s="81">
        <f t="shared" si="4"/>
        <v>1.82</v>
      </c>
      <c r="O18" s="85" t="str">
        <f t="shared" si="4"/>
        <v>#DIV/0!</v>
      </c>
    </row>
    <row r="19">
      <c r="B19" s="76" t="s">
        <v>82</v>
      </c>
      <c r="C19" s="57"/>
      <c r="D19" s="38"/>
      <c r="E19" s="57"/>
      <c r="F19" s="57"/>
      <c r="G19" s="57"/>
      <c r="H19" s="57"/>
      <c r="I19" s="57"/>
      <c r="J19" s="57"/>
      <c r="K19" s="57"/>
      <c r="L19" s="57"/>
      <c r="M19" s="57"/>
      <c r="N19" s="57"/>
      <c r="O19" s="57">
        <f t="shared" ref="O19:O25" si="6">SUM(C19:N19)</f>
        <v>0</v>
      </c>
    </row>
    <row r="20">
      <c r="B20" s="77" t="s">
        <v>73</v>
      </c>
      <c r="C20" s="86">
        <f t="shared" ref="C20:N20" si="5">C4/C12</f>
        <v>250000</v>
      </c>
      <c r="D20" s="86">
        <f t="shared" si="5"/>
        <v>250000</v>
      </c>
      <c r="E20" s="86">
        <f t="shared" si="5"/>
        <v>500000</v>
      </c>
      <c r="F20" s="86">
        <f t="shared" si="5"/>
        <v>500000</v>
      </c>
      <c r="G20" s="86">
        <f t="shared" si="5"/>
        <v>500000</v>
      </c>
      <c r="H20" s="86">
        <f t="shared" si="5"/>
        <v>500000</v>
      </c>
      <c r="I20" s="86">
        <f t="shared" si="5"/>
        <v>500000</v>
      </c>
      <c r="J20" s="86">
        <f t="shared" si="5"/>
        <v>500000</v>
      </c>
      <c r="K20" s="86">
        <f t="shared" si="5"/>
        <v>500000</v>
      </c>
      <c r="L20" s="86">
        <f t="shared" si="5"/>
        <v>500000</v>
      </c>
      <c r="M20" s="86">
        <f t="shared" si="5"/>
        <v>500000</v>
      </c>
      <c r="N20" s="86">
        <f t="shared" si="5"/>
        <v>500000</v>
      </c>
      <c r="O20" s="86">
        <f t="shared" si="6"/>
        <v>5500000</v>
      </c>
    </row>
    <row r="21">
      <c r="B21" s="77" t="s">
        <v>74</v>
      </c>
      <c r="C21" s="86">
        <f t="shared" ref="C21:N21" si="7">C5/C13</f>
        <v>2000</v>
      </c>
      <c r="D21" s="86">
        <f t="shared" si="7"/>
        <v>3000</v>
      </c>
      <c r="E21" s="86">
        <f t="shared" si="7"/>
        <v>3000</v>
      </c>
      <c r="F21" s="86">
        <f t="shared" si="7"/>
        <v>3000</v>
      </c>
      <c r="G21" s="86">
        <f t="shared" si="7"/>
        <v>3000</v>
      </c>
      <c r="H21" s="86">
        <f t="shared" si="7"/>
        <v>3000</v>
      </c>
      <c r="I21" s="86">
        <f t="shared" si="7"/>
        <v>3000</v>
      </c>
      <c r="J21" s="86">
        <f t="shared" si="7"/>
        <v>3000</v>
      </c>
      <c r="K21" s="86">
        <f t="shared" si="7"/>
        <v>3000</v>
      </c>
      <c r="L21" s="86">
        <f t="shared" si="7"/>
        <v>3000</v>
      </c>
      <c r="M21" s="86">
        <f t="shared" si="7"/>
        <v>3000</v>
      </c>
      <c r="N21" s="86">
        <f t="shared" si="7"/>
        <v>3000</v>
      </c>
      <c r="O21" s="86">
        <f t="shared" si="6"/>
        <v>35000</v>
      </c>
    </row>
    <row r="22">
      <c r="B22" s="77" t="s">
        <v>75</v>
      </c>
      <c r="C22" s="86">
        <f t="shared" ref="C22:N22" si="8">C6/C14</f>
        <v>15000</v>
      </c>
      <c r="D22" s="86">
        <f t="shared" si="8"/>
        <v>15000</v>
      </c>
      <c r="E22" s="86">
        <f t="shared" si="8"/>
        <v>15000</v>
      </c>
      <c r="F22" s="86">
        <f t="shared" si="8"/>
        <v>15000</v>
      </c>
      <c r="G22" s="86">
        <f t="shared" si="8"/>
        <v>15000</v>
      </c>
      <c r="H22" s="86">
        <f t="shared" si="8"/>
        <v>15000</v>
      </c>
      <c r="I22" s="86">
        <f t="shared" si="8"/>
        <v>15000</v>
      </c>
      <c r="J22" s="86">
        <f t="shared" si="8"/>
        <v>15000</v>
      </c>
      <c r="K22" s="86">
        <f t="shared" si="8"/>
        <v>15000</v>
      </c>
      <c r="L22" s="86">
        <f t="shared" si="8"/>
        <v>15000</v>
      </c>
      <c r="M22" s="86">
        <f t="shared" si="8"/>
        <v>15000</v>
      </c>
      <c r="N22" s="86">
        <f t="shared" si="8"/>
        <v>15000</v>
      </c>
      <c r="O22" s="86">
        <f t="shared" si="6"/>
        <v>180000</v>
      </c>
    </row>
    <row r="23">
      <c r="B23" s="77" t="s">
        <v>76</v>
      </c>
      <c r="C23" s="86">
        <f t="shared" ref="C23:N23" si="9">C7/C15</f>
        <v>6000</v>
      </c>
      <c r="D23" s="86">
        <f t="shared" si="9"/>
        <v>10000</v>
      </c>
      <c r="E23" s="86">
        <f t="shared" si="9"/>
        <v>10000</v>
      </c>
      <c r="F23" s="86">
        <f t="shared" si="9"/>
        <v>10000</v>
      </c>
      <c r="G23" s="86">
        <f t="shared" si="9"/>
        <v>10000</v>
      </c>
      <c r="H23" s="86">
        <f t="shared" si="9"/>
        <v>10000</v>
      </c>
      <c r="I23" s="86">
        <f t="shared" si="9"/>
        <v>10000</v>
      </c>
      <c r="J23" s="86">
        <f t="shared" si="9"/>
        <v>10000</v>
      </c>
      <c r="K23" s="86">
        <f t="shared" si="9"/>
        <v>10000</v>
      </c>
      <c r="L23" s="86">
        <f t="shared" si="9"/>
        <v>10000</v>
      </c>
      <c r="M23" s="86">
        <f t="shared" si="9"/>
        <v>10000</v>
      </c>
      <c r="N23" s="86">
        <f t="shared" si="9"/>
        <v>10000</v>
      </c>
      <c r="O23" s="86">
        <f t="shared" si="6"/>
        <v>116000</v>
      </c>
    </row>
    <row r="24">
      <c r="B24" s="77" t="s">
        <v>77</v>
      </c>
      <c r="C24" s="86">
        <f t="shared" ref="C24:N24" si="10">C8/C16</f>
        <v>3333.333333</v>
      </c>
      <c r="D24" s="86">
        <f t="shared" si="10"/>
        <v>3333.333333</v>
      </c>
      <c r="E24" s="86">
        <f t="shared" si="10"/>
        <v>3333.333333</v>
      </c>
      <c r="F24" s="86">
        <f t="shared" si="10"/>
        <v>3333.333333</v>
      </c>
      <c r="G24" s="86">
        <f t="shared" si="10"/>
        <v>3333.333333</v>
      </c>
      <c r="H24" s="86">
        <f t="shared" si="10"/>
        <v>3333.333333</v>
      </c>
      <c r="I24" s="86">
        <f t="shared" si="10"/>
        <v>3333.333333</v>
      </c>
      <c r="J24" s="86">
        <f t="shared" si="10"/>
        <v>3333.333333</v>
      </c>
      <c r="K24" s="86">
        <f t="shared" si="10"/>
        <v>3333.333333</v>
      </c>
      <c r="L24" s="86">
        <f t="shared" si="10"/>
        <v>3333.333333</v>
      </c>
      <c r="M24" s="86">
        <f t="shared" si="10"/>
        <v>3333.333333</v>
      </c>
      <c r="N24" s="86">
        <f t="shared" si="10"/>
        <v>3333.333333</v>
      </c>
      <c r="O24" s="86">
        <f t="shared" si="6"/>
        <v>40000</v>
      </c>
    </row>
    <row r="25">
      <c r="B25" s="77" t="s">
        <v>78</v>
      </c>
      <c r="C25" s="86"/>
      <c r="D25" s="86"/>
      <c r="E25" s="86"/>
      <c r="F25" s="86"/>
      <c r="G25" s="86"/>
      <c r="H25" s="86"/>
      <c r="I25" s="86"/>
      <c r="J25" s="86"/>
      <c r="K25" s="86"/>
      <c r="L25" s="86"/>
      <c r="M25" s="86"/>
      <c r="N25" s="86"/>
      <c r="O25" s="86">
        <f t="shared" si="6"/>
        <v>0</v>
      </c>
    </row>
    <row r="26">
      <c r="B26" s="84" t="s">
        <v>83</v>
      </c>
      <c r="C26" s="87">
        <f t="shared" ref="C26:O26" si="11">SUM(C20:C25)</f>
        <v>276333.3333</v>
      </c>
      <c r="D26" s="87">
        <f t="shared" si="11"/>
        <v>281333.3333</v>
      </c>
      <c r="E26" s="87">
        <f t="shared" si="11"/>
        <v>531333.3333</v>
      </c>
      <c r="F26" s="87">
        <f t="shared" si="11"/>
        <v>531333.3333</v>
      </c>
      <c r="G26" s="87">
        <f t="shared" si="11"/>
        <v>531333.3333</v>
      </c>
      <c r="H26" s="87">
        <f t="shared" si="11"/>
        <v>531333.3333</v>
      </c>
      <c r="I26" s="87">
        <f t="shared" si="11"/>
        <v>531333.3333</v>
      </c>
      <c r="J26" s="87">
        <f t="shared" si="11"/>
        <v>531333.3333</v>
      </c>
      <c r="K26" s="87">
        <f t="shared" si="11"/>
        <v>531333.3333</v>
      </c>
      <c r="L26" s="87">
        <f t="shared" si="11"/>
        <v>531333.3333</v>
      </c>
      <c r="M26" s="87">
        <f t="shared" si="11"/>
        <v>531333.3333</v>
      </c>
      <c r="N26" s="87">
        <f t="shared" si="11"/>
        <v>531333.3333</v>
      </c>
      <c r="O26" s="87">
        <f t="shared" si="11"/>
        <v>5871000</v>
      </c>
    </row>
    <row r="27">
      <c r="B27" s="76" t="s">
        <v>84</v>
      </c>
      <c r="C27" s="57"/>
      <c r="D27" s="38"/>
      <c r="E27" s="57"/>
      <c r="F27" s="57"/>
      <c r="G27" s="57"/>
      <c r="H27" s="57"/>
      <c r="I27" s="57"/>
      <c r="J27" s="57"/>
      <c r="K27" s="57"/>
      <c r="L27" s="57"/>
      <c r="M27" s="57"/>
      <c r="N27" s="57"/>
      <c r="O27" s="57">
        <f>SUM(C27:N27)</f>
        <v>0</v>
      </c>
    </row>
    <row r="28">
      <c r="B28" s="77" t="s">
        <v>73</v>
      </c>
      <c r="C28" s="88">
        <v>0.002</v>
      </c>
      <c r="D28" s="88">
        <v>0.002</v>
      </c>
      <c r="E28" s="88">
        <v>0.002</v>
      </c>
      <c r="F28" s="88">
        <v>0.002</v>
      </c>
      <c r="G28" s="88">
        <v>0.002</v>
      </c>
      <c r="H28" s="88">
        <v>0.002</v>
      </c>
      <c r="I28" s="88">
        <v>0.002</v>
      </c>
      <c r="J28" s="88">
        <v>0.002</v>
      </c>
      <c r="K28" s="88">
        <v>0.002</v>
      </c>
      <c r="L28" s="88">
        <v>0.002</v>
      </c>
      <c r="M28" s="88">
        <v>0.002</v>
      </c>
      <c r="N28" s="88">
        <v>0.002</v>
      </c>
      <c r="O28" s="88">
        <f t="shared" ref="O28:O33" si="12">AVERAGE(C28:N28)</f>
        <v>0.002</v>
      </c>
    </row>
    <row r="29">
      <c r="B29" s="77" t="s">
        <v>74</v>
      </c>
      <c r="C29" s="88">
        <v>0.01</v>
      </c>
      <c r="D29" s="88">
        <v>0.01</v>
      </c>
      <c r="E29" s="88">
        <v>0.01</v>
      </c>
      <c r="F29" s="88">
        <v>0.01</v>
      </c>
      <c r="G29" s="88">
        <v>0.01</v>
      </c>
      <c r="H29" s="88">
        <v>0.01</v>
      </c>
      <c r="I29" s="88">
        <v>0.01</v>
      </c>
      <c r="J29" s="88">
        <v>0.01</v>
      </c>
      <c r="K29" s="88">
        <v>0.01</v>
      </c>
      <c r="L29" s="88">
        <v>0.01</v>
      </c>
      <c r="M29" s="88">
        <v>0.01</v>
      </c>
      <c r="N29" s="88">
        <v>0.01</v>
      </c>
      <c r="O29" s="88">
        <f t="shared" si="12"/>
        <v>0.01</v>
      </c>
    </row>
    <row r="30">
      <c r="B30" s="77" t="s">
        <v>75</v>
      </c>
      <c r="C30" s="88">
        <v>0.005</v>
      </c>
      <c r="D30" s="88">
        <v>0.005</v>
      </c>
      <c r="E30" s="88">
        <v>0.005</v>
      </c>
      <c r="F30" s="88">
        <v>0.005</v>
      </c>
      <c r="G30" s="88">
        <v>0.005</v>
      </c>
      <c r="H30" s="88">
        <v>0.005</v>
      </c>
      <c r="I30" s="88">
        <v>0.005</v>
      </c>
      <c r="J30" s="88">
        <v>0.005</v>
      </c>
      <c r="K30" s="88">
        <v>0.005</v>
      </c>
      <c r="L30" s="88">
        <v>0.005</v>
      </c>
      <c r="M30" s="88">
        <v>0.005</v>
      </c>
      <c r="N30" s="88">
        <v>0.005</v>
      </c>
      <c r="O30" s="88">
        <f t="shared" si="12"/>
        <v>0.005</v>
      </c>
    </row>
    <row r="31">
      <c r="B31" s="77" t="s">
        <v>76</v>
      </c>
      <c r="C31" s="88">
        <v>0.005</v>
      </c>
      <c r="D31" s="88">
        <v>0.005</v>
      </c>
      <c r="E31" s="88">
        <v>0.005</v>
      </c>
      <c r="F31" s="88">
        <v>0.005</v>
      </c>
      <c r="G31" s="88">
        <v>0.005</v>
      </c>
      <c r="H31" s="88">
        <v>0.005</v>
      </c>
      <c r="I31" s="88">
        <v>0.005</v>
      </c>
      <c r="J31" s="88">
        <v>0.005</v>
      </c>
      <c r="K31" s="88">
        <v>0.005</v>
      </c>
      <c r="L31" s="88">
        <v>0.005</v>
      </c>
      <c r="M31" s="88">
        <v>0.005</v>
      </c>
      <c r="N31" s="88">
        <v>0.005</v>
      </c>
      <c r="O31" s="88">
        <f t="shared" si="12"/>
        <v>0.005</v>
      </c>
    </row>
    <row r="32">
      <c r="B32" s="77" t="s">
        <v>77</v>
      </c>
      <c r="C32" s="88">
        <f t="shared" ref="C32:N32" si="13">C29/2</f>
        <v>0.005</v>
      </c>
      <c r="D32" s="88">
        <f t="shared" si="13"/>
        <v>0.005</v>
      </c>
      <c r="E32" s="88">
        <f t="shared" si="13"/>
        <v>0.005</v>
      </c>
      <c r="F32" s="88">
        <f t="shared" si="13"/>
        <v>0.005</v>
      </c>
      <c r="G32" s="88">
        <f t="shared" si="13"/>
        <v>0.005</v>
      </c>
      <c r="H32" s="88">
        <f t="shared" si="13"/>
        <v>0.005</v>
      </c>
      <c r="I32" s="88">
        <f t="shared" si="13"/>
        <v>0.005</v>
      </c>
      <c r="J32" s="88">
        <f t="shared" si="13"/>
        <v>0.005</v>
      </c>
      <c r="K32" s="88">
        <f t="shared" si="13"/>
        <v>0.005</v>
      </c>
      <c r="L32" s="88">
        <f t="shared" si="13"/>
        <v>0.005</v>
      </c>
      <c r="M32" s="88">
        <f t="shared" si="13"/>
        <v>0.005</v>
      </c>
      <c r="N32" s="88">
        <f t="shared" si="13"/>
        <v>0.005</v>
      </c>
      <c r="O32" s="88">
        <f t="shared" si="12"/>
        <v>0.005</v>
      </c>
    </row>
    <row r="33">
      <c r="B33" s="77" t="s">
        <v>78</v>
      </c>
      <c r="C33" s="88">
        <f t="shared" ref="C33:N33" si="14">C29/2</f>
        <v>0.005</v>
      </c>
      <c r="D33" s="88">
        <f t="shared" si="14"/>
        <v>0.005</v>
      </c>
      <c r="E33" s="88">
        <f t="shared" si="14"/>
        <v>0.005</v>
      </c>
      <c r="F33" s="88">
        <f t="shared" si="14"/>
        <v>0.005</v>
      </c>
      <c r="G33" s="88">
        <f t="shared" si="14"/>
        <v>0.005</v>
      </c>
      <c r="H33" s="88">
        <f t="shared" si="14"/>
        <v>0.005</v>
      </c>
      <c r="I33" s="88">
        <f t="shared" si="14"/>
        <v>0.005</v>
      </c>
      <c r="J33" s="88">
        <f t="shared" si="14"/>
        <v>0.005</v>
      </c>
      <c r="K33" s="88">
        <f t="shared" si="14"/>
        <v>0.005</v>
      </c>
      <c r="L33" s="88">
        <f t="shared" si="14"/>
        <v>0.005</v>
      </c>
      <c r="M33" s="88">
        <f t="shared" si="14"/>
        <v>0.005</v>
      </c>
      <c r="N33" s="88">
        <f t="shared" si="14"/>
        <v>0.005</v>
      </c>
      <c r="O33" s="88">
        <f t="shared" si="12"/>
        <v>0.005</v>
      </c>
    </row>
    <row r="34">
      <c r="B34" s="84" t="s">
        <v>85</v>
      </c>
      <c r="C34" s="89">
        <f t="shared" ref="C34:O34" si="15">AVERAGE(C28:C33)</f>
        <v>0.005333333333</v>
      </c>
      <c r="D34" s="89">
        <f t="shared" si="15"/>
        <v>0.005333333333</v>
      </c>
      <c r="E34" s="89">
        <f t="shared" si="15"/>
        <v>0.005333333333</v>
      </c>
      <c r="F34" s="89">
        <f t="shared" si="15"/>
        <v>0.005333333333</v>
      </c>
      <c r="G34" s="89">
        <f t="shared" si="15"/>
        <v>0.005333333333</v>
      </c>
      <c r="H34" s="89">
        <f t="shared" si="15"/>
        <v>0.005333333333</v>
      </c>
      <c r="I34" s="89">
        <f t="shared" si="15"/>
        <v>0.005333333333</v>
      </c>
      <c r="J34" s="89">
        <f t="shared" si="15"/>
        <v>0.005333333333</v>
      </c>
      <c r="K34" s="89">
        <f t="shared" si="15"/>
        <v>0.005333333333</v>
      </c>
      <c r="L34" s="89">
        <f t="shared" si="15"/>
        <v>0.005333333333</v>
      </c>
      <c r="M34" s="89">
        <f t="shared" si="15"/>
        <v>0.005333333333</v>
      </c>
      <c r="N34" s="89">
        <f t="shared" si="15"/>
        <v>0.005333333333</v>
      </c>
      <c r="O34" s="89">
        <f t="shared" si="15"/>
        <v>0.005333333333</v>
      </c>
    </row>
    <row r="35">
      <c r="B35" s="76" t="s">
        <v>64</v>
      </c>
      <c r="C35" s="90"/>
      <c r="D35" s="38"/>
      <c r="E35" s="57"/>
      <c r="F35" s="57"/>
      <c r="G35" s="57"/>
      <c r="H35" s="57"/>
      <c r="I35" s="57"/>
      <c r="J35" s="57"/>
      <c r="K35" s="57"/>
      <c r="L35" s="57"/>
      <c r="M35" s="57"/>
      <c r="N35" s="57"/>
      <c r="O35" s="90">
        <f t="shared" ref="O35:O40" si="17">SUM(C35:N35)</f>
        <v>0</v>
      </c>
    </row>
    <row r="36">
      <c r="B36" s="77" t="s">
        <v>73</v>
      </c>
      <c r="C36" s="91">
        <f t="shared" ref="C36:N36" si="16">C20*C28</f>
        <v>500</v>
      </c>
      <c r="D36" s="91">
        <f t="shared" si="16"/>
        <v>500</v>
      </c>
      <c r="E36" s="91">
        <f t="shared" si="16"/>
        <v>1000</v>
      </c>
      <c r="F36" s="91">
        <f t="shared" si="16"/>
        <v>1000</v>
      </c>
      <c r="G36" s="91">
        <f t="shared" si="16"/>
        <v>1000</v>
      </c>
      <c r="H36" s="91">
        <f t="shared" si="16"/>
        <v>1000</v>
      </c>
      <c r="I36" s="91">
        <f t="shared" si="16"/>
        <v>1000</v>
      </c>
      <c r="J36" s="91">
        <f t="shared" si="16"/>
        <v>1000</v>
      </c>
      <c r="K36" s="91">
        <f t="shared" si="16"/>
        <v>1000</v>
      </c>
      <c r="L36" s="91">
        <f t="shared" si="16"/>
        <v>1000</v>
      </c>
      <c r="M36" s="91">
        <f t="shared" si="16"/>
        <v>1000</v>
      </c>
      <c r="N36" s="91">
        <f t="shared" si="16"/>
        <v>1000</v>
      </c>
      <c r="O36" s="91">
        <f t="shared" si="17"/>
        <v>11000</v>
      </c>
    </row>
    <row r="37">
      <c r="B37" s="77" t="s">
        <v>74</v>
      </c>
      <c r="C37" s="91">
        <f t="shared" ref="C37:N37" si="18">C21*C29</f>
        <v>20</v>
      </c>
      <c r="D37" s="91">
        <f t="shared" si="18"/>
        <v>30</v>
      </c>
      <c r="E37" s="91">
        <f t="shared" si="18"/>
        <v>30</v>
      </c>
      <c r="F37" s="91">
        <f t="shared" si="18"/>
        <v>30</v>
      </c>
      <c r="G37" s="91">
        <f t="shared" si="18"/>
        <v>30</v>
      </c>
      <c r="H37" s="91">
        <f t="shared" si="18"/>
        <v>30</v>
      </c>
      <c r="I37" s="91">
        <f t="shared" si="18"/>
        <v>30</v>
      </c>
      <c r="J37" s="91">
        <f t="shared" si="18"/>
        <v>30</v>
      </c>
      <c r="K37" s="91">
        <f t="shared" si="18"/>
        <v>30</v>
      </c>
      <c r="L37" s="91">
        <f t="shared" si="18"/>
        <v>30</v>
      </c>
      <c r="M37" s="91">
        <f t="shared" si="18"/>
        <v>30</v>
      </c>
      <c r="N37" s="91">
        <f t="shared" si="18"/>
        <v>30</v>
      </c>
      <c r="O37" s="91">
        <f t="shared" si="17"/>
        <v>350</v>
      </c>
    </row>
    <row r="38">
      <c r="B38" s="77" t="s">
        <v>75</v>
      </c>
      <c r="C38" s="91">
        <f t="shared" ref="C38:N38" si="19">C22*C30</f>
        <v>75</v>
      </c>
      <c r="D38" s="91">
        <f t="shared" si="19"/>
        <v>75</v>
      </c>
      <c r="E38" s="91">
        <f t="shared" si="19"/>
        <v>75</v>
      </c>
      <c r="F38" s="91">
        <f t="shared" si="19"/>
        <v>75</v>
      </c>
      <c r="G38" s="91">
        <f t="shared" si="19"/>
        <v>75</v>
      </c>
      <c r="H38" s="91">
        <f t="shared" si="19"/>
        <v>75</v>
      </c>
      <c r="I38" s="91">
        <f t="shared" si="19"/>
        <v>75</v>
      </c>
      <c r="J38" s="91">
        <f t="shared" si="19"/>
        <v>75</v>
      </c>
      <c r="K38" s="91">
        <f t="shared" si="19"/>
        <v>75</v>
      </c>
      <c r="L38" s="91">
        <f t="shared" si="19"/>
        <v>75</v>
      </c>
      <c r="M38" s="91">
        <f t="shared" si="19"/>
        <v>75</v>
      </c>
      <c r="N38" s="91">
        <f t="shared" si="19"/>
        <v>75</v>
      </c>
      <c r="O38" s="91">
        <f t="shared" si="17"/>
        <v>900</v>
      </c>
    </row>
    <row r="39">
      <c r="B39" s="77" t="s">
        <v>76</v>
      </c>
      <c r="C39" s="91">
        <f t="shared" ref="C39:N39" si="20">C23*C31</f>
        <v>30</v>
      </c>
      <c r="D39" s="91">
        <f t="shared" si="20"/>
        <v>50</v>
      </c>
      <c r="E39" s="91">
        <f t="shared" si="20"/>
        <v>50</v>
      </c>
      <c r="F39" s="91">
        <f t="shared" si="20"/>
        <v>50</v>
      </c>
      <c r="G39" s="91">
        <f t="shared" si="20"/>
        <v>50</v>
      </c>
      <c r="H39" s="91">
        <f t="shared" si="20"/>
        <v>50</v>
      </c>
      <c r="I39" s="91">
        <f t="shared" si="20"/>
        <v>50</v>
      </c>
      <c r="J39" s="91">
        <f t="shared" si="20"/>
        <v>50</v>
      </c>
      <c r="K39" s="91">
        <f t="shared" si="20"/>
        <v>50</v>
      </c>
      <c r="L39" s="91">
        <f t="shared" si="20"/>
        <v>50</v>
      </c>
      <c r="M39" s="91">
        <f t="shared" si="20"/>
        <v>50</v>
      </c>
      <c r="N39" s="91">
        <f t="shared" si="20"/>
        <v>50</v>
      </c>
      <c r="O39" s="91">
        <f t="shared" si="17"/>
        <v>580</v>
      </c>
    </row>
    <row r="40">
      <c r="B40" s="77" t="s">
        <v>77</v>
      </c>
      <c r="C40" s="91">
        <f t="shared" ref="C40:N40" si="21">C24*C32</f>
        <v>16.66666667</v>
      </c>
      <c r="D40" s="91">
        <f t="shared" si="21"/>
        <v>16.66666667</v>
      </c>
      <c r="E40" s="91">
        <f t="shared" si="21"/>
        <v>16.66666667</v>
      </c>
      <c r="F40" s="91">
        <f t="shared" si="21"/>
        <v>16.66666667</v>
      </c>
      <c r="G40" s="91">
        <f t="shared" si="21"/>
        <v>16.66666667</v>
      </c>
      <c r="H40" s="91">
        <f t="shared" si="21"/>
        <v>16.66666667</v>
      </c>
      <c r="I40" s="91">
        <f t="shared" si="21"/>
        <v>16.66666667</v>
      </c>
      <c r="J40" s="91">
        <f t="shared" si="21"/>
        <v>16.66666667</v>
      </c>
      <c r="K40" s="91">
        <f t="shared" si="21"/>
        <v>16.66666667</v>
      </c>
      <c r="L40" s="91">
        <f t="shared" si="21"/>
        <v>16.66666667</v>
      </c>
      <c r="M40" s="91">
        <f t="shared" si="21"/>
        <v>16.66666667</v>
      </c>
      <c r="N40" s="91">
        <f t="shared" si="21"/>
        <v>16.66666667</v>
      </c>
      <c r="O40" s="91">
        <f t="shared" si="17"/>
        <v>200</v>
      </c>
    </row>
    <row r="41">
      <c r="B41" s="77" t="s">
        <v>78</v>
      </c>
      <c r="C41" s="91">
        <f t="shared" ref="C41:N41" si="22">C25*C33</f>
        <v>0</v>
      </c>
      <c r="D41" s="91">
        <f t="shared" si="22"/>
        <v>0</v>
      </c>
      <c r="E41" s="91">
        <f t="shared" si="22"/>
        <v>0</v>
      </c>
      <c r="F41" s="91">
        <f t="shared" si="22"/>
        <v>0</v>
      </c>
      <c r="G41" s="91">
        <f t="shared" si="22"/>
        <v>0</v>
      </c>
      <c r="H41" s="91">
        <f t="shared" si="22"/>
        <v>0</v>
      </c>
      <c r="I41" s="91">
        <f t="shared" si="22"/>
        <v>0</v>
      </c>
      <c r="J41" s="91">
        <f t="shared" si="22"/>
        <v>0</v>
      </c>
      <c r="K41" s="91">
        <f t="shared" si="22"/>
        <v>0</v>
      </c>
      <c r="L41" s="91">
        <f t="shared" si="22"/>
        <v>0</v>
      </c>
      <c r="M41" s="91">
        <f t="shared" si="22"/>
        <v>0</v>
      </c>
      <c r="N41" s="91">
        <f t="shared" si="22"/>
        <v>0</v>
      </c>
      <c r="O41" s="79"/>
    </row>
    <row r="42">
      <c r="B42" s="84" t="s">
        <v>86</v>
      </c>
      <c r="C42" s="92">
        <f t="shared" ref="C42:N42" si="23">SUM(C36:C38)</f>
        <v>595</v>
      </c>
      <c r="D42" s="92">
        <f t="shared" si="23"/>
        <v>605</v>
      </c>
      <c r="E42" s="92">
        <f t="shared" si="23"/>
        <v>1105</v>
      </c>
      <c r="F42" s="92">
        <f t="shared" si="23"/>
        <v>1105</v>
      </c>
      <c r="G42" s="92">
        <f t="shared" si="23"/>
        <v>1105</v>
      </c>
      <c r="H42" s="92">
        <f t="shared" si="23"/>
        <v>1105</v>
      </c>
      <c r="I42" s="92">
        <f t="shared" si="23"/>
        <v>1105</v>
      </c>
      <c r="J42" s="92">
        <f t="shared" si="23"/>
        <v>1105</v>
      </c>
      <c r="K42" s="92">
        <f t="shared" si="23"/>
        <v>1105</v>
      </c>
      <c r="L42" s="92">
        <f t="shared" si="23"/>
        <v>1105</v>
      </c>
      <c r="M42" s="92">
        <f t="shared" si="23"/>
        <v>1105</v>
      </c>
      <c r="N42" s="92">
        <f t="shared" si="23"/>
        <v>1105</v>
      </c>
      <c r="O42" s="92">
        <f>SUM(C42:N42)</f>
        <v>12250</v>
      </c>
      <c r="Q42" s="93"/>
    </row>
    <row r="43">
      <c r="B43" s="94" t="s">
        <v>87</v>
      </c>
      <c r="C43" s="95">
        <f>C42</f>
        <v>595</v>
      </c>
      <c r="D43" s="95">
        <f t="shared" ref="D43:N43" si="24">C43+D42</f>
        <v>1200</v>
      </c>
      <c r="E43" s="95">
        <f t="shared" si="24"/>
        <v>2305</v>
      </c>
      <c r="F43" s="95">
        <f t="shared" si="24"/>
        <v>3410</v>
      </c>
      <c r="G43" s="95">
        <f t="shared" si="24"/>
        <v>4515</v>
      </c>
      <c r="H43" s="95">
        <f t="shared" si="24"/>
        <v>5620</v>
      </c>
      <c r="I43" s="95">
        <f t="shared" si="24"/>
        <v>6725</v>
      </c>
      <c r="J43" s="95">
        <f t="shared" si="24"/>
        <v>7830</v>
      </c>
      <c r="K43" s="95">
        <f t="shared" si="24"/>
        <v>8935</v>
      </c>
      <c r="L43" s="95">
        <f t="shared" si="24"/>
        <v>10040</v>
      </c>
      <c r="M43" s="95">
        <f t="shared" si="24"/>
        <v>11145</v>
      </c>
      <c r="N43" s="95">
        <f t="shared" si="24"/>
        <v>12250</v>
      </c>
      <c r="O43" s="95">
        <f>N43</f>
        <v>12250</v>
      </c>
    </row>
    <row r="44">
      <c r="B44" s="76" t="s">
        <v>88</v>
      </c>
      <c r="C44" s="90"/>
      <c r="D44" s="38"/>
      <c r="E44" s="57"/>
      <c r="F44" s="57"/>
      <c r="G44" s="57"/>
      <c r="H44" s="57"/>
      <c r="I44" s="57"/>
      <c r="J44" s="57"/>
      <c r="K44" s="57"/>
      <c r="L44" s="57"/>
      <c r="M44" s="57"/>
      <c r="N44" s="57"/>
      <c r="O44" s="90">
        <f>SUM(C44:N44)</f>
        <v>0</v>
      </c>
    </row>
    <row r="45">
      <c r="B45" s="96" t="s">
        <v>89</v>
      </c>
      <c r="C45" s="97">
        <v>0.0</v>
      </c>
      <c r="D45" s="97">
        <v>0.0</v>
      </c>
      <c r="E45" s="97">
        <v>0.0</v>
      </c>
      <c r="F45" s="97">
        <v>0.0</v>
      </c>
      <c r="G45" s="97">
        <v>0.0</v>
      </c>
      <c r="H45" s="97">
        <v>0.0</v>
      </c>
      <c r="I45" s="97">
        <v>0.0</v>
      </c>
      <c r="J45" s="97">
        <v>0.0</v>
      </c>
      <c r="K45" s="97">
        <v>0.0</v>
      </c>
      <c r="L45" s="97">
        <v>0.0</v>
      </c>
      <c r="M45" s="97">
        <v>0.0</v>
      </c>
      <c r="N45" s="97">
        <v>0.0</v>
      </c>
      <c r="O45" s="97">
        <v>0.0</v>
      </c>
    </row>
    <row r="46">
      <c r="B46" s="77" t="s">
        <v>90</v>
      </c>
      <c r="C46" s="98"/>
      <c r="D46" s="98"/>
      <c r="E46" s="98"/>
      <c r="F46" s="98">
        <f t="shared" ref="F46:N46" si="25">F43*F45</f>
        <v>0</v>
      </c>
      <c r="G46" s="98">
        <f t="shared" si="25"/>
        <v>0</v>
      </c>
      <c r="H46" s="98">
        <f t="shared" si="25"/>
        <v>0</v>
      </c>
      <c r="I46" s="98">
        <f t="shared" si="25"/>
        <v>0</v>
      </c>
      <c r="J46" s="98">
        <f t="shared" si="25"/>
        <v>0</v>
      </c>
      <c r="K46" s="98">
        <f t="shared" si="25"/>
        <v>0</v>
      </c>
      <c r="L46" s="98">
        <f t="shared" si="25"/>
        <v>0</v>
      </c>
      <c r="M46" s="98">
        <f t="shared" si="25"/>
        <v>0</v>
      </c>
      <c r="N46" s="98">
        <f t="shared" si="25"/>
        <v>0</v>
      </c>
      <c r="O46" s="98">
        <f t="shared" ref="O46:O47" si="27">AVERAGE(C46:N46)</f>
        <v>0</v>
      </c>
    </row>
    <row r="47">
      <c r="B47" s="99" t="s">
        <v>91</v>
      </c>
      <c r="C47" s="100">
        <f t="shared" ref="C47:N47" si="26">C46+C42</f>
        <v>595</v>
      </c>
      <c r="D47" s="100">
        <f t="shared" si="26"/>
        <v>605</v>
      </c>
      <c r="E47" s="100">
        <f t="shared" si="26"/>
        <v>1105</v>
      </c>
      <c r="F47" s="100">
        <f t="shared" si="26"/>
        <v>1105</v>
      </c>
      <c r="G47" s="100">
        <f t="shared" si="26"/>
        <v>1105</v>
      </c>
      <c r="H47" s="100">
        <f t="shared" si="26"/>
        <v>1105</v>
      </c>
      <c r="I47" s="100">
        <f t="shared" si="26"/>
        <v>1105</v>
      </c>
      <c r="J47" s="100">
        <f t="shared" si="26"/>
        <v>1105</v>
      </c>
      <c r="K47" s="100">
        <f t="shared" si="26"/>
        <v>1105</v>
      </c>
      <c r="L47" s="100">
        <f t="shared" si="26"/>
        <v>1105</v>
      </c>
      <c r="M47" s="100">
        <f t="shared" si="26"/>
        <v>1105</v>
      </c>
      <c r="N47" s="100">
        <f t="shared" si="26"/>
        <v>1105</v>
      </c>
      <c r="O47" s="101">
        <f t="shared" si="27"/>
        <v>1020.833333</v>
      </c>
    </row>
    <row r="48">
      <c r="B48" s="76" t="s">
        <v>37</v>
      </c>
      <c r="C48" s="102"/>
      <c r="D48" s="102"/>
      <c r="E48" s="102"/>
      <c r="F48" s="102"/>
      <c r="G48" s="102"/>
      <c r="H48" s="102"/>
      <c r="I48" s="102"/>
      <c r="J48" s="102"/>
      <c r="K48" s="102"/>
      <c r="L48" s="102"/>
      <c r="M48" s="102"/>
      <c r="N48" s="102"/>
      <c r="O48" s="102"/>
    </row>
    <row r="50">
      <c r="B50" s="56" t="s">
        <v>92</v>
      </c>
      <c r="C50" s="103">
        <f t="shared" ref="C50:O50" si="28">C10/C42</f>
        <v>23.52941176</v>
      </c>
      <c r="D50" s="103">
        <f t="shared" si="28"/>
        <v>24.79338843</v>
      </c>
      <c r="E50" s="103">
        <f t="shared" si="28"/>
        <v>18.09954751</v>
      </c>
      <c r="F50" s="103">
        <f t="shared" si="28"/>
        <v>18.09954751</v>
      </c>
      <c r="G50" s="103">
        <f t="shared" si="28"/>
        <v>18.09954751</v>
      </c>
      <c r="H50" s="103">
        <f t="shared" si="28"/>
        <v>18.09954751</v>
      </c>
      <c r="I50" s="103">
        <f t="shared" si="28"/>
        <v>18.09954751</v>
      </c>
      <c r="J50" s="103">
        <f t="shared" si="28"/>
        <v>18.09954751</v>
      </c>
      <c r="K50" s="103">
        <f t="shared" si="28"/>
        <v>18.09954751</v>
      </c>
      <c r="L50" s="103">
        <f t="shared" si="28"/>
        <v>18.09954751</v>
      </c>
      <c r="M50" s="103">
        <f t="shared" si="28"/>
        <v>18.09954751</v>
      </c>
      <c r="N50" s="103">
        <f t="shared" si="28"/>
        <v>18.09954751</v>
      </c>
      <c r="O50" s="103">
        <f t="shared" si="28"/>
        <v>18.69387755</v>
      </c>
    </row>
    <row r="53">
      <c r="C53" s="104"/>
      <c r="D53" s="104"/>
      <c r="E53" s="104"/>
      <c r="F53" s="104"/>
      <c r="G53" s="104"/>
      <c r="H53" s="104"/>
      <c r="I53" s="104"/>
      <c r="J53" s="104"/>
      <c r="K53" s="104"/>
      <c r="L53" s="104"/>
      <c r="M53" s="104"/>
      <c r="N53" s="104"/>
      <c r="O53" s="104">
        <f>O52-'Sales Projections'!U90</f>
        <v>0</v>
      </c>
    </row>
    <row r="54">
      <c r="B54" s="56" t="s">
        <v>78</v>
      </c>
      <c r="C54" s="104"/>
      <c r="D54" s="104"/>
      <c r="E54" s="104"/>
      <c r="F54" s="104"/>
      <c r="G54" s="104"/>
      <c r="H54" s="104"/>
      <c r="I54" s="104"/>
      <c r="J54" s="104"/>
      <c r="K54" s="104"/>
      <c r="L54" s="104"/>
      <c r="M54" s="104"/>
      <c r="N54" s="104"/>
      <c r="O54" s="104"/>
    </row>
    <row r="55">
      <c r="B55" s="56"/>
    </row>
    <row r="56">
      <c r="B56" s="5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BBB59"/>
    <outlinePr summaryBelow="0" summaryRight="0"/>
  </sheetPr>
  <sheetViews>
    <sheetView workbookViewId="0">
      <pane xSplit="3.0" ySplit="5.0" topLeftCell="D6" activePane="bottomRight" state="frozen"/>
      <selection activeCell="D1" sqref="D1" pane="topRight"/>
      <selection activeCell="A6" sqref="A6" pane="bottomLeft"/>
      <selection activeCell="D6" sqref="D6" pane="bottomRight"/>
    </sheetView>
  </sheetViews>
  <sheetFormatPr customHeight="1" defaultColWidth="15.13" defaultRowHeight="15.0"/>
  <cols>
    <col customWidth="1" min="1" max="1" width="15.13"/>
    <col customWidth="1" min="2" max="2" width="7.63"/>
    <col customWidth="1" min="3" max="3" width="28.88"/>
    <col customWidth="1" min="4" max="4" width="10.75"/>
    <col customWidth="1" min="5" max="12" width="8.88"/>
    <col customWidth="1" min="13" max="16" width="9.0"/>
    <col customWidth="1" min="17" max="17" width="10.75"/>
    <col customWidth="1" min="18" max="25" width="8.88"/>
    <col customWidth="1" min="26" max="29" width="9.0"/>
    <col customWidth="1" min="30" max="33" width="10.75"/>
  </cols>
  <sheetData>
    <row r="1" ht="15.75" customHeight="1">
      <c r="A1" s="105"/>
      <c r="B1" s="106"/>
      <c r="C1" s="107" t="s">
        <v>93</v>
      </c>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5"/>
      <c r="AI1" s="105"/>
      <c r="AJ1" s="105"/>
      <c r="AK1" s="105"/>
      <c r="AL1" s="105"/>
      <c r="AM1" s="105"/>
    </row>
    <row r="2">
      <c r="A2" s="105"/>
      <c r="B2" s="109"/>
      <c r="C2" s="110"/>
      <c r="D2" s="108"/>
      <c r="E2" s="108"/>
      <c r="F2" s="108"/>
      <c r="G2" s="108"/>
      <c r="H2" s="108"/>
      <c r="I2" s="108"/>
      <c r="J2" s="108"/>
      <c r="K2" s="108"/>
      <c r="L2" s="108"/>
      <c r="M2" s="108"/>
      <c r="N2" s="108"/>
      <c r="O2" s="108"/>
      <c r="P2" s="108"/>
      <c r="Q2" s="111" t="s">
        <v>94</v>
      </c>
      <c r="R2" s="112">
        <f t="shared" ref="R2:AC2" si="1">1/12</f>
        <v>0.08333333333</v>
      </c>
      <c r="S2" s="112">
        <f t="shared" si="1"/>
        <v>0.08333333333</v>
      </c>
      <c r="T2" s="112">
        <f t="shared" si="1"/>
        <v>0.08333333333</v>
      </c>
      <c r="U2" s="112">
        <f t="shared" si="1"/>
        <v>0.08333333333</v>
      </c>
      <c r="V2" s="112">
        <f t="shared" si="1"/>
        <v>0.08333333333</v>
      </c>
      <c r="W2" s="112">
        <f t="shared" si="1"/>
        <v>0.08333333333</v>
      </c>
      <c r="X2" s="112">
        <f t="shared" si="1"/>
        <v>0.08333333333</v>
      </c>
      <c r="Y2" s="112">
        <f t="shared" si="1"/>
        <v>0.08333333333</v>
      </c>
      <c r="Z2" s="112">
        <f t="shared" si="1"/>
        <v>0.08333333333</v>
      </c>
      <c r="AA2" s="112">
        <f t="shared" si="1"/>
        <v>0.08333333333</v>
      </c>
      <c r="AB2" s="112">
        <f t="shared" si="1"/>
        <v>0.08333333333</v>
      </c>
      <c r="AC2" s="112">
        <f t="shared" si="1"/>
        <v>0.08333333333</v>
      </c>
      <c r="AD2" s="108"/>
      <c r="AE2" s="108"/>
      <c r="AF2" s="108"/>
      <c r="AG2" s="108"/>
      <c r="AH2" s="105"/>
      <c r="AI2" s="105"/>
      <c r="AJ2" s="105"/>
      <c r="AK2" s="105"/>
      <c r="AL2" s="105"/>
      <c r="AM2" s="105"/>
    </row>
    <row r="3" ht="13.5" customHeight="1">
      <c r="A3" s="105"/>
      <c r="B3" s="109"/>
      <c r="C3" s="113"/>
      <c r="D3" s="108"/>
      <c r="E3" s="108"/>
      <c r="F3" s="108"/>
      <c r="G3" s="108"/>
      <c r="H3" s="108"/>
      <c r="I3" s="108"/>
      <c r="J3" s="108"/>
      <c r="K3" s="108"/>
      <c r="L3" s="108"/>
      <c r="M3" s="108"/>
      <c r="N3" s="108"/>
      <c r="O3" s="108"/>
      <c r="P3" s="108"/>
      <c r="Q3" s="111" t="s">
        <v>95</v>
      </c>
      <c r="R3" s="108"/>
      <c r="S3" s="108"/>
      <c r="T3" s="108"/>
      <c r="U3" s="108"/>
      <c r="V3" s="108"/>
      <c r="W3" s="108"/>
      <c r="X3" s="108"/>
      <c r="Y3" s="108"/>
      <c r="Z3" s="108"/>
      <c r="AA3" s="108"/>
      <c r="AB3" s="108"/>
      <c r="AC3" s="108"/>
      <c r="AD3" s="108"/>
      <c r="AE3" s="108"/>
      <c r="AF3" s="108"/>
      <c r="AG3" s="108"/>
      <c r="AH3" s="105"/>
      <c r="AI3" s="105"/>
      <c r="AJ3" s="105"/>
      <c r="AK3" s="105"/>
      <c r="AL3" s="105"/>
      <c r="AM3" s="105"/>
    </row>
    <row r="4" ht="13.5" customHeight="1">
      <c r="A4" s="105"/>
      <c r="B4" s="109"/>
      <c r="C4" s="113"/>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5"/>
      <c r="AI4" s="105"/>
      <c r="AJ4" s="105"/>
      <c r="AK4" s="105"/>
      <c r="AL4" s="105"/>
      <c r="AM4" s="105"/>
    </row>
    <row r="5" ht="27.0" customHeight="1">
      <c r="A5" s="105"/>
      <c r="B5" s="109"/>
      <c r="C5" s="114" t="s">
        <v>96</v>
      </c>
      <c r="D5" s="115" t="s">
        <v>97</v>
      </c>
      <c r="E5" s="116" t="s">
        <v>46</v>
      </c>
      <c r="F5" s="116" t="s">
        <v>47</v>
      </c>
      <c r="G5" s="116" t="s">
        <v>48</v>
      </c>
      <c r="H5" s="116" t="s">
        <v>49</v>
      </c>
      <c r="I5" s="116" t="s">
        <v>50</v>
      </c>
      <c r="J5" s="116" t="s">
        <v>51</v>
      </c>
      <c r="K5" s="117" t="s">
        <v>52</v>
      </c>
      <c r="L5" s="116" t="s">
        <v>53</v>
      </c>
      <c r="M5" s="116" t="s">
        <v>54</v>
      </c>
      <c r="N5" s="118" t="s">
        <v>55</v>
      </c>
      <c r="O5" s="116" t="s">
        <v>56</v>
      </c>
      <c r="P5" s="119" t="s">
        <v>57</v>
      </c>
      <c r="Q5" s="120" t="s">
        <v>13</v>
      </c>
      <c r="R5" s="116" t="s">
        <v>46</v>
      </c>
      <c r="S5" s="116" t="s">
        <v>47</v>
      </c>
      <c r="T5" s="116" t="s">
        <v>48</v>
      </c>
      <c r="U5" s="116" t="s">
        <v>49</v>
      </c>
      <c r="V5" s="116" t="s">
        <v>50</v>
      </c>
      <c r="W5" s="116" t="s">
        <v>51</v>
      </c>
      <c r="X5" s="117" t="s">
        <v>52</v>
      </c>
      <c r="Y5" s="116" t="s">
        <v>53</v>
      </c>
      <c r="Z5" s="116" t="s">
        <v>54</v>
      </c>
      <c r="AA5" s="118" t="s">
        <v>55</v>
      </c>
      <c r="AB5" s="116" t="s">
        <v>56</v>
      </c>
      <c r="AC5" s="119" t="s">
        <v>57</v>
      </c>
      <c r="AD5" s="121" t="s">
        <v>14</v>
      </c>
      <c r="AE5" s="120" t="s">
        <v>15</v>
      </c>
      <c r="AF5" s="120" t="s">
        <v>16</v>
      </c>
      <c r="AG5" s="120" t="s">
        <v>17</v>
      </c>
      <c r="AH5" s="105"/>
      <c r="AI5" s="105"/>
      <c r="AJ5" s="105"/>
      <c r="AK5" s="105"/>
      <c r="AL5" s="105"/>
      <c r="AM5" s="105"/>
    </row>
    <row r="6" ht="13.5" customHeight="1">
      <c r="A6" s="105"/>
      <c r="B6" s="109"/>
      <c r="C6" s="122"/>
      <c r="D6" s="123"/>
      <c r="E6" s="123"/>
      <c r="F6" s="123"/>
      <c r="G6" s="123"/>
      <c r="H6" s="123"/>
      <c r="I6" s="123"/>
      <c r="J6" s="123"/>
      <c r="K6" s="124"/>
      <c r="L6" s="123"/>
      <c r="M6" s="123"/>
      <c r="N6" s="108"/>
      <c r="O6" s="123"/>
      <c r="P6" s="125"/>
      <c r="Q6" s="126"/>
      <c r="R6" s="123"/>
      <c r="S6" s="123"/>
      <c r="T6" s="123"/>
      <c r="U6" s="123"/>
      <c r="V6" s="123"/>
      <c r="W6" s="123"/>
      <c r="X6" s="124"/>
      <c r="Y6" s="123"/>
      <c r="Z6" s="123"/>
      <c r="AA6" s="108"/>
      <c r="AB6" s="123"/>
      <c r="AC6" s="125"/>
      <c r="AD6" s="126"/>
      <c r="AE6" s="126"/>
      <c r="AF6" s="126"/>
      <c r="AG6" s="126"/>
      <c r="AH6" s="105"/>
      <c r="AI6" s="105"/>
      <c r="AJ6" s="105"/>
      <c r="AK6" s="105"/>
      <c r="AL6" s="105"/>
      <c r="AM6" s="105"/>
    </row>
    <row r="7" ht="12.75" customHeight="1">
      <c r="A7" s="105"/>
      <c r="B7" s="109"/>
      <c r="C7" s="127" t="s">
        <v>98</v>
      </c>
      <c r="D7" s="123"/>
      <c r="E7" s="123"/>
      <c r="F7" s="123"/>
      <c r="G7" s="123"/>
      <c r="H7" s="123"/>
      <c r="I7" s="123"/>
      <c r="J7" s="123"/>
      <c r="K7" s="124"/>
      <c r="L7" s="123"/>
      <c r="M7" s="123"/>
      <c r="N7" s="108"/>
      <c r="O7" s="123"/>
      <c r="P7" s="125"/>
      <c r="Q7" s="126"/>
      <c r="R7" s="123"/>
      <c r="S7" s="123"/>
      <c r="T7" s="123"/>
      <c r="U7" s="123"/>
      <c r="V7" s="123"/>
      <c r="W7" s="123"/>
      <c r="X7" s="124"/>
      <c r="Y7" s="123"/>
      <c r="Z7" s="123"/>
      <c r="AA7" s="108"/>
      <c r="AB7" s="123"/>
      <c r="AC7" s="125"/>
      <c r="AD7" s="126"/>
      <c r="AE7" s="126"/>
      <c r="AF7" s="126"/>
      <c r="AG7" s="126"/>
      <c r="AH7" s="105"/>
      <c r="AI7" s="105"/>
      <c r="AJ7" s="105"/>
      <c r="AK7" s="105"/>
      <c r="AL7" s="105"/>
      <c r="AM7" s="105"/>
    </row>
    <row r="8" ht="12.75" customHeight="1">
      <c r="A8" s="105"/>
      <c r="B8" s="109"/>
      <c r="C8" s="128" t="str">
        <f>'Sales Projections'!B13</f>
        <v>Product 1</v>
      </c>
      <c r="D8" s="129"/>
      <c r="E8" s="129">
        <f>'Sales Projections'!H101</f>
        <v>15000</v>
      </c>
      <c r="F8" s="129">
        <f>'Sales Projections'!I101</f>
        <v>15000</v>
      </c>
      <c r="G8" s="129">
        <f>'Sales Projections'!J101</f>
        <v>15000</v>
      </c>
      <c r="H8" s="129">
        <f>'Sales Projections'!K101</f>
        <v>15000</v>
      </c>
      <c r="I8" s="129">
        <f>'Sales Projections'!L101</f>
        <v>15000</v>
      </c>
      <c r="J8" s="129">
        <f>'Sales Projections'!M101</f>
        <v>15000</v>
      </c>
      <c r="K8" s="129">
        <f>'Sales Projections'!N101</f>
        <v>15000</v>
      </c>
      <c r="L8" s="129">
        <f>'Sales Projections'!O101</f>
        <v>15000</v>
      </c>
      <c r="M8" s="129">
        <f>'Sales Projections'!P101</f>
        <v>15000</v>
      </c>
      <c r="N8" s="129">
        <f>'Sales Projections'!Q101</f>
        <v>15000</v>
      </c>
      <c r="O8" s="129">
        <f>'Sales Projections'!R101</f>
        <v>15000</v>
      </c>
      <c r="P8" s="129">
        <f>'Sales Projections'!S101</f>
        <v>15000</v>
      </c>
      <c r="Q8" s="130">
        <f t="shared" ref="Q8:Q16" si="2">SUM(D8:P8)</f>
        <v>180000</v>
      </c>
      <c r="R8" s="129">
        <f>'Sales Projections'!$U101*R$2</f>
        <v>33022.5</v>
      </c>
      <c r="S8" s="129">
        <f>'Sales Projections'!$U101*S$2</f>
        <v>33022.5</v>
      </c>
      <c r="T8" s="129">
        <f>'Sales Projections'!$U101*T$2</f>
        <v>33022.5</v>
      </c>
      <c r="U8" s="129">
        <f>'Sales Projections'!$U101*U$2</f>
        <v>33022.5</v>
      </c>
      <c r="V8" s="129">
        <f>'Sales Projections'!$U101*V$2</f>
        <v>33022.5</v>
      </c>
      <c r="W8" s="129">
        <f>'Sales Projections'!$U101*W$2</f>
        <v>33022.5</v>
      </c>
      <c r="X8" s="129">
        <f>'Sales Projections'!$U101*X$2</f>
        <v>33022.5</v>
      </c>
      <c r="Y8" s="129">
        <f>'Sales Projections'!$U101*Y$2</f>
        <v>33022.5</v>
      </c>
      <c r="Z8" s="129">
        <f>'Sales Projections'!$U101*Z$2</f>
        <v>33022.5</v>
      </c>
      <c r="AA8" s="129">
        <f>'Sales Projections'!$U101*AA$2</f>
        <v>33022.5</v>
      </c>
      <c r="AB8" s="129">
        <f>'Sales Projections'!$U101*AB$2</f>
        <v>33022.5</v>
      </c>
      <c r="AC8" s="129">
        <f>'Sales Projections'!$U101*AC$2</f>
        <v>33022.5</v>
      </c>
      <c r="AD8" s="131">
        <f t="shared" ref="AD8:AD16" si="3">SUM(R8:AC8)</f>
        <v>396270</v>
      </c>
      <c r="AE8" s="131">
        <f>'Sales Projections'!V101</f>
        <v>631390</v>
      </c>
      <c r="AF8" s="131">
        <f>'Sales Projections'!W101</f>
        <v>1010718</v>
      </c>
      <c r="AG8" s="131">
        <f>'Sales Projections'!X101</f>
        <v>1630572</v>
      </c>
      <c r="AH8" s="105"/>
      <c r="AI8" s="105"/>
      <c r="AJ8" s="105"/>
      <c r="AK8" s="105"/>
      <c r="AL8" s="105"/>
      <c r="AM8" s="105"/>
    </row>
    <row r="9" ht="12.75" customHeight="1">
      <c r="A9" s="105"/>
      <c r="B9" s="109"/>
      <c r="C9" s="128" t="str">
        <f>'Sales Projections'!B14</f>
        <v>Product 2</v>
      </c>
      <c r="D9" s="129"/>
      <c r="E9" s="129">
        <f>'Sales Projections'!H102</f>
        <v>12000</v>
      </c>
      <c r="F9" s="129">
        <f>'Sales Projections'!I102</f>
        <v>12000</v>
      </c>
      <c r="G9" s="129">
        <f>'Sales Projections'!J102</f>
        <v>12000</v>
      </c>
      <c r="H9" s="129">
        <f>'Sales Projections'!K102</f>
        <v>12000</v>
      </c>
      <c r="I9" s="129">
        <f>'Sales Projections'!L102</f>
        <v>12000</v>
      </c>
      <c r="J9" s="129">
        <f>'Sales Projections'!M102</f>
        <v>12000</v>
      </c>
      <c r="K9" s="129">
        <f>'Sales Projections'!N102</f>
        <v>12000</v>
      </c>
      <c r="L9" s="129">
        <f>'Sales Projections'!O102</f>
        <v>12000</v>
      </c>
      <c r="M9" s="129">
        <f>'Sales Projections'!P102</f>
        <v>12000</v>
      </c>
      <c r="N9" s="129">
        <f>'Sales Projections'!Q102</f>
        <v>12000</v>
      </c>
      <c r="O9" s="129">
        <f>'Sales Projections'!R102</f>
        <v>12000</v>
      </c>
      <c r="P9" s="129">
        <f>'Sales Projections'!S102</f>
        <v>12000</v>
      </c>
      <c r="Q9" s="130">
        <f t="shared" si="2"/>
        <v>144000</v>
      </c>
      <c r="R9" s="129">
        <f>'Sales Projections'!$U102*R$2</f>
        <v>26418</v>
      </c>
      <c r="S9" s="129">
        <f>'Sales Projections'!$U102*S$2</f>
        <v>26418</v>
      </c>
      <c r="T9" s="129">
        <f>'Sales Projections'!$U102*T$2</f>
        <v>26418</v>
      </c>
      <c r="U9" s="129">
        <f>'Sales Projections'!$U102*U$2</f>
        <v>26418</v>
      </c>
      <c r="V9" s="129">
        <f>'Sales Projections'!$U102*V$2</f>
        <v>26418</v>
      </c>
      <c r="W9" s="129">
        <f>'Sales Projections'!$U102*W$2</f>
        <v>26418</v>
      </c>
      <c r="X9" s="129">
        <f>'Sales Projections'!$U102*X$2</f>
        <v>26418</v>
      </c>
      <c r="Y9" s="129">
        <f>'Sales Projections'!$U102*Y$2</f>
        <v>26418</v>
      </c>
      <c r="Z9" s="129">
        <f>'Sales Projections'!$U102*Z$2</f>
        <v>26418</v>
      </c>
      <c r="AA9" s="129">
        <f>'Sales Projections'!$U102*AA$2</f>
        <v>26418</v>
      </c>
      <c r="AB9" s="129">
        <f>'Sales Projections'!$U102*AB$2</f>
        <v>26418</v>
      </c>
      <c r="AC9" s="129">
        <f>'Sales Projections'!$U102*AC$2</f>
        <v>26418</v>
      </c>
      <c r="AD9" s="131">
        <f t="shared" si="3"/>
        <v>317016</v>
      </c>
      <c r="AE9" s="132">
        <f>'Sales Projections'!V102</f>
        <v>505112</v>
      </c>
      <c r="AF9" s="132">
        <f>'Sales Projections'!W102</f>
        <v>808574.4</v>
      </c>
      <c r="AG9" s="132">
        <f>'Sales Projections'!X102</f>
        <v>1304457.6</v>
      </c>
      <c r="AH9" s="105"/>
      <c r="AI9" s="105"/>
      <c r="AJ9" s="105"/>
      <c r="AK9" s="105"/>
      <c r="AL9" s="105"/>
      <c r="AM9" s="105"/>
    </row>
    <row r="10" ht="12.75" customHeight="1">
      <c r="A10" s="105"/>
      <c r="B10" s="109"/>
      <c r="C10" s="128" t="str">
        <f>'Sales Projections'!B15</f>
        <v>Product 3</v>
      </c>
      <c r="D10" s="129"/>
      <c r="E10" s="129">
        <f>'Sales Projections'!H103</f>
        <v>6000</v>
      </c>
      <c r="F10" s="129">
        <f>'Sales Projections'!I103</f>
        <v>6000</v>
      </c>
      <c r="G10" s="129">
        <f>'Sales Projections'!J103</f>
        <v>6000</v>
      </c>
      <c r="H10" s="129">
        <f>'Sales Projections'!K103</f>
        <v>6000</v>
      </c>
      <c r="I10" s="129">
        <f>'Sales Projections'!L103</f>
        <v>6000</v>
      </c>
      <c r="J10" s="129">
        <f>'Sales Projections'!M103</f>
        <v>6000</v>
      </c>
      <c r="K10" s="129">
        <f>'Sales Projections'!N103</f>
        <v>6000</v>
      </c>
      <c r="L10" s="129">
        <f>'Sales Projections'!O103</f>
        <v>6000</v>
      </c>
      <c r="M10" s="129">
        <f>'Sales Projections'!P103</f>
        <v>6000</v>
      </c>
      <c r="N10" s="129">
        <f>'Sales Projections'!Q103</f>
        <v>6000</v>
      </c>
      <c r="O10" s="129">
        <f>'Sales Projections'!R103</f>
        <v>6000</v>
      </c>
      <c r="P10" s="129">
        <f>'Sales Projections'!S103</f>
        <v>6000</v>
      </c>
      <c r="Q10" s="130">
        <f t="shared" si="2"/>
        <v>72000</v>
      </c>
      <c r="R10" s="129">
        <f>'Sales Projections'!$U103*R$2</f>
        <v>13209</v>
      </c>
      <c r="S10" s="129">
        <f>'Sales Projections'!$U103*S$2</f>
        <v>13209</v>
      </c>
      <c r="T10" s="129">
        <f>'Sales Projections'!$U103*T$2</f>
        <v>13209</v>
      </c>
      <c r="U10" s="129">
        <f>'Sales Projections'!$U103*U$2</f>
        <v>13209</v>
      </c>
      <c r="V10" s="129">
        <f>'Sales Projections'!$U103*V$2</f>
        <v>13209</v>
      </c>
      <c r="W10" s="129">
        <f>'Sales Projections'!$U103*W$2</f>
        <v>13209</v>
      </c>
      <c r="X10" s="129">
        <f>'Sales Projections'!$U103*X$2</f>
        <v>13209</v>
      </c>
      <c r="Y10" s="129">
        <f>'Sales Projections'!$U103*Y$2</f>
        <v>13209</v>
      </c>
      <c r="Z10" s="129">
        <f>'Sales Projections'!$U103*Z$2</f>
        <v>13209</v>
      </c>
      <c r="AA10" s="129">
        <f>'Sales Projections'!$U103*AA$2</f>
        <v>13209</v>
      </c>
      <c r="AB10" s="129">
        <f>'Sales Projections'!$U103*AB$2</f>
        <v>13209</v>
      </c>
      <c r="AC10" s="129">
        <f>'Sales Projections'!$U103*AC$2</f>
        <v>13209</v>
      </c>
      <c r="AD10" s="131">
        <f t="shared" si="3"/>
        <v>158508</v>
      </c>
      <c r="AE10" s="132">
        <f>'Sales Projections'!V103</f>
        <v>252561.15</v>
      </c>
      <c r="AF10" s="132">
        <f>'Sales Projections'!W103</f>
        <v>404271.9</v>
      </c>
      <c r="AG10" s="132">
        <f>'Sales Projections'!X103</f>
        <v>652223.7</v>
      </c>
      <c r="AH10" s="105"/>
      <c r="AI10" s="105"/>
      <c r="AJ10" s="105"/>
      <c r="AK10" s="105"/>
      <c r="AL10" s="105"/>
      <c r="AM10" s="105"/>
    </row>
    <row r="11" ht="12.75" customHeight="1">
      <c r="A11" s="105"/>
      <c r="B11" s="109"/>
      <c r="C11" s="128" t="str">
        <f>'Sales Projections'!B16</f>
        <v>Product 4</v>
      </c>
      <c r="D11" s="129"/>
      <c r="E11" s="129">
        <f>'Sales Projections'!H104</f>
        <v>0</v>
      </c>
      <c r="F11" s="129">
        <f>'Sales Projections'!I104</f>
        <v>0</v>
      </c>
      <c r="G11" s="129">
        <f>'Sales Projections'!J104</f>
        <v>0</v>
      </c>
      <c r="H11" s="129">
        <f>'Sales Projections'!K104</f>
        <v>0</v>
      </c>
      <c r="I11" s="129">
        <f>'Sales Projections'!L104</f>
        <v>0</v>
      </c>
      <c r="J11" s="129">
        <f>'Sales Projections'!M104</f>
        <v>0</v>
      </c>
      <c r="K11" s="129">
        <f>'Sales Projections'!N104</f>
        <v>0</v>
      </c>
      <c r="L11" s="129">
        <f>'Sales Projections'!O104</f>
        <v>0</v>
      </c>
      <c r="M11" s="129">
        <f>'Sales Projections'!P104</f>
        <v>0</v>
      </c>
      <c r="N11" s="129">
        <f>'Sales Projections'!Q104</f>
        <v>0</v>
      </c>
      <c r="O11" s="129">
        <f>'Sales Projections'!R104</f>
        <v>0</v>
      </c>
      <c r="P11" s="129">
        <f>'Sales Projections'!S104</f>
        <v>0</v>
      </c>
      <c r="Q11" s="130">
        <f t="shared" si="2"/>
        <v>0</v>
      </c>
      <c r="R11" s="129">
        <f>'Sales Projections'!U104*R$2</f>
        <v>0</v>
      </c>
      <c r="S11" s="129">
        <f>'Sales Projections'!V104*S$2</f>
        <v>0</v>
      </c>
      <c r="T11" s="129">
        <f>'Sales Projections'!W104*T$2</f>
        <v>0</v>
      </c>
      <c r="U11" s="129">
        <f>'Sales Projections'!X104*U$2</f>
        <v>0</v>
      </c>
      <c r="V11" s="129">
        <f>'Sales Projections'!Y104*V$2</f>
        <v>0</v>
      </c>
      <c r="W11" s="129">
        <f>'Sales Projections'!Z104*W$2</f>
        <v>0</v>
      </c>
      <c r="X11" s="129">
        <f>'Sales Projections'!AA104*X$2</f>
        <v>0</v>
      </c>
      <c r="Y11" s="129">
        <f>'Sales Projections'!AB104*Y$2</f>
        <v>0</v>
      </c>
      <c r="Z11" s="129">
        <f>'Sales Projections'!AC104*Z$2</f>
        <v>0</v>
      </c>
      <c r="AA11" s="129">
        <f>'Sales Projections'!AD104*AA$2</f>
        <v>0</v>
      </c>
      <c r="AB11" s="129">
        <f>'Sales Projections'!AE104*AB$2</f>
        <v>0</v>
      </c>
      <c r="AC11" s="129">
        <f>'Sales Projections'!AF104*AC$2</f>
        <v>0</v>
      </c>
      <c r="AD11" s="131">
        <f t="shared" si="3"/>
        <v>0</v>
      </c>
      <c r="AE11" s="132">
        <f>'Sales Projections'!V104</f>
        <v>0</v>
      </c>
      <c r="AF11" s="132">
        <f>'Sales Projections'!W104</f>
        <v>0</v>
      </c>
      <c r="AG11" s="132">
        <f>'Sales Projections'!X104</f>
        <v>0</v>
      </c>
      <c r="AH11" s="105"/>
      <c r="AI11" s="105"/>
      <c r="AJ11" s="105"/>
      <c r="AK11" s="105"/>
      <c r="AL11" s="105"/>
      <c r="AM11" s="105"/>
    </row>
    <row r="12" ht="12.75" customHeight="1">
      <c r="A12" s="105"/>
      <c r="B12" s="109"/>
      <c r="C12" s="128" t="str">
        <f>'Sales Projections'!B17</f>
        <v>Product 5</v>
      </c>
      <c r="D12" s="129"/>
      <c r="E12" s="129">
        <f>'Sales Projections'!H105</f>
        <v>0</v>
      </c>
      <c r="F12" s="129">
        <f>'Sales Projections'!I105</f>
        <v>0</v>
      </c>
      <c r="G12" s="129">
        <f>'Sales Projections'!J105</f>
        <v>0</v>
      </c>
      <c r="H12" s="129">
        <f>'Sales Projections'!K105</f>
        <v>0</v>
      </c>
      <c r="I12" s="129">
        <f>'Sales Projections'!L105</f>
        <v>0</v>
      </c>
      <c r="J12" s="129">
        <f>'Sales Projections'!M105</f>
        <v>0</v>
      </c>
      <c r="K12" s="129">
        <f>'Sales Projections'!N105</f>
        <v>0</v>
      </c>
      <c r="L12" s="129">
        <f>'Sales Projections'!O105</f>
        <v>0</v>
      </c>
      <c r="M12" s="129">
        <f>'Sales Projections'!P105</f>
        <v>0</v>
      </c>
      <c r="N12" s="129">
        <f>'Sales Projections'!Q105</f>
        <v>0</v>
      </c>
      <c r="O12" s="129">
        <f>'Sales Projections'!R105</f>
        <v>0</v>
      </c>
      <c r="P12" s="129">
        <f>'Sales Projections'!S105</f>
        <v>0</v>
      </c>
      <c r="Q12" s="130">
        <f t="shared" si="2"/>
        <v>0</v>
      </c>
      <c r="R12" s="129">
        <f>'Sales Projections'!U105*R$2</f>
        <v>0</v>
      </c>
      <c r="S12" s="129">
        <f>'Sales Projections'!V105*S$2</f>
        <v>0</v>
      </c>
      <c r="T12" s="129">
        <f>'Sales Projections'!W105*T$2</f>
        <v>0</v>
      </c>
      <c r="U12" s="129">
        <f>'Sales Projections'!X105*U$2</f>
        <v>0</v>
      </c>
      <c r="V12" s="129">
        <f>'Sales Projections'!Y105*V$2</f>
        <v>0</v>
      </c>
      <c r="W12" s="129">
        <f>'Sales Projections'!Z105*W$2</f>
        <v>0</v>
      </c>
      <c r="X12" s="129">
        <f>'Sales Projections'!AA105*X$2</f>
        <v>0</v>
      </c>
      <c r="Y12" s="129">
        <f>'Sales Projections'!AB105*Y$2</f>
        <v>0</v>
      </c>
      <c r="Z12" s="129">
        <f>'Sales Projections'!AC105*Z$2</f>
        <v>0</v>
      </c>
      <c r="AA12" s="129">
        <f>'Sales Projections'!AD105*AA$2</f>
        <v>0</v>
      </c>
      <c r="AB12" s="129">
        <f>'Sales Projections'!AE105*AB$2</f>
        <v>0</v>
      </c>
      <c r="AC12" s="129">
        <f>'Sales Projections'!AF105*AC$2</f>
        <v>0</v>
      </c>
      <c r="AD12" s="131">
        <f t="shared" si="3"/>
        <v>0</v>
      </c>
      <c r="AE12" s="132">
        <f>'Sales Projections'!V105</f>
        <v>0</v>
      </c>
      <c r="AF12" s="132">
        <f>'Sales Projections'!W105</f>
        <v>0</v>
      </c>
      <c r="AG12" s="132">
        <f>'Sales Projections'!X105</f>
        <v>0</v>
      </c>
      <c r="AH12" s="105"/>
      <c r="AI12" s="105"/>
      <c r="AJ12" s="105"/>
      <c r="AK12" s="105"/>
      <c r="AL12" s="105"/>
      <c r="AM12" s="105"/>
    </row>
    <row r="13" ht="12.75" customHeight="1">
      <c r="A13" s="105"/>
      <c r="B13" s="109"/>
      <c r="C13" s="128" t="str">
        <f>'Sales Projections'!B18</f>
        <v>Product 6</v>
      </c>
      <c r="D13" s="129"/>
      <c r="E13" s="129">
        <f>'Sales Projections'!H106</f>
        <v>0</v>
      </c>
      <c r="F13" s="129">
        <f>'Sales Projections'!I106</f>
        <v>0</v>
      </c>
      <c r="G13" s="129">
        <f>'Sales Projections'!J106</f>
        <v>0</v>
      </c>
      <c r="H13" s="129">
        <f>'Sales Projections'!K106</f>
        <v>0</v>
      </c>
      <c r="I13" s="129">
        <f>'Sales Projections'!L106</f>
        <v>0</v>
      </c>
      <c r="J13" s="129">
        <f>'Sales Projections'!M106</f>
        <v>0</v>
      </c>
      <c r="K13" s="129">
        <f>'Sales Projections'!N106</f>
        <v>0</v>
      </c>
      <c r="L13" s="129">
        <f>'Sales Projections'!O106</f>
        <v>0</v>
      </c>
      <c r="M13" s="129">
        <f>'Sales Projections'!P106</f>
        <v>0</v>
      </c>
      <c r="N13" s="129">
        <f>'Sales Projections'!Q106</f>
        <v>0</v>
      </c>
      <c r="O13" s="129">
        <f>'Sales Projections'!R106</f>
        <v>0</v>
      </c>
      <c r="P13" s="129">
        <f>'Sales Projections'!S106</f>
        <v>0</v>
      </c>
      <c r="Q13" s="130">
        <f t="shared" si="2"/>
        <v>0</v>
      </c>
      <c r="R13" s="129">
        <f>'Sales Projections'!U106*R$2</f>
        <v>0</v>
      </c>
      <c r="S13" s="129">
        <f>'Sales Projections'!V106*S$2</f>
        <v>0</v>
      </c>
      <c r="T13" s="129">
        <f>'Sales Projections'!W106*T$2</f>
        <v>0</v>
      </c>
      <c r="U13" s="129">
        <f>'Sales Projections'!X106*U$2</f>
        <v>0</v>
      </c>
      <c r="V13" s="129">
        <f>'Sales Projections'!Y106*V$2</f>
        <v>0</v>
      </c>
      <c r="W13" s="129">
        <f>'Sales Projections'!Z106*W$2</f>
        <v>0</v>
      </c>
      <c r="X13" s="129">
        <f>'Sales Projections'!AA106*X$2</f>
        <v>0</v>
      </c>
      <c r="Y13" s="129">
        <f>'Sales Projections'!AB106*Y$2</f>
        <v>0</v>
      </c>
      <c r="Z13" s="129">
        <f>'Sales Projections'!AC106*Z$2</f>
        <v>0</v>
      </c>
      <c r="AA13" s="129">
        <f>'Sales Projections'!AD106*AA$2</f>
        <v>0</v>
      </c>
      <c r="AB13" s="129">
        <f>'Sales Projections'!AE106*AB$2</f>
        <v>0</v>
      </c>
      <c r="AC13" s="129">
        <f>'Sales Projections'!AF106*AC$2</f>
        <v>0</v>
      </c>
      <c r="AD13" s="131">
        <f t="shared" si="3"/>
        <v>0</v>
      </c>
      <c r="AE13" s="132">
        <f>'Sales Projections'!V106</f>
        <v>0</v>
      </c>
      <c r="AF13" s="132">
        <f>'Sales Projections'!W106</f>
        <v>0</v>
      </c>
      <c r="AG13" s="132">
        <f>'Sales Projections'!X106</f>
        <v>0</v>
      </c>
      <c r="AH13" s="105"/>
      <c r="AI13" s="105"/>
      <c r="AJ13" s="105"/>
      <c r="AK13" s="105"/>
      <c r="AL13" s="105"/>
      <c r="AM13" s="105"/>
    </row>
    <row r="14" ht="12.75" customHeight="1">
      <c r="A14" s="105"/>
      <c r="B14" s="109"/>
      <c r="C14" s="128" t="str">
        <f>'Sales Projections'!B19</f>
        <v>Product 7</v>
      </c>
      <c r="D14" s="129"/>
      <c r="E14" s="129">
        <f>'Sales Projections'!H107</f>
        <v>0</v>
      </c>
      <c r="F14" s="129">
        <f>'Sales Projections'!I107</f>
        <v>0</v>
      </c>
      <c r="G14" s="129">
        <f>'Sales Projections'!J107</f>
        <v>0</v>
      </c>
      <c r="H14" s="129">
        <f>'Sales Projections'!K107</f>
        <v>0</v>
      </c>
      <c r="I14" s="129">
        <f>'Sales Projections'!L107</f>
        <v>0</v>
      </c>
      <c r="J14" s="129">
        <f>'Sales Projections'!M107</f>
        <v>0</v>
      </c>
      <c r="K14" s="129">
        <f>'Sales Projections'!N107</f>
        <v>0</v>
      </c>
      <c r="L14" s="129">
        <f>'Sales Projections'!O107</f>
        <v>0</v>
      </c>
      <c r="M14" s="129">
        <f>'Sales Projections'!P107</f>
        <v>0</v>
      </c>
      <c r="N14" s="129">
        <f>'Sales Projections'!Q107</f>
        <v>0</v>
      </c>
      <c r="O14" s="129">
        <f>'Sales Projections'!R107</f>
        <v>0</v>
      </c>
      <c r="P14" s="129">
        <f>'Sales Projections'!S107</f>
        <v>0</v>
      </c>
      <c r="Q14" s="130">
        <f t="shared" si="2"/>
        <v>0</v>
      </c>
      <c r="R14" s="129">
        <f>'Sales Projections'!U107*R$2</f>
        <v>0</v>
      </c>
      <c r="S14" s="129">
        <f>'Sales Projections'!V107*S$2</f>
        <v>0</v>
      </c>
      <c r="T14" s="129">
        <f>'Sales Projections'!W107*T$2</f>
        <v>0</v>
      </c>
      <c r="U14" s="129">
        <f>'Sales Projections'!X107*U$2</f>
        <v>0</v>
      </c>
      <c r="V14" s="129">
        <f>'Sales Projections'!Y107*V$2</f>
        <v>0</v>
      </c>
      <c r="W14" s="129">
        <f>'Sales Projections'!Z107*W$2</f>
        <v>0</v>
      </c>
      <c r="X14" s="129">
        <f>'Sales Projections'!AA107*X$2</f>
        <v>0</v>
      </c>
      <c r="Y14" s="129">
        <f>'Sales Projections'!AB107*Y$2</f>
        <v>0</v>
      </c>
      <c r="Z14" s="129">
        <f>'Sales Projections'!AC107*Z$2</f>
        <v>0</v>
      </c>
      <c r="AA14" s="129">
        <f>'Sales Projections'!AD107*AA$2</f>
        <v>0</v>
      </c>
      <c r="AB14" s="129">
        <f>'Sales Projections'!AE107*AB$2</f>
        <v>0</v>
      </c>
      <c r="AC14" s="129">
        <f>'Sales Projections'!AF107*AC$2</f>
        <v>0</v>
      </c>
      <c r="AD14" s="131">
        <f t="shared" si="3"/>
        <v>0</v>
      </c>
      <c r="AE14" s="132">
        <f>'Sales Projections'!V107</f>
        <v>0</v>
      </c>
      <c r="AF14" s="132">
        <f>'Sales Projections'!W107</f>
        <v>0</v>
      </c>
      <c r="AG14" s="132">
        <f>'Sales Projections'!X107</f>
        <v>0</v>
      </c>
      <c r="AH14" s="105"/>
      <c r="AI14" s="105"/>
      <c r="AJ14" s="105"/>
      <c r="AK14" s="105"/>
      <c r="AL14" s="105"/>
      <c r="AM14" s="105"/>
    </row>
    <row r="15" ht="12.75" customHeight="1">
      <c r="A15" s="105"/>
      <c r="B15" s="109"/>
      <c r="C15" s="128" t="str">
        <f>'Sales Projections'!B20</f>
        <v>Product 8</v>
      </c>
      <c r="D15" s="129"/>
      <c r="E15" s="129">
        <f>'Sales Projections'!H108</f>
        <v>0</v>
      </c>
      <c r="F15" s="129">
        <f>'Sales Projections'!I108</f>
        <v>0</v>
      </c>
      <c r="G15" s="129">
        <f>'Sales Projections'!J108</f>
        <v>0</v>
      </c>
      <c r="H15" s="129">
        <f>'Sales Projections'!K108</f>
        <v>0</v>
      </c>
      <c r="I15" s="129">
        <f>'Sales Projections'!L108</f>
        <v>0</v>
      </c>
      <c r="J15" s="129">
        <f>'Sales Projections'!M108</f>
        <v>0</v>
      </c>
      <c r="K15" s="129">
        <f>'Sales Projections'!N108</f>
        <v>0</v>
      </c>
      <c r="L15" s="129">
        <f>'Sales Projections'!O108</f>
        <v>0</v>
      </c>
      <c r="M15" s="129">
        <f>'Sales Projections'!P108</f>
        <v>0</v>
      </c>
      <c r="N15" s="129">
        <f>'Sales Projections'!Q108</f>
        <v>0</v>
      </c>
      <c r="O15" s="129">
        <f>'Sales Projections'!R108</f>
        <v>0</v>
      </c>
      <c r="P15" s="129">
        <f>'Sales Projections'!S108</f>
        <v>0</v>
      </c>
      <c r="Q15" s="130">
        <f t="shared" si="2"/>
        <v>0</v>
      </c>
      <c r="R15" s="129">
        <f>'Sales Projections'!U108*R$2</f>
        <v>0</v>
      </c>
      <c r="S15" s="129">
        <f>'Sales Projections'!V108*S$2</f>
        <v>0</v>
      </c>
      <c r="T15" s="129">
        <f>'Sales Projections'!W108*T$2</f>
        <v>0</v>
      </c>
      <c r="U15" s="129">
        <f>'Sales Projections'!X108*U$2</f>
        <v>0</v>
      </c>
      <c r="V15" s="129">
        <f>'Sales Projections'!Y108*V$2</f>
        <v>0</v>
      </c>
      <c r="W15" s="129">
        <f>'Sales Projections'!Z108*W$2</f>
        <v>0</v>
      </c>
      <c r="X15" s="129">
        <f>'Sales Projections'!AA108*X$2</f>
        <v>0</v>
      </c>
      <c r="Y15" s="129">
        <f>'Sales Projections'!AB108*Y$2</f>
        <v>0</v>
      </c>
      <c r="Z15" s="129">
        <f>'Sales Projections'!AC108*Z$2</f>
        <v>0</v>
      </c>
      <c r="AA15" s="129">
        <f>'Sales Projections'!AD108*AA$2</f>
        <v>0</v>
      </c>
      <c r="AB15" s="129">
        <f>'Sales Projections'!AE108*AB$2</f>
        <v>0</v>
      </c>
      <c r="AC15" s="129">
        <f>'Sales Projections'!AF108*AC$2</f>
        <v>0</v>
      </c>
      <c r="AD15" s="131">
        <f t="shared" si="3"/>
        <v>0</v>
      </c>
      <c r="AE15" s="132">
        <f>'Sales Projections'!V108</f>
        <v>0</v>
      </c>
      <c r="AF15" s="132">
        <f>'Sales Projections'!W108</f>
        <v>0</v>
      </c>
      <c r="AG15" s="132">
        <f>'Sales Projections'!X108</f>
        <v>0</v>
      </c>
      <c r="AH15" s="105"/>
      <c r="AI15" s="105"/>
      <c r="AJ15" s="105"/>
      <c r="AK15" s="105"/>
      <c r="AL15" s="105"/>
      <c r="AM15" s="105"/>
    </row>
    <row r="16" ht="12.75" customHeight="1">
      <c r="A16" s="105"/>
      <c r="B16" s="109"/>
      <c r="C16" s="128" t="str">
        <f>'Sales Projections'!B21</f>
        <v>Product 9</v>
      </c>
      <c r="D16" s="129"/>
      <c r="E16" s="129">
        <f>'Sales Projections'!H109</f>
        <v>0</v>
      </c>
      <c r="F16" s="129">
        <f>'Sales Projections'!I109</f>
        <v>0</v>
      </c>
      <c r="G16" s="129">
        <f>'Sales Projections'!J109</f>
        <v>0</v>
      </c>
      <c r="H16" s="129">
        <f>'Sales Projections'!K109</f>
        <v>0</v>
      </c>
      <c r="I16" s="129">
        <f>'Sales Projections'!L109</f>
        <v>0</v>
      </c>
      <c r="J16" s="129">
        <f>'Sales Projections'!M109</f>
        <v>0</v>
      </c>
      <c r="K16" s="129">
        <f>'Sales Projections'!N109</f>
        <v>0</v>
      </c>
      <c r="L16" s="129">
        <f>'Sales Projections'!O109</f>
        <v>0</v>
      </c>
      <c r="M16" s="129">
        <f>'Sales Projections'!P109</f>
        <v>0</v>
      </c>
      <c r="N16" s="129">
        <f>'Sales Projections'!Q109</f>
        <v>0</v>
      </c>
      <c r="O16" s="129">
        <f>'Sales Projections'!R109</f>
        <v>0</v>
      </c>
      <c r="P16" s="129">
        <f>'Sales Projections'!S109</f>
        <v>0</v>
      </c>
      <c r="Q16" s="130">
        <f t="shared" si="2"/>
        <v>0</v>
      </c>
      <c r="R16" s="129">
        <f>'Sales Projections'!U109*R$2</f>
        <v>0</v>
      </c>
      <c r="S16" s="129">
        <f>'Sales Projections'!V109*S$2</f>
        <v>0</v>
      </c>
      <c r="T16" s="129">
        <f>'Sales Projections'!W109*T$2</f>
        <v>0</v>
      </c>
      <c r="U16" s="129">
        <f>'Sales Projections'!X109*U$2</f>
        <v>0</v>
      </c>
      <c r="V16" s="129">
        <f>'Sales Projections'!Y109*V$2</f>
        <v>0</v>
      </c>
      <c r="W16" s="129">
        <f>'Sales Projections'!Z109*W$2</f>
        <v>0</v>
      </c>
      <c r="X16" s="129">
        <f>'Sales Projections'!AA109*X$2</f>
        <v>0</v>
      </c>
      <c r="Y16" s="129">
        <f>'Sales Projections'!AB109*Y$2</f>
        <v>0</v>
      </c>
      <c r="Z16" s="129">
        <f>'Sales Projections'!AC109*Z$2</f>
        <v>0</v>
      </c>
      <c r="AA16" s="129">
        <f>'Sales Projections'!AD109*AA$2</f>
        <v>0</v>
      </c>
      <c r="AB16" s="129">
        <f>'Sales Projections'!AE109*AB$2</f>
        <v>0</v>
      </c>
      <c r="AC16" s="129">
        <f>'Sales Projections'!AF109*AC$2</f>
        <v>0</v>
      </c>
      <c r="AD16" s="131">
        <f t="shared" si="3"/>
        <v>0</v>
      </c>
      <c r="AE16" s="132">
        <f>'Sales Projections'!V109</f>
        <v>0</v>
      </c>
      <c r="AF16" s="132">
        <f>'Sales Projections'!W109</f>
        <v>0</v>
      </c>
      <c r="AG16" s="132">
        <f>'Sales Projections'!X109</f>
        <v>0</v>
      </c>
      <c r="AH16" s="105"/>
      <c r="AI16" s="105"/>
      <c r="AJ16" s="105"/>
      <c r="AK16" s="105"/>
      <c r="AL16" s="105"/>
      <c r="AM16" s="105"/>
    </row>
    <row r="17" ht="13.5" customHeight="1">
      <c r="A17" s="105"/>
      <c r="B17" s="109"/>
      <c r="C17" s="133" t="s">
        <v>99</v>
      </c>
      <c r="D17" s="134">
        <f t="shared" ref="D17:AG17" si="4">SUM(D8:D16)</f>
        <v>0</v>
      </c>
      <c r="E17" s="134">
        <f t="shared" si="4"/>
        <v>33000</v>
      </c>
      <c r="F17" s="134">
        <f t="shared" si="4"/>
        <v>33000</v>
      </c>
      <c r="G17" s="134">
        <f t="shared" si="4"/>
        <v>33000</v>
      </c>
      <c r="H17" s="134">
        <f t="shared" si="4"/>
        <v>33000</v>
      </c>
      <c r="I17" s="134">
        <f t="shared" si="4"/>
        <v>33000</v>
      </c>
      <c r="J17" s="134">
        <f t="shared" si="4"/>
        <v>33000</v>
      </c>
      <c r="K17" s="134">
        <f t="shared" si="4"/>
        <v>33000</v>
      </c>
      <c r="L17" s="134">
        <f t="shared" si="4"/>
        <v>33000</v>
      </c>
      <c r="M17" s="134">
        <f t="shared" si="4"/>
        <v>33000</v>
      </c>
      <c r="N17" s="134">
        <f t="shared" si="4"/>
        <v>33000</v>
      </c>
      <c r="O17" s="134">
        <f t="shared" si="4"/>
        <v>33000</v>
      </c>
      <c r="P17" s="134">
        <f t="shared" si="4"/>
        <v>33000</v>
      </c>
      <c r="Q17" s="135">
        <f t="shared" si="4"/>
        <v>396000</v>
      </c>
      <c r="R17" s="134">
        <f t="shared" si="4"/>
        <v>72649.5</v>
      </c>
      <c r="S17" s="134">
        <f t="shared" si="4"/>
        <v>72649.5</v>
      </c>
      <c r="T17" s="134">
        <f t="shared" si="4"/>
        <v>72649.5</v>
      </c>
      <c r="U17" s="134">
        <f t="shared" si="4"/>
        <v>72649.5</v>
      </c>
      <c r="V17" s="134">
        <f t="shared" si="4"/>
        <v>72649.5</v>
      </c>
      <c r="W17" s="134">
        <f t="shared" si="4"/>
        <v>72649.5</v>
      </c>
      <c r="X17" s="134">
        <f t="shared" si="4"/>
        <v>72649.5</v>
      </c>
      <c r="Y17" s="134">
        <f t="shared" si="4"/>
        <v>72649.5</v>
      </c>
      <c r="Z17" s="134">
        <f t="shared" si="4"/>
        <v>72649.5</v>
      </c>
      <c r="AA17" s="134">
        <f t="shared" si="4"/>
        <v>72649.5</v>
      </c>
      <c r="AB17" s="134">
        <f t="shared" si="4"/>
        <v>72649.5</v>
      </c>
      <c r="AC17" s="134">
        <f t="shared" si="4"/>
        <v>72649.5</v>
      </c>
      <c r="AD17" s="135">
        <f t="shared" si="4"/>
        <v>871794</v>
      </c>
      <c r="AE17" s="135">
        <f t="shared" si="4"/>
        <v>1389063.15</v>
      </c>
      <c r="AF17" s="135">
        <f t="shared" si="4"/>
        <v>2223564.3</v>
      </c>
      <c r="AG17" s="135">
        <f t="shared" si="4"/>
        <v>3587253.3</v>
      </c>
      <c r="AH17" s="105"/>
      <c r="AI17" s="105"/>
      <c r="AJ17" s="105"/>
      <c r="AK17" s="105"/>
      <c r="AL17" s="105"/>
      <c r="AM17" s="105"/>
    </row>
    <row r="18" ht="12.75" customHeight="1">
      <c r="A18" s="105"/>
      <c r="B18" s="109"/>
      <c r="C18" s="128" t="s">
        <v>100</v>
      </c>
      <c r="D18" s="123"/>
      <c r="E18" s="123"/>
      <c r="F18" s="136">
        <f t="shared" ref="F18:P18" si="5">(F17-E17)/E17</f>
        <v>0</v>
      </c>
      <c r="G18" s="136">
        <f t="shared" si="5"/>
        <v>0</v>
      </c>
      <c r="H18" s="136">
        <f t="shared" si="5"/>
        <v>0</v>
      </c>
      <c r="I18" s="136">
        <f t="shared" si="5"/>
        <v>0</v>
      </c>
      <c r="J18" s="136">
        <f t="shared" si="5"/>
        <v>0</v>
      </c>
      <c r="K18" s="137">
        <f t="shared" si="5"/>
        <v>0</v>
      </c>
      <c r="L18" s="136">
        <f t="shared" si="5"/>
        <v>0</v>
      </c>
      <c r="M18" s="136">
        <f t="shared" si="5"/>
        <v>0</v>
      </c>
      <c r="N18" s="138">
        <f t="shared" si="5"/>
        <v>0</v>
      </c>
      <c r="O18" s="136">
        <f t="shared" si="5"/>
        <v>0</v>
      </c>
      <c r="P18" s="139">
        <f t="shared" si="5"/>
        <v>0</v>
      </c>
      <c r="Q18" s="140"/>
      <c r="R18" s="123"/>
      <c r="S18" s="136"/>
      <c r="T18" s="136"/>
      <c r="U18" s="136"/>
      <c r="V18" s="136"/>
      <c r="W18" s="136"/>
      <c r="X18" s="137"/>
      <c r="Y18" s="136"/>
      <c r="Z18" s="136"/>
      <c r="AA18" s="138"/>
      <c r="AB18" s="136"/>
      <c r="AC18" s="139"/>
      <c r="AD18" s="140">
        <f>(AD17-Q17)/Q17</f>
        <v>1.2015</v>
      </c>
      <c r="AE18" s="140">
        <f t="shared" ref="AE18:AG18" si="6">(AE17-AD17)/AD17</f>
        <v>0.593338736</v>
      </c>
      <c r="AF18" s="140">
        <f t="shared" si="6"/>
        <v>0.6007654512</v>
      </c>
      <c r="AG18" s="140">
        <f t="shared" si="6"/>
        <v>0.6132896629</v>
      </c>
      <c r="AH18" s="105"/>
      <c r="AI18" s="105"/>
      <c r="AJ18" s="105"/>
      <c r="AK18" s="105"/>
      <c r="AL18" s="105"/>
      <c r="AM18" s="105"/>
    </row>
    <row r="19" ht="12.75" customHeight="1">
      <c r="A19" s="105"/>
      <c r="B19" s="109"/>
      <c r="C19" s="128"/>
      <c r="D19" s="123"/>
      <c r="E19" s="123"/>
      <c r="F19" s="123"/>
      <c r="G19" s="123"/>
      <c r="H19" s="123"/>
      <c r="I19" s="123"/>
      <c r="J19" s="123"/>
      <c r="K19" s="124"/>
      <c r="L19" s="123"/>
      <c r="M19" s="123"/>
      <c r="N19" s="108"/>
      <c r="O19" s="123"/>
      <c r="P19" s="125"/>
      <c r="Q19" s="126"/>
      <c r="R19" s="123"/>
      <c r="S19" s="123"/>
      <c r="T19" s="123"/>
      <c r="U19" s="123"/>
      <c r="V19" s="123"/>
      <c r="W19" s="123"/>
      <c r="X19" s="124"/>
      <c r="Y19" s="123"/>
      <c r="Z19" s="123"/>
      <c r="AA19" s="108"/>
      <c r="AB19" s="123"/>
      <c r="AC19" s="125"/>
      <c r="AD19" s="126"/>
      <c r="AE19" s="126"/>
      <c r="AF19" s="126"/>
      <c r="AG19" s="126"/>
      <c r="AH19" s="105"/>
      <c r="AI19" s="105"/>
      <c r="AJ19" s="105"/>
      <c r="AK19" s="105"/>
      <c r="AL19" s="105"/>
      <c r="AM19" s="105"/>
    </row>
    <row r="20" ht="12.75" customHeight="1">
      <c r="A20" s="105"/>
      <c r="B20" s="109"/>
      <c r="C20" s="141" t="s">
        <v>101</v>
      </c>
      <c r="D20" s="123"/>
      <c r="E20" s="123"/>
      <c r="F20" s="123"/>
      <c r="G20" s="123"/>
      <c r="H20" s="123"/>
      <c r="I20" s="123"/>
      <c r="J20" s="123"/>
      <c r="K20" s="124"/>
      <c r="L20" s="123"/>
      <c r="M20" s="123"/>
      <c r="N20" s="108"/>
      <c r="O20" s="123"/>
      <c r="P20" s="125"/>
      <c r="Q20" s="126"/>
      <c r="R20" s="123"/>
      <c r="S20" s="123"/>
      <c r="T20" s="123"/>
      <c r="U20" s="123"/>
      <c r="V20" s="123"/>
      <c r="W20" s="123"/>
      <c r="X20" s="124"/>
      <c r="Y20" s="123"/>
      <c r="Z20" s="123"/>
      <c r="AA20" s="108"/>
      <c r="AB20" s="123"/>
      <c r="AC20" s="125"/>
      <c r="AD20" s="126"/>
      <c r="AE20" s="126"/>
      <c r="AF20" s="126"/>
      <c r="AG20" s="126"/>
      <c r="AH20" s="105"/>
      <c r="AI20" s="105"/>
      <c r="AJ20" s="105"/>
      <c r="AK20" s="105"/>
      <c r="AL20" s="105"/>
      <c r="AM20" s="105"/>
    </row>
    <row r="21" ht="12.75" customHeight="1">
      <c r="A21" s="105" t="s">
        <v>102</v>
      </c>
      <c r="B21" s="109"/>
      <c r="C21" s="128" t="s">
        <v>103</v>
      </c>
      <c r="D21" s="129">
        <f>'Salary Costs (Development)'!F49</f>
        <v>0</v>
      </c>
      <c r="E21" s="129">
        <f>'Salary Costs (Development)'!G49</f>
        <v>4166.666667</v>
      </c>
      <c r="F21" s="129">
        <f>'Salary Costs (Development)'!H49</f>
        <v>4166.666667</v>
      </c>
      <c r="G21" s="129">
        <f>'Salary Costs (Development)'!I49</f>
        <v>4166.666667</v>
      </c>
      <c r="H21" s="129">
        <f>'Salary Costs (Development)'!J49</f>
        <v>4166.666667</v>
      </c>
      <c r="I21" s="129">
        <f>'Salary Costs (Development)'!K49</f>
        <v>4166.666667</v>
      </c>
      <c r="J21" s="129">
        <f>'Salary Costs (Development)'!L49</f>
        <v>4166.666667</v>
      </c>
      <c r="K21" s="129">
        <f>'Salary Costs (Development)'!M49</f>
        <v>4166.666667</v>
      </c>
      <c r="L21" s="129">
        <f>'Salary Costs (Development)'!N49</f>
        <v>4166.666667</v>
      </c>
      <c r="M21" s="129">
        <f>'Salary Costs (Development)'!O49</f>
        <v>4166.666667</v>
      </c>
      <c r="N21" s="129">
        <f>'Salary Costs (Development)'!P49</f>
        <v>4166.666667</v>
      </c>
      <c r="O21" s="129">
        <f>'Salary Costs (Development)'!Q49</f>
        <v>4166.666667</v>
      </c>
      <c r="P21" s="129">
        <f>'Salary Costs (Development)'!R49</f>
        <v>4166.666667</v>
      </c>
      <c r="Q21" s="130">
        <f t="shared" ref="Q21:Q29" si="7">SUM(D21:P21)</f>
        <v>50000</v>
      </c>
      <c r="R21" s="129">
        <f>'Salary Costs (Development)'!T49</f>
        <v>4375</v>
      </c>
      <c r="S21" s="129">
        <f>'Salary Costs (Development)'!U49</f>
        <v>4375</v>
      </c>
      <c r="T21" s="129">
        <f>'Salary Costs (Development)'!V49</f>
        <v>4375</v>
      </c>
      <c r="U21" s="129">
        <f>'Salary Costs (Development)'!W49</f>
        <v>4375</v>
      </c>
      <c r="V21" s="129">
        <f>'Salary Costs (Development)'!X49</f>
        <v>4375</v>
      </c>
      <c r="W21" s="129">
        <f>'Salary Costs (Development)'!Y49</f>
        <v>4375</v>
      </c>
      <c r="X21" s="129">
        <f>'Salary Costs (Development)'!Z49</f>
        <v>4375</v>
      </c>
      <c r="Y21" s="129">
        <f>'Salary Costs (Development)'!AA49</f>
        <v>4375</v>
      </c>
      <c r="Z21" s="129">
        <f>'Salary Costs (Development)'!AB49</f>
        <v>4375</v>
      </c>
      <c r="AA21" s="129">
        <f>'Salary Costs (Development)'!AC49</f>
        <v>4375</v>
      </c>
      <c r="AB21" s="129">
        <f>'Salary Costs (Development)'!AD49</f>
        <v>4375</v>
      </c>
      <c r="AC21" s="129">
        <f>'Salary Costs (Development)'!AE49</f>
        <v>4375</v>
      </c>
      <c r="AD21" s="130">
        <f t="shared" ref="AD21:AD29" si="8">SUM(R21:AC21)</f>
        <v>52500</v>
      </c>
      <c r="AE21" s="130">
        <f>'Salary Costs (Development)'!AG49</f>
        <v>55125</v>
      </c>
      <c r="AF21" s="130">
        <f>'Salary Costs (Development)'!AH49</f>
        <v>57881.25</v>
      </c>
      <c r="AG21" s="130">
        <f>'Salary Costs (Development)'!AI49</f>
        <v>60775.3125</v>
      </c>
      <c r="AH21" s="105"/>
      <c r="AI21" s="105"/>
      <c r="AJ21" s="105"/>
      <c r="AK21" s="105"/>
      <c r="AL21" s="105"/>
      <c r="AM21" s="105"/>
    </row>
    <row r="22" ht="12.75" customHeight="1">
      <c r="A22" s="105" t="s">
        <v>102</v>
      </c>
      <c r="B22" s="109"/>
      <c r="C22" s="128" t="s">
        <v>104</v>
      </c>
      <c r="D22" s="142">
        <f>D21*Assumptions!$C$13</f>
        <v>0</v>
      </c>
      <c r="E22" s="142">
        <f>E21*Assumptions!$C$13</f>
        <v>750</v>
      </c>
      <c r="F22" s="142">
        <f>F21*Assumptions!$C$13</f>
        <v>750</v>
      </c>
      <c r="G22" s="142">
        <f>G21*Assumptions!$C$13</f>
        <v>750</v>
      </c>
      <c r="H22" s="142">
        <f>H21*Assumptions!$C$13</f>
        <v>750</v>
      </c>
      <c r="I22" s="142">
        <f>I21*Assumptions!$C$13</f>
        <v>750</v>
      </c>
      <c r="J22" s="142">
        <f>J21*Assumptions!$C$13</f>
        <v>750</v>
      </c>
      <c r="K22" s="142">
        <f>K21*Assumptions!$C$13</f>
        <v>750</v>
      </c>
      <c r="L22" s="142">
        <f>L21*Assumptions!$C$13</f>
        <v>750</v>
      </c>
      <c r="M22" s="142">
        <f>M21*Assumptions!$C$13</f>
        <v>750</v>
      </c>
      <c r="N22" s="142">
        <f>N21*Assumptions!$C$13</f>
        <v>750</v>
      </c>
      <c r="O22" s="142">
        <f>O21*Assumptions!$C$13</f>
        <v>750</v>
      </c>
      <c r="P22" s="142">
        <f>P21*Assumptions!$C$13</f>
        <v>750</v>
      </c>
      <c r="Q22" s="130">
        <f t="shared" si="7"/>
        <v>9000</v>
      </c>
      <c r="R22" s="142">
        <f>R21*Assumptions!$C$13</f>
        <v>787.5</v>
      </c>
      <c r="S22" s="142">
        <f>S21*Assumptions!$C$13</f>
        <v>787.5</v>
      </c>
      <c r="T22" s="142">
        <f>T21*Assumptions!$C$13</f>
        <v>787.5</v>
      </c>
      <c r="U22" s="142">
        <f>U21*Assumptions!$C$13</f>
        <v>787.5</v>
      </c>
      <c r="V22" s="142">
        <f>V21*Assumptions!$C$13</f>
        <v>787.5</v>
      </c>
      <c r="W22" s="142">
        <f>W21*Assumptions!$C$13</f>
        <v>787.5</v>
      </c>
      <c r="X22" s="142">
        <f>X21*Assumptions!$C$13</f>
        <v>787.5</v>
      </c>
      <c r="Y22" s="142">
        <f>Y21*Assumptions!$C$13</f>
        <v>787.5</v>
      </c>
      <c r="Z22" s="142">
        <f>Z21*Assumptions!$C$13</f>
        <v>787.5</v>
      </c>
      <c r="AA22" s="142">
        <f>AA21*Assumptions!$C$13</f>
        <v>787.5</v>
      </c>
      <c r="AB22" s="142">
        <f>AB21*Assumptions!$C$13</f>
        <v>787.5</v>
      </c>
      <c r="AC22" s="142">
        <f>AC21*Assumptions!$C$13</f>
        <v>787.5</v>
      </c>
      <c r="AD22" s="130">
        <f t="shared" si="8"/>
        <v>9450</v>
      </c>
      <c r="AE22" s="130">
        <f>AE21*Assumptions!$C$13</f>
        <v>9922.5</v>
      </c>
      <c r="AF22" s="130">
        <f>AF21*Assumptions!$C$13</f>
        <v>10418.625</v>
      </c>
      <c r="AG22" s="130">
        <f>AG21*Assumptions!$C$13</f>
        <v>10939.55625</v>
      </c>
      <c r="AH22" s="105"/>
      <c r="AI22" s="105"/>
      <c r="AJ22" s="105"/>
      <c r="AK22" s="105"/>
      <c r="AL22" s="105"/>
      <c r="AM22" s="105"/>
    </row>
    <row r="23" ht="12.75" customHeight="1">
      <c r="A23" s="105" t="s">
        <v>105</v>
      </c>
      <c r="B23" s="143">
        <v>0.3</v>
      </c>
      <c r="C23" s="128" t="s">
        <v>106</v>
      </c>
      <c r="D23" s="129">
        <f>'Cash Flow '!F23</f>
        <v>0</v>
      </c>
      <c r="E23" s="129">
        <f t="shared" ref="E23:P23" si="9">E$17*$B23</f>
        <v>9900</v>
      </c>
      <c r="F23" s="129">
        <f t="shared" si="9"/>
        <v>9900</v>
      </c>
      <c r="G23" s="129">
        <f t="shared" si="9"/>
        <v>9900</v>
      </c>
      <c r="H23" s="129">
        <f t="shared" si="9"/>
        <v>9900</v>
      </c>
      <c r="I23" s="129">
        <f t="shared" si="9"/>
        <v>9900</v>
      </c>
      <c r="J23" s="129">
        <f t="shared" si="9"/>
        <v>9900</v>
      </c>
      <c r="K23" s="129">
        <f t="shared" si="9"/>
        <v>9900</v>
      </c>
      <c r="L23" s="129">
        <f t="shared" si="9"/>
        <v>9900</v>
      </c>
      <c r="M23" s="129">
        <f t="shared" si="9"/>
        <v>9900</v>
      </c>
      <c r="N23" s="129">
        <f t="shared" si="9"/>
        <v>9900</v>
      </c>
      <c r="O23" s="129">
        <f t="shared" si="9"/>
        <v>9900</v>
      </c>
      <c r="P23" s="129">
        <f t="shared" si="9"/>
        <v>9900</v>
      </c>
      <c r="Q23" s="130">
        <f t="shared" si="7"/>
        <v>118800</v>
      </c>
      <c r="R23" s="129">
        <f t="shared" ref="R23:AC23" si="10">R$17*$B23</f>
        <v>21794.85</v>
      </c>
      <c r="S23" s="129">
        <f t="shared" si="10"/>
        <v>21794.85</v>
      </c>
      <c r="T23" s="129">
        <f t="shared" si="10"/>
        <v>21794.85</v>
      </c>
      <c r="U23" s="129">
        <f t="shared" si="10"/>
        <v>21794.85</v>
      </c>
      <c r="V23" s="129">
        <f t="shared" si="10"/>
        <v>21794.85</v>
      </c>
      <c r="W23" s="129">
        <f t="shared" si="10"/>
        <v>21794.85</v>
      </c>
      <c r="X23" s="129">
        <f t="shared" si="10"/>
        <v>21794.85</v>
      </c>
      <c r="Y23" s="129">
        <f t="shared" si="10"/>
        <v>21794.85</v>
      </c>
      <c r="Z23" s="129">
        <f t="shared" si="10"/>
        <v>21794.85</v>
      </c>
      <c r="AA23" s="129">
        <f t="shared" si="10"/>
        <v>21794.85</v>
      </c>
      <c r="AB23" s="129">
        <f t="shared" si="10"/>
        <v>21794.85</v>
      </c>
      <c r="AC23" s="129">
        <f t="shared" si="10"/>
        <v>21794.85</v>
      </c>
      <c r="AD23" s="130">
        <f t="shared" si="8"/>
        <v>261538.2</v>
      </c>
      <c r="AE23" s="130">
        <f t="shared" ref="AE23:AG23" si="11">AE$17*$B23</f>
        <v>416718.945</v>
      </c>
      <c r="AF23" s="130">
        <f t="shared" si="11"/>
        <v>667069.29</v>
      </c>
      <c r="AG23" s="130">
        <f t="shared" si="11"/>
        <v>1076175.99</v>
      </c>
      <c r="AH23" s="105"/>
      <c r="AI23" s="144" t="s">
        <v>107</v>
      </c>
      <c r="AJ23" s="105"/>
      <c r="AK23" s="105"/>
      <c r="AL23" s="105"/>
      <c r="AM23" s="105"/>
    </row>
    <row r="24" ht="12.75" customHeight="1">
      <c r="A24" s="105" t="s">
        <v>105</v>
      </c>
      <c r="B24" s="143">
        <v>0.1</v>
      </c>
      <c r="C24" s="145" t="s">
        <v>108</v>
      </c>
      <c r="D24" s="129">
        <f>'Cash Flow '!F24</f>
        <v>0</v>
      </c>
      <c r="E24" s="129">
        <f t="shared" ref="E24:P24" si="12">E$17*$B24</f>
        <v>3300</v>
      </c>
      <c r="F24" s="129">
        <f t="shared" si="12"/>
        <v>3300</v>
      </c>
      <c r="G24" s="129">
        <f t="shared" si="12"/>
        <v>3300</v>
      </c>
      <c r="H24" s="129">
        <f t="shared" si="12"/>
        <v>3300</v>
      </c>
      <c r="I24" s="129">
        <f t="shared" si="12"/>
        <v>3300</v>
      </c>
      <c r="J24" s="129">
        <f t="shared" si="12"/>
        <v>3300</v>
      </c>
      <c r="K24" s="129">
        <f t="shared" si="12"/>
        <v>3300</v>
      </c>
      <c r="L24" s="129">
        <f t="shared" si="12"/>
        <v>3300</v>
      </c>
      <c r="M24" s="129">
        <f t="shared" si="12"/>
        <v>3300</v>
      </c>
      <c r="N24" s="129">
        <f t="shared" si="12"/>
        <v>3300</v>
      </c>
      <c r="O24" s="129">
        <f t="shared" si="12"/>
        <v>3300</v>
      </c>
      <c r="P24" s="129">
        <f t="shared" si="12"/>
        <v>3300</v>
      </c>
      <c r="Q24" s="130">
        <f t="shared" si="7"/>
        <v>39600</v>
      </c>
      <c r="R24" s="129">
        <f t="shared" ref="R24:AC24" si="13">R$17*$B24</f>
        <v>7264.95</v>
      </c>
      <c r="S24" s="129">
        <f t="shared" si="13"/>
        <v>7264.95</v>
      </c>
      <c r="T24" s="129">
        <f t="shared" si="13"/>
        <v>7264.95</v>
      </c>
      <c r="U24" s="129">
        <f t="shared" si="13"/>
        <v>7264.95</v>
      </c>
      <c r="V24" s="129">
        <f t="shared" si="13"/>
        <v>7264.95</v>
      </c>
      <c r="W24" s="129">
        <f t="shared" si="13"/>
        <v>7264.95</v>
      </c>
      <c r="X24" s="129">
        <f t="shared" si="13"/>
        <v>7264.95</v>
      </c>
      <c r="Y24" s="129">
        <f t="shared" si="13"/>
        <v>7264.95</v>
      </c>
      <c r="Z24" s="129">
        <f t="shared" si="13"/>
        <v>7264.95</v>
      </c>
      <c r="AA24" s="129">
        <f t="shared" si="13"/>
        <v>7264.95</v>
      </c>
      <c r="AB24" s="129">
        <f t="shared" si="13"/>
        <v>7264.95</v>
      </c>
      <c r="AC24" s="129">
        <f t="shared" si="13"/>
        <v>7264.95</v>
      </c>
      <c r="AD24" s="130">
        <f t="shared" si="8"/>
        <v>87179.4</v>
      </c>
      <c r="AE24" s="130">
        <f t="shared" ref="AE24:AG24" si="14">AE$17*$B24</f>
        <v>138906.315</v>
      </c>
      <c r="AF24" s="130">
        <f t="shared" si="14"/>
        <v>222356.43</v>
      </c>
      <c r="AG24" s="130">
        <f t="shared" si="14"/>
        <v>358725.33</v>
      </c>
      <c r="AH24" s="105"/>
      <c r="AI24" s="144" t="s">
        <v>107</v>
      </c>
      <c r="AJ24" s="105"/>
      <c r="AK24" s="105"/>
      <c r="AL24" s="105"/>
      <c r="AM24" s="105"/>
    </row>
    <row r="25" ht="11.25" customHeight="1">
      <c r="A25" s="105" t="s">
        <v>105</v>
      </c>
      <c r="B25" s="143">
        <v>0.01</v>
      </c>
      <c r="C25" s="145" t="s">
        <v>109</v>
      </c>
      <c r="D25" s="129">
        <f>'Cash Flow '!F25</f>
        <v>5000</v>
      </c>
      <c r="E25" s="129">
        <f t="shared" ref="E25:P25" si="15">E$17*$B25</f>
        <v>330</v>
      </c>
      <c r="F25" s="129">
        <f t="shared" si="15"/>
        <v>330</v>
      </c>
      <c r="G25" s="129">
        <f t="shared" si="15"/>
        <v>330</v>
      </c>
      <c r="H25" s="129">
        <f t="shared" si="15"/>
        <v>330</v>
      </c>
      <c r="I25" s="129">
        <f t="shared" si="15"/>
        <v>330</v>
      </c>
      <c r="J25" s="129">
        <f t="shared" si="15"/>
        <v>330</v>
      </c>
      <c r="K25" s="129">
        <f t="shared" si="15"/>
        <v>330</v>
      </c>
      <c r="L25" s="129">
        <f t="shared" si="15"/>
        <v>330</v>
      </c>
      <c r="M25" s="129">
        <f t="shared" si="15"/>
        <v>330</v>
      </c>
      <c r="N25" s="129">
        <f t="shared" si="15"/>
        <v>330</v>
      </c>
      <c r="O25" s="129">
        <f t="shared" si="15"/>
        <v>330</v>
      </c>
      <c r="P25" s="129">
        <f t="shared" si="15"/>
        <v>330</v>
      </c>
      <c r="Q25" s="130">
        <f t="shared" si="7"/>
        <v>8960</v>
      </c>
      <c r="R25" s="129">
        <f t="shared" ref="R25:AC25" si="16">R$17*$B25</f>
        <v>726.495</v>
      </c>
      <c r="S25" s="129">
        <f t="shared" si="16"/>
        <v>726.495</v>
      </c>
      <c r="T25" s="129">
        <f t="shared" si="16"/>
        <v>726.495</v>
      </c>
      <c r="U25" s="129">
        <f t="shared" si="16"/>
        <v>726.495</v>
      </c>
      <c r="V25" s="129">
        <f t="shared" si="16"/>
        <v>726.495</v>
      </c>
      <c r="W25" s="129">
        <f t="shared" si="16"/>
        <v>726.495</v>
      </c>
      <c r="X25" s="129">
        <f t="shared" si="16"/>
        <v>726.495</v>
      </c>
      <c r="Y25" s="129">
        <f t="shared" si="16"/>
        <v>726.495</v>
      </c>
      <c r="Z25" s="129">
        <f t="shared" si="16"/>
        <v>726.495</v>
      </c>
      <c r="AA25" s="129">
        <f t="shared" si="16"/>
        <v>726.495</v>
      </c>
      <c r="AB25" s="129">
        <f t="shared" si="16"/>
        <v>726.495</v>
      </c>
      <c r="AC25" s="129">
        <f t="shared" si="16"/>
        <v>726.495</v>
      </c>
      <c r="AD25" s="130">
        <f t="shared" si="8"/>
        <v>8717.94</v>
      </c>
      <c r="AE25" s="130">
        <f t="shared" ref="AE25:AG25" si="17">AE$17*$B25</f>
        <v>13890.6315</v>
      </c>
      <c r="AF25" s="130">
        <f t="shared" si="17"/>
        <v>22235.643</v>
      </c>
      <c r="AG25" s="130">
        <f t="shared" si="17"/>
        <v>35872.533</v>
      </c>
      <c r="AH25" s="105"/>
      <c r="AI25" s="144" t="s">
        <v>107</v>
      </c>
      <c r="AJ25" s="105"/>
      <c r="AK25" s="105"/>
      <c r="AL25" s="105"/>
      <c r="AM25" s="105"/>
    </row>
    <row r="26" ht="11.25" customHeight="1">
      <c r="A26" s="105" t="s">
        <v>105</v>
      </c>
      <c r="B26" s="143">
        <v>0.01</v>
      </c>
      <c r="C26" s="145" t="s">
        <v>110</v>
      </c>
      <c r="D26" s="129">
        <f>'Cash Flow '!F26</f>
        <v>0</v>
      </c>
      <c r="E26" s="129">
        <f t="shared" ref="E26:P26" si="18">E$17*$B26</f>
        <v>330</v>
      </c>
      <c r="F26" s="129">
        <f t="shared" si="18"/>
        <v>330</v>
      </c>
      <c r="G26" s="129">
        <f t="shared" si="18"/>
        <v>330</v>
      </c>
      <c r="H26" s="129">
        <f t="shared" si="18"/>
        <v>330</v>
      </c>
      <c r="I26" s="129">
        <f t="shared" si="18"/>
        <v>330</v>
      </c>
      <c r="J26" s="129">
        <f t="shared" si="18"/>
        <v>330</v>
      </c>
      <c r="K26" s="129">
        <f t="shared" si="18"/>
        <v>330</v>
      </c>
      <c r="L26" s="129">
        <f t="shared" si="18"/>
        <v>330</v>
      </c>
      <c r="M26" s="129">
        <f t="shared" si="18"/>
        <v>330</v>
      </c>
      <c r="N26" s="129">
        <f t="shared" si="18"/>
        <v>330</v>
      </c>
      <c r="O26" s="129">
        <f t="shared" si="18"/>
        <v>330</v>
      </c>
      <c r="P26" s="129">
        <f t="shared" si="18"/>
        <v>330</v>
      </c>
      <c r="Q26" s="130">
        <f t="shared" si="7"/>
        <v>3960</v>
      </c>
      <c r="R26" s="129">
        <f t="shared" ref="R26:AC26" si="19">R$17*$B26</f>
        <v>726.495</v>
      </c>
      <c r="S26" s="129">
        <f t="shared" si="19"/>
        <v>726.495</v>
      </c>
      <c r="T26" s="129">
        <f t="shared" si="19"/>
        <v>726.495</v>
      </c>
      <c r="U26" s="129">
        <f t="shared" si="19"/>
        <v>726.495</v>
      </c>
      <c r="V26" s="129">
        <f t="shared" si="19"/>
        <v>726.495</v>
      </c>
      <c r="W26" s="129">
        <f t="shared" si="19"/>
        <v>726.495</v>
      </c>
      <c r="X26" s="129">
        <f t="shared" si="19"/>
        <v>726.495</v>
      </c>
      <c r="Y26" s="129">
        <f t="shared" si="19"/>
        <v>726.495</v>
      </c>
      <c r="Z26" s="129">
        <f t="shared" si="19"/>
        <v>726.495</v>
      </c>
      <c r="AA26" s="129">
        <f t="shared" si="19"/>
        <v>726.495</v>
      </c>
      <c r="AB26" s="129">
        <f t="shared" si="19"/>
        <v>726.495</v>
      </c>
      <c r="AC26" s="129">
        <f t="shared" si="19"/>
        <v>726.495</v>
      </c>
      <c r="AD26" s="130">
        <f t="shared" si="8"/>
        <v>8717.94</v>
      </c>
      <c r="AE26" s="130">
        <f t="shared" ref="AE26:AG26" si="20">AE$17*$B26</f>
        <v>13890.6315</v>
      </c>
      <c r="AF26" s="130">
        <f t="shared" si="20"/>
        <v>22235.643</v>
      </c>
      <c r="AG26" s="130">
        <f t="shared" si="20"/>
        <v>35872.533</v>
      </c>
      <c r="AH26" s="105"/>
      <c r="AI26" s="144" t="s">
        <v>107</v>
      </c>
      <c r="AJ26" s="105"/>
      <c r="AK26" s="105"/>
      <c r="AL26" s="105"/>
      <c r="AM26" s="105"/>
    </row>
    <row r="27" ht="11.25" customHeight="1">
      <c r="A27" s="105" t="s">
        <v>105</v>
      </c>
      <c r="B27" s="143">
        <v>0.03</v>
      </c>
      <c r="C27" s="145" t="s">
        <v>111</v>
      </c>
      <c r="D27" s="129">
        <f>'Cash Flow '!F27</f>
        <v>0</v>
      </c>
      <c r="E27" s="129">
        <f t="shared" ref="E27:P27" si="21">E$17*$B27</f>
        <v>990</v>
      </c>
      <c r="F27" s="129">
        <f t="shared" si="21"/>
        <v>990</v>
      </c>
      <c r="G27" s="129">
        <f t="shared" si="21"/>
        <v>990</v>
      </c>
      <c r="H27" s="129">
        <f t="shared" si="21"/>
        <v>990</v>
      </c>
      <c r="I27" s="129">
        <f t="shared" si="21"/>
        <v>990</v>
      </c>
      <c r="J27" s="129">
        <f t="shared" si="21"/>
        <v>990</v>
      </c>
      <c r="K27" s="129">
        <f t="shared" si="21"/>
        <v>990</v>
      </c>
      <c r="L27" s="129">
        <f t="shared" si="21"/>
        <v>990</v>
      </c>
      <c r="M27" s="129">
        <f t="shared" si="21"/>
        <v>990</v>
      </c>
      <c r="N27" s="129">
        <f t="shared" si="21"/>
        <v>990</v>
      </c>
      <c r="O27" s="129">
        <f t="shared" si="21"/>
        <v>990</v>
      </c>
      <c r="P27" s="129">
        <f t="shared" si="21"/>
        <v>990</v>
      </c>
      <c r="Q27" s="130">
        <f t="shared" si="7"/>
        <v>11880</v>
      </c>
      <c r="R27" s="129">
        <f t="shared" ref="R27:AC27" si="22">R$17*$B27</f>
        <v>2179.485</v>
      </c>
      <c r="S27" s="129">
        <f t="shared" si="22"/>
        <v>2179.485</v>
      </c>
      <c r="T27" s="129">
        <f t="shared" si="22"/>
        <v>2179.485</v>
      </c>
      <c r="U27" s="129">
        <f t="shared" si="22"/>
        <v>2179.485</v>
      </c>
      <c r="V27" s="129">
        <f t="shared" si="22"/>
        <v>2179.485</v>
      </c>
      <c r="W27" s="129">
        <f t="shared" si="22"/>
        <v>2179.485</v>
      </c>
      <c r="X27" s="129">
        <f t="shared" si="22"/>
        <v>2179.485</v>
      </c>
      <c r="Y27" s="129">
        <f t="shared" si="22"/>
        <v>2179.485</v>
      </c>
      <c r="Z27" s="129">
        <f t="shared" si="22"/>
        <v>2179.485</v>
      </c>
      <c r="AA27" s="129">
        <f t="shared" si="22"/>
        <v>2179.485</v>
      </c>
      <c r="AB27" s="129">
        <f t="shared" si="22"/>
        <v>2179.485</v>
      </c>
      <c r="AC27" s="129">
        <f t="shared" si="22"/>
        <v>2179.485</v>
      </c>
      <c r="AD27" s="130">
        <f t="shared" si="8"/>
        <v>26153.82</v>
      </c>
      <c r="AE27" s="130">
        <f t="shared" ref="AE27:AG27" si="23">AE$17*$B27</f>
        <v>41671.8945</v>
      </c>
      <c r="AF27" s="130">
        <f t="shared" si="23"/>
        <v>66706.929</v>
      </c>
      <c r="AG27" s="130">
        <f t="shared" si="23"/>
        <v>107617.599</v>
      </c>
      <c r="AH27" s="105"/>
      <c r="AI27" s="144" t="s">
        <v>107</v>
      </c>
      <c r="AJ27" s="105"/>
      <c r="AK27" s="105"/>
      <c r="AL27" s="105"/>
      <c r="AM27" s="105"/>
    </row>
    <row r="28" ht="11.25" customHeight="1">
      <c r="A28" s="105" t="s">
        <v>105</v>
      </c>
      <c r="B28" s="143">
        <v>0.0</v>
      </c>
      <c r="C28" s="145" t="s">
        <v>112</v>
      </c>
      <c r="D28" s="129">
        <f>'Cash Flow '!F28</f>
        <v>0</v>
      </c>
      <c r="E28" s="129">
        <f t="shared" ref="E28:P28" si="24">E$17*$B28</f>
        <v>0</v>
      </c>
      <c r="F28" s="129">
        <f t="shared" si="24"/>
        <v>0</v>
      </c>
      <c r="G28" s="129">
        <f t="shared" si="24"/>
        <v>0</v>
      </c>
      <c r="H28" s="129">
        <f t="shared" si="24"/>
        <v>0</v>
      </c>
      <c r="I28" s="129">
        <f t="shared" si="24"/>
        <v>0</v>
      </c>
      <c r="J28" s="129">
        <f t="shared" si="24"/>
        <v>0</v>
      </c>
      <c r="K28" s="129">
        <f t="shared" si="24"/>
        <v>0</v>
      </c>
      <c r="L28" s="129">
        <f t="shared" si="24"/>
        <v>0</v>
      </c>
      <c r="M28" s="129">
        <f t="shared" si="24"/>
        <v>0</v>
      </c>
      <c r="N28" s="129">
        <f t="shared" si="24"/>
        <v>0</v>
      </c>
      <c r="O28" s="129">
        <f t="shared" si="24"/>
        <v>0</v>
      </c>
      <c r="P28" s="129">
        <f t="shared" si="24"/>
        <v>0</v>
      </c>
      <c r="Q28" s="130">
        <f t="shared" si="7"/>
        <v>0</v>
      </c>
      <c r="R28" s="129">
        <f t="shared" ref="R28:AC28" si="25">R$17*$B28</f>
        <v>0</v>
      </c>
      <c r="S28" s="129">
        <f t="shared" si="25"/>
        <v>0</v>
      </c>
      <c r="T28" s="129">
        <f t="shared" si="25"/>
        <v>0</v>
      </c>
      <c r="U28" s="129">
        <f t="shared" si="25"/>
        <v>0</v>
      </c>
      <c r="V28" s="129">
        <f t="shared" si="25"/>
        <v>0</v>
      </c>
      <c r="W28" s="129">
        <f t="shared" si="25"/>
        <v>0</v>
      </c>
      <c r="X28" s="129">
        <f t="shared" si="25"/>
        <v>0</v>
      </c>
      <c r="Y28" s="129">
        <f t="shared" si="25"/>
        <v>0</v>
      </c>
      <c r="Z28" s="129">
        <f t="shared" si="25"/>
        <v>0</v>
      </c>
      <c r="AA28" s="129">
        <f t="shared" si="25"/>
        <v>0</v>
      </c>
      <c r="AB28" s="129">
        <f t="shared" si="25"/>
        <v>0</v>
      </c>
      <c r="AC28" s="129">
        <f t="shared" si="25"/>
        <v>0</v>
      </c>
      <c r="AD28" s="130">
        <f t="shared" si="8"/>
        <v>0</v>
      </c>
      <c r="AE28" s="130">
        <f t="shared" ref="AE28:AG28" si="26">AE$17*$B28</f>
        <v>0</v>
      </c>
      <c r="AF28" s="130">
        <f t="shared" si="26"/>
        <v>0</v>
      </c>
      <c r="AG28" s="130">
        <f t="shared" si="26"/>
        <v>0</v>
      </c>
      <c r="AH28" s="105"/>
      <c r="AI28" s="144" t="s">
        <v>107</v>
      </c>
      <c r="AJ28" s="105"/>
      <c r="AK28" s="105"/>
      <c r="AL28" s="105"/>
      <c r="AM28" s="105"/>
    </row>
    <row r="29" ht="11.25" customHeight="1">
      <c r="A29" s="105" t="s">
        <v>105</v>
      </c>
      <c r="B29" s="143">
        <v>0.02</v>
      </c>
      <c r="C29" s="145" t="s">
        <v>113</v>
      </c>
      <c r="D29" s="129">
        <f>'Cash Flow '!F29</f>
        <v>0</v>
      </c>
      <c r="E29" s="129">
        <f t="shared" ref="E29:P29" si="27">E$17*$B29</f>
        <v>660</v>
      </c>
      <c r="F29" s="129">
        <f t="shared" si="27"/>
        <v>660</v>
      </c>
      <c r="G29" s="129">
        <f t="shared" si="27"/>
        <v>660</v>
      </c>
      <c r="H29" s="129">
        <f t="shared" si="27"/>
        <v>660</v>
      </c>
      <c r="I29" s="129">
        <f t="shared" si="27"/>
        <v>660</v>
      </c>
      <c r="J29" s="129">
        <f t="shared" si="27"/>
        <v>660</v>
      </c>
      <c r="K29" s="129">
        <f t="shared" si="27"/>
        <v>660</v>
      </c>
      <c r="L29" s="129">
        <f t="shared" si="27"/>
        <v>660</v>
      </c>
      <c r="M29" s="129">
        <f t="shared" si="27"/>
        <v>660</v>
      </c>
      <c r="N29" s="129">
        <f t="shared" si="27"/>
        <v>660</v>
      </c>
      <c r="O29" s="129">
        <f t="shared" si="27"/>
        <v>660</v>
      </c>
      <c r="P29" s="129">
        <f t="shared" si="27"/>
        <v>660</v>
      </c>
      <c r="Q29" s="130">
        <f t="shared" si="7"/>
        <v>7920</v>
      </c>
      <c r="R29" s="129">
        <f t="shared" ref="R29:AC29" si="28">R$17*$B29</f>
        <v>1452.99</v>
      </c>
      <c r="S29" s="129">
        <f t="shared" si="28"/>
        <v>1452.99</v>
      </c>
      <c r="T29" s="129">
        <f t="shared" si="28"/>
        <v>1452.99</v>
      </c>
      <c r="U29" s="129">
        <f t="shared" si="28"/>
        <v>1452.99</v>
      </c>
      <c r="V29" s="129">
        <f t="shared" si="28"/>
        <v>1452.99</v>
      </c>
      <c r="W29" s="129">
        <f t="shared" si="28"/>
        <v>1452.99</v>
      </c>
      <c r="X29" s="129">
        <f t="shared" si="28"/>
        <v>1452.99</v>
      </c>
      <c r="Y29" s="129">
        <f t="shared" si="28"/>
        <v>1452.99</v>
      </c>
      <c r="Z29" s="129">
        <f t="shared" si="28"/>
        <v>1452.99</v>
      </c>
      <c r="AA29" s="129">
        <f t="shared" si="28"/>
        <v>1452.99</v>
      </c>
      <c r="AB29" s="129">
        <f t="shared" si="28"/>
        <v>1452.99</v>
      </c>
      <c r="AC29" s="129">
        <f t="shared" si="28"/>
        <v>1452.99</v>
      </c>
      <c r="AD29" s="130">
        <f t="shared" si="8"/>
        <v>17435.88</v>
      </c>
      <c r="AE29" s="130">
        <f t="shared" ref="AE29:AG29" si="29">AE$17*$B29</f>
        <v>27781.263</v>
      </c>
      <c r="AF29" s="130">
        <f t="shared" si="29"/>
        <v>44471.286</v>
      </c>
      <c r="AG29" s="130">
        <f t="shared" si="29"/>
        <v>71745.066</v>
      </c>
      <c r="AH29" s="105"/>
      <c r="AI29" s="144" t="s">
        <v>107</v>
      </c>
      <c r="AJ29" s="105"/>
      <c r="AK29" s="105"/>
      <c r="AL29" s="105"/>
      <c r="AM29" s="105"/>
    </row>
    <row r="30" ht="13.5" customHeight="1">
      <c r="A30" s="105"/>
      <c r="B30" s="109"/>
      <c r="C30" s="133" t="s">
        <v>12</v>
      </c>
      <c r="D30" s="146">
        <f t="shared" ref="D30:AG30" si="30">SUM(D21:D29)</f>
        <v>5000</v>
      </c>
      <c r="E30" s="146">
        <f t="shared" si="30"/>
        <v>20426.66667</v>
      </c>
      <c r="F30" s="134">
        <f t="shared" si="30"/>
        <v>20426.66667</v>
      </c>
      <c r="G30" s="134">
        <f t="shared" si="30"/>
        <v>20426.66667</v>
      </c>
      <c r="H30" s="134">
        <f t="shared" si="30"/>
        <v>20426.66667</v>
      </c>
      <c r="I30" s="134">
        <f t="shared" si="30"/>
        <v>20426.66667</v>
      </c>
      <c r="J30" s="134">
        <f t="shared" si="30"/>
        <v>20426.66667</v>
      </c>
      <c r="K30" s="134">
        <f t="shared" si="30"/>
        <v>20426.66667</v>
      </c>
      <c r="L30" s="134">
        <f t="shared" si="30"/>
        <v>20426.66667</v>
      </c>
      <c r="M30" s="134">
        <f t="shared" si="30"/>
        <v>20426.66667</v>
      </c>
      <c r="N30" s="134">
        <f t="shared" si="30"/>
        <v>20426.66667</v>
      </c>
      <c r="O30" s="134">
        <f t="shared" si="30"/>
        <v>20426.66667</v>
      </c>
      <c r="P30" s="134">
        <f t="shared" si="30"/>
        <v>20426.66667</v>
      </c>
      <c r="Q30" s="135">
        <f t="shared" si="30"/>
        <v>250120</v>
      </c>
      <c r="R30" s="134">
        <f t="shared" si="30"/>
        <v>39307.765</v>
      </c>
      <c r="S30" s="134">
        <f t="shared" si="30"/>
        <v>39307.765</v>
      </c>
      <c r="T30" s="134">
        <f t="shared" si="30"/>
        <v>39307.765</v>
      </c>
      <c r="U30" s="134">
        <f t="shared" si="30"/>
        <v>39307.765</v>
      </c>
      <c r="V30" s="134">
        <f t="shared" si="30"/>
        <v>39307.765</v>
      </c>
      <c r="W30" s="134">
        <f t="shared" si="30"/>
        <v>39307.765</v>
      </c>
      <c r="X30" s="134">
        <f t="shared" si="30"/>
        <v>39307.765</v>
      </c>
      <c r="Y30" s="134">
        <f t="shared" si="30"/>
        <v>39307.765</v>
      </c>
      <c r="Z30" s="134">
        <f t="shared" si="30"/>
        <v>39307.765</v>
      </c>
      <c r="AA30" s="134">
        <f t="shared" si="30"/>
        <v>39307.765</v>
      </c>
      <c r="AB30" s="134">
        <f t="shared" si="30"/>
        <v>39307.765</v>
      </c>
      <c r="AC30" s="134">
        <f t="shared" si="30"/>
        <v>39307.765</v>
      </c>
      <c r="AD30" s="135">
        <f t="shared" si="30"/>
        <v>471693.18</v>
      </c>
      <c r="AE30" s="135">
        <f t="shared" si="30"/>
        <v>717907.1805</v>
      </c>
      <c r="AF30" s="135">
        <f t="shared" si="30"/>
        <v>1113375.096</v>
      </c>
      <c r="AG30" s="135">
        <f t="shared" si="30"/>
        <v>1757723.92</v>
      </c>
      <c r="AH30" s="105"/>
      <c r="AI30" s="105"/>
      <c r="AJ30" s="105"/>
      <c r="AK30" s="105"/>
      <c r="AL30" s="105"/>
      <c r="AM30" s="105"/>
    </row>
    <row r="31" ht="12.75" customHeight="1">
      <c r="A31" s="105"/>
      <c r="B31" s="109"/>
      <c r="C31" s="128"/>
      <c r="D31" s="129"/>
      <c r="E31" s="129"/>
      <c r="F31" s="129"/>
      <c r="G31" s="129"/>
      <c r="H31" s="129"/>
      <c r="I31" s="129"/>
      <c r="J31" s="129"/>
      <c r="K31" s="147"/>
      <c r="L31" s="129"/>
      <c r="M31" s="129"/>
      <c r="N31" s="148"/>
      <c r="O31" s="129"/>
      <c r="P31" s="149"/>
      <c r="Q31" s="130"/>
      <c r="R31" s="129"/>
      <c r="S31" s="129"/>
      <c r="T31" s="129"/>
      <c r="U31" s="129"/>
      <c r="V31" s="129"/>
      <c r="W31" s="129"/>
      <c r="X31" s="147"/>
      <c r="Y31" s="129"/>
      <c r="Z31" s="129"/>
      <c r="AA31" s="148"/>
      <c r="AB31" s="129"/>
      <c r="AC31" s="149"/>
      <c r="AD31" s="140">
        <f>(AD30-Q30)/Q30</f>
        <v>0.8858675036</v>
      </c>
      <c r="AE31" s="140">
        <f t="shared" ref="AE31:AG31" si="31">(AE30-AD30)/AD30</f>
        <v>0.5219791401</v>
      </c>
      <c r="AF31" s="140">
        <f t="shared" si="31"/>
        <v>0.5508621814</v>
      </c>
      <c r="AG31" s="140">
        <f t="shared" si="31"/>
        <v>0.5787347194</v>
      </c>
      <c r="AH31" s="105"/>
      <c r="AI31" s="105"/>
      <c r="AJ31" s="105"/>
      <c r="AK31" s="105"/>
      <c r="AL31" s="105"/>
      <c r="AM31" s="105"/>
    </row>
    <row r="32" ht="13.5" customHeight="1">
      <c r="A32" s="105"/>
      <c r="B32" s="109"/>
      <c r="C32" s="128"/>
      <c r="D32" s="129"/>
      <c r="E32" s="129"/>
      <c r="F32" s="129"/>
      <c r="G32" s="129"/>
      <c r="H32" s="129"/>
      <c r="I32" s="129"/>
      <c r="J32" s="129"/>
      <c r="K32" s="147"/>
      <c r="L32" s="129"/>
      <c r="M32" s="129"/>
      <c r="N32" s="148"/>
      <c r="O32" s="129"/>
      <c r="P32" s="149"/>
      <c r="Q32" s="130"/>
      <c r="R32" s="129"/>
      <c r="S32" s="129"/>
      <c r="T32" s="129"/>
      <c r="U32" s="129"/>
      <c r="V32" s="129"/>
      <c r="W32" s="129"/>
      <c r="X32" s="147"/>
      <c r="Y32" s="129"/>
      <c r="Z32" s="129"/>
      <c r="AA32" s="148"/>
      <c r="AB32" s="129"/>
      <c r="AC32" s="149"/>
      <c r="AD32" s="130"/>
      <c r="AE32" s="130"/>
      <c r="AF32" s="130"/>
      <c r="AG32" s="130"/>
      <c r="AH32" s="105"/>
      <c r="AI32" s="105"/>
      <c r="AJ32" s="105"/>
      <c r="AK32" s="105"/>
      <c r="AL32" s="105"/>
      <c r="AM32" s="105"/>
    </row>
    <row r="33" ht="13.5" customHeight="1">
      <c r="A33" s="105"/>
      <c r="B33" s="109"/>
      <c r="C33" s="150" t="s">
        <v>39</v>
      </c>
      <c r="D33" s="146">
        <f t="shared" ref="D33:AG33" si="32">D17-D30</f>
        <v>-5000</v>
      </c>
      <c r="E33" s="146">
        <f t="shared" si="32"/>
        <v>12573.33333</v>
      </c>
      <c r="F33" s="134">
        <f t="shared" si="32"/>
        <v>12573.33333</v>
      </c>
      <c r="G33" s="134">
        <f t="shared" si="32"/>
        <v>12573.33333</v>
      </c>
      <c r="H33" s="134">
        <f t="shared" si="32"/>
        <v>12573.33333</v>
      </c>
      <c r="I33" s="134">
        <f t="shared" si="32"/>
        <v>12573.33333</v>
      </c>
      <c r="J33" s="134">
        <f t="shared" si="32"/>
        <v>12573.33333</v>
      </c>
      <c r="K33" s="151">
        <f t="shared" si="32"/>
        <v>12573.33333</v>
      </c>
      <c r="L33" s="134">
        <f t="shared" si="32"/>
        <v>12573.33333</v>
      </c>
      <c r="M33" s="134">
        <f t="shared" si="32"/>
        <v>12573.33333</v>
      </c>
      <c r="N33" s="152">
        <f t="shared" si="32"/>
        <v>12573.33333</v>
      </c>
      <c r="O33" s="134">
        <f t="shared" si="32"/>
        <v>12573.33333</v>
      </c>
      <c r="P33" s="146">
        <f t="shared" si="32"/>
        <v>12573.33333</v>
      </c>
      <c r="Q33" s="135">
        <f t="shared" si="32"/>
        <v>145880</v>
      </c>
      <c r="R33" s="146">
        <f t="shared" si="32"/>
        <v>33341.735</v>
      </c>
      <c r="S33" s="146">
        <f t="shared" si="32"/>
        <v>33341.735</v>
      </c>
      <c r="T33" s="146">
        <f t="shared" si="32"/>
        <v>33341.735</v>
      </c>
      <c r="U33" s="146">
        <f t="shared" si="32"/>
        <v>33341.735</v>
      </c>
      <c r="V33" s="146">
        <f t="shared" si="32"/>
        <v>33341.735</v>
      </c>
      <c r="W33" s="146">
        <f t="shared" si="32"/>
        <v>33341.735</v>
      </c>
      <c r="X33" s="146">
        <f t="shared" si="32"/>
        <v>33341.735</v>
      </c>
      <c r="Y33" s="146">
        <f t="shared" si="32"/>
        <v>33341.735</v>
      </c>
      <c r="Z33" s="146">
        <f t="shared" si="32"/>
        <v>33341.735</v>
      </c>
      <c r="AA33" s="146">
        <f t="shared" si="32"/>
        <v>33341.735</v>
      </c>
      <c r="AB33" s="146">
        <f t="shared" si="32"/>
        <v>33341.735</v>
      </c>
      <c r="AC33" s="146">
        <f t="shared" si="32"/>
        <v>33341.735</v>
      </c>
      <c r="AD33" s="135">
        <f t="shared" si="32"/>
        <v>400100.82</v>
      </c>
      <c r="AE33" s="135">
        <f t="shared" si="32"/>
        <v>671155.9695</v>
      </c>
      <c r="AF33" s="135">
        <f t="shared" si="32"/>
        <v>1110189.204</v>
      </c>
      <c r="AG33" s="135">
        <f t="shared" si="32"/>
        <v>1829529.38</v>
      </c>
      <c r="AH33" s="105"/>
      <c r="AI33" s="105"/>
      <c r="AJ33" s="105"/>
      <c r="AK33" s="105"/>
      <c r="AL33" s="105"/>
      <c r="AM33" s="105"/>
    </row>
    <row r="34" ht="12.75" customHeight="1">
      <c r="A34" s="105"/>
      <c r="B34" s="109"/>
      <c r="C34" s="128" t="s">
        <v>114</v>
      </c>
      <c r="D34" s="136" t="str">
        <f t="shared" ref="D34:Q34" si="33">D33/D17</f>
        <v>#DIV/0!</v>
      </c>
      <c r="E34" s="136">
        <f t="shared" si="33"/>
        <v>0.381010101</v>
      </c>
      <c r="F34" s="136">
        <f t="shared" si="33"/>
        <v>0.381010101</v>
      </c>
      <c r="G34" s="136">
        <f t="shared" si="33"/>
        <v>0.381010101</v>
      </c>
      <c r="H34" s="136">
        <f t="shared" si="33"/>
        <v>0.381010101</v>
      </c>
      <c r="I34" s="136">
        <f t="shared" si="33"/>
        <v>0.381010101</v>
      </c>
      <c r="J34" s="136">
        <f t="shared" si="33"/>
        <v>0.381010101</v>
      </c>
      <c r="K34" s="136">
        <f t="shared" si="33"/>
        <v>0.381010101</v>
      </c>
      <c r="L34" s="136">
        <f t="shared" si="33"/>
        <v>0.381010101</v>
      </c>
      <c r="M34" s="136">
        <f t="shared" si="33"/>
        <v>0.381010101</v>
      </c>
      <c r="N34" s="136">
        <f t="shared" si="33"/>
        <v>0.381010101</v>
      </c>
      <c r="O34" s="136">
        <f t="shared" si="33"/>
        <v>0.381010101</v>
      </c>
      <c r="P34" s="136">
        <f t="shared" si="33"/>
        <v>0.381010101</v>
      </c>
      <c r="Q34" s="140">
        <f t="shared" si="33"/>
        <v>0.3683838384</v>
      </c>
      <c r="R34" s="136"/>
      <c r="S34" s="136"/>
      <c r="T34" s="136"/>
      <c r="U34" s="136"/>
      <c r="V34" s="136"/>
      <c r="W34" s="136"/>
      <c r="X34" s="136"/>
      <c r="Y34" s="136"/>
      <c r="Z34" s="136"/>
      <c r="AA34" s="136"/>
      <c r="AB34" s="136"/>
      <c r="AC34" s="136"/>
      <c r="AD34" s="140">
        <f t="shared" ref="AD34:AG34" si="34">AD33/AD17</f>
        <v>0.4589396348</v>
      </c>
      <c r="AE34" s="140">
        <f t="shared" si="34"/>
        <v>0.4831716755</v>
      </c>
      <c r="AF34" s="140">
        <f t="shared" si="34"/>
        <v>0.499283607</v>
      </c>
      <c r="AG34" s="140">
        <f t="shared" si="34"/>
        <v>0.5100084179</v>
      </c>
      <c r="AH34" s="105"/>
      <c r="AI34" s="105"/>
      <c r="AJ34" s="105"/>
      <c r="AK34" s="105"/>
      <c r="AL34" s="105"/>
      <c r="AM34" s="105"/>
    </row>
    <row r="35" ht="12.75" customHeight="1">
      <c r="A35" s="105"/>
      <c r="B35" s="109"/>
      <c r="C35" s="128"/>
      <c r="D35" s="123"/>
      <c r="E35" s="123"/>
      <c r="F35" s="123"/>
      <c r="G35" s="123"/>
      <c r="H35" s="123"/>
      <c r="I35" s="123"/>
      <c r="J35" s="123"/>
      <c r="K35" s="124"/>
      <c r="L35" s="123"/>
      <c r="M35" s="123"/>
      <c r="N35" s="108"/>
      <c r="O35" s="123"/>
      <c r="P35" s="125"/>
      <c r="Q35" s="126"/>
      <c r="R35" s="123"/>
      <c r="S35" s="123"/>
      <c r="T35" s="123"/>
      <c r="U35" s="123"/>
      <c r="V35" s="123"/>
      <c r="W35" s="123"/>
      <c r="X35" s="124"/>
      <c r="Y35" s="123"/>
      <c r="Z35" s="123"/>
      <c r="AA35" s="108"/>
      <c r="AB35" s="123"/>
      <c r="AC35" s="125"/>
      <c r="AD35" s="126"/>
      <c r="AE35" s="126"/>
      <c r="AF35" s="126"/>
      <c r="AG35" s="126"/>
      <c r="AH35" s="105"/>
      <c r="AI35" s="105"/>
      <c r="AJ35" s="105"/>
      <c r="AK35" s="105"/>
      <c r="AL35" s="105"/>
      <c r="AM35" s="105"/>
    </row>
    <row r="36" ht="12.75" customHeight="1">
      <c r="A36" s="105"/>
      <c r="B36" s="109"/>
      <c r="C36" s="141" t="s">
        <v>41</v>
      </c>
      <c r="D36" s="123"/>
      <c r="E36" s="123"/>
      <c r="F36" s="123"/>
      <c r="G36" s="123"/>
      <c r="H36" s="123"/>
      <c r="I36" s="123"/>
      <c r="J36" s="123"/>
      <c r="K36" s="124"/>
      <c r="L36" s="123"/>
      <c r="M36" s="123"/>
      <c r="N36" s="108"/>
      <c r="O36" s="123"/>
      <c r="P36" s="125"/>
      <c r="Q36" s="126"/>
      <c r="R36" s="123"/>
      <c r="S36" s="123"/>
      <c r="T36" s="123"/>
      <c r="U36" s="123"/>
      <c r="V36" s="123"/>
      <c r="W36" s="123"/>
      <c r="X36" s="124"/>
      <c r="Y36" s="123"/>
      <c r="Z36" s="123"/>
      <c r="AA36" s="108"/>
      <c r="AB36" s="123"/>
      <c r="AC36" s="125"/>
      <c r="AD36" s="126"/>
      <c r="AE36" s="126"/>
      <c r="AF36" s="126"/>
      <c r="AG36" s="126"/>
      <c r="AH36" s="105"/>
      <c r="AI36" s="105"/>
      <c r="AJ36" s="105"/>
      <c r="AK36" s="105"/>
      <c r="AL36" s="105"/>
      <c r="AM36" s="105"/>
    </row>
    <row r="37" ht="12.75" customHeight="1">
      <c r="A37" s="105" t="s">
        <v>102</v>
      </c>
      <c r="B37" s="109"/>
      <c r="C37" s="128" t="s">
        <v>115</v>
      </c>
      <c r="D37" s="129">
        <f>'Salary Costs (Development)'!F65</f>
        <v>0</v>
      </c>
      <c r="E37" s="129">
        <f>'Salary Costs (Development)'!G65</f>
        <v>5000</v>
      </c>
      <c r="F37" s="129">
        <f>'Salary Costs (Development)'!H65</f>
        <v>5000</v>
      </c>
      <c r="G37" s="129">
        <f>'Salary Costs (Development)'!I65</f>
        <v>5000</v>
      </c>
      <c r="H37" s="129">
        <f>'Salary Costs (Development)'!J65</f>
        <v>5000</v>
      </c>
      <c r="I37" s="129">
        <f>'Salary Costs (Development)'!K65</f>
        <v>5000</v>
      </c>
      <c r="J37" s="129">
        <f>'Salary Costs (Development)'!L65</f>
        <v>5000</v>
      </c>
      <c r="K37" s="129">
        <f>'Salary Costs (Development)'!M65</f>
        <v>5000</v>
      </c>
      <c r="L37" s="129">
        <f>'Salary Costs (Development)'!N65</f>
        <v>5000</v>
      </c>
      <c r="M37" s="129">
        <f>'Salary Costs (Development)'!O65</f>
        <v>5000</v>
      </c>
      <c r="N37" s="129">
        <f>'Salary Costs (Development)'!P65</f>
        <v>5000</v>
      </c>
      <c r="O37" s="129">
        <f>'Salary Costs (Development)'!Q65</f>
        <v>5000</v>
      </c>
      <c r="P37" s="129">
        <f>'Salary Costs (Development)'!R65</f>
        <v>5000</v>
      </c>
      <c r="Q37" s="130">
        <f t="shared" ref="Q37:Q55" si="35">SUM(D37:P37)</f>
        <v>60000</v>
      </c>
      <c r="R37" s="129">
        <f>'Salary Costs (Development)'!T65</f>
        <v>5250</v>
      </c>
      <c r="S37" s="129">
        <f>'Salary Costs (Development)'!U65</f>
        <v>5250</v>
      </c>
      <c r="T37" s="129">
        <f>'Salary Costs (Development)'!V65</f>
        <v>5250</v>
      </c>
      <c r="U37" s="129">
        <f>'Salary Costs (Development)'!W65</f>
        <v>5250</v>
      </c>
      <c r="V37" s="129">
        <f>'Salary Costs (Development)'!X65</f>
        <v>5250</v>
      </c>
      <c r="W37" s="129">
        <f>'Salary Costs (Development)'!Y65</f>
        <v>5250</v>
      </c>
      <c r="X37" s="129">
        <f>'Salary Costs (Development)'!Z65</f>
        <v>5250</v>
      </c>
      <c r="Y37" s="129">
        <f>'Salary Costs (Development)'!AA65</f>
        <v>5250</v>
      </c>
      <c r="Z37" s="129">
        <f>'Salary Costs (Development)'!AB65</f>
        <v>5250</v>
      </c>
      <c r="AA37" s="129">
        <f>'Salary Costs (Development)'!AC65</f>
        <v>5250</v>
      </c>
      <c r="AB37" s="129">
        <f>'Salary Costs (Development)'!AD65</f>
        <v>5250</v>
      </c>
      <c r="AC37" s="129">
        <f>'Salary Costs (Development)'!AE65</f>
        <v>5250</v>
      </c>
      <c r="AD37" s="153">
        <f t="shared" ref="AD37:AD55" si="36">SUM(R37:AC37)</f>
        <v>63000</v>
      </c>
      <c r="AE37" s="153">
        <f>'Salary Costs (Development)'!AG65</f>
        <v>66150</v>
      </c>
      <c r="AF37" s="153">
        <f>'Salary Costs (Development)'!AH65</f>
        <v>69457.5</v>
      </c>
      <c r="AG37" s="153">
        <f>'Salary Costs (Development)'!AI65</f>
        <v>72930.375</v>
      </c>
      <c r="AH37" s="105"/>
      <c r="AI37" s="144" t="s">
        <v>116</v>
      </c>
      <c r="AJ37" s="105"/>
      <c r="AK37" s="105"/>
      <c r="AL37" s="105"/>
      <c r="AM37" s="105"/>
    </row>
    <row r="38" ht="12.75" customHeight="1">
      <c r="A38" s="105" t="s">
        <v>102</v>
      </c>
      <c r="B38" s="109"/>
      <c r="C38" s="128" t="s">
        <v>117</v>
      </c>
      <c r="D38" s="142">
        <f>D37*Assumptions!$C$13</f>
        <v>0</v>
      </c>
      <c r="E38" s="142">
        <f>E37*Assumptions!$C$13</f>
        <v>900</v>
      </c>
      <c r="F38" s="142">
        <f>F37*Assumptions!$C$13</f>
        <v>900</v>
      </c>
      <c r="G38" s="142">
        <f>G37*Assumptions!$C$13</f>
        <v>900</v>
      </c>
      <c r="H38" s="142">
        <f>H37*Assumptions!$C$13</f>
        <v>900</v>
      </c>
      <c r="I38" s="142">
        <f>I37*Assumptions!$C$13</f>
        <v>900</v>
      </c>
      <c r="J38" s="142">
        <f>J37*Assumptions!$C$13</f>
        <v>900</v>
      </c>
      <c r="K38" s="142">
        <f>K37*Assumptions!$C$13</f>
        <v>900</v>
      </c>
      <c r="L38" s="142">
        <f>L37*Assumptions!$C$13</f>
        <v>900</v>
      </c>
      <c r="M38" s="142">
        <f>M37*Assumptions!$C$13</f>
        <v>900</v>
      </c>
      <c r="N38" s="142">
        <f>N37*Assumptions!$C$13</f>
        <v>900</v>
      </c>
      <c r="O38" s="142">
        <f>O37*Assumptions!$C$13</f>
        <v>900</v>
      </c>
      <c r="P38" s="142">
        <f>P37*Assumptions!$C$13</f>
        <v>900</v>
      </c>
      <c r="Q38" s="130">
        <f t="shared" si="35"/>
        <v>10800</v>
      </c>
      <c r="R38" s="142">
        <f>R37*Assumptions!$C$13</f>
        <v>945</v>
      </c>
      <c r="S38" s="142">
        <f>S37*Assumptions!$C$13</f>
        <v>945</v>
      </c>
      <c r="T38" s="142">
        <f>T37*Assumptions!$C$13</f>
        <v>945</v>
      </c>
      <c r="U38" s="142">
        <f>U37*Assumptions!$C$13</f>
        <v>945</v>
      </c>
      <c r="V38" s="142">
        <f>V37*Assumptions!$C$13</f>
        <v>945</v>
      </c>
      <c r="W38" s="142">
        <f>W37*Assumptions!$C$13</f>
        <v>945</v>
      </c>
      <c r="X38" s="142">
        <f>X37*Assumptions!$C$13</f>
        <v>945</v>
      </c>
      <c r="Y38" s="142">
        <f>Y37*Assumptions!$C$13</f>
        <v>945</v>
      </c>
      <c r="Z38" s="142">
        <f>Z37*Assumptions!$C$13</f>
        <v>945</v>
      </c>
      <c r="AA38" s="142">
        <f>AA37*Assumptions!$C$13</f>
        <v>945</v>
      </c>
      <c r="AB38" s="142">
        <f>AB37*Assumptions!$C$13</f>
        <v>945</v>
      </c>
      <c r="AC38" s="142">
        <f>AC37*Assumptions!$C$13</f>
        <v>945</v>
      </c>
      <c r="AD38" s="153">
        <f t="shared" si="36"/>
        <v>11340</v>
      </c>
      <c r="AE38" s="153">
        <f>AE37*Assumptions!$C$13</f>
        <v>11907</v>
      </c>
      <c r="AF38" s="153">
        <f>AF37*Assumptions!$C$13</f>
        <v>12502.35</v>
      </c>
      <c r="AG38" s="153">
        <f>AG37*Assumptions!$C$13</f>
        <v>13127.4675</v>
      </c>
      <c r="AH38" s="105"/>
      <c r="AI38" s="144" t="s">
        <v>118</v>
      </c>
      <c r="AJ38" s="105"/>
      <c r="AK38" s="105"/>
      <c r="AL38" s="105"/>
      <c r="AM38" s="105"/>
    </row>
    <row r="39" ht="12.75" customHeight="1">
      <c r="A39" s="105" t="s">
        <v>105</v>
      </c>
      <c r="B39" s="143"/>
      <c r="C39" s="145" t="s">
        <v>119</v>
      </c>
      <c r="D39" s="129">
        <f>'Cash Flow '!F30</f>
        <v>5000</v>
      </c>
      <c r="E39" s="129">
        <f t="shared" ref="E39:P39" si="37">(E37+E38+E21+E22)*0.1</f>
        <v>1081.666667</v>
      </c>
      <c r="F39" s="129">
        <f t="shared" si="37"/>
        <v>1081.666667</v>
      </c>
      <c r="G39" s="129">
        <f t="shared" si="37"/>
        <v>1081.666667</v>
      </c>
      <c r="H39" s="129">
        <f t="shared" si="37"/>
        <v>1081.666667</v>
      </c>
      <c r="I39" s="129">
        <f t="shared" si="37"/>
        <v>1081.666667</v>
      </c>
      <c r="J39" s="129">
        <f t="shared" si="37"/>
        <v>1081.666667</v>
      </c>
      <c r="K39" s="129">
        <f t="shared" si="37"/>
        <v>1081.666667</v>
      </c>
      <c r="L39" s="129">
        <f t="shared" si="37"/>
        <v>1081.666667</v>
      </c>
      <c r="M39" s="129">
        <f t="shared" si="37"/>
        <v>1081.666667</v>
      </c>
      <c r="N39" s="129">
        <f t="shared" si="37"/>
        <v>1081.666667</v>
      </c>
      <c r="O39" s="129">
        <f t="shared" si="37"/>
        <v>1081.666667</v>
      </c>
      <c r="P39" s="129">
        <f t="shared" si="37"/>
        <v>1081.666667</v>
      </c>
      <c r="Q39" s="130">
        <f t="shared" si="35"/>
        <v>17980</v>
      </c>
      <c r="R39" s="129">
        <f t="shared" ref="R39:AC39" si="38">(R37+R38+R21+R22)*0.1</f>
        <v>1135.75</v>
      </c>
      <c r="S39" s="129">
        <f t="shared" si="38"/>
        <v>1135.75</v>
      </c>
      <c r="T39" s="129">
        <f t="shared" si="38"/>
        <v>1135.75</v>
      </c>
      <c r="U39" s="129">
        <f t="shared" si="38"/>
        <v>1135.75</v>
      </c>
      <c r="V39" s="129">
        <f t="shared" si="38"/>
        <v>1135.75</v>
      </c>
      <c r="W39" s="129">
        <f t="shared" si="38"/>
        <v>1135.75</v>
      </c>
      <c r="X39" s="129">
        <f t="shared" si="38"/>
        <v>1135.75</v>
      </c>
      <c r="Y39" s="129">
        <f t="shared" si="38"/>
        <v>1135.75</v>
      </c>
      <c r="Z39" s="129">
        <f t="shared" si="38"/>
        <v>1135.75</v>
      </c>
      <c r="AA39" s="129">
        <f t="shared" si="38"/>
        <v>1135.75</v>
      </c>
      <c r="AB39" s="129">
        <f t="shared" si="38"/>
        <v>1135.75</v>
      </c>
      <c r="AC39" s="129">
        <f t="shared" si="38"/>
        <v>1135.75</v>
      </c>
      <c r="AD39" s="153">
        <f t="shared" si="36"/>
        <v>13629</v>
      </c>
      <c r="AE39" s="153">
        <f t="shared" ref="AE39:AG39" si="39">(AE37+AE38+AE21+AE22)*0.1</f>
        <v>14310.45</v>
      </c>
      <c r="AF39" s="153">
        <f t="shared" si="39"/>
        <v>15025.9725</v>
      </c>
      <c r="AG39" s="153">
        <f t="shared" si="39"/>
        <v>15777.27113</v>
      </c>
      <c r="AH39" s="105"/>
      <c r="AI39" s="144" t="s">
        <v>120</v>
      </c>
      <c r="AJ39" s="105"/>
      <c r="AK39" s="105"/>
      <c r="AL39" s="105"/>
      <c r="AM39" s="105"/>
    </row>
    <row r="40" ht="12.75" customHeight="1">
      <c r="A40" s="105" t="s">
        <v>102</v>
      </c>
      <c r="B40" s="143">
        <v>0.03</v>
      </c>
      <c r="C40" s="145" t="s">
        <v>121</v>
      </c>
      <c r="D40" s="129">
        <f>'Cash Flow '!F31</f>
        <v>5000</v>
      </c>
      <c r="E40" s="129">
        <f t="shared" ref="E40:P40" si="40">E$17*$B40</f>
        <v>990</v>
      </c>
      <c r="F40" s="129">
        <f t="shared" si="40"/>
        <v>990</v>
      </c>
      <c r="G40" s="129">
        <f t="shared" si="40"/>
        <v>990</v>
      </c>
      <c r="H40" s="129">
        <f t="shared" si="40"/>
        <v>990</v>
      </c>
      <c r="I40" s="129">
        <f t="shared" si="40"/>
        <v>990</v>
      </c>
      <c r="J40" s="129">
        <f t="shared" si="40"/>
        <v>990</v>
      </c>
      <c r="K40" s="129">
        <f t="shared" si="40"/>
        <v>990</v>
      </c>
      <c r="L40" s="129">
        <f t="shared" si="40"/>
        <v>990</v>
      </c>
      <c r="M40" s="129">
        <f t="shared" si="40"/>
        <v>990</v>
      </c>
      <c r="N40" s="129">
        <f t="shared" si="40"/>
        <v>990</v>
      </c>
      <c r="O40" s="129">
        <f t="shared" si="40"/>
        <v>990</v>
      </c>
      <c r="P40" s="129">
        <f t="shared" si="40"/>
        <v>990</v>
      </c>
      <c r="Q40" s="130">
        <f t="shared" si="35"/>
        <v>16880</v>
      </c>
      <c r="R40" s="129">
        <f t="shared" ref="R40:AC40" si="41">R$17*$B40</f>
        <v>2179.485</v>
      </c>
      <c r="S40" s="129">
        <f t="shared" si="41"/>
        <v>2179.485</v>
      </c>
      <c r="T40" s="129">
        <f t="shared" si="41"/>
        <v>2179.485</v>
      </c>
      <c r="U40" s="129">
        <f t="shared" si="41"/>
        <v>2179.485</v>
      </c>
      <c r="V40" s="129">
        <f t="shared" si="41"/>
        <v>2179.485</v>
      </c>
      <c r="W40" s="129">
        <f t="shared" si="41"/>
        <v>2179.485</v>
      </c>
      <c r="X40" s="129">
        <f t="shared" si="41"/>
        <v>2179.485</v>
      </c>
      <c r="Y40" s="129">
        <f t="shared" si="41"/>
        <v>2179.485</v>
      </c>
      <c r="Z40" s="129">
        <f t="shared" si="41"/>
        <v>2179.485</v>
      </c>
      <c r="AA40" s="129">
        <f t="shared" si="41"/>
        <v>2179.485</v>
      </c>
      <c r="AB40" s="129">
        <f t="shared" si="41"/>
        <v>2179.485</v>
      </c>
      <c r="AC40" s="129">
        <f t="shared" si="41"/>
        <v>2179.485</v>
      </c>
      <c r="AD40" s="153">
        <f t="shared" si="36"/>
        <v>26153.82</v>
      </c>
      <c r="AE40" s="153">
        <f>(AD40*(1+Assumptions!E$25))</f>
        <v>26938.4346</v>
      </c>
      <c r="AF40" s="153">
        <f>(AE40*(1+Assumptions!F$25))</f>
        <v>27477.20329</v>
      </c>
      <c r="AG40" s="153">
        <f>(AF40*(1+Assumptions!G$25))</f>
        <v>28026.74736</v>
      </c>
      <c r="AH40" s="144"/>
      <c r="AI40" s="144" t="s">
        <v>122</v>
      </c>
      <c r="AJ40" s="105"/>
      <c r="AK40" s="105"/>
      <c r="AL40" s="105"/>
      <c r="AM40" s="105"/>
    </row>
    <row r="41" ht="16.5" customHeight="1">
      <c r="A41" s="105" t="s">
        <v>102</v>
      </c>
      <c r="B41" s="109"/>
      <c r="C41" s="128" t="s">
        <v>123</v>
      </c>
      <c r="D41" s="129">
        <f>'Cash Flow '!F32</f>
        <v>5000</v>
      </c>
      <c r="E41" s="129">
        <f t="shared" ref="E41:P41" si="42">E$17*$B41</f>
        <v>0</v>
      </c>
      <c r="F41" s="129">
        <f t="shared" si="42"/>
        <v>0</v>
      </c>
      <c r="G41" s="129">
        <f t="shared" si="42"/>
        <v>0</v>
      </c>
      <c r="H41" s="129">
        <f t="shared" si="42"/>
        <v>0</v>
      </c>
      <c r="I41" s="129">
        <f t="shared" si="42"/>
        <v>0</v>
      </c>
      <c r="J41" s="129">
        <f t="shared" si="42"/>
        <v>0</v>
      </c>
      <c r="K41" s="129">
        <f t="shared" si="42"/>
        <v>0</v>
      </c>
      <c r="L41" s="129">
        <f t="shared" si="42"/>
        <v>0</v>
      </c>
      <c r="M41" s="129">
        <f t="shared" si="42"/>
        <v>0</v>
      </c>
      <c r="N41" s="129">
        <f t="shared" si="42"/>
        <v>0</v>
      </c>
      <c r="O41" s="129">
        <f t="shared" si="42"/>
        <v>0</v>
      </c>
      <c r="P41" s="129">
        <f t="shared" si="42"/>
        <v>0</v>
      </c>
      <c r="Q41" s="130">
        <f t="shared" si="35"/>
        <v>5000</v>
      </c>
      <c r="R41" s="129">
        <f t="shared" ref="R41:AC41" si="43">R$17*$B41</f>
        <v>0</v>
      </c>
      <c r="S41" s="129">
        <f t="shared" si="43"/>
        <v>0</v>
      </c>
      <c r="T41" s="129">
        <f t="shared" si="43"/>
        <v>0</v>
      </c>
      <c r="U41" s="129">
        <f t="shared" si="43"/>
        <v>0</v>
      </c>
      <c r="V41" s="129">
        <f t="shared" si="43"/>
        <v>0</v>
      </c>
      <c r="W41" s="129">
        <f t="shared" si="43"/>
        <v>0</v>
      </c>
      <c r="X41" s="129">
        <f t="shared" si="43"/>
        <v>0</v>
      </c>
      <c r="Y41" s="129">
        <f t="shared" si="43"/>
        <v>0</v>
      </c>
      <c r="Z41" s="129">
        <f t="shared" si="43"/>
        <v>0</v>
      </c>
      <c r="AA41" s="129">
        <f t="shared" si="43"/>
        <v>0</v>
      </c>
      <c r="AB41" s="129">
        <f t="shared" si="43"/>
        <v>0</v>
      </c>
      <c r="AC41" s="129">
        <f t="shared" si="43"/>
        <v>0</v>
      </c>
      <c r="AD41" s="153">
        <f t="shared" si="36"/>
        <v>0</v>
      </c>
      <c r="AE41" s="153">
        <f>(AD41*(1+Assumptions!E$25))</f>
        <v>0</v>
      </c>
      <c r="AF41" s="153">
        <f>(AE41*(1+Assumptions!F$25))</f>
        <v>0</v>
      </c>
      <c r="AG41" s="153">
        <f>(AF41*(1+Assumptions!G$25))</f>
        <v>0</v>
      </c>
      <c r="AH41" s="105"/>
      <c r="AI41" s="144" t="s">
        <v>122</v>
      </c>
      <c r="AJ41" s="105"/>
      <c r="AK41" s="105"/>
      <c r="AL41" s="105"/>
      <c r="AM41" s="105"/>
    </row>
    <row r="42" ht="12.75" customHeight="1">
      <c r="A42" s="105" t="s">
        <v>102</v>
      </c>
      <c r="B42" s="143"/>
      <c r="C42" s="145" t="s">
        <v>124</v>
      </c>
      <c r="D42" s="129">
        <f>'Cash Flow '!F33</f>
        <v>0</v>
      </c>
      <c r="E42" s="129">
        <f t="shared" ref="E42:P42" si="44">E$17*$B42</f>
        <v>0</v>
      </c>
      <c r="F42" s="129">
        <f t="shared" si="44"/>
        <v>0</v>
      </c>
      <c r="G42" s="129">
        <f t="shared" si="44"/>
        <v>0</v>
      </c>
      <c r="H42" s="129">
        <f t="shared" si="44"/>
        <v>0</v>
      </c>
      <c r="I42" s="129">
        <f t="shared" si="44"/>
        <v>0</v>
      </c>
      <c r="J42" s="129">
        <f t="shared" si="44"/>
        <v>0</v>
      </c>
      <c r="K42" s="129">
        <f t="shared" si="44"/>
        <v>0</v>
      </c>
      <c r="L42" s="129">
        <f t="shared" si="44"/>
        <v>0</v>
      </c>
      <c r="M42" s="129">
        <f t="shared" si="44"/>
        <v>0</v>
      </c>
      <c r="N42" s="129">
        <f t="shared" si="44"/>
        <v>0</v>
      </c>
      <c r="O42" s="129">
        <f t="shared" si="44"/>
        <v>0</v>
      </c>
      <c r="P42" s="129">
        <f t="shared" si="44"/>
        <v>0</v>
      </c>
      <c r="Q42" s="130">
        <f t="shared" si="35"/>
        <v>0</v>
      </c>
      <c r="R42" s="129">
        <f t="shared" ref="R42:AC42" si="45">R$17*$B42</f>
        <v>0</v>
      </c>
      <c r="S42" s="129">
        <f t="shared" si="45"/>
        <v>0</v>
      </c>
      <c r="T42" s="129">
        <f t="shared" si="45"/>
        <v>0</v>
      </c>
      <c r="U42" s="129">
        <f t="shared" si="45"/>
        <v>0</v>
      </c>
      <c r="V42" s="129">
        <f t="shared" si="45"/>
        <v>0</v>
      </c>
      <c r="W42" s="129">
        <f t="shared" si="45"/>
        <v>0</v>
      </c>
      <c r="X42" s="129">
        <f t="shared" si="45"/>
        <v>0</v>
      </c>
      <c r="Y42" s="129">
        <f t="shared" si="45"/>
        <v>0</v>
      </c>
      <c r="Z42" s="129">
        <f t="shared" si="45"/>
        <v>0</v>
      </c>
      <c r="AA42" s="129">
        <f t="shared" si="45"/>
        <v>0</v>
      </c>
      <c r="AB42" s="129">
        <f t="shared" si="45"/>
        <v>0</v>
      </c>
      <c r="AC42" s="129">
        <f t="shared" si="45"/>
        <v>0</v>
      </c>
      <c r="AD42" s="153">
        <f t="shared" si="36"/>
        <v>0</v>
      </c>
      <c r="AE42" s="153">
        <f>(AD42*(1+Assumptions!E$25))</f>
        <v>0</v>
      </c>
      <c r="AF42" s="153">
        <f>(AE42*(1+Assumptions!F$25))</f>
        <v>0</v>
      </c>
      <c r="AG42" s="153">
        <f>(AF42*(1+Assumptions!G$25))</f>
        <v>0</v>
      </c>
      <c r="AH42" s="105"/>
      <c r="AI42" s="144" t="s">
        <v>122</v>
      </c>
      <c r="AJ42" s="105"/>
      <c r="AK42" s="105"/>
      <c r="AL42" s="105"/>
      <c r="AM42" s="105"/>
    </row>
    <row r="43" ht="12.75" customHeight="1">
      <c r="A43" s="105" t="s">
        <v>105</v>
      </c>
      <c r="B43" s="143">
        <v>0.01</v>
      </c>
      <c r="C43" s="145" t="s">
        <v>125</v>
      </c>
      <c r="D43" s="129">
        <f>'Cash Flow '!F34</f>
        <v>0</v>
      </c>
      <c r="E43" s="129">
        <f t="shared" ref="E43:P43" si="46">E$17*$B43</f>
        <v>330</v>
      </c>
      <c r="F43" s="129">
        <f t="shared" si="46"/>
        <v>330</v>
      </c>
      <c r="G43" s="129">
        <f t="shared" si="46"/>
        <v>330</v>
      </c>
      <c r="H43" s="129">
        <f t="shared" si="46"/>
        <v>330</v>
      </c>
      <c r="I43" s="129">
        <f t="shared" si="46"/>
        <v>330</v>
      </c>
      <c r="J43" s="129">
        <f t="shared" si="46"/>
        <v>330</v>
      </c>
      <c r="K43" s="129">
        <f t="shared" si="46"/>
        <v>330</v>
      </c>
      <c r="L43" s="129">
        <f t="shared" si="46"/>
        <v>330</v>
      </c>
      <c r="M43" s="129">
        <f t="shared" si="46"/>
        <v>330</v>
      </c>
      <c r="N43" s="129">
        <f t="shared" si="46"/>
        <v>330</v>
      </c>
      <c r="O43" s="129">
        <f t="shared" si="46"/>
        <v>330</v>
      </c>
      <c r="P43" s="129">
        <f t="shared" si="46"/>
        <v>330</v>
      </c>
      <c r="Q43" s="130">
        <f t="shared" si="35"/>
        <v>3960</v>
      </c>
      <c r="R43" s="129">
        <f t="shared" ref="R43:AC43" si="47">R$17*$B43</f>
        <v>726.495</v>
      </c>
      <c r="S43" s="129">
        <f t="shared" si="47"/>
        <v>726.495</v>
      </c>
      <c r="T43" s="129">
        <f t="shared" si="47"/>
        <v>726.495</v>
      </c>
      <c r="U43" s="129">
        <f t="shared" si="47"/>
        <v>726.495</v>
      </c>
      <c r="V43" s="129">
        <f t="shared" si="47"/>
        <v>726.495</v>
      </c>
      <c r="W43" s="129">
        <f t="shared" si="47"/>
        <v>726.495</v>
      </c>
      <c r="X43" s="129">
        <f t="shared" si="47"/>
        <v>726.495</v>
      </c>
      <c r="Y43" s="129">
        <f t="shared" si="47"/>
        <v>726.495</v>
      </c>
      <c r="Z43" s="129">
        <f t="shared" si="47"/>
        <v>726.495</v>
      </c>
      <c r="AA43" s="129">
        <f t="shared" si="47"/>
        <v>726.495</v>
      </c>
      <c r="AB43" s="129">
        <f t="shared" si="47"/>
        <v>726.495</v>
      </c>
      <c r="AC43" s="129">
        <f t="shared" si="47"/>
        <v>726.495</v>
      </c>
      <c r="AD43" s="153">
        <f t="shared" si="36"/>
        <v>8717.94</v>
      </c>
      <c r="AE43" s="131">
        <f t="shared" ref="AE43:AG43" si="48">AE$17*$B43</f>
        <v>13890.6315</v>
      </c>
      <c r="AF43" s="131">
        <f t="shared" si="48"/>
        <v>22235.643</v>
      </c>
      <c r="AG43" s="131">
        <f t="shared" si="48"/>
        <v>35872.533</v>
      </c>
      <c r="AH43" s="105"/>
      <c r="AI43" s="144" t="s">
        <v>107</v>
      </c>
      <c r="AJ43" s="105"/>
      <c r="AK43" s="105"/>
      <c r="AL43" s="105"/>
      <c r="AM43" s="105"/>
    </row>
    <row r="44" ht="12.75" customHeight="1">
      <c r="A44" s="105" t="s">
        <v>105</v>
      </c>
      <c r="B44" s="109"/>
      <c r="C44" s="128" t="s">
        <v>126</v>
      </c>
      <c r="D44" s="129">
        <f>'Cash Flow '!F35</f>
        <v>0</v>
      </c>
      <c r="E44" s="129">
        <f t="shared" ref="E44:P44" si="49">E$17*$B44</f>
        <v>0</v>
      </c>
      <c r="F44" s="129">
        <f t="shared" si="49"/>
        <v>0</v>
      </c>
      <c r="G44" s="129">
        <f t="shared" si="49"/>
        <v>0</v>
      </c>
      <c r="H44" s="129">
        <f t="shared" si="49"/>
        <v>0</v>
      </c>
      <c r="I44" s="129">
        <f t="shared" si="49"/>
        <v>0</v>
      </c>
      <c r="J44" s="129">
        <f t="shared" si="49"/>
        <v>0</v>
      </c>
      <c r="K44" s="129">
        <f t="shared" si="49"/>
        <v>0</v>
      </c>
      <c r="L44" s="129">
        <f t="shared" si="49"/>
        <v>0</v>
      </c>
      <c r="M44" s="129">
        <f t="shared" si="49"/>
        <v>0</v>
      </c>
      <c r="N44" s="129">
        <f t="shared" si="49"/>
        <v>0</v>
      </c>
      <c r="O44" s="129">
        <f t="shared" si="49"/>
        <v>0</v>
      </c>
      <c r="P44" s="129">
        <f t="shared" si="49"/>
        <v>0</v>
      </c>
      <c r="Q44" s="130">
        <f t="shared" si="35"/>
        <v>0</v>
      </c>
      <c r="R44" s="129">
        <f t="shared" ref="R44:AC44" si="50">R$17*$B44</f>
        <v>0</v>
      </c>
      <c r="S44" s="129">
        <f t="shared" si="50"/>
        <v>0</v>
      </c>
      <c r="T44" s="129">
        <f t="shared" si="50"/>
        <v>0</v>
      </c>
      <c r="U44" s="129">
        <f t="shared" si="50"/>
        <v>0</v>
      </c>
      <c r="V44" s="129">
        <f t="shared" si="50"/>
        <v>0</v>
      </c>
      <c r="W44" s="129">
        <f t="shared" si="50"/>
        <v>0</v>
      </c>
      <c r="X44" s="129">
        <f t="shared" si="50"/>
        <v>0</v>
      </c>
      <c r="Y44" s="129">
        <f t="shared" si="50"/>
        <v>0</v>
      </c>
      <c r="Z44" s="129">
        <f t="shared" si="50"/>
        <v>0</v>
      </c>
      <c r="AA44" s="129">
        <f t="shared" si="50"/>
        <v>0</v>
      </c>
      <c r="AB44" s="129">
        <f t="shared" si="50"/>
        <v>0</v>
      </c>
      <c r="AC44" s="129">
        <f t="shared" si="50"/>
        <v>0</v>
      </c>
      <c r="AD44" s="153">
        <f t="shared" si="36"/>
        <v>0</v>
      </c>
      <c r="AE44" s="131">
        <f t="shared" ref="AE44:AG44" si="51">AE$17*$B44</f>
        <v>0</v>
      </c>
      <c r="AF44" s="131">
        <f t="shared" si="51"/>
        <v>0</v>
      </c>
      <c r="AG44" s="131">
        <f t="shared" si="51"/>
        <v>0</v>
      </c>
      <c r="AH44" s="105"/>
      <c r="AI44" s="144" t="s">
        <v>107</v>
      </c>
      <c r="AJ44" s="105"/>
      <c r="AK44" s="105"/>
      <c r="AL44" s="105"/>
      <c r="AM44" s="105"/>
    </row>
    <row r="45" ht="12.75" customHeight="1">
      <c r="A45" s="105" t="s">
        <v>102</v>
      </c>
      <c r="B45" s="109"/>
      <c r="C45" s="128" t="s">
        <v>127</v>
      </c>
      <c r="D45" s="129">
        <f>'Cash Flow '!F36</f>
        <v>0</v>
      </c>
      <c r="E45" s="129">
        <f t="shared" ref="E45:P45" si="52">E$17*$B45</f>
        <v>0</v>
      </c>
      <c r="F45" s="129">
        <f t="shared" si="52"/>
        <v>0</v>
      </c>
      <c r="G45" s="129">
        <f t="shared" si="52"/>
        <v>0</v>
      </c>
      <c r="H45" s="129">
        <f t="shared" si="52"/>
        <v>0</v>
      </c>
      <c r="I45" s="129">
        <f t="shared" si="52"/>
        <v>0</v>
      </c>
      <c r="J45" s="129">
        <f t="shared" si="52"/>
        <v>0</v>
      </c>
      <c r="K45" s="129">
        <f t="shared" si="52"/>
        <v>0</v>
      </c>
      <c r="L45" s="129">
        <f t="shared" si="52"/>
        <v>0</v>
      </c>
      <c r="M45" s="129">
        <f t="shared" si="52"/>
        <v>0</v>
      </c>
      <c r="N45" s="129">
        <f t="shared" si="52"/>
        <v>0</v>
      </c>
      <c r="O45" s="129">
        <f t="shared" si="52"/>
        <v>0</v>
      </c>
      <c r="P45" s="129">
        <f t="shared" si="52"/>
        <v>0</v>
      </c>
      <c r="Q45" s="130">
        <f t="shared" si="35"/>
        <v>0</v>
      </c>
      <c r="R45" s="129">
        <f t="shared" ref="R45:AC45" si="53">R$17*$B45</f>
        <v>0</v>
      </c>
      <c r="S45" s="129">
        <f t="shared" si="53"/>
        <v>0</v>
      </c>
      <c r="T45" s="129">
        <f t="shared" si="53"/>
        <v>0</v>
      </c>
      <c r="U45" s="129">
        <f t="shared" si="53"/>
        <v>0</v>
      </c>
      <c r="V45" s="129">
        <f t="shared" si="53"/>
        <v>0</v>
      </c>
      <c r="W45" s="129">
        <f t="shared" si="53"/>
        <v>0</v>
      </c>
      <c r="X45" s="129">
        <f t="shared" si="53"/>
        <v>0</v>
      </c>
      <c r="Y45" s="129">
        <f t="shared" si="53"/>
        <v>0</v>
      </c>
      <c r="Z45" s="129">
        <f t="shared" si="53"/>
        <v>0</v>
      </c>
      <c r="AA45" s="129">
        <f t="shared" si="53"/>
        <v>0</v>
      </c>
      <c r="AB45" s="129">
        <f t="shared" si="53"/>
        <v>0</v>
      </c>
      <c r="AC45" s="129">
        <f t="shared" si="53"/>
        <v>0</v>
      </c>
      <c r="AD45" s="153">
        <f t="shared" si="36"/>
        <v>0</v>
      </c>
      <c r="AE45" s="131">
        <f t="shared" ref="AE45:AG45" si="54">AE$17*$B45</f>
        <v>0</v>
      </c>
      <c r="AF45" s="131">
        <f t="shared" si="54"/>
        <v>0</v>
      </c>
      <c r="AG45" s="131">
        <f t="shared" si="54"/>
        <v>0</v>
      </c>
      <c r="AH45" s="105"/>
      <c r="AI45" s="144" t="s">
        <v>107</v>
      </c>
      <c r="AJ45" s="105"/>
      <c r="AK45" s="105"/>
      <c r="AL45" s="105"/>
      <c r="AM45" s="105"/>
    </row>
    <row r="46" ht="12.75" customHeight="1">
      <c r="A46" s="105" t="s">
        <v>105</v>
      </c>
      <c r="B46" s="143">
        <v>0.02</v>
      </c>
      <c r="C46" s="145" t="s">
        <v>128</v>
      </c>
      <c r="D46" s="129">
        <f>'Cash Flow '!F37</f>
        <v>0</v>
      </c>
      <c r="E46" s="129">
        <f t="shared" ref="E46:P46" si="55">E$17*$B46</f>
        <v>660</v>
      </c>
      <c r="F46" s="129">
        <f t="shared" si="55"/>
        <v>660</v>
      </c>
      <c r="G46" s="129">
        <f t="shared" si="55"/>
        <v>660</v>
      </c>
      <c r="H46" s="129">
        <f t="shared" si="55"/>
        <v>660</v>
      </c>
      <c r="I46" s="129">
        <f t="shared" si="55"/>
        <v>660</v>
      </c>
      <c r="J46" s="129">
        <f t="shared" si="55"/>
        <v>660</v>
      </c>
      <c r="K46" s="129">
        <f t="shared" si="55"/>
        <v>660</v>
      </c>
      <c r="L46" s="129">
        <f t="shared" si="55"/>
        <v>660</v>
      </c>
      <c r="M46" s="129">
        <f t="shared" si="55"/>
        <v>660</v>
      </c>
      <c r="N46" s="129">
        <f t="shared" si="55"/>
        <v>660</v>
      </c>
      <c r="O46" s="129">
        <f t="shared" si="55"/>
        <v>660</v>
      </c>
      <c r="P46" s="129">
        <f t="shared" si="55"/>
        <v>660</v>
      </c>
      <c r="Q46" s="130">
        <f t="shared" si="35"/>
        <v>7920</v>
      </c>
      <c r="R46" s="129">
        <f t="shared" ref="R46:AC46" si="56">R$17*$B46</f>
        <v>1452.99</v>
      </c>
      <c r="S46" s="129">
        <f t="shared" si="56"/>
        <v>1452.99</v>
      </c>
      <c r="T46" s="129">
        <f t="shared" si="56"/>
        <v>1452.99</v>
      </c>
      <c r="U46" s="129">
        <f t="shared" si="56"/>
        <v>1452.99</v>
      </c>
      <c r="V46" s="129">
        <f t="shared" si="56"/>
        <v>1452.99</v>
      </c>
      <c r="W46" s="129">
        <f t="shared" si="56"/>
        <v>1452.99</v>
      </c>
      <c r="X46" s="129">
        <f t="shared" si="56"/>
        <v>1452.99</v>
      </c>
      <c r="Y46" s="129">
        <f t="shared" si="56"/>
        <v>1452.99</v>
      </c>
      <c r="Z46" s="129">
        <f t="shared" si="56"/>
        <v>1452.99</v>
      </c>
      <c r="AA46" s="129">
        <f t="shared" si="56"/>
        <v>1452.99</v>
      </c>
      <c r="AB46" s="129">
        <f t="shared" si="56"/>
        <v>1452.99</v>
      </c>
      <c r="AC46" s="129">
        <f t="shared" si="56"/>
        <v>1452.99</v>
      </c>
      <c r="AD46" s="153">
        <f t="shared" si="36"/>
        <v>17435.88</v>
      </c>
      <c r="AE46" s="131">
        <f t="shared" ref="AE46:AG46" si="57">AE$17*$B46</f>
        <v>27781.263</v>
      </c>
      <c r="AF46" s="131">
        <f t="shared" si="57"/>
        <v>44471.286</v>
      </c>
      <c r="AG46" s="131">
        <f t="shared" si="57"/>
        <v>71745.066</v>
      </c>
      <c r="AH46" s="105"/>
      <c r="AI46" s="144" t="s">
        <v>107</v>
      </c>
      <c r="AJ46" s="105"/>
      <c r="AK46" s="105"/>
      <c r="AL46" s="105"/>
      <c r="AM46" s="105"/>
    </row>
    <row r="47" ht="12.75" customHeight="1">
      <c r="A47" s="105" t="s">
        <v>105</v>
      </c>
      <c r="B47" s="143">
        <v>0.05</v>
      </c>
      <c r="C47" s="145" t="s">
        <v>129</v>
      </c>
      <c r="D47" s="129">
        <f>'Cash Flow '!F38</f>
        <v>0</v>
      </c>
      <c r="E47" s="129">
        <f t="shared" ref="E47:P47" si="58">E$17*$B47</f>
        <v>1650</v>
      </c>
      <c r="F47" s="129">
        <f t="shared" si="58"/>
        <v>1650</v>
      </c>
      <c r="G47" s="129">
        <f t="shared" si="58"/>
        <v>1650</v>
      </c>
      <c r="H47" s="129">
        <f t="shared" si="58"/>
        <v>1650</v>
      </c>
      <c r="I47" s="129">
        <f t="shared" si="58"/>
        <v>1650</v>
      </c>
      <c r="J47" s="129">
        <f t="shared" si="58"/>
        <v>1650</v>
      </c>
      <c r="K47" s="129">
        <f t="shared" si="58"/>
        <v>1650</v>
      </c>
      <c r="L47" s="129">
        <f t="shared" si="58"/>
        <v>1650</v>
      </c>
      <c r="M47" s="129">
        <f t="shared" si="58"/>
        <v>1650</v>
      </c>
      <c r="N47" s="129">
        <f t="shared" si="58"/>
        <v>1650</v>
      </c>
      <c r="O47" s="129">
        <f t="shared" si="58"/>
        <v>1650</v>
      </c>
      <c r="P47" s="129">
        <f t="shared" si="58"/>
        <v>1650</v>
      </c>
      <c r="Q47" s="130">
        <f t="shared" si="35"/>
        <v>19800</v>
      </c>
      <c r="R47" s="129">
        <f t="shared" ref="R47:AC47" si="59">R$17*$B47</f>
        <v>3632.475</v>
      </c>
      <c r="S47" s="129">
        <f t="shared" si="59"/>
        <v>3632.475</v>
      </c>
      <c r="T47" s="129">
        <f t="shared" si="59"/>
        <v>3632.475</v>
      </c>
      <c r="U47" s="129">
        <f t="shared" si="59"/>
        <v>3632.475</v>
      </c>
      <c r="V47" s="129">
        <f t="shared" si="59"/>
        <v>3632.475</v>
      </c>
      <c r="W47" s="129">
        <f t="shared" si="59"/>
        <v>3632.475</v>
      </c>
      <c r="X47" s="129">
        <f t="shared" si="59"/>
        <v>3632.475</v>
      </c>
      <c r="Y47" s="129">
        <f t="shared" si="59"/>
        <v>3632.475</v>
      </c>
      <c r="Z47" s="129">
        <f t="shared" si="59"/>
        <v>3632.475</v>
      </c>
      <c r="AA47" s="129">
        <f t="shared" si="59"/>
        <v>3632.475</v>
      </c>
      <c r="AB47" s="129">
        <f t="shared" si="59"/>
        <v>3632.475</v>
      </c>
      <c r="AC47" s="129">
        <f t="shared" si="59"/>
        <v>3632.475</v>
      </c>
      <c r="AD47" s="153">
        <f t="shared" si="36"/>
        <v>43589.7</v>
      </c>
      <c r="AE47" s="131">
        <f t="shared" ref="AE47:AG47" si="60">AE$17*$B47</f>
        <v>69453.1575</v>
      </c>
      <c r="AF47" s="131">
        <f t="shared" si="60"/>
        <v>111178.215</v>
      </c>
      <c r="AG47" s="131">
        <f t="shared" si="60"/>
        <v>179362.665</v>
      </c>
      <c r="AH47" s="105"/>
      <c r="AI47" s="144" t="s">
        <v>107</v>
      </c>
      <c r="AJ47" s="105"/>
      <c r="AK47" s="105"/>
      <c r="AL47" s="105"/>
      <c r="AM47" s="105"/>
    </row>
    <row r="48" ht="12.75" customHeight="1">
      <c r="A48" s="105" t="s">
        <v>105</v>
      </c>
      <c r="B48" s="143">
        <v>0.03</v>
      </c>
      <c r="C48" s="145" t="s">
        <v>130</v>
      </c>
      <c r="D48" s="129">
        <f>'Cash Flow '!F39</f>
        <v>0</v>
      </c>
      <c r="E48" s="129">
        <f t="shared" ref="E48:P48" si="61">E$17*$B48</f>
        <v>990</v>
      </c>
      <c r="F48" s="129">
        <f t="shared" si="61"/>
        <v>990</v>
      </c>
      <c r="G48" s="129">
        <f t="shared" si="61"/>
        <v>990</v>
      </c>
      <c r="H48" s="129">
        <f t="shared" si="61"/>
        <v>990</v>
      </c>
      <c r="I48" s="129">
        <f t="shared" si="61"/>
        <v>990</v>
      </c>
      <c r="J48" s="129">
        <f t="shared" si="61"/>
        <v>990</v>
      </c>
      <c r="K48" s="129">
        <f t="shared" si="61"/>
        <v>990</v>
      </c>
      <c r="L48" s="129">
        <f t="shared" si="61"/>
        <v>990</v>
      </c>
      <c r="M48" s="129">
        <f t="shared" si="61"/>
        <v>990</v>
      </c>
      <c r="N48" s="129">
        <f t="shared" si="61"/>
        <v>990</v>
      </c>
      <c r="O48" s="129">
        <f t="shared" si="61"/>
        <v>990</v>
      </c>
      <c r="P48" s="129">
        <f t="shared" si="61"/>
        <v>990</v>
      </c>
      <c r="Q48" s="130">
        <f t="shared" si="35"/>
        <v>11880</v>
      </c>
      <c r="R48" s="129">
        <f t="shared" ref="R48:AC48" si="62">R$17*$B48</f>
        <v>2179.485</v>
      </c>
      <c r="S48" s="129">
        <f t="shared" si="62"/>
        <v>2179.485</v>
      </c>
      <c r="T48" s="129">
        <f t="shared" si="62"/>
        <v>2179.485</v>
      </c>
      <c r="U48" s="129">
        <f t="shared" si="62"/>
        <v>2179.485</v>
      </c>
      <c r="V48" s="129">
        <f t="shared" si="62"/>
        <v>2179.485</v>
      </c>
      <c r="W48" s="129">
        <f t="shared" si="62"/>
        <v>2179.485</v>
      </c>
      <c r="X48" s="129">
        <f t="shared" si="62"/>
        <v>2179.485</v>
      </c>
      <c r="Y48" s="129">
        <f t="shared" si="62"/>
        <v>2179.485</v>
      </c>
      <c r="Z48" s="129">
        <f t="shared" si="62"/>
        <v>2179.485</v>
      </c>
      <c r="AA48" s="129">
        <f t="shared" si="62"/>
        <v>2179.485</v>
      </c>
      <c r="AB48" s="129">
        <f t="shared" si="62"/>
        <v>2179.485</v>
      </c>
      <c r="AC48" s="129">
        <f t="shared" si="62"/>
        <v>2179.485</v>
      </c>
      <c r="AD48" s="153">
        <f t="shared" si="36"/>
        <v>26153.82</v>
      </c>
      <c r="AE48" s="131">
        <f t="shared" ref="AE48:AG48" si="63">AE$17*$B48</f>
        <v>41671.8945</v>
      </c>
      <c r="AF48" s="131">
        <f t="shared" si="63"/>
        <v>66706.929</v>
      </c>
      <c r="AG48" s="131">
        <f t="shared" si="63"/>
        <v>107617.599</v>
      </c>
      <c r="AH48" s="105"/>
      <c r="AI48" s="144" t="s">
        <v>107</v>
      </c>
      <c r="AJ48" s="105"/>
      <c r="AK48" s="105"/>
      <c r="AL48" s="105"/>
      <c r="AM48" s="105"/>
    </row>
    <row r="49" ht="12.75" customHeight="1">
      <c r="A49" s="105" t="s">
        <v>105</v>
      </c>
      <c r="B49" s="109"/>
      <c r="C49" s="145" t="s">
        <v>131</v>
      </c>
      <c r="D49" s="129">
        <f>'Cash Flow '!F40</f>
        <v>0</v>
      </c>
      <c r="E49" s="129">
        <f t="shared" ref="E49:P49" si="64">E$17*$B49</f>
        <v>0</v>
      </c>
      <c r="F49" s="129">
        <f t="shared" si="64"/>
        <v>0</v>
      </c>
      <c r="G49" s="129">
        <f t="shared" si="64"/>
        <v>0</v>
      </c>
      <c r="H49" s="129">
        <f t="shared" si="64"/>
        <v>0</v>
      </c>
      <c r="I49" s="129">
        <f t="shared" si="64"/>
        <v>0</v>
      </c>
      <c r="J49" s="129">
        <f t="shared" si="64"/>
        <v>0</v>
      </c>
      <c r="K49" s="129">
        <f t="shared" si="64"/>
        <v>0</v>
      </c>
      <c r="L49" s="129">
        <f t="shared" si="64"/>
        <v>0</v>
      </c>
      <c r="M49" s="129">
        <f t="shared" si="64"/>
        <v>0</v>
      </c>
      <c r="N49" s="129">
        <f t="shared" si="64"/>
        <v>0</v>
      </c>
      <c r="O49" s="129">
        <f t="shared" si="64"/>
        <v>0</v>
      </c>
      <c r="P49" s="129">
        <f t="shared" si="64"/>
        <v>0</v>
      </c>
      <c r="Q49" s="130">
        <f t="shared" si="35"/>
        <v>0</v>
      </c>
      <c r="R49" s="129">
        <f t="shared" ref="R49:AC49" si="65">R$17*$B49</f>
        <v>0</v>
      </c>
      <c r="S49" s="129">
        <f t="shared" si="65"/>
        <v>0</v>
      </c>
      <c r="T49" s="129">
        <f t="shared" si="65"/>
        <v>0</v>
      </c>
      <c r="U49" s="129">
        <f t="shared" si="65"/>
        <v>0</v>
      </c>
      <c r="V49" s="129">
        <f t="shared" si="65"/>
        <v>0</v>
      </c>
      <c r="W49" s="129">
        <f t="shared" si="65"/>
        <v>0</v>
      </c>
      <c r="X49" s="129">
        <f t="shared" si="65"/>
        <v>0</v>
      </c>
      <c r="Y49" s="129">
        <f t="shared" si="65"/>
        <v>0</v>
      </c>
      <c r="Z49" s="129">
        <f t="shared" si="65"/>
        <v>0</v>
      </c>
      <c r="AA49" s="129">
        <f t="shared" si="65"/>
        <v>0</v>
      </c>
      <c r="AB49" s="129">
        <f t="shared" si="65"/>
        <v>0</v>
      </c>
      <c r="AC49" s="129">
        <f t="shared" si="65"/>
        <v>0</v>
      </c>
      <c r="AD49" s="153">
        <f t="shared" si="36"/>
        <v>0</v>
      </c>
      <c r="AE49" s="131">
        <f t="shared" ref="AE49:AG49" si="66">AE$17*$B49</f>
        <v>0</v>
      </c>
      <c r="AF49" s="131">
        <f t="shared" si="66"/>
        <v>0</v>
      </c>
      <c r="AG49" s="131">
        <f t="shared" si="66"/>
        <v>0</v>
      </c>
      <c r="AH49" s="105"/>
      <c r="AI49" s="144" t="s">
        <v>107</v>
      </c>
      <c r="AJ49" s="105"/>
      <c r="AK49" s="105"/>
      <c r="AL49" s="105"/>
      <c r="AM49" s="105"/>
    </row>
    <row r="50" ht="12.75" customHeight="1">
      <c r="A50" s="105" t="s">
        <v>105</v>
      </c>
      <c r="B50" s="143"/>
      <c r="C50" s="145" t="s">
        <v>132</v>
      </c>
      <c r="D50" s="129">
        <f>'Cash Flow '!F41</f>
        <v>0</v>
      </c>
      <c r="E50" s="129">
        <f t="shared" ref="E50:P50" si="67">E$17*$B50</f>
        <v>0</v>
      </c>
      <c r="F50" s="129">
        <f t="shared" si="67"/>
        <v>0</v>
      </c>
      <c r="G50" s="129">
        <f t="shared" si="67"/>
        <v>0</v>
      </c>
      <c r="H50" s="129">
        <f t="shared" si="67"/>
        <v>0</v>
      </c>
      <c r="I50" s="129">
        <f t="shared" si="67"/>
        <v>0</v>
      </c>
      <c r="J50" s="129">
        <f t="shared" si="67"/>
        <v>0</v>
      </c>
      <c r="K50" s="129">
        <f t="shared" si="67"/>
        <v>0</v>
      </c>
      <c r="L50" s="129">
        <f t="shared" si="67"/>
        <v>0</v>
      </c>
      <c r="M50" s="129">
        <f t="shared" si="67"/>
        <v>0</v>
      </c>
      <c r="N50" s="129">
        <f t="shared" si="67"/>
        <v>0</v>
      </c>
      <c r="O50" s="129">
        <f t="shared" si="67"/>
        <v>0</v>
      </c>
      <c r="P50" s="129">
        <f t="shared" si="67"/>
        <v>0</v>
      </c>
      <c r="Q50" s="130">
        <f t="shared" si="35"/>
        <v>0</v>
      </c>
      <c r="R50" s="129">
        <f t="shared" ref="R50:AC50" si="68">R$17*$B50</f>
        <v>0</v>
      </c>
      <c r="S50" s="129">
        <f t="shared" si="68"/>
        <v>0</v>
      </c>
      <c r="T50" s="129">
        <f t="shared" si="68"/>
        <v>0</v>
      </c>
      <c r="U50" s="129">
        <f t="shared" si="68"/>
        <v>0</v>
      </c>
      <c r="V50" s="129">
        <f t="shared" si="68"/>
        <v>0</v>
      </c>
      <c r="W50" s="129">
        <f t="shared" si="68"/>
        <v>0</v>
      </c>
      <c r="X50" s="129">
        <f t="shared" si="68"/>
        <v>0</v>
      </c>
      <c r="Y50" s="129">
        <f t="shared" si="68"/>
        <v>0</v>
      </c>
      <c r="Z50" s="129">
        <f t="shared" si="68"/>
        <v>0</v>
      </c>
      <c r="AA50" s="129">
        <f t="shared" si="68"/>
        <v>0</v>
      </c>
      <c r="AB50" s="129">
        <f t="shared" si="68"/>
        <v>0</v>
      </c>
      <c r="AC50" s="129">
        <f t="shared" si="68"/>
        <v>0</v>
      </c>
      <c r="AD50" s="153">
        <f t="shared" si="36"/>
        <v>0</v>
      </c>
      <c r="AE50" s="131">
        <f t="shared" ref="AE50:AG50" si="69">AE$17*$B50</f>
        <v>0</v>
      </c>
      <c r="AF50" s="131">
        <f t="shared" si="69"/>
        <v>0</v>
      </c>
      <c r="AG50" s="131">
        <f t="shared" si="69"/>
        <v>0</v>
      </c>
      <c r="AH50" s="105"/>
      <c r="AI50" s="144" t="s">
        <v>107</v>
      </c>
      <c r="AJ50" s="105"/>
      <c r="AK50" s="105"/>
      <c r="AL50" s="105"/>
      <c r="AM50" s="105"/>
    </row>
    <row r="51" ht="12.75" customHeight="1">
      <c r="A51" s="105" t="s">
        <v>105</v>
      </c>
      <c r="B51" s="143">
        <v>0.005</v>
      </c>
      <c r="C51" s="145" t="s">
        <v>133</v>
      </c>
      <c r="D51" s="129">
        <f>'Cash Flow '!F42</f>
        <v>0</v>
      </c>
      <c r="E51" s="129">
        <f t="shared" ref="E51:P51" si="70">E$17*$B51</f>
        <v>165</v>
      </c>
      <c r="F51" s="129">
        <f t="shared" si="70"/>
        <v>165</v>
      </c>
      <c r="G51" s="129">
        <f t="shared" si="70"/>
        <v>165</v>
      </c>
      <c r="H51" s="129">
        <f t="shared" si="70"/>
        <v>165</v>
      </c>
      <c r="I51" s="129">
        <f t="shared" si="70"/>
        <v>165</v>
      </c>
      <c r="J51" s="129">
        <f t="shared" si="70"/>
        <v>165</v>
      </c>
      <c r="K51" s="129">
        <f t="shared" si="70"/>
        <v>165</v>
      </c>
      <c r="L51" s="129">
        <f t="shared" si="70"/>
        <v>165</v>
      </c>
      <c r="M51" s="129">
        <f t="shared" si="70"/>
        <v>165</v>
      </c>
      <c r="N51" s="129">
        <f t="shared" si="70"/>
        <v>165</v>
      </c>
      <c r="O51" s="129">
        <f t="shared" si="70"/>
        <v>165</v>
      </c>
      <c r="P51" s="129">
        <f t="shared" si="70"/>
        <v>165</v>
      </c>
      <c r="Q51" s="130">
        <f t="shared" si="35"/>
        <v>1980</v>
      </c>
      <c r="R51" s="129">
        <f t="shared" ref="R51:AC51" si="71">R$17*$B51</f>
        <v>363.2475</v>
      </c>
      <c r="S51" s="129">
        <f t="shared" si="71"/>
        <v>363.2475</v>
      </c>
      <c r="T51" s="129">
        <f t="shared" si="71"/>
        <v>363.2475</v>
      </c>
      <c r="U51" s="129">
        <f t="shared" si="71"/>
        <v>363.2475</v>
      </c>
      <c r="V51" s="129">
        <f t="shared" si="71"/>
        <v>363.2475</v>
      </c>
      <c r="W51" s="129">
        <f t="shared" si="71"/>
        <v>363.2475</v>
      </c>
      <c r="X51" s="129">
        <f t="shared" si="71"/>
        <v>363.2475</v>
      </c>
      <c r="Y51" s="129">
        <f t="shared" si="71"/>
        <v>363.2475</v>
      </c>
      <c r="Z51" s="129">
        <f t="shared" si="71"/>
        <v>363.2475</v>
      </c>
      <c r="AA51" s="129">
        <f t="shared" si="71"/>
        <v>363.2475</v>
      </c>
      <c r="AB51" s="129">
        <f t="shared" si="71"/>
        <v>363.2475</v>
      </c>
      <c r="AC51" s="129">
        <f t="shared" si="71"/>
        <v>363.2475</v>
      </c>
      <c r="AD51" s="153">
        <f t="shared" si="36"/>
        <v>4358.97</v>
      </c>
      <c r="AE51" s="131">
        <f t="shared" ref="AE51:AG51" si="72">AE$17*$B51</f>
        <v>6945.31575</v>
      </c>
      <c r="AF51" s="131">
        <f t="shared" si="72"/>
        <v>11117.8215</v>
      </c>
      <c r="AG51" s="131">
        <f t="shared" si="72"/>
        <v>17936.2665</v>
      </c>
      <c r="AH51" s="105"/>
      <c r="AI51" s="144" t="s">
        <v>107</v>
      </c>
      <c r="AJ51" s="105"/>
      <c r="AK51" s="105"/>
      <c r="AL51" s="105"/>
      <c r="AM51" s="105"/>
    </row>
    <row r="52" ht="12.75" customHeight="1">
      <c r="A52" s="105" t="s">
        <v>105</v>
      </c>
      <c r="B52" s="109"/>
      <c r="C52" s="145" t="s">
        <v>134</v>
      </c>
      <c r="D52" s="129">
        <f>'Cash Flow '!F43</f>
        <v>0</v>
      </c>
      <c r="E52" s="129">
        <f t="shared" ref="E52:P52" si="73">E$17*$B52</f>
        <v>0</v>
      </c>
      <c r="F52" s="129">
        <f t="shared" si="73"/>
        <v>0</v>
      </c>
      <c r="G52" s="129">
        <f t="shared" si="73"/>
        <v>0</v>
      </c>
      <c r="H52" s="129">
        <f t="shared" si="73"/>
        <v>0</v>
      </c>
      <c r="I52" s="129">
        <f t="shared" si="73"/>
        <v>0</v>
      </c>
      <c r="J52" s="129">
        <f t="shared" si="73"/>
        <v>0</v>
      </c>
      <c r="K52" s="129">
        <f t="shared" si="73"/>
        <v>0</v>
      </c>
      <c r="L52" s="129">
        <f t="shared" si="73"/>
        <v>0</v>
      </c>
      <c r="M52" s="129">
        <f t="shared" si="73"/>
        <v>0</v>
      </c>
      <c r="N52" s="129">
        <f t="shared" si="73"/>
        <v>0</v>
      </c>
      <c r="O52" s="129">
        <f t="shared" si="73"/>
        <v>0</v>
      </c>
      <c r="P52" s="129">
        <f t="shared" si="73"/>
        <v>0</v>
      </c>
      <c r="Q52" s="130">
        <f t="shared" si="35"/>
        <v>0</v>
      </c>
      <c r="R52" s="129">
        <f t="shared" ref="R52:AC52" si="74">R$17*$B52</f>
        <v>0</v>
      </c>
      <c r="S52" s="129">
        <f t="shared" si="74"/>
        <v>0</v>
      </c>
      <c r="T52" s="129">
        <f t="shared" si="74"/>
        <v>0</v>
      </c>
      <c r="U52" s="129">
        <f t="shared" si="74"/>
        <v>0</v>
      </c>
      <c r="V52" s="129">
        <f t="shared" si="74"/>
        <v>0</v>
      </c>
      <c r="W52" s="129">
        <f t="shared" si="74"/>
        <v>0</v>
      </c>
      <c r="X52" s="129">
        <f t="shared" si="74"/>
        <v>0</v>
      </c>
      <c r="Y52" s="129">
        <f t="shared" si="74"/>
        <v>0</v>
      </c>
      <c r="Z52" s="129">
        <f t="shared" si="74"/>
        <v>0</v>
      </c>
      <c r="AA52" s="129">
        <f t="shared" si="74"/>
        <v>0</v>
      </c>
      <c r="AB52" s="129">
        <f t="shared" si="74"/>
        <v>0</v>
      </c>
      <c r="AC52" s="129">
        <f t="shared" si="74"/>
        <v>0</v>
      </c>
      <c r="AD52" s="153">
        <f t="shared" si="36"/>
        <v>0</v>
      </c>
      <c r="AE52" s="131">
        <f t="shared" ref="AE52:AG52" si="75">AE$17*$B52</f>
        <v>0</v>
      </c>
      <c r="AF52" s="131">
        <f t="shared" si="75"/>
        <v>0</v>
      </c>
      <c r="AG52" s="131">
        <f t="shared" si="75"/>
        <v>0</v>
      </c>
      <c r="AH52" s="105"/>
      <c r="AI52" s="144" t="s">
        <v>107</v>
      </c>
      <c r="AJ52" s="105"/>
      <c r="AK52" s="105"/>
      <c r="AL52" s="105"/>
      <c r="AM52" s="105"/>
    </row>
    <row r="53" ht="12.75" customHeight="1">
      <c r="A53" s="105" t="s">
        <v>105</v>
      </c>
      <c r="B53" s="109"/>
      <c r="C53" s="145" t="s">
        <v>135</v>
      </c>
      <c r="D53" s="129" t="str">
        <f>'Cash Flow '!F44</f>
        <v/>
      </c>
      <c r="E53" s="129">
        <f t="shared" ref="E53:P53" si="76">E$17*$B53</f>
        <v>0</v>
      </c>
      <c r="F53" s="129">
        <f t="shared" si="76"/>
        <v>0</v>
      </c>
      <c r="G53" s="129">
        <f t="shared" si="76"/>
        <v>0</v>
      </c>
      <c r="H53" s="129">
        <f t="shared" si="76"/>
        <v>0</v>
      </c>
      <c r="I53" s="129">
        <f t="shared" si="76"/>
        <v>0</v>
      </c>
      <c r="J53" s="129">
        <f t="shared" si="76"/>
        <v>0</v>
      </c>
      <c r="K53" s="129">
        <f t="shared" si="76"/>
        <v>0</v>
      </c>
      <c r="L53" s="129">
        <f t="shared" si="76"/>
        <v>0</v>
      </c>
      <c r="M53" s="129">
        <f t="shared" si="76"/>
        <v>0</v>
      </c>
      <c r="N53" s="129">
        <f t="shared" si="76"/>
        <v>0</v>
      </c>
      <c r="O53" s="129">
        <f t="shared" si="76"/>
        <v>0</v>
      </c>
      <c r="P53" s="129">
        <f t="shared" si="76"/>
        <v>0</v>
      </c>
      <c r="Q53" s="130">
        <f t="shared" si="35"/>
        <v>0</v>
      </c>
      <c r="R53" s="129">
        <f t="shared" ref="R53:AC53" si="77">R$17*$B53</f>
        <v>0</v>
      </c>
      <c r="S53" s="129">
        <f t="shared" si="77"/>
        <v>0</v>
      </c>
      <c r="T53" s="129">
        <f t="shared" si="77"/>
        <v>0</v>
      </c>
      <c r="U53" s="129">
        <f t="shared" si="77"/>
        <v>0</v>
      </c>
      <c r="V53" s="129">
        <f t="shared" si="77"/>
        <v>0</v>
      </c>
      <c r="W53" s="129">
        <f t="shared" si="77"/>
        <v>0</v>
      </c>
      <c r="X53" s="129">
        <f t="shared" si="77"/>
        <v>0</v>
      </c>
      <c r="Y53" s="129">
        <f t="shared" si="77"/>
        <v>0</v>
      </c>
      <c r="Z53" s="129">
        <f t="shared" si="77"/>
        <v>0</v>
      </c>
      <c r="AA53" s="129">
        <f t="shared" si="77"/>
        <v>0</v>
      </c>
      <c r="AB53" s="129">
        <f t="shared" si="77"/>
        <v>0</v>
      </c>
      <c r="AC53" s="129">
        <f t="shared" si="77"/>
        <v>0</v>
      </c>
      <c r="AD53" s="153">
        <f t="shared" si="36"/>
        <v>0</v>
      </c>
      <c r="AE53" s="131">
        <f t="shared" ref="AE53:AG53" si="78">AE$17*$B53</f>
        <v>0</v>
      </c>
      <c r="AF53" s="131">
        <f t="shared" si="78"/>
        <v>0</v>
      </c>
      <c r="AG53" s="131">
        <f t="shared" si="78"/>
        <v>0</v>
      </c>
      <c r="AH53" s="105"/>
      <c r="AI53" s="144" t="s">
        <v>107</v>
      </c>
      <c r="AJ53" s="105"/>
      <c r="AK53" s="105"/>
      <c r="AL53" s="105"/>
      <c r="AM53" s="105"/>
    </row>
    <row r="54" ht="12.75" customHeight="1">
      <c r="A54" s="105" t="s">
        <v>105</v>
      </c>
      <c r="B54" s="109"/>
      <c r="C54" s="145" t="s">
        <v>136</v>
      </c>
      <c r="D54" s="129" t="str">
        <f>'Cash Flow '!F45</f>
        <v/>
      </c>
      <c r="E54" s="129">
        <f t="shared" ref="E54:P54" si="79">E$17*$B54</f>
        <v>0</v>
      </c>
      <c r="F54" s="129">
        <f t="shared" si="79"/>
        <v>0</v>
      </c>
      <c r="G54" s="129">
        <f t="shared" si="79"/>
        <v>0</v>
      </c>
      <c r="H54" s="129">
        <f t="shared" si="79"/>
        <v>0</v>
      </c>
      <c r="I54" s="129">
        <f t="shared" si="79"/>
        <v>0</v>
      </c>
      <c r="J54" s="129">
        <f t="shared" si="79"/>
        <v>0</v>
      </c>
      <c r="K54" s="129">
        <f t="shared" si="79"/>
        <v>0</v>
      </c>
      <c r="L54" s="129">
        <f t="shared" si="79"/>
        <v>0</v>
      </c>
      <c r="M54" s="129">
        <f t="shared" si="79"/>
        <v>0</v>
      </c>
      <c r="N54" s="129">
        <f t="shared" si="79"/>
        <v>0</v>
      </c>
      <c r="O54" s="129">
        <f t="shared" si="79"/>
        <v>0</v>
      </c>
      <c r="P54" s="129">
        <f t="shared" si="79"/>
        <v>0</v>
      </c>
      <c r="Q54" s="130">
        <f t="shared" si="35"/>
        <v>0</v>
      </c>
      <c r="R54" s="129">
        <f t="shared" ref="R54:AC54" si="80">R$17*$B54</f>
        <v>0</v>
      </c>
      <c r="S54" s="129">
        <f t="shared" si="80"/>
        <v>0</v>
      </c>
      <c r="T54" s="129">
        <f t="shared" si="80"/>
        <v>0</v>
      </c>
      <c r="U54" s="129">
        <f t="shared" si="80"/>
        <v>0</v>
      </c>
      <c r="V54" s="129">
        <f t="shared" si="80"/>
        <v>0</v>
      </c>
      <c r="W54" s="129">
        <f t="shared" si="80"/>
        <v>0</v>
      </c>
      <c r="X54" s="129">
        <f t="shared" si="80"/>
        <v>0</v>
      </c>
      <c r="Y54" s="129">
        <f t="shared" si="80"/>
        <v>0</v>
      </c>
      <c r="Z54" s="129">
        <f t="shared" si="80"/>
        <v>0</v>
      </c>
      <c r="AA54" s="129">
        <f t="shared" si="80"/>
        <v>0</v>
      </c>
      <c r="AB54" s="129">
        <f t="shared" si="80"/>
        <v>0</v>
      </c>
      <c r="AC54" s="129">
        <f t="shared" si="80"/>
        <v>0</v>
      </c>
      <c r="AD54" s="153">
        <f t="shared" si="36"/>
        <v>0</v>
      </c>
      <c r="AE54" s="131">
        <f t="shared" ref="AE54:AG54" si="81">AE$17*$B54</f>
        <v>0</v>
      </c>
      <c r="AF54" s="131">
        <f t="shared" si="81"/>
        <v>0</v>
      </c>
      <c r="AG54" s="131">
        <f t="shared" si="81"/>
        <v>0</v>
      </c>
      <c r="AH54" s="105"/>
      <c r="AI54" s="144" t="s">
        <v>107</v>
      </c>
      <c r="AJ54" s="105"/>
      <c r="AK54" s="105"/>
      <c r="AL54" s="105"/>
      <c r="AM54" s="105"/>
    </row>
    <row r="55" ht="13.5" customHeight="1">
      <c r="A55" s="105" t="s">
        <v>105</v>
      </c>
      <c r="B55" s="109"/>
      <c r="C55" s="145" t="s">
        <v>137</v>
      </c>
      <c r="D55" s="129"/>
      <c r="E55" s="129"/>
      <c r="F55" s="129"/>
      <c r="G55" s="129"/>
      <c r="H55" s="129"/>
      <c r="I55" s="129"/>
      <c r="J55" s="129"/>
      <c r="K55" s="129"/>
      <c r="L55" s="129"/>
      <c r="M55" s="129"/>
      <c r="N55" s="129"/>
      <c r="O55" s="129"/>
      <c r="P55" s="129"/>
      <c r="Q55" s="130">
        <f t="shared" si="35"/>
        <v>0</v>
      </c>
      <c r="R55" s="129">
        <f t="shared" ref="R55:AC55" si="82">R$17*$B55</f>
        <v>0</v>
      </c>
      <c r="S55" s="129">
        <f t="shared" si="82"/>
        <v>0</v>
      </c>
      <c r="T55" s="129">
        <f t="shared" si="82"/>
        <v>0</v>
      </c>
      <c r="U55" s="129">
        <f t="shared" si="82"/>
        <v>0</v>
      </c>
      <c r="V55" s="129">
        <f t="shared" si="82"/>
        <v>0</v>
      </c>
      <c r="W55" s="129">
        <f t="shared" si="82"/>
        <v>0</v>
      </c>
      <c r="X55" s="129">
        <f t="shared" si="82"/>
        <v>0</v>
      </c>
      <c r="Y55" s="129">
        <f t="shared" si="82"/>
        <v>0</v>
      </c>
      <c r="Z55" s="129">
        <f t="shared" si="82"/>
        <v>0</v>
      </c>
      <c r="AA55" s="129">
        <f t="shared" si="82"/>
        <v>0</v>
      </c>
      <c r="AB55" s="129">
        <f t="shared" si="82"/>
        <v>0</v>
      </c>
      <c r="AC55" s="129">
        <f t="shared" si="82"/>
        <v>0</v>
      </c>
      <c r="AD55" s="153">
        <f t="shared" si="36"/>
        <v>0</v>
      </c>
      <c r="AE55" s="131">
        <f t="shared" ref="AE55:AG55" si="83">AE$17*$B55</f>
        <v>0</v>
      </c>
      <c r="AF55" s="131">
        <f t="shared" si="83"/>
        <v>0</v>
      </c>
      <c r="AG55" s="131">
        <f t="shared" si="83"/>
        <v>0</v>
      </c>
      <c r="AH55" s="105"/>
      <c r="AI55" s="144" t="s">
        <v>107</v>
      </c>
      <c r="AJ55" s="105"/>
      <c r="AK55" s="105"/>
      <c r="AL55" s="105"/>
      <c r="AM55" s="105"/>
    </row>
    <row r="56" ht="13.5" customHeight="1">
      <c r="A56" s="105"/>
      <c r="B56" s="109"/>
      <c r="C56" s="133" t="s">
        <v>138</v>
      </c>
      <c r="D56" s="134">
        <f t="shared" ref="D56:AG56" si="84">SUM(D37:D55)</f>
        <v>15000</v>
      </c>
      <c r="E56" s="134">
        <f t="shared" si="84"/>
        <v>11766.66667</v>
      </c>
      <c r="F56" s="134">
        <f t="shared" si="84"/>
        <v>11766.66667</v>
      </c>
      <c r="G56" s="134">
        <f t="shared" si="84"/>
        <v>11766.66667</v>
      </c>
      <c r="H56" s="134">
        <f t="shared" si="84"/>
        <v>11766.66667</v>
      </c>
      <c r="I56" s="134">
        <f t="shared" si="84"/>
        <v>11766.66667</v>
      </c>
      <c r="J56" s="134">
        <f t="shared" si="84"/>
        <v>11766.66667</v>
      </c>
      <c r="K56" s="134">
        <f t="shared" si="84"/>
        <v>11766.66667</v>
      </c>
      <c r="L56" s="134">
        <f t="shared" si="84"/>
        <v>11766.66667</v>
      </c>
      <c r="M56" s="134">
        <f t="shared" si="84"/>
        <v>11766.66667</v>
      </c>
      <c r="N56" s="134">
        <f t="shared" si="84"/>
        <v>11766.66667</v>
      </c>
      <c r="O56" s="134">
        <f t="shared" si="84"/>
        <v>11766.66667</v>
      </c>
      <c r="P56" s="134">
        <f t="shared" si="84"/>
        <v>11766.66667</v>
      </c>
      <c r="Q56" s="135">
        <f t="shared" si="84"/>
        <v>156200</v>
      </c>
      <c r="R56" s="134">
        <f t="shared" si="84"/>
        <v>17864.9275</v>
      </c>
      <c r="S56" s="134">
        <f t="shared" si="84"/>
        <v>17864.9275</v>
      </c>
      <c r="T56" s="134">
        <f t="shared" si="84"/>
        <v>17864.9275</v>
      </c>
      <c r="U56" s="134">
        <f t="shared" si="84"/>
        <v>17864.9275</v>
      </c>
      <c r="V56" s="134">
        <f t="shared" si="84"/>
        <v>17864.9275</v>
      </c>
      <c r="W56" s="134">
        <f t="shared" si="84"/>
        <v>17864.9275</v>
      </c>
      <c r="X56" s="134">
        <f t="shared" si="84"/>
        <v>17864.9275</v>
      </c>
      <c r="Y56" s="134">
        <f t="shared" si="84"/>
        <v>17864.9275</v>
      </c>
      <c r="Z56" s="134">
        <f t="shared" si="84"/>
        <v>17864.9275</v>
      </c>
      <c r="AA56" s="134">
        <f t="shared" si="84"/>
        <v>17864.9275</v>
      </c>
      <c r="AB56" s="134">
        <f t="shared" si="84"/>
        <v>17864.9275</v>
      </c>
      <c r="AC56" s="134">
        <f t="shared" si="84"/>
        <v>17864.9275</v>
      </c>
      <c r="AD56" s="135">
        <f t="shared" si="84"/>
        <v>214379.13</v>
      </c>
      <c r="AE56" s="135">
        <f t="shared" si="84"/>
        <v>279048.1469</v>
      </c>
      <c r="AF56" s="135">
        <f t="shared" si="84"/>
        <v>380172.9203</v>
      </c>
      <c r="AG56" s="135">
        <f t="shared" si="84"/>
        <v>542395.9905</v>
      </c>
      <c r="AH56" s="105"/>
      <c r="AI56" s="105"/>
      <c r="AJ56" s="105"/>
      <c r="AK56" s="105"/>
      <c r="AL56" s="105"/>
      <c r="AM56" s="105"/>
    </row>
    <row r="57" ht="12.75" customHeight="1">
      <c r="A57" s="105"/>
      <c r="B57" s="109"/>
      <c r="C57" s="128"/>
      <c r="D57" s="123"/>
      <c r="E57" s="123"/>
      <c r="F57" s="123"/>
      <c r="G57" s="123"/>
      <c r="H57" s="123"/>
      <c r="I57" s="123"/>
      <c r="J57" s="123"/>
      <c r="K57" s="124"/>
      <c r="L57" s="123"/>
      <c r="M57" s="123"/>
      <c r="N57" s="108"/>
      <c r="O57" s="123"/>
      <c r="P57" s="125"/>
      <c r="Q57" s="126"/>
      <c r="R57" s="123"/>
      <c r="S57" s="123"/>
      <c r="T57" s="123"/>
      <c r="U57" s="123"/>
      <c r="V57" s="123"/>
      <c r="W57" s="123"/>
      <c r="X57" s="124"/>
      <c r="Y57" s="123"/>
      <c r="Z57" s="123"/>
      <c r="AA57" s="108"/>
      <c r="AB57" s="123"/>
      <c r="AC57" s="125"/>
      <c r="AD57" s="126"/>
      <c r="AE57" s="126"/>
      <c r="AF57" s="126"/>
      <c r="AG57" s="126"/>
      <c r="AH57" s="105"/>
      <c r="AI57" s="105"/>
      <c r="AJ57" s="105"/>
      <c r="AK57" s="105"/>
      <c r="AL57" s="105"/>
      <c r="AM57" s="105"/>
    </row>
    <row r="58" ht="12.75" customHeight="1">
      <c r="A58" s="105"/>
      <c r="B58" s="109"/>
      <c r="C58" s="128"/>
      <c r="D58" s="129"/>
      <c r="E58" s="129"/>
      <c r="F58" s="129"/>
      <c r="G58" s="129"/>
      <c r="H58" s="129"/>
      <c r="I58" s="129"/>
      <c r="J58" s="129"/>
      <c r="K58" s="147"/>
      <c r="L58" s="129"/>
      <c r="M58" s="129"/>
      <c r="N58" s="148"/>
      <c r="O58" s="129"/>
      <c r="P58" s="149"/>
      <c r="Q58" s="154"/>
      <c r="R58" s="129"/>
      <c r="S58" s="129"/>
      <c r="T58" s="129"/>
      <c r="U58" s="129"/>
      <c r="V58" s="129"/>
      <c r="W58" s="129"/>
      <c r="X58" s="147"/>
      <c r="Y58" s="129"/>
      <c r="Z58" s="129"/>
      <c r="AA58" s="148"/>
      <c r="AB58" s="129"/>
      <c r="AC58" s="149"/>
      <c r="AD58" s="130"/>
      <c r="AE58" s="130"/>
      <c r="AF58" s="130"/>
      <c r="AG58" s="130"/>
      <c r="AH58" s="105"/>
      <c r="AI58" s="105"/>
      <c r="AJ58" s="105"/>
      <c r="AK58" s="105"/>
      <c r="AL58" s="105"/>
      <c r="AM58" s="105"/>
    </row>
    <row r="59" ht="12.75" customHeight="1">
      <c r="A59" s="105"/>
      <c r="B59" s="109"/>
      <c r="C59" s="115" t="s">
        <v>42</v>
      </c>
      <c r="D59" s="134">
        <f t="shared" ref="D59:AG59" si="85">D17-D30-D56</f>
        <v>-20000</v>
      </c>
      <c r="E59" s="134">
        <f t="shared" si="85"/>
        <v>806.6666667</v>
      </c>
      <c r="F59" s="134">
        <f t="shared" si="85"/>
        <v>806.6666667</v>
      </c>
      <c r="G59" s="134">
        <f t="shared" si="85"/>
        <v>806.6666667</v>
      </c>
      <c r="H59" s="134">
        <f t="shared" si="85"/>
        <v>806.6666667</v>
      </c>
      <c r="I59" s="134">
        <f t="shared" si="85"/>
        <v>806.6666667</v>
      </c>
      <c r="J59" s="134">
        <f t="shared" si="85"/>
        <v>806.6666667</v>
      </c>
      <c r="K59" s="134">
        <f t="shared" si="85"/>
        <v>806.6666667</v>
      </c>
      <c r="L59" s="134">
        <f t="shared" si="85"/>
        <v>806.6666667</v>
      </c>
      <c r="M59" s="134">
        <f t="shared" si="85"/>
        <v>806.6666667</v>
      </c>
      <c r="N59" s="134">
        <f t="shared" si="85"/>
        <v>806.6666667</v>
      </c>
      <c r="O59" s="134">
        <f t="shared" si="85"/>
        <v>806.6666667</v>
      </c>
      <c r="P59" s="134">
        <f t="shared" si="85"/>
        <v>806.6666667</v>
      </c>
      <c r="Q59" s="134">
        <f t="shared" si="85"/>
        <v>-10320</v>
      </c>
      <c r="R59" s="134">
        <f t="shared" si="85"/>
        <v>15476.8075</v>
      </c>
      <c r="S59" s="134">
        <f t="shared" si="85"/>
        <v>15476.8075</v>
      </c>
      <c r="T59" s="134">
        <f t="shared" si="85"/>
        <v>15476.8075</v>
      </c>
      <c r="U59" s="134">
        <f t="shared" si="85"/>
        <v>15476.8075</v>
      </c>
      <c r="V59" s="134">
        <f t="shared" si="85"/>
        <v>15476.8075</v>
      </c>
      <c r="W59" s="134">
        <f t="shared" si="85"/>
        <v>15476.8075</v>
      </c>
      <c r="X59" s="134">
        <f t="shared" si="85"/>
        <v>15476.8075</v>
      </c>
      <c r="Y59" s="134">
        <f t="shared" si="85"/>
        <v>15476.8075</v>
      </c>
      <c r="Z59" s="134">
        <f t="shared" si="85"/>
        <v>15476.8075</v>
      </c>
      <c r="AA59" s="134">
        <f t="shared" si="85"/>
        <v>15476.8075</v>
      </c>
      <c r="AB59" s="134">
        <f t="shared" si="85"/>
        <v>15476.8075</v>
      </c>
      <c r="AC59" s="134">
        <f t="shared" si="85"/>
        <v>15476.8075</v>
      </c>
      <c r="AD59" s="134">
        <f t="shared" si="85"/>
        <v>185721.69</v>
      </c>
      <c r="AE59" s="134">
        <f t="shared" si="85"/>
        <v>392107.8227</v>
      </c>
      <c r="AF59" s="134">
        <f t="shared" si="85"/>
        <v>730016.2837</v>
      </c>
      <c r="AG59" s="134">
        <f t="shared" si="85"/>
        <v>1287133.39</v>
      </c>
      <c r="AH59" s="105"/>
      <c r="AI59" s="105"/>
      <c r="AJ59" s="105"/>
      <c r="AK59" s="105"/>
      <c r="AL59" s="105"/>
      <c r="AM59" s="105"/>
    </row>
    <row r="60" ht="12.75" customHeight="1">
      <c r="A60" s="105"/>
      <c r="B60" s="109"/>
      <c r="C60" s="155" t="s">
        <v>114</v>
      </c>
      <c r="D60" s="156" t="str">
        <f t="shared" ref="D60:AG60" si="86">D59/D17</f>
        <v>#DIV/0!</v>
      </c>
      <c r="E60" s="156">
        <f t="shared" si="86"/>
        <v>0.02444444444</v>
      </c>
      <c r="F60" s="156">
        <f t="shared" si="86"/>
        <v>0.02444444444</v>
      </c>
      <c r="G60" s="156">
        <f t="shared" si="86"/>
        <v>0.02444444444</v>
      </c>
      <c r="H60" s="156">
        <f t="shared" si="86"/>
        <v>0.02444444444</v>
      </c>
      <c r="I60" s="156">
        <f t="shared" si="86"/>
        <v>0.02444444444</v>
      </c>
      <c r="J60" s="156">
        <f t="shared" si="86"/>
        <v>0.02444444444</v>
      </c>
      <c r="K60" s="156">
        <f t="shared" si="86"/>
        <v>0.02444444444</v>
      </c>
      <c r="L60" s="156">
        <f t="shared" si="86"/>
        <v>0.02444444444</v>
      </c>
      <c r="M60" s="156">
        <f t="shared" si="86"/>
        <v>0.02444444444</v>
      </c>
      <c r="N60" s="156">
        <f t="shared" si="86"/>
        <v>0.02444444444</v>
      </c>
      <c r="O60" s="156">
        <f t="shared" si="86"/>
        <v>0.02444444444</v>
      </c>
      <c r="P60" s="156">
        <f t="shared" si="86"/>
        <v>0.02444444444</v>
      </c>
      <c r="Q60" s="156">
        <f t="shared" si="86"/>
        <v>-0.02606060606</v>
      </c>
      <c r="R60" s="156">
        <f t="shared" si="86"/>
        <v>0.2130339163</v>
      </c>
      <c r="S60" s="156">
        <f t="shared" si="86"/>
        <v>0.2130339163</v>
      </c>
      <c r="T60" s="156">
        <f t="shared" si="86"/>
        <v>0.2130339163</v>
      </c>
      <c r="U60" s="156">
        <f t="shared" si="86"/>
        <v>0.2130339163</v>
      </c>
      <c r="V60" s="156">
        <f t="shared" si="86"/>
        <v>0.2130339163</v>
      </c>
      <c r="W60" s="156">
        <f t="shared" si="86"/>
        <v>0.2130339163</v>
      </c>
      <c r="X60" s="156">
        <f t="shared" si="86"/>
        <v>0.2130339163</v>
      </c>
      <c r="Y60" s="156">
        <f t="shared" si="86"/>
        <v>0.2130339163</v>
      </c>
      <c r="Z60" s="156">
        <f t="shared" si="86"/>
        <v>0.2130339163</v>
      </c>
      <c r="AA60" s="156">
        <f t="shared" si="86"/>
        <v>0.2130339163</v>
      </c>
      <c r="AB60" s="156">
        <f t="shared" si="86"/>
        <v>0.2130339163</v>
      </c>
      <c r="AC60" s="156">
        <f t="shared" si="86"/>
        <v>0.2130339163</v>
      </c>
      <c r="AD60" s="156">
        <f t="shared" si="86"/>
        <v>0.2130339163</v>
      </c>
      <c r="AE60" s="156">
        <f t="shared" si="86"/>
        <v>0.2822822149</v>
      </c>
      <c r="AF60" s="156">
        <f t="shared" si="86"/>
        <v>0.3283090503</v>
      </c>
      <c r="AG60" s="156">
        <f t="shared" si="86"/>
        <v>0.3588075004</v>
      </c>
      <c r="AH60" s="105"/>
      <c r="AI60" s="105"/>
      <c r="AJ60" s="105"/>
      <c r="AK60" s="105"/>
      <c r="AL60" s="105"/>
      <c r="AM60" s="105"/>
    </row>
    <row r="61" ht="12.75" customHeight="1">
      <c r="A61" s="105"/>
      <c r="B61" s="109"/>
      <c r="C61" s="128"/>
      <c r="D61" s="129"/>
      <c r="E61" s="129"/>
      <c r="F61" s="129"/>
      <c r="G61" s="129"/>
      <c r="H61" s="129"/>
      <c r="I61" s="129"/>
      <c r="J61" s="129"/>
      <c r="K61" s="147"/>
      <c r="L61" s="129"/>
      <c r="M61" s="129"/>
      <c r="N61" s="148"/>
      <c r="O61" s="129"/>
      <c r="P61" s="149"/>
      <c r="Q61" s="154"/>
      <c r="R61" s="129"/>
      <c r="S61" s="129"/>
      <c r="T61" s="129"/>
      <c r="U61" s="129"/>
      <c r="V61" s="129"/>
      <c r="W61" s="129"/>
      <c r="X61" s="147"/>
      <c r="Y61" s="129"/>
      <c r="Z61" s="129"/>
      <c r="AA61" s="148"/>
      <c r="AB61" s="129"/>
      <c r="AC61" s="149"/>
      <c r="AD61" s="130"/>
      <c r="AE61" s="130"/>
      <c r="AF61" s="130"/>
      <c r="AG61" s="130"/>
      <c r="AH61" s="105"/>
      <c r="AI61" s="105"/>
      <c r="AJ61" s="105"/>
      <c r="AK61" s="105"/>
      <c r="AL61" s="105"/>
      <c r="AM61" s="105"/>
    </row>
    <row r="62" ht="12.75" customHeight="1">
      <c r="A62" s="105"/>
      <c r="B62" s="109"/>
      <c r="C62" s="128"/>
      <c r="D62" s="129"/>
      <c r="E62" s="129"/>
      <c r="F62" s="129"/>
      <c r="G62" s="129"/>
      <c r="H62" s="129"/>
      <c r="I62" s="129"/>
      <c r="J62" s="129"/>
      <c r="K62" s="147"/>
      <c r="L62" s="129"/>
      <c r="M62" s="129"/>
      <c r="N62" s="148"/>
      <c r="O62" s="129"/>
      <c r="P62" s="149"/>
      <c r="Q62" s="154"/>
      <c r="R62" s="129"/>
      <c r="S62" s="129"/>
      <c r="T62" s="129"/>
      <c r="U62" s="129"/>
      <c r="V62" s="129"/>
      <c r="W62" s="129"/>
      <c r="X62" s="147"/>
      <c r="Y62" s="129"/>
      <c r="Z62" s="129"/>
      <c r="AA62" s="148"/>
      <c r="AB62" s="129"/>
      <c r="AC62" s="149"/>
      <c r="AD62" s="130"/>
      <c r="AE62" s="130"/>
      <c r="AF62" s="130"/>
      <c r="AG62" s="130"/>
      <c r="AH62" s="105"/>
      <c r="AI62" s="105"/>
      <c r="AJ62" s="105"/>
      <c r="AK62" s="105"/>
      <c r="AL62" s="105"/>
      <c r="AM62" s="105"/>
    </row>
    <row r="63" ht="12.75" customHeight="1">
      <c r="A63" s="105"/>
      <c r="B63" s="109"/>
      <c r="C63" s="128"/>
      <c r="D63" s="129"/>
      <c r="E63" s="129"/>
      <c r="F63" s="129"/>
      <c r="G63" s="129"/>
      <c r="H63" s="129"/>
      <c r="I63" s="129"/>
      <c r="J63" s="129"/>
      <c r="K63" s="147"/>
      <c r="L63" s="129"/>
      <c r="M63" s="129"/>
      <c r="N63" s="148"/>
      <c r="O63" s="129"/>
      <c r="P63" s="149"/>
      <c r="Q63" s="154"/>
      <c r="R63" s="129"/>
      <c r="S63" s="129"/>
      <c r="T63" s="129"/>
      <c r="U63" s="129"/>
      <c r="V63" s="129"/>
      <c r="W63" s="129"/>
      <c r="X63" s="147"/>
      <c r="Y63" s="129"/>
      <c r="Z63" s="129"/>
      <c r="AA63" s="148"/>
      <c r="AB63" s="129"/>
      <c r="AC63" s="149"/>
      <c r="AD63" s="130"/>
      <c r="AE63" s="130"/>
      <c r="AF63" s="130"/>
      <c r="AG63" s="130"/>
      <c r="AH63" s="105"/>
      <c r="AI63" s="105"/>
      <c r="AJ63" s="105"/>
      <c r="AK63" s="105"/>
      <c r="AL63" s="105"/>
      <c r="AM63" s="105"/>
    </row>
    <row r="64" ht="12.75" customHeight="1">
      <c r="A64" s="105"/>
      <c r="B64" s="109"/>
      <c r="C64" s="128" t="s">
        <v>139</v>
      </c>
      <c r="D64" s="129">
        <f>'Capex Costs'!$J$37/12</f>
        <v>1477.777778</v>
      </c>
      <c r="E64" s="129">
        <f>'Capex Costs'!$J$37/12</f>
        <v>1477.777778</v>
      </c>
      <c r="F64" s="129">
        <f>'Capex Costs'!$J$37/12</f>
        <v>1477.777778</v>
      </c>
      <c r="G64" s="129">
        <f>'Capex Costs'!$J$37/12</f>
        <v>1477.777778</v>
      </c>
      <c r="H64" s="129">
        <f>'Capex Costs'!$J$37/12</f>
        <v>1477.777778</v>
      </c>
      <c r="I64" s="129">
        <f>'Capex Costs'!$J$37/12</f>
        <v>1477.777778</v>
      </c>
      <c r="J64" s="129">
        <f>'Capex Costs'!$J$37/12</f>
        <v>1477.777778</v>
      </c>
      <c r="K64" s="129">
        <f>'Capex Costs'!$J$37/12</f>
        <v>1477.777778</v>
      </c>
      <c r="L64" s="129">
        <f>'Capex Costs'!$J$37/12</f>
        <v>1477.777778</v>
      </c>
      <c r="M64" s="129">
        <f>'Capex Costs'!$J$37/12</f>
        <v>1477.777778</v>
      </c>
      <c r="N64" s="129">
        <f>'Capex Costs'!$J$37/12</f>
        <v>1477.777778</v>
      </c>
      <c r="O64" s="129">
        <f>'Capex Costs'!$J$37/12</f>
        <v>1477.777778</v>
      </c>
      <c r="P64" s="129">
        <f>'Capex Costs'!$J$37/12</f>
        <v>1477.777778</v>
      </c>
      <c r="Q64" s="130">
        <f t="shared" ref="Q64:Q67" si="87">SUM(D64:P64)</f>
        <v>19211.11111</v>
      </c>
      <c r="R64" s="129">
        <f>'Capex Costs'!$K$37/12</f>
        <v>3104.444444</v>
      </c>
      <c r="S64" s="129">
        <f>'Capex Costs'!$K$37/12</f>
        <v>3104.444444</v>
      </c>
      <c r="T64" s="129">
        <f>'Capex Costs'!$K$37/12</f>
        <v>3104.444444</v>
      </c>
      <c r="U64" s="129">
        <f>'Capex Costs'!$K$37/12</f>
        <v>3104.444444</v>
      </c>
      <c r="V64" s="129">
        <f>'Capex Costs'!$K$37/12</f>
        <v>3104.444444</v>
      </c>
      <c r="W64" s="129">
        <f>'Capex Costs'!$K$37/12</f>
        <v>3104.444444</v>
      </c>
      <c r="X64" s="129">
        <f>'Capex Costs'!$K$37/12</f>
        <v>3104.444444</v>
      </c>
      <c r="Y64" s="129">
        <f>'Capex Costs'!$K$37/12</f>
        <v>3104.444444</v>
      </c>
      <c r="Z64" s="129">
        <f>'Capex Costs'!$K$37/12</f>
        <v>3104.444444</v>
      </c>
      <c r="AA64" s="129">
        <f>'Capex Costs'!$K$37/12</f>
        <v>3104.444444</v>
      </c>
      <c r="AB64" s="129">
        <f>'Capex Costs'!$K$37/12</f>
        <v>3104.444444</v>
      </c>
      <c r="AC64" s="129">
        <f>'Capex Costs'!$K$37/12</f>
        <v>3104.444444</v>
      </c>
      <c r="AD64" s="130">
        <f t="shared" ref="AD64:AD67" si="88">SUM(R64:AC64)</f>
        <v>37253.33333</v>
      </c>
      <c r="AE64" s="130">
        <f>'Capex Costs'!L37</f>
        <v>59099.33333</v>
      </c>
      <c r="AF64" s="130">
        <f>'Capex Costs'!M37</f>
        <v>68329.3</v>
      </c>
      <c r="AG64" s="130">
        <f>'Capex Costs'!N37</f>
        <v>81058.265</v>
      </c>
      <c r="AH64" s="105"/>
      <c r="AI64" s="144" t="s">
        <v>140</v>
      </c>
      <c r="AJ64" s="105"/>
      <c r="AK64" s="105"/>
      <c r="AL64" s="105"/>
      <c r="AM64" s="105"/>
    </row>
    <row r="65" ht="12.75" customHeight="1">
      <c r="A65" s="105"/>
      <c r="B65" s="109"/>
      <c r="C65" s="145" t="s">
        <v>141</v>
      </c>
      <c r="D65" s="157"/>
      <c r="E65" s="157"/>
      <c r="F65" s="157"/>
      <c r="G65" s="157"/>
      <c r="H65" s="157"/>
      <c r="I65" s="157"/>
      <c r="J65" s="157"/>
      <c r="K65" s="157"/>
      <c r="L65" s="157"/>
      <c r="M65" s="157"/>
      <c r="N65" s="157"/>
      <c r="O65" s="157"/>
      <c r="P65" s="157"/>
      <c r="Q65" s="130">
        <f t="shared" si="87"/>
        <v>0</v>
      </c>
      <c r="R65" s="157"/>
      <c r="S65" s="157"/>
      <c r="T65" s="157"/>
      <c r="U65" s="157"/>
      <c r="V65" s="157"/>
      <c r="W65" s="157"/>
      <c r="X65" s="157"/>
      <c r="Y65" s="157"/>
      <c r="Z65" s="157"/>
      <c r="AA65" s="157"/>
      <c r="AB65" s="157"/>
      <c r="AC65" s="157"/>
      <c r="AD65" s="130">
        <f t="shared" si="88"/>
        <v>0</v>
      </c>
      <c r="AE65" s="130" t="str">
        <f>'Capex Costs'!L38</f>
        <v/>
      </c>
      <c r="AF65" s="130" t="str">
        <f>'Capex Costs'!M38</f>
        <v/>
      </c>
      <c r="AG65" s="130" t="str">
        <f>'Capex Costs'!N38</f>
        <v/>
      </c>
      <c r="AH65" s="105"/>
      <c r="AI65" s="105"/>
      <c r="AJ65" s="105"/>
      <c r="AK65" s="105"/>
      <c r="AL65" s="105"/>
      <c r="AM65" s="105"/>
    </row>
    <row r="66" ht="12.75" customHeight="1">
      <c r="A66" s="105"/>
      <c r="B66" s="109"/>
      <c r="C66" s="128" t="s">
        <v>142</v>
      </c>
      <c r="D66" s="157"/>
      <c r="E66" s="157"/>
      <c r="F66" s="157"/>
      <c r="G66" s="157"/>
      <c r="H66" s="157"/>
      <c r="I66" s="157"/>
      <c r="J66" s="157"/>
      <c r="K66" s="157"/>
      <c r="L66" s="157"/>
      <c r="M66" s="157"/>
      <c r="N66" s="157"/>
      <c r="O66" s="157"/>
      <c r="P66" s="157"/>
      <c r="Q66" s="130">
        <f t="shared" si="87"/>
        <v>0</v>
      </c>
      <c r="R66" s="157"/>
      <c r="S66" s="157"/>
      <c r="T66" s="157"/>
      <c r="U66" s="157"/>
      <c r="V66" s="157"/>
      <c r="W66" s="157"/>
      <c r="X66" s="157"/>
      <c r="Y66" s="157"/>
      <c r="Z66" s="157"/>
      <c r="AA66" s="157"/>
      <c r="AB66" s="157"/>
      <c r="AC66" s="157"/>
      <c r="AD66" s="130">
        <f t="shared" si="88"/>
        <v>0</v>
      </c>
      <c r="AE66" s="158">
        <f>AD66</f>
        <v>0</v>
      </c>
      <c r="AF66" s="158"/>
      <c r="AG66" s="158"/>
      <c r="AH66" s="105"/>
      <c r="AI66" s="105"/>
      <c r="AJ66" s="105"/>
      <c r="AK66" s="105"/>
      <c r="AL66" s="105"/>
      <c r="AM66" s="105"/>
    </row>
    <row r="67" ht="13.5" customHeight="1">
      <c r="A67" s="105"/>
      <c r="B67" s="109"/>
      <c r="C67" s="128" t="s">
        <v>143</v>
      </c>
      <c r="D67" s="129"/>
      <c r="E67" s="129"/>
      <c r="F67" s="129"/>
      <c r="G67" s="129"/>
      <c r="H67" s="129"/>
      <c r="I67" s="129"/>
      <c r="J67" s="129"/>
      <c r="K67" s="129"/>
      <c r="L67" s="129"/>
      <c r="M67" s="129"/>
      <c r="N67" s="129"/>
      <c r="O67" s="129"/>
      <c r="P67" s="129">
        <f>SUM(E59:P59)*0.19</f>
        <v>1839.2</v>
      </c>
      <c r="Q67" s="130">
        <f t="shared" si="87"/>
        <v>1839.2</v>
      </c>
      <c r="R67" s="129"/>
      <c r="S67" s="129"/>
      <c r="T67" s="129"/>
      <c r="U67" s="129"/>
      <c r="V67" s="129"/>
      <c r="W67" s="129"/>
      <c r="X67" s="129"/>
      <c r="Y67" s="129"/>
      <c r="Z67" s="129"/>
      <c r="AA67" s="129"/>
      <c r="AB67" s="129"/>
      <c r="AC67" s="129">
        <f>SUM(R59:AC59)*0.19</f>
        <v>35287.1211</v>
      </c>
      <c r="AD67" s="130">
        <f t="shared" si="88"/>
        <v>35287.1211</v>
      </c>
      <c r="AE67" s="153">
        <f t="shared" ref="AE67:AG67" si="89">AE59*0.19</f>
        <v>74500.4863</v>
      </c>
      <c r="AF67" s="153">
        <f t="shared" si="89"/>
        <v>138703.0939</v>
      </c>
      <c r="AG67" s="153">
        <f t="shared" si="89"/>
        <v>244555.3441</v>
      </c>
      <c r="AH67" s="105"/>
      <c r="AI67" s="105"/>
      <c r="AJ67" s="105"/>
      <c r="AK67" s="105"/>
      <c r="AL67" s="105"/>
      <c r="AM67" s="105"/>
    </row>
    <row r="68" ht="13.5" customHeight="1">
      <c r="A68" s="105"/>
      <c r="B68" s="109"/>
      <c r="C68" s="128"/>
      <c r="D68" s="146">
        <f t="shared" ref="D68:AG68" si="90">SUM(D64:D67)</f>
        <v>1477.777778</v>
      </c>
      <c r="E68" s="146">
        <f t="shared" si="90"/>
        <v>1477.777778</v>
      </c>
      <c r="F68" s="146">
        <f t="shared" si="90"/>
        <v>1477.777778</v>
      </c>
      <c r="G68" s="146">
        <f t="shared" si="90"/>
        <v>1477.777778</v>
      </c>
      <c r="H68" s="146">
        <f t="shared" si="90"/>
        <v>1477.777778</v>
      </c>
      <c r="I68" s="146">
        <f t="shared" si="90"/>
        <v>1477.777778</v>
      </c>
      <c r="J68" s="146">
        <f t="shared" si="90"/>
        <v>1477.777778</v>
      </c>
      <c r="K68" s="146">
        <f t="shared" si="90"/>
        <v>1477.777778</v>
      </c>
      <c r="L68" s="146">
        <f t="shared" si="90"/>
        <v>1477.777778</v>
      </c>
      <c r="M68" s="146">
        <f t="shared" si="90"/>
        <v>1477.777778</v>
      </c>
      <c r="N68" s="146">
        <f t="shared" si="90"/>
        <v>1477.777778</v>
      </c>
      <c r="O68" s="146">
        <f t="shared" si="90"/>
        <v>1477.777778</v>
      </c>
      <c r="P68" s="146">
        <f t="shared" si="90"/>
        <v>3316.977778</v>
      </c>
      <c r="Q68" s="135">
        <f t="shared" si="90"/>
        <v>21050.31111</v>
      </c>
      <c r="R68" s="146">
        <f t="shared" si="90"/>
        <v>3104.444444</v>
      </c>
      <c r="S68" s="146">
        <f t="shared" si="90"/>
        <v>3104.444444</v>
      </c>
      <c r="T68" s="146">
        <f t="shared" si="90"/>
        <v>3104.444444</v>
      </c>
      <c r="U68" s="146">
        <f t="shared" si="90"/>
        <v>3104.444444</v>
      </c>
      <c r="V68" s="146">
        <f t="shared" si="90"/>
        <v>3104.444444</v>
      </c>
      <c r="W68" s="146">
        <f t="shared" si="90"/>
        <v>3104.444444</v>
      </c>
      <c r="X68" s="146">
        <f t="shared" si="90"/>
        <v>3104.444444</v>
      </c>
      <c r="Y68" s="146">
        <f t="shared" si="90"/>
        <v>3104.444444</v>
      </c>
      <c r="Z68" s="146">
        <f t="shared" si="90"/>
        <v>3104.444444</v>
      </c>
      <c r="AA68" s="146">
        <f t="shared" si="90"/>
        <v>3104.444444</v>
      </c>
      <c r="AB68" s="146">
        <f t="shared" si="90"/>
        <v>3104.444444</v>
      </c>
      <c r="AC68" s="146">
        <f t="shared" si="90"/>
        <v>38391.56554</v>
      </c>
      <c r="AD68" s="135">
        <f t="shared" si="90"/>
        <v>72540.45443</v>
      </c>
      <c r="AE68" s="135">
        <f t="shared" si="90"/>
        <v>133599.8196</v>
      </c>
      <c r="AF68" s="135">
        <f t="shared" si="90"/>
        <v>207032.3939</v>
      </c>
      <c r="AG68" s="135">
        <f t="shared" si="90"/>
        <v>325613.6091</v>
      </c>
      <c r="AH68" s="105"/>
      <c r="AI68" s="105"/>
      <c r="AJ68" s="105"/>
      <c r="AK68" s="105"/>
      <c r="AL68" s="105"/>
      <c r="AM68" s="105"/>
    </row>
    <row r="69" ht="12.75" customHeight="1">
      <c r="A69" s="105"/>
      <c r="B69" s="109"/>
      <c r="C69" s="128"/>
      <c r="D69" s="123"/>
      <c r="E69" s="123"/>
      <c r="F69" s="123"/>
      <c r="G69" s="123"/>
      <c r="H69" s="123"/>
      <c r="I69" s="123"/>
      <c r="J69" s="123"/>
      <c r="K69" s="124"/>
      <c r="L69" s="123"/>
      <c r="M69" s="123"/>
      <c r="N69" s="108"/>
      <c r="O69" s="123"/>
      <c r="P69" s="125"/>
      <c r="Q69" s="126"/>
      <c r="R69" s="123"/>
      <c r="S69" s="123"/>
      <c r="T69" s="123"/>
      <c r="U69" s="123"/>
      <c r="V69" s="123"/>
      <c r="W69" s="123"/>
      <c r="X69" s="124"/>
      <c r="Y69" s="123"/>
      <c r="Z69" s="123"/>
      <c r="AA69" s="108"/>
      <c r="AB69" s="123"/>
      <c r="AC69" s="125"/>
      <c r="AD69" s="126"/>
      <c r="AE69" s="126"/>
      <c r="AF69" s="126"/>
      <c r="AG69" s="126"/>
      <c r="AH69" s="105"/>
      <c r="AI69" s="105"/>
      <c r="AJ69" s="105"/>
      <c r="AK69" s="105"/>
      <c r="AL69" s="105"/>
      <c r="AM69" s="105"/>
    </row>
    <row r="70" ht="13.5" customHeight="1">
      <c r="A70" s="105"/>
      <c r="B70" s="109"/>
      <c r="C70" s="128"/>
      <c r="D70" s="123"/>
      <c r="E70" s="123"/>
      <c r="F70" s="123"/>
      <c r="G70" s="123"/>
      <c r="H70" s="123"/>
      <c r="I70" s="123"/>
      <c r="J70" s="123"/>
      <c r="K70" s="124"/>
      <c r="L70" s="123"/>
      <c r="M70" s="123"/>
      <c r="N70" s="108"/>
      <c r="O70" s="123"/>
      <c r="P70" s="125"/>
      <c r="Q70" s="126"/>
      <c r="R70" s="123"/>
      <c r="S70" s="123"/>
      <c r="T70" s="123"/>
      <c r="U70" s="123"/>
      <c r="V70" s="123"/>
      <c r="W70" s="123"/>
      <c r="X70" s="124"/>
      <c r="Y70" s="123"/>
      <c r="Z70" s="123"/>
      <c r="AA70" s="108"/>
      <c r="AB70" s="123"/>
      <c r="AC70" s="125"/>
      <c r="AD70" s="126"/>
      <c r="AE70" s="126"/>
      <c r="AF70" s="126"/>
      <c r="AG70" s="126"/>
      <c r="AH70" s="105"/>
      <c r="AI70" s="105"/>
      <c r="AJ70" s="105"/>
      <c r="AK70" s="105"/>
      <c r="AL70" s="105"/>
      <c r="AM70" s="105"/>
    </row>
    <row r="71" ht="13.5" customHeight="1">
      <c r="A71" s="105"/>
      <c r="B71" s="109"/>
      <c r="C71" s="133" t="s">
        <v>44</v>
      </c>
      <c r="D71" s="159">
        <f t="shared" ref="D71:AG71" si="91">D33-D56-D68</f>
        <v>-21477.77778</v>
      </c>
      <c r="E71" s="159">
        <f t="shared" si="91"/>
        <v>-671.1111111</v>
      </c>
      <c r="F71" s="159">
        <f t="shared" si="91"/>
        <v>-671.1111111</v>
      </c>
      <c r="G71" s="159">
        <f t="shared" si="91"/>
        <v>-671.1111111</v>
      </c>
      <c r="H71" s="159">
        <f t="shared" si="91"/>
        <v>-671.1111111</v>
      </c>
      <c r="I71" s="159">
        <f t="shared" si="91"/>
        <v>-671.1111111</v>
      </c>
      <c r="J71" s="159">
        <f t="shared" si="91"/>
        <v>-671.1111111</v>
      </c>
      <c r="K71" s="160">
        <f t="shared" si="91"/>
        <v>-671.1111111</v>
      </c>
      <c r="L71" s="159">
        <f t="shared" si="91"/>
        <v>-671.1111111</v>
      </c>
      <c r="M71" s="159">
        <f t="shared" si="91"/>
        <v>-671.1111111</v>
      </c>
      <c r="N71" s="161">
        <f t="shared" si="91"/>
        <v>-671.1111111</v>
      </c>
      <c r="O71" s="159">
        <f t="shared" si="91"/>
        <v>-671.1111111</v>
      </c>
      <c r="P71" s="162">
        <f t="shared" si="91"/>
        <v>-2510.311111</v>
      </c>
      <c r="Q71" s="163">
        <f t="shared" si="91"/>
        <v>-31370.31111</v>
      </c>
      <c r="R71" s="162">
        <f t="shared" si="91"/>
        <v>12372.36306</v>
      </c>
      <c r="S71" s="162">
        <f t="shared" si="91"/>
        <v>12372.36306</v>
      </c>
      <c r="T71" s="162">
        <f t="shared" si="91"/>
        <v>12372.36306</v>
      </c>
      <c r="U71" s="162">
        <f t="shared" si="91"/>
        <v>12372.36306</v>
      </c>
      <c r="V71" s="162">
        <f t="shared" si="91"/>
        <v>12372.36306</v>
      </c>
      <c r="W71" s="162">
        <f t="shared" si="91"/>
        <v>12372.36306</v>
      </c>
      <c r="X71" s="162">
        <f t="shared" si="91"/>
        <v>12372.36306</v>
      </c>
      <c r="Y71" s="162">
        <f t="shared" si="91"/>
        <v>12372.36306</v>
      </c>
      <c r="Z71" s="162">
        <f t="shared" si="91"/>
        <v>12372.36306</v>
      </c>
      <c r="AA71" s="162">
        <f t="shared" si="91"/>
        <v>12372.36306</v>
      </c>
      <c r="AB71" s="162">
        <f t="shared" si="91"/>
        <v>12372.36306</v>
      </c>
      <c r="AC71" s="162">
        <f t="shared" si="91"/>
        <v>-22914.75804</v>
      </c>
      <c r="AD71" s="164">
        <f t="shared" si="91"/>
        <v>113181.2356</v>
      </c>
      <c r="AE71" s="164">
        <f t="shared" si="91"/>
        <v>258508.003</v>
      </c>
      <c r="AF71" s="164">
        <f t="shared" si="91"/>
        <v>522983.8898</v>
      </c>
      <c r="AG71" s="164">
        <f t="shared" si="91"/>
        <v>961519.7807</v>
      </c>
      <c r="AH71" s="105"/>
      <c r="AI71" s="105"/>
      <c r="AJ71" s="105"/>
      <c r="AK71" s="105"/>
      <c r="AL71" s="105"/>
      <c r="AM71" s="105"/>
    </row>
    <row r="72" ht="13.5" customHeight="1">
      <c r="A72" s="105"/>
      <c r="B72" s="109"/>
      <c r="C72" s="155" t="s">
        <v>114</v>
      </c>
      <c r="D72" s="165" t="str">
        <f t="shared" ref="D72:AG72" si="92">D71/D17</f>
        <v>#DIV/0!</v>
      </c>
      <c r="E72" s="165">
        <f t="shared" si="92"/>
        <v>-0.02033670034</v>
      </c>
      <c r="F72" s="165">
        <f t="shared" si="92"/>
        <v>-0.02033670034</v>
      </c>
      <c r="G72" s="165">
        <f t="shared" si="92"/>
        <v>-0.02033670034</v>
      </c>
      <c r="H72" s="165">
        <f t="shared" si="92"/>
        <v>-0.02033670034</v>
      </c>
      <c r="I72" s="165">
        <f t="shared" si="92"/>
        <v>-0.02033670034</v>
      </c>
      <c r="J72" s="165">
        <f t="shared" si="92"/>
        <v>-0.02033670034</v>
      </c>
      <c r="K72" s="166">
        <f t="shared" si="92"/>
        <v>-0.02033670034</v>
      </c>
      <c r="L72" s="165">
        <f t="shared" si="92"/>
        <v>-0.02033670034</v>
      </c>
      <c r="M72" s="165">
        <f t="shared" si="92"/>
        <v>-0.02033670034</v>
      </c>
      <c r="N72" s="166">
        <f t="shared" si="92"/>
        <v>-0.02033670034</v>
      </c>
      <c r="O72" s="165">
        <f t="shared" si="92"/>
        <v>-0.02033670034</v>
      </c>
      <c r="P72" s="167">
        <f t="shared" si="92"/>
        <v>-0.07607003367</v>
      </c>
      <c r="Q72" s="168">
        <f t="shared" si="92"/>
        <v>-0.07921795735</v>
      </c>
      <c r="R72" s="167">
        <f t="shared" si="92"/>
        <v>0.1703021088</v>
      </c>
      <c r="S72" s="167">
        <f t="shared" si="92"/>
        <v>0.1703021088</v>
      </c>
      <c r="T72" s="167">
        <f t="shared" si="92"/>
        <v>0.1703021088</v>
      </c>
      <c r="U72" s="167">
        <f t="shared" si="92"/>
        <v>0.1703021088</v>
      </c>
      <c r="V72" s="167">
        <f t="shared" si="92"/>
        <v>0.1703021088</v>
      </c>
      <c r="W72" s="167">
        <f t="shared" si="92"/>
        <v>0.1703021088</v>
      </c>
      <c r="X72" s="167">
        <f t="shared" si="92"/>
        <v>0.1703021088</v>
      </c>
      <c r="Y72" s="167">
        <f t="shared" si="92"/>
        <v>0.1703021088</v>
      </c>
      <c r="Z72" s="167">
        <f t="shared" si="92"/>
        <v>0.1703021088</v>
      </c>
      <c r="AA72" s="167">
        <f t="shared" si="92"/>
        <v>0.1703021088</v>
      </c>
      <c r="AB72" s="167">
        <f t="shared" si="92"/>
        <v>0.1703021088</v>
      </c>
      <c r="AC72" s="167">
        <f t="shared" si="92"/>
        <v>-0.3154152203</v>
      </c>
      <c r="AD72" s="168">
        <f t="shared" si="92"/>
        <v>0.1298256647</v>
      </c>
      <c r="AE72" s="168">
        <f t="shared" si="92"/>
        <v>0.1861024123</v>
      </c>
      <c r="AF72" s="168">
        <f t="shared" si="92"/>
        <v>0.2352007045</v>
      </c>
      <c r="AG72" s="168">
        <f t="shared" si="92"/>
        <v>0.2680378831</v>
      </c>
      <c r="AH72" s="105"/>
      <c r="AI72" s="105"/>
      <c r="AJ72" s="105"/>
      <c r="AK72" s="105"/>
      <c r="AL72" s="105"/>
      <c r="AM72" s="105"/>
    </row>
    <row r="73" ht="12.75" customHeight="1">
      <c r="A73" s="105"/>
      <c r="B73" s="109"/>
      <c r="C73" s="122"/>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38"/>
      <c r="AE73" s="138"/>
      <c r="AF73" s="138"/>
      <c r="AG73" s="138"/>
      <c r="AH73" s="105"/>
      <c r="AI73" s="105"/>
      <c r="AJ73" s="105"/>
      <c r="AK73" s="105"/>
      <c r="AL73" s="105"/>
      <c r="AM73" s="105"/>
    </row>
    <row r="74" ht="12.75" customHeight="1">
      <c r="A74" s="105"/>
      <c r="B74" s="109"/>
      <c r="C74" s="122"/>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48"/>
      <c r="AE74" s="148"/>
      <c r="AF74" s="148"/>
      <c r="AG74" s="148"/>
      <c r="AH74" s="105"/>
      <c r="AI74" s="105"/>
      <c r="AJ74" s="105"/>
      <c r="AK74" s="105"/>
      <c r="AL74" s="105"/>
      <c r="AM74" s="105"/>
    </row>
    <row r="75" ht="12.75" hidden="1" customHeight="1">
      <c r="A75" s="105"/>
      <c r="B75" s="109"/>
      <c r="C75" s="122" t="s">
        <v>144</v>
      </c>
      <c r="D75" s="108"/>
      <c r="E75" s="108"/>
      <c r="F75" s="108"/>
      <c r="G75" s="108"/>
      <c r="H75" s="108"/>
      <c r="I75" s="108"/>
      <c r="J75" s="108"/>
      <c r="K75" s="108"/>
      <c r="L75" s="108"/>
      <c r="M75" s="108"/>
      <c r="N75" s="108"/>
      <c r="O75" s="108"/>
      <c r="P75" s="108"/>
      <c r="Q75" s="169"/>
      <c r="R75" s="108"/>
      <c r="S75" s="108"/>
      <c r="T75" s="108"/>
      <c r="U75" s="108"/>
      <c r="V75" s="108"/>
      <c r="W75" s="108"/>
      <c r="X75" s="108"/>
      <c r="Y75" s="108"/>
      <c r="Z75" s="108"/>
      <c r="AA75" s="108"/>
      <c r="AB75" s="108"/>
      <c r="AC75" s="108"/>
      <c r="AD75" s="169"/>
      <c r="AE75" s="169"/>
      <c r="AF75" s="169"/>
      <c r="AG75" s="169"/>
      <c r="AH75" s="105"/>
      <c r="AI75" s="105"/>
      <c r="AJ75" s="105"/>
      <c r="AK75" s="105"/>
      <c r="AL75" s="105"/>
      <c r="AM75" s="105"/>
    </row>
    <row r="76" ht="12.75" hidden="1" customHeight="1">
      <c r="A76" s="105"/>
      <c r="B76" s="109"/>
      <c r="C76" s="122" t="s">
        <v>64</v>
      </c>
      <c r="D76" s="108"/>
      <c r="E76" s="108"/>
      <c r="F76" s="108"/>
      <c r="G76" s="108"/>
      <c r="H76" s="108"/>
      <c r="I76" s="108"/>
      <c r="J76" s="108"/>
      <c r="K76" s="108"/>
      <c r="L76" s="108"/>
      <c r="M76" s="108"/>
      <c r="N76" s="108"/>
      <c r="O76" s="108"/>
      <c r="P76" s="108"/>
      <c r="Q76" s="148" t="str">
        <f t="shared" ref="Q76:Q77" si="93">#REF!</f>
        <v>#REF!</v>
      </c>
      <c r="R76" s="108"/>
      <c r="S76" s="108"/>
      <c r="T76" s="108"/>
      <c r="U76" s="108"/>
      <c r="V76" s="108"/>
      <c r="W76" s="108"/>
      <c r="X76" s="108"/>
      <c r="Y76" s="108"/>
      <c r="Z76" s="108"/>
      <c r="AA76" s="108"/>
      <c r="AB76" s="108"/>
      <c r="AC76" s="108"/>
      <c r="AD76" s="148"/>
      <c r="AE76" s="148"/>
      <c r="AF76" s="148"/>
      <c r="AG76" s="148"/>
      <c r="AH76" s="105"/>
      <c r="AI76" s="105"/>
      <c r="AJ76" s="105"/>
      <c r="AK76" s="105"/>
      <c r="AL76" s="105"/>
      <c r="AM76" s="105"/>
    </row>
    <row r="77" ht="12.75" hidden="1" customHeight="1">
      <c r="A77" s="105"/>
      <c r="B77" s="109"/>
      <c r="C77" s="122" t="s">
        <v>145</v>
      </c>
      <c r="D77" s="108"/>
      <c r="E77" s="108"/>
      <c r="F77" s="108"/>
      <c r="G77" s="108"/>
      <c r="H77" s="108"/>
      <c r="I77" s="108"/>
      <c r="J77" s="108"/>
      <c r="K77" s="108"/>
      <c r="L77" s="108"/>
      <c r="M77" s="108"/>
      <c r="N77" s="108"/>
      <c r="O77" s="108"/>
      <c r="P77" s="108"/>
      <c r="Q77" s="170" t="str">
        <f t="shared" si="93"/>
        <v>#REF!</v>
      </c>
      <c r="R77" s="108"/>
      <c r="S77" s="108"/>
      <c r="T77" s="108"/>
      <c r="U77" s="108"/>
      <c r="V77" s="108"/>
      <c r="W77" s="108"/>
      <c r="X77" s="108"/>
      <c r="Y77" s="108"/>
      <c r="Z77" s="108"/>
      <c r="AA77" s="108"/>
      <c r="AB77" s="108"/>
      <c r="AC77" s="108"/>
      <c r="AD77" s="170"/>
      <c r="AE77" s="170"/>
      <c r="AF77" s="170"/>
      <c r="AG77" s="170"/>
      <c r="AH77" s="105"/>
      <c r="AI77" s="105"/>
      <c r="AJ77" s="105"/>
      <c r="AK77" s="105"/>
      <c r="AL77" s="105"/>
      <c r="AM77" s="105"/>
    </row>
    <row r="78" ht="12.75" hidden="1" customHeight="1">
      <c r="A78" s="105"/>
      <c r="B78" s="109"/>
      <c r="C78" s="122" t="s">
        <v>146</v>
      </c>
      <c r="D78" s="108"/>
      <c r="E78" s="108"/>
      <c r="F78" s="108"/>
      <c r="G78" s="108"/>
      <c r="H78" s="108"/>
      <c r="I78" s="108"/>
      <c r="J78" s="108"/>
      <c r="K78" s="108"/>
      <c r="L78" s="108"/>
      <c r="M78" s="108"/>
      <c r="N78" s="108"/>
      <c r="O78" s="108"/>
      <c r="P78" s="108"/>
      <c r="Q78" s="148" t="str">
        <f>(#REF!/#REF!)*1000</f>
        <v>#REF!</v>
      </c>
      <c r="R78" s="108"/>
      <c r="S78" s="108"/>
      <c r="T78" s="108"/>
      <c r="U78" s="108"/>
      <c r="V78" s="108"/>
      <c r="W78" s="108"/>
      <c r="X78" s="108"/>
      <c r="Y78" s="108"/>
      <c r="Z78" s="108"/>
      <c r="AA78" s="108"/>
      <c r="AB78" s="108"/>
      <c r="AC78" s="108"/>
      <c r="AD78" s="148"/>
      <c r="AE78" s="148"/>
      <c r="AF78" s="148"/>
      <c r="AG78" s="148"/>
      <c r="AH78" s="105"/>
      <c r="AI78" s="105"/>
      <c r="AJ78" s="105"/>
      <c r="AK78" s="105"/>
      <c r="AL78" s="105"/>
      <c r="AM78" s="105"/>
    </row>
    <row r="79" ht="12.75" hidden="1" customHeight="1">
      <c r="A79" s="105"/>
      <c r="B79" s="109"/>
      <c r="C79" s="122"/>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5"/>
      <c r="AI79" s="105"/>
      <c r="AJ79" s="105"/>
      <c r="AK79" s="105"/>
      <c r="AL79" s="105"/>
      <c r="AM79" s="105"/>
    </row>
    <row r="80" ht="12.75" hidden="1" customHeight="1">
      <c r="A80" s="105"/>
      <c r="B80" s="109"/>
      <c r="C80" s="122" t="s">
        <v>147</v>
      </c>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5"/>
      <c r="AI80" s="105"/>
      <c r="AJ80" s="105"/>
      <c r="AK80" s="105"/>
      <c r="AL80" s="105"/>
      <c r="AM80" s="105"/>
    </row>
    <row r="81" ht="12.75" hidden="1" customHeight="1">
      <c r="A81" s="105"/>
      <c r="B81" s="109"/>
      <c r="C81" s="122" t="s">
        <v>148</v>
      </c>
      <c r="D81" s="108"/>
      <c r="E81" s="108"/>
      <c r="F81" s="108"/>
      <c r="G81" s="108"/>
      <c r="H81" s="108"/>
      <c r="I81" s="108"/>
      <c r="J81" s="108"/>
      <c r="K81" s="108"/>
      <c r="L81" s="108"/>
      <c r="M81" s="108"/>
      <c r="N81" s="108"/>
      <c r="O81" s="108"/>
      <c r="P81" s="108"/>
      <c r="Q81" s="148" t="str">
        <f>Q21+Q22+#REF!</f>
        <v>#REF!</v>
      </c>
      <c r="R81" s="108"/>
      <c r="S81" s="108"/>
      <c r="T81" s="108"/>
      <c r="U81" s="108"/>
      <c r="V81" s="108"/>
      <c r="W81" s="108"/>
      <c r="X81" s="108"/>
      <c r="Y81" s="108"/>
      <c r="Z81" s="108"/>
      <c r="AA81" s="108"/>
      <c r="AB81" s="108"/>
      <c r="AC81" s="108"/>
      <c r="AD81" s="148"/>
      <c r="AE81" s="148"/>
      <c r="AF81" s="148"/>
      <c r="AG81" s="148"/>
      <c r="AH81" s="105"/>
      <c r="AI81" s="105"/>
      <c r="AJ81" s="105"/>
      <c r="AK81" s="105"/>
      <c r="AL81" s="105"/>
      <c r="AM81" s="105"/>
    </row>
    <row r="82" ht="13.5" hidden="1" customHeight="1">
      <c r="A82" s="105"/>
      <c r="B82" s="109"/>
      <c r="C82" s="122" t="s">
        <v>149</v>
      </c>
      <c r="D82" s="108"/>
      <c r="E82" s="108"/>
      <c r="F82" s="108"/>
      <c r="G82" s="108"/>
      <c r="H82" s="108"/>
      <c r="I82" s="108"/>
      <c r="J82" s="108"/>
      <c r="K82" s="108"/>
      <c r="L82" s="108"/>
      <c r="M82" s="108"/>
      <c r="N82" s="108"/>
      <c r="O82" s="108"/>
      <c r="P82" s="108"/>
      <c r="Q82" s="171" t="str">
        <f>#REF!+Q38</f>
        <v>#REF!</v>
      </c>
      <c r="R82" s="108"/>
      <c r="S82" s="108"/>
      <c r="T82" s="108"/>
      <c r="U82" s="108"/>
      <c r="V82" s="108"/>
      <c r="W82" s="108"/>
      <c r="X82" s="108"/>
      <c r="Y82" s="108"/>
      <c r="Z82" s="108"/>
      <c r="AA82" s="108"/>
      <c r="AB82" s="108"/>
      <c r="AC82" s="108"/>
      <c r="AD82" s="171"/>
      <c r="AE82" s="171"/>
      <c r="AF82" s="171"/>
      <c r="AG82" s="171"/>
      <c r="AH82" s="105"/>
      <c r="AI82" s="105"/>
      <c r="AJ82" s="105"/>
      <c r="AK82" s="105"/>
      <c r="AL82" s="105"/>
      <c r="AM82" s="105"/>
    </row>
    <row r="83" ht="13.5" hidden="1" customHeight="1">
      <c r="A83" s="105"/>
      <c r="B83" s="109"/>
      <c r="C83" s="122"/>
      <c r="D83" s="108"/>
      <c r="E83" s="108"/>
      <c r="F83" s="108"/>
      <c r="G83" s="108"/>
      <c r="H83" s="108"/>
      <c r="I83" s="108"/>
      <c r="J83" s="108"/>
      <c r="K83" s="108"/>
      <c r="L83" s="108"/>
      <c r="M83" s="108"/>
      <c r="N83" s="108"/>
      <c r="O83" s="108"/>
      <c r="P83" s="108"/>
      <c r="Q83" s="151" t="str">
        <f>SUM(Q81:Q82)</f>
        <v>#REF!</v>
      </c>
      <c r="R83" s="108"/>
      <c r="S83" s="108"/>
      <c r="T83" s="108"/>
      <c r="U83" s="108"/>
      <c r="V83" s="108"/>
      <c r="W83" s="108"/>
      <c r="X83" s="108"/>
      <c r="Y83" s="108"/>
      <c r="Z83" s="108"/>
      <c r="AA83" s="108"/>
      <c r="AB83" s="108"/>
      <c r="AC83" s="108"/>
      <c r="AD83" s="152"/>
      <c r="AE83" s="152"/>
      <c r="AF83" s="152"/>
      <c r="AG83" s="152"/>
      <c r="AH83" s="105"/>
      <c r="AI83" s="105"/>
      <c r="AJ83" s="105"/>
      <c r="AK83" s="105"/>
      <c r="AL83" s="105"/>
      <c r="AM83" s="105"/>
    </row>
    <row r="84" ht="12.75" hidden="1" customHeight="1">
      <c r="A84" s="105"/>
      <c r="B84" s="109"/>
      <c r="C84" s="122"/>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5"/>
      <c r="AI84" s="105"/>
      <c r="AJ84" s="105"/>
      <c r="AK84" s="105"/>
      <c r="AL84" s="105"/>
      <c r="AM84" s="105"/>
    </row>
    <row r="85" ht="12.75" hidden="1" customHeight="1">
      <c r="A85" s="105"/>
      <c r="B85" s="109"/>
      <c r="C85" s="122"/>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5"/>
      <c r="AI85" s="105"/>
      <c r="AJ85" s="105"/>
      <c r="AK85" s="105"/>
      <c r="AL85" s="105"/>
      <c r="AM85" s="105"/>
    </row>
    <row r="86" ht="12.75" hidden="1" customHeight="1">
      <c r="A86" s="105"/>
      <c r="B86" s="109"/>
      <c r="C86" s="122" t="s">
        <v>147</v>
      </c>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5"/>
      <c r="AI86" s="105"/>
      <c r="AJ86" s="105"/>
      <c r="AK86" s="105"/>
      <c r="AL86" s="105"/>
      <c r="AM86" s="105"/>
    </row>
    <row r="87" ht="12.75" hidden="1" customHeight="1">
      <c r="A87" s="105"/>
      <c r="B87" s="109"/>
      <c r="C87" s="122" t="s">
        <v>148</v>
      </c>
      <c r="D87" s="108"/>
      <c r="E87" s="108"/>
      <c r="F87" s="108"/>
      <c r="G87" s="108"/>
      <c r="H87" s="108"/>
      <c r="I87" s="108"/>
      <c r="J87" s="108"/>
      <c r="K87" s="108"/>
      <c r="L87" s="108"/>
      <c r="M87" s="108"/>
      <c r="N87" s="108"/>
      <c r="O87" s="108"/>
      <c r="P87" s="108"/>
      <c r="Q87" s="138" t="str">
        <f>Q81/Q17</f>
        <v>#REF!</v>
      </c>
      <c r="R87" s="108"/>
      <c r="S87" s="108"/>
      <c r="T87" s="108"/>
      <c r="U87" s="108"/>
      <c r="V87" s="108"/>
      <c r="W87" s="108"/>
      <c r="X87" s="108"/>
      <c r="Y87" s="108"/>
      <c r="Z87" s="108"/>
      <c r="AA87" s="108"/>
      <c r="AB87" s="108"/>
      <c r="AC87" s="108"/>
      <c r="AD87" s="138"/>
      <c r="AE87" s="138"/>
      <c r="AF87" s="138"/>
      <c r="AG87" s="138"/>
      <c r="AH87" s="105"/>
      <c r="AI87" s="105"/>
      <c r="AJ87" s="105"/>
      <c r="AK87" s="105"/>
      <c r="AL87" s="105"/>
      <c r="AM87" s="105"/>
    </row>
    <row r="88" ht="13.5" hidden="1" customHeight="1">
      <c r="A88" s="105"/>
      <c r="B88" s="109"/>
      <c r="C88" s="122" t="s">
        <v>149</v>
      </c>
      <c r="D88" s="108"/>
      <c r="E88" s="108"/>
      <c r="F88" s="108"/>
      <c r="G88" s="108"/>
      <c r="H88" s="108"/>
      <c r="I88" s="108"/>
      <c r="J88" s="108"/>
      <c r="K88" s="108"/>
      <c r="L88" s="108"/>
      <c r="M88" s="108"/>
      <c r="N88" s="108"/>
      <c r="O88" s="108"/>
      <c r="P88" s="108"/>
      <c r="Q88" s="138" t="str">
        <f>Q82/Q17</f>
        <v>#REF!</v>
      </c>
      <c r="R88" s="108"/>
      <c r="S88" s="108"/>
      <c r="T88" s="108"/>
      <c r="U88" s="108"/>
      <c r="V88" s="108"/>
      <c r="W88" s="108"/>
      <c r="X88" s="108"/>
      <c r="Y88" s="108"/>
      <c r="Z88" s="108"/>
      <c r="AA88" s="108"/>
      <c r="AB88" s="108"/>
      <c r="AC88" s="108"/>
      <c r="AD88" s="138"/>
      <c r="AE88" s="138"/>
      <c r="AF88" s="138"/>
      <c r="AG88" s="138"/>
      <c r="AH88" s="105"/>
      <c r="AI88" s="105"/>
      <c r="AJ88" s="105"/>
      <c r="AK88" s="105"/>
      <c r="AL88" s="105"/>
      <c r="AM88" s="105"/>
    </row>
    <row r="89" ht="13.5" hidden="1" customHeight="1">
      <c r="A89" s="105"/>
      <c r="B89" s="109"/>
      <c r="C89" s="122"/>
      <c r="D89" s="108"/>
      <c r="E89" s="108"/>
      <c r="F89" s="108"/>
      <c r="G89" s="108"/>
      <c r="H89" s="108"/>
      <c r="I89" s="108"/>
      <c r="J89" s="108"/>
      <c r="K89" s="108"/>
      <c r="L89" s="108"/>
      <c r="M89" s="108"/>
      <c r="N89" s="108"/>
      <c r="O89" s="108"/>
      <c r="P89" s="108"/>
      <c r="Q89" s="172" t="str">
        <f>SUM(Q87:Q88)</f>
        <v>#REF!</v>
      </c>
      <c r="R89" s="108"/>
      <c r="S89" s="108"/>
      <c r="T89" s="108"/>
      <c r="U89" s="108"/>
      <c r="V89" s="108"/>
      <c r="W89" s="108"/>
      <c r="X89" s="108"/>
      <c r="Y89" s="108"/>
      <c r="Z89" s="108"/>
      <c r="AA89" s="108"/>
      <c r="AB89" s="108"/>
      <c r="AC89" s="108"/>
      <c r="AD89" s="172"/>
      <c r="AE89" s="172"/>
      <c r="AF89" s="172"/>
      <c r="AG89" s="172"/>
      <c r="AH89" s="105"/>
      <c r="AI89" s="105"/>
      <c r="AJ89" s="105"/>
      <c r="AK89" s="105"/>
      <c r="AL89" s="105"/>
      <c r="AM89" s="105"/>
    </row>
    <row r="90" ht="12.75" hidden="1" customHeight="1">
      <c r="A90" s="105"/>
      <c r="B90" s="109"/>
      <c r="C90" s="122"/>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5"/>
      <c r="AI90" s="105"/>
      <c r="AJ90" s="105"/>
      <c r="AK90" s="105"/>
      <c r="AL90" s="105"/>
      <c r="AM90" s="105"/>
    </row>
    <row r="91" ht="15.75" customHeight="1">
      <c r="A91" s="105"/>
      <c r="B91" s="109"/>
      <c r="C91" s="173"/>
      <c r="D91" s="105"/>
      <c r="E91" s="105"/>
      <c r="F91" s="105"/>
      <c r="G91" s="105"/>
      <c r="H91" s="105"/>
      <c r="I91" s="105"/>
      <c r="J91" s="105"/>
      <c r="K91" s="105"/>
      <c r="L91" s="105"/>
      <c r="M91" s="105"/>
      <c r="N91" s="105"/>
      <c r="O91" s="105"/>
      <c r="P91" s="144" t="s">
        <v>150</v>
      </c>
      <c r="Q91" s="174">
        <f>Q56+Q30+Q68-Q64-Q38-Q37-Q21-Q22</f>
        <v>278359.2</v>
      </c>
      <c r="R91" s="105"/>
      <c r="S91" s="105"/>
      <c r="T91" s="105"/>
      <c r="U91" s="105"/>
      <c r="V91" s="105"/>
      <c r="W91" s="105"/>
      <c r="X91" s="105"/>
      <c r="Y91" s="105"/>
      <c r="Z91" s="105"/>
      <c r="AA91" s="105"/>
      <c r="AB91" s="105"/>
      <c r="AC91" s="144"/>
      <c r="AD91" s="174">
        <f t="shared" ref="AD91:AG91" si="94">AD56+AD30+AD68-AD64-AD38-AD37-AD21-AD22</f>
        <v>585069.4311</v>
      </c>
      <c r="AE91" s="174">
        <f t="shared" si="94"/>
        <v>928351.3137</v>
      </c>
      <c r="AF91" s="174">
        <f t="shared" si="94"/>
        <v>1481991.385</v>
      </c>
      <c r="AG91" s="174">
        <f t="shared" si="94"/>
        <v>2386902.543</v>
      </c>
      <c r="AH91" s="105"/>
      <c r="AI91" s="105"/>
      <c r="AJ91" s="105"/>
      <c r="AK91" s="105"/>
      <c r="AL91" s="105"/>
      <c r="AM91" s="105"/>
    </row>
    <row r="92" ht="15.75" customHeight="1">
      <c r="A92" s="105"/>
      <c r="B92" s="109"/>
      <c r="C92" s="173"/>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row>
    <row r="93" ht="15.75" customHeight="1">
      <c r="A93" s="105"/>
      <c r="B93" s="109"/>
      <c r="C93" s="173"/>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row>
    <row r="94" ht="15.75" customHeight="1">
      <c r="A94" s="105"/>
      <c r="B94" s="109"/>
      <c r="C94" s="173"/>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row>
    <row r="95" ht="15.75" customHeight="1">
      <c r="A95" s="105"/>
      <c r="B95" s="109"/>
      <c r="C95" s="173"/>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row>
    <row r="96" ht="15.75" customHeight="1">
      <c r="A96" s="105"/>
      <c r="B96" s="109"/>
      <c r="C96" s="173"/>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row>
    <row r="97" ht="15.75" customHeight="1">
      <c r="A97" s="105"/>
      <c r="B97" s="109"/>
      <c r="C97" s="173"/>
      <c r="D97" s="105"/>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row>
    <row r="98" ht="15.75" customHeight="1">
      <c r="A98" s="105"/>
      <c r="B98" s="109"/>
      <c r="C98" s="173"/>
      <c r="D98" s="105"/>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row>
    <row r="99" ht="15.75" customHeight="1">
      <c r="A99" s="105"/>
      <c r="B99" s="109"/>
      <c r="C99" s="173"/>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row>
    <row r="100" ht="15.75" customHeight="1">
      <c r="A100" s="105"/>
      <c r="B100" s="109"/>
      <c r="C100" s="173"/>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row>
    <row r="101" ht="15.75" customHeight="1">
      <c r="A101" s="105"/>
      <c r="B101" s="109"/>
      <c r="C101" s="173"/>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row>
    <row r="102" ht="15.75" customHeight="1">
      <c r="A102" s="105"/>
      <c r="B102" s="109"/>
      <c r="C102" s="173"/>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row>
    <row r="103" ht="15.75" customHeight="1">
      <c r="A103" s="105"/>
      <c r="B103" s="109"/>
      <c r="C103" s="173"/>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row>
    <row r="104" ht="15.75" customHeight="1">
      <c r="A104" s="105"/>
      <c r="B104" s="109"/>
      <c r="C104" s="173"/>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row>
    <row r="105" ht="15.75" customHeight="1">
      <c r="A105" s="105"/>
      <c r="B105" s="109"/>
      <c r="C105" s="173"/>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row>
    <row r="106" ht="15.75" customHeight="1">
      <c r="A106" s="105"/>
      <c r="B106" s="109"/>
      <c r="C106" s="173"/>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row>
    <row r="107" ht="15.75" customHeight="1">
      <c r="A107" s="105"/>
      <c r="B107" s="109"/>
      <c r="C107" s="173"/>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row>
    <row r="108" ht="15.75" customHeight="1">
      <c r="A108" s="105"/>
      <c r="B108" s="109"/>
      <c r="C108" s="173"/>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row>
    <row r="109" ht="15.75" customHeight="1">
      <c r="A109" s="105"/>
      <c r="B109" s="109"/>
      <c r="C109" s="173"/>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row>
    <row r="110" ht="15.75" customHeight="1">
      <c r="A110" s="105"/>
      <c r="B110" s="109"/>
      <c r="C110" s="173"/>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row>
    <row r="111" ht="15.75" customHeight="1">
      <c r="A111" s="105"/>
      <c r="B111" s="109"/>
      <c r="C111" s="173"/>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row>
    <row r="112" ht="15.75" customHeight="1">
      <c r="A112" s="105"/>
      <c r="B112" s="109"/>
      <c r="C112" s="173"/>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row>
    <row r="113" ht="15.75" customHeight="1">
      <c r="A113" s="105"/>
      <c r="B113" s="109"/>
      <c r="C113" s="173"/>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row>
    <row r="114" ht="15.75" customHeight="1">
      <c r="A114" s="105"/>
      <c r="B114" s="109"/>
      <c r="C114" s="173"/>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row>
    <row r="115" ht="15.75" customHeight="1">
      <c r="A115" s="105"/>
      <c r="B115" s="109"/>
      <c r="C115" s="173"/>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row>
    <row r="116" ht="15.75" customHeight="1">
      <c r="A116" s="105"/>
      <c r="B116" s="109"/>
      <c r="C116" s="173"/>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row>
    <row r="117" ht="15.75" customHeight="1">
      <c r="A117" s="105"/>
      <c r="B117" s="109"/>
      <c r="C117" s="173"/>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row>
    <row r="118" ht="15.75" customHeight="1">
      <c r="A118" s="105"/>
      <c r="B118" s="109"/>
      <c r="C118" s="173"/>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row>
    <row r="119" ht="15.75" customHeight="1">
      <c r="A119" s="105"/>
      <c r="B119" s="109"/>
      <c r="C119" s="173"/>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row>
    <row r="120" ht="15.75" customHeight="1">
      <c r="A120" s="105"/>
      <c r="B120" s="109"/>
      <c r="C120" s="173"/>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row>
    <row r="121" ht="15.75" customHeight="1">
      <c r="A121" s="105"/>
      <c r="B121" s="109"/>
      <c r="C121" s="173"/>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row>
    <row r="122" ht="15.75" customHeight="1">
      <c r="A122" s="105"/>
      <c r="B122" s="109"/>
      <c r="C122" s="173"/>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row>
    <row r="123" ht="15.75" customHeight="1">
      <c r="A123" s="105"/>
      <c r="B123" s="109"/>
      <c r="C123" s="173"/>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row>
    <row r="124" ht="15.75" customHeight="1">
      <c r="A124" s="105"/>
      <c r="B124" s="109"/>
      <c r="C124" s="173"/>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row>
    <row r="125" ht="15.75" customHeight="1">
      <c r="A125" s="105"/>
      <c r="B125" s="109"/>
      <c r="C125" s="173"/>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row>
    <row r="126" ht="15.75" customHeight="1">
      <c r="A126" s="105"/>
      <c r="B126" s="109"/>
      <c r="C126" s="173"/>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row>
    <row r="127" ht="15.75" customHeight="1">
      <c r="A127" s="105"/>
      <c r="B127" s="109"/>
      <c r="C127" s="173"/>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row>
    <row r="128" ht="15.75" customHeight="1">
      <c r="A128" s="105"/>
      <c r="B128" s="109"/>
      <c r="C128" s="173"/>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row>
    <row r="129" ht="15.75" customHeight="1">
      <c r="A129" s="105"/>
      <c r="B129" s="109"/>
      <c r="C129" s="173"/>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row>
    <row r="130" ht="15.75" customHeight="1">
      <c r="A130" s="105"/>
      <c r="B130" s="109"/>
      <c r="C130" s="173"/>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row>
    <row r="131" ht="15.75" customHeight="1">
      <c r="A131" s="105"/>
      <c r="B131" s="109"/>
      <c r="C131" s="173"/>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row>
    <row r="132" ht="15.75" customHeight="1">
      <c r="A132" s="105"/>
      <c r="B132" s="109"/>
      <c r="C132" s="173"/>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row>
    <row r="133" ht="15.75" customHeight="1">
      <c r="A133" s="105"/>
      <c r="B133" s="109"/>
      <c r="C133" s="173"/>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row>
    <row r="134" ht="15.75" customHeight="1">
      <c r="A134" s="105"/>
      <c r="B134" s="109"/>
      <c r="C134" s="173"/>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row>
    <row r="135" ht="15.75" customHeight="1">
      <c r="A135" s="105"/>
      <c r="B135" s="109"/>
      <c r="C135" s="173"/>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row>
    <row r="136" ht="15.75" customHeight="1">
      <c r="A136" s="105"/>
      <c r="B136" s="109"/>
      <c r="C136" s="173"/>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row>
    <row r="137" ht="15.75" customHeight="1">
      <c r="A137" s="105"/>
      <c r="B137" s="109"/>
      <c r="C137" s="173"/>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row>
    <row r="138" ht="15.75" customHeight="1">
      <c r="A138" s="105"/>
      <c r="B138" s="109"/>
      <c r="C138" s="173"/>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row>
    <row r="139" ht="15.75" customHeight="1">
      <c r="A139" s="105"/>
      <c r="B139" s="109"/>
      <c r="C139" s="173"/>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row>
    <row r="140" ht="15.75" customHeight="1">
      <c r="A140" s="105"/>
      <c r="B140" s="109"/>
      <c r="C140" s="173"/>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row>
    <row r="141" ht="15.75" customHeight="1">
      <c r="A141" s="105"/>
      <c r="B141" s="109"/>
      <c r="C141" s="173"/>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row>
    <row r="142" ht="15.75" customHeight="1">
      <c r="A142" s="105"/>
      <c r="B142" s="109"/>
      <c r="C142" s="173"/>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row>
    <row r="143" ht="15.75" customHeight="1">
      <c r="A143" s="105"/>
      <c r="B143" s="109"/>
      <c r="C143" s="173"/>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row>
    <row r="144" ht="15.75" customHeight="1">
      <c r="A144" s="105"/>
      <c r="B144" s="109"/>
      <c r="C144" s="173"/>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row>
    <row r="145" ht="15.75" customHeight="1">
      <c r="A145" s="105"/>
      <c r="B145" s="109"/>
      <c r="C145" s="173"/>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row>
    <row r="146" ht="15.75" customHeight="1">
      <c r="A146" s="105"/>
      <c r="B146" s="109"/>
      <c r="C146" s="173"/>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row>
    <row r="147" ht="15.75" customHeight="1">
      <c r="A147" s="105"/>
      <c r="B147" s="109"/>
      <c r="C147" s="173"/>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row>
    <row r="148" ht="15.75" customHeight="1">
      <c r="A148" s="105"/>
      <c r="B148" s="109"/>
      <c r="C148" s="173"/>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row>
    <row r="149" ht="15.75" customHeight="1">
      <c r="A149" s="105"/>
      <c r="B149" s="109"/>
      <c r="C149" s="173"/>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row>
    <row r="150" ht="15.75" customHeight="1">
      <c r="A150" s="105"/>
      <c r="B150" s="109"/>
      <c r="C150" s="173"/>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row>
    <row r="151" ht="15.75" customHeight="1">
      <c r="A151" s="105"/>
      <c r="B151" s="109"/>
      <c r="C151" s="173"/>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row>
    <row r="152" ht="15.75" customHeight="1">
      <c r="A152" s="105"/>
      <c r="B152" s="109"/>
      <c r="C152" s="173"/>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row>
    <row r="153" ht="15.75" customHeight="1">
      <c r="A153" s="105"/>
      <c r="B153" s="109"/>
      <c r="C153" s="173"/>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row>
    <row r="154" ht="15.75" customHeight="1">
      <c r="A154" s="105"/>
      <c r="B154" s="109"/>
      <c r="C154" s="173"/>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row>
    <row r="155" ht="15.75" customHeight="1">
      <c r="A155" s="105"/>
      <c r="B155" s="109"/>
      <c r="C155" s="173"/>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row>
    <row r="156" ht="15.75" customHeight="1">
      <c r="A156" s="105"/>
      <c r="B156" s="109"/>
      <c r="C156" s="173"/>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row>
    <row r="157" ht="15.75" customHeight="1">
      <c r="A157" s="105"/>
      <c r="B157" s="109"/>
      <c r="C157" s="173"/>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row>
    <row r="158" ht="15.75" customHeight="1">
      <c r="A158" s="105"/>
      <c r="B158" s="109"/>
      <c r="C158" s="173"/>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row>
    <row r="159" ht="15.75" customHeight="1">
      <c r="A159" s="105"/>
      <c r="B159" s="109"/>
      <c r="C159" s="173"/>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row>
    <row r="160" ht="15.75" customHeight="1">
      <c r="A160" s="105"/>
      <c r="B160" s="109"/>
      <c r="C160" s="173"/>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row>
    <row r="161" ht="15.75" customHeight="1">
      <c r="A161" s="105"/>
      <c r="B161" s="109"/>
      <c r="C161" s="173"/>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row>
    <row r="162" ht="15.75" customHeight="1">
      <c r="A162" s="105"/>
      <c r="B162" s="109"/>
      <c r="C162" s="173"/>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row>
    <row r="163" ht="15.75" customHeight="1">
      <c r="A163" s="105"/>
      <c r="B163" s="109"/>
      <c r="C163" s="173"/>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row>
    <row r="164" ht="15.75" customHeight="1">
      <c r="A164" s="105"/>
      <c r="B164" s="109"/>
      <c r="C164" s="173"/>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row>
    <row r="165" ht="15.75" customHeight="1">
      <c r="A165" s="105"/>
      <c r="B165" s="109"/>
      <c r="C165" s="173"/>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row>
    <row r="166" ht="15.75" customHeight="1">
      <c r="A166" s="105"/>
      <c r="B166" s="109"/>
      <c r="C166" s="173"/>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row>
    <row r="167" ht="15.75" customHeight="1">
      <c r="A167" s="105"/>
      <c r="B167" s="109"/>
      <c r="C167" s="173"/>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row>
    <row r="168" ht="15.75" customHeight="1">
      <c r="A168" s="105"/>
      <c r="B168" s="109"/>
      <c r="C168" s="173"/>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row>
    <row r="169" ht="15.75" customHeight="1">
      <c r="A169" s="105"/>
      <c r="B169" s="109"/>
      <c r="C169" s="173"/>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row>
    <row r="170" ht="15.75" customHeight="1">
      <c r="A170" s="105"/>
      <c r="B170" s="109"/>
      <c r="C170" s="173"/>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row>
    <row r="171" ht="15.75" customHeight="1">
      <c r="A171" s="105"/>
      <c r="B171" s="109"/>
      <c r="C171" s="173"/>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row>
    <row r="172" ht="15.75" customHeight="1">
      <c r="A172" s="105"/>
      <c r="B172" s="109"/>
      <c r="C172" s="173"/>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row>
    <row r="173" ht="15.75" customHeight="1">
      <c r="A173" s="105"/>
      <c r="B173" s="109"/>
      <c r="C173" s="173"/>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row>
    <row r="174" ht="15.75" customHeight="1">
      <c r="A174" s="105"/>
      <c r="B174" s="109"/>
      <c r="C174" s="173"/>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row>
    <row r="175" ht="15.75" customHeight="1">
      <c r="A175" s="105"/>
      <c r="B175" s="109"/>
      <c r="C175" s="173"/>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row>
    <row r="176" ht="15.75" customHeight="1">
      <c r="A176" s="105"/>
      <c r="B176" s="109"/>
      <c r="C176" s="173"/>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row>
    <row r="177" ht="15.75" customHeight="1">
      <c r="A177" s="105"/>
      <c r="B177" s="109"/>
      <c r="C177" s="173"/>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row>
    <row r="178" ht="15.75" customHeight="1">
      <c r="A178" s="105"/>
      <c r="B178" s="109"/>
      <c r="C178" s="173"/>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row>
    <row r="179" ht="15.75" customHeight="1">
      <c r="A179" s="105"/>
      <c r="B179" s="109"/>
      <c r="C179" s="173"/>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row>
    <row r="180" ht="15.75" customHeight="1">
      <c r="A180" s="105"/>
      <c r="B180" s="109"/>
      <c r="C180" s="173"/>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row>
    <row r="181" ht="15.75" customHeight="1">
      <c r="A181" s="105"/>
      <c r="B181" s="109"/>
      <c r="C181" s="173"/>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row>
    <row r="182" ht="15.75" customHeight="1">
      <c r="A182" s="105"/>
      <c r="B182" s="109"/>
      <c r="C182" s="173"/>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row>
    <row r="183" ht="15.75" customHeight="1">
      <c r="A183" s="105"/>
      <c r="B183" s="109"/>
      <c r="C183" s="173"/>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row>
    <row r="184" ht="15.75" customHeight="1">
      <c r="A184" s="105"/>
      <c r="B184" s="109"/>
      <c r="C184" s="173"/>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row>
    <row r="185" ht="15.75" customHeight="1">
      <c r="A185" s="105"/>
      <c r="B185" s="109"/>
      <c r="C185" s="173"/>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row>
    <row r="186" ht="15.75" customHeight="1">
      <c r="A186" s="105"/>
      <c r="B186" s="109"/>
      <c r="C186" s="173"/>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row>
    <row r="187" ht="15.75" customHeight="1">
      <c r="A187" s="105"/>
      <c r="B187" s="109"/>
      <c r="C187" s="173"/>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row>
    <row r="188" ht="15.75" customHeight="1">
      <c r="A188" s="105"/>
      <c r="B188" s="109"/>
      <c r="C188" s="173"/>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row>
    <row r="189" ht="15.75" customHeight="1">
      <c r="A189" s="105"/>
      <c r="B189" s="109"/>
      <c r="C189" s="173"/>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row>
    <row r="190" ht="15.75" customHeight="1">
      <c r="A190" s="105"/>
      <c r="B190" s="109"/>
      <c r="C190" s="173"/>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row>
    <row r="191" ht="15.75" customHeight="1">
      <c r="A191" s="105"/>
      <c r="B191" s="109"/>
      <c r="C191" s="173"/>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row>
    <row r="192" ht="15.75" customHeight="1">
      <c r="A192" s="105"/>
      <c r="B192" s="109"/>
      <c r="C192" s="173"/>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row>
    <row r="193" ht="15.75" customHeight="1">
      <c r="A193" s="105"/>
      <c r="B193" s="109"/>
      <c r="C193" s="173"/>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row>
    <row r="194" ht="15.75" customHeight="1">
      <c r="A194" s="105"/>
      <c r="B194" s="109"/>
      <c r="C194" s="173"/>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row>
    <row r="195" ht="15.75" customHeight="1">
      <c r="A195" s="105"/>
      <c r="B195" s="109"/>
      <c r="C195" s="173"/>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row>
    <row r="196" ht="15.75" customHeight="1">
      <c r="A196" s="105"/>
      <c r="B196" s="109"/>
      <c r="C196" s="173"/>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row>
    <row r="197" ht="15.75" customHeight="1">
      <c r="A197" s="105"/>
      <c r="B197" s="109"/>
      <c r="C197" s="173"/>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row>
    <row r="198" ht="15.75" customHeight="1">
      <c r="A198" s="105"/>
      <c r="B198" s="109"/>
      <c r="C198" s="173"/>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row>
    <row r="199" ht="15.75" customHeight="1">
      <c r="A199" s="105"/>
      <c r="B199" s="109"/>
      <c r="C199" s="173"/>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row>
    <row r="200" ht="15.75" customHeight="1">
      <c r="A200" s="105"/>
      <c r="B200" s="109"/>
      <c r="C200" s="173"/>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row>
    <row r="201" ht="15.75" customHeight="1">
      <c r="A201" s="105"/>
      <c r="B201" s="109"/>
      <c r="C201" s="173"/>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row>
    <row r="202" ht="15.75" customHeight="1">
      <c r="A202" s="105"/>
      <c r="B202" s="109"/>
      <c r="C202" s="173"/>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row>
    <row r="203" ht="15.75" customHeight="1">
      <c r="A203" s="105"/>
      <c r="B203" s="109"/>
      <c r="C203" s="173"/>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row>
    <row r="204" ht="15.75" customHeight="1">
      <c r="A204" s="105"/>
      <c r="B204" s="109"/>
      <c r="C204" s="173"/>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row>
    <row r="205" ht="15.75" customHeight="1">
      <c r="A205" s="105"/>
      <c r="B205" s="109"/>
      <c r="C205" s="173"/>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row>
    <row r="206" ht="15.75" customHeight="1">
      <c r="A206" s="105"/>
      <c r="B206" s="109"/>
      <c r="C206" s="173"/>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row>
    <row r="207" ht="15.75" customHeight="1">
      <c r="A207" s="105"/>
      <c r="B207" s="109"/>
      <c r="C207" s="173"/>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row>
    <row r="208" ht="15.75" customHeight="1">
      <c r="A208" s="105"/>
      <c r="B208" s="109"/>
      <c r="C208" s="173"/>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row>
    <row r="209" ht="15.75" customHeight="1">
      <c r="A209" s="105"/>
      <c r="B209" s="109"/>
      <c r="C209" s="173"/>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row>
    <row r="210" ht="15.75" customHeight="1">
      <c r="A210" s="105"/>
      <c r="B210" s="109"/>
      <c r="C210" s="173"/>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row>
    <row r="211" ht="15.75" customHeight="1">
      <c r="A211" s="105"/>
      <c r="B211" s="109"/>
      <c r="C211" s="173"/>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row>
    <row r="212" ht="15.75" customHeight="1">
      <c r="A212" s="105"/>
      <c r="B212" s="109"/>
      <c r="C212" s="173"/>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row>
    <row r="213" ht="15.75" customHeight="1">
      <c r="A213" s="105"/>
      <c r="B213" s="109"/>
      <c r="C213" s="173"/>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row>
    <row r="214" ht="15.75" customHeight="1">
      <c r="A214" s="105"/>
      <c r="B214" s="109"/>
      <c r="C214" s="173"/>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row>
    <row r="215" ht="15.75" customHeight="1">
      <c r="A215" s="105"/>
      <c r="B215" s="109"/>
      <c r="C215" s="173"/>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row>
    <row r="216" ht="15.75" customHeight="1">
      <c r="A216" s="105"/>
      <c r="B216" s="109"/>
      <c r="C216" s="173"/>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row>
    <row r="217" ht="15.75" customHeight="1">
      <c r="A217" s="105"/>
      <c r="B217" s="109"/>
      <c r="C217" s="173"/>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row>
    <row r="218" ht="15.75" customHeight="1">
      <c r="A218" s="105"/>
      <c r="B218" s="109"/>
      <c r="C218" s="173"/>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row>
    <row r="219" ht="15.75" customHeight="1">
      <c r="A219" s="105"/>
      <c r="B219" s="109"/>
      <c r="C219" s="173"/>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row>
    <row r="220" ht="15.75" customHeight="1">
      <c r="A220" s="105"/>
      <c r="B220" s="109"/>
      <c r="C220" s="173"/>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c r="AM220" s="105"/>
    </row>
    <row r="221" ht="15.75" customHeight="1">
      <c r="A221" s="105"/>
      <c r="B221" s="109"/>
      <c r="C221" s="173"/>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c r="AM221" s="105"/>
    </row>
    <row r="222" ht="15.75" customHeight="1">
      <c r="A222" s="105"/>
      <c r="B222" s="109"/>
      <c r="C222" s="173"/>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c r="AM222" s="105"/>
    </row>
    <row r="223" ht="15.75" customHeight="1">
      <c r="A223" s="105"/>
      <c r="B223" s="109"/>
      <c r="C223" s="173"/>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c r="AM223" s="105"/>
    </row>
    <row r="224" ht="15.75" customHeight="1">
      <c r="A224" s="105"/>
      <c r="B224" s="109"/>
      <c r="C224" s="173"/>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row>
    <row r="225" ht="15.75" customHeight="1">
      <c r="A225" s="105"/>
      <c r="B225" s="109"/>
      <c r="C225" s="173"/>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5"/>
      <c r="AL225" s="105"/>
      <c r="AM225" s="105"/>
    </row>
    <row r="226" ht="15.75" customHeight="1">
      <c r="A226" s="105"/>
      <c r="B226" s="109"/>
      <c r="C226" s="173"/>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row>
    <row r="227" ht="15.75" customHeight="1">
      <c r="A227" s="105"/>
      <c r="B227" s="109"/>
      <c r="C227" s="173"/>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c r="AM227" s="105"/>
    </row>
    <row r="228" ht="15.75" customHeight="1">
      <c r="A228" s="105"/>
      <c r="B228" s="109"/>
      <c r="C228" s="173"/>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5"/>
      <c r="AL228" s="105"/>
      <c r="AM228" s="105"/>
    </row>
    <row r="229" ht="15.75" customHeight="1">
      <c r="A229" s="105"/>
      <c r="B229" s="109"/>
      <c r="C229" s="173"/>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c r="AL229" s="105"/>
      <c r="AM229" s="105"/>
    </row>
    <row r="230" ht="15.75" customHeight="1">
      <c r="A230" s="105"/>
      <c r="B230" s="109"/>
      <c r="C230" s="173"/>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c r="AL230" s="105"/>
      <c r="AM230" s="105"/>
    </row>
    <row r="231" ht="15.75" customHeight="1">
      <c r="A231" s="105"/>
      <c r="B231" s="109"/>
      <c r="C231" s="173"/>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c r="AM231" s="105"/>
    </row>
    <row r="232" ht="15.75" customHeight="1">
      <c r="A232" s="105"/>
      <c r="B232" s="109"/>
      <c r="C232" s="173"/>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row>
    <row r="233" ht="15.75" customHeight="1">
      <c r="A233" s="105"/>
      <c r="B233" s="109"/>
      <c r="C233" s="173"/>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row>
    <row r="234" ht="15.75" customHeight="1">
      <c r="A234" s="105"/>
      <c r="B234" s="109"/>
      <c r="C234" s="173"/>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row>
    <row r="235" ht="15.75" customHeight="1">
      <c r="A235" s="105"/>
      <c r="B235" s="109"/>
      <c r="C235" s="173"/>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c r="AM235" s="105"/>
    </row>
    <row r="236" ht="15.75" customHeight="1">
      <c r="A236" s="105"/>
      <c r="B236" s="109"/>
      <c r="C236" s="173"/>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c r="AM236" s="105"/>
    </row>
    <row r="237" ht="15.75" customHeight="1">
      <c r="A237" s="105"/>
      <c r="B237" s="109"/>
      <c r="C237" s="173"/>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row>
    <row r="238" ht="15.75" customHeight="1">
      <c r="A238" s="105"/>
      <c r="B238" s="109"/>
      <c r="C238" s="173"/>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row>
    <row r="239" ht="15.75" customHeight="1">
      <c r="A239" s="105"/>
      <c r="B239" s="109"/>
      <c r="C239" s="173"/>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c r="AM239" s="105"/>
    </row>
    <row r="240" ht="15.75" customHeight="1">
      <c r="A240" s="105"/>
      <c r="B240" s="109"/>
      <c r="C240" s="173"/>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c r="AM240" s="105"/>
    </row>
    <row r="241" ht="15.75" customHeight="1">
      <c r="A241" s="105"/>
      <c r="B241" s="109"/>
      <c r="C241" s="173"/>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c r="AM241" s="105"/>
    </row>
    <row r="242" ht="15.75" customHeight="1">
      <c r="A242" s="105"/>
      <c r="B242" s="109"/>
      <c r="C242" s="173"/>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c r="AM242" s="105"/>
    </row>
    <row r="243" ht="15.75" customHeight="1">
      <c r="A243" s="105"/>
      <c r="B243" s="109"/>
      <c r="C243" s="173"/>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c r="AM243" s="105"/>
    </row>
    <row r="244" ht="15.75" customHeight="1">
      <c r="A244" s="105"/>
      <c r="B244" s="109"/>
      <c r="C244" s="173"/>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c r="AM244" s="105"/>
    </row>
    <row r="245" ht="15.75" customHeight="1">
      <c r="A245" s="105"/>
      <c r="B245" s="109"/>
      <c r="C245" s="173"/>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c r="AM245" s="105"/>
    </row>
    <row r="246" ht="15.75" customHeight="1">
      <c r="A246" s="105"/>
      <c r="B246" s="109"/>
      <c r="C246" s="173"/>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c r="AM246" s="105"/>
    </row>
    <row r="247" ht="15.75" customHeight="1">
      <c r="A247" s="105"/>
      <c r="B247" s="109"/>
      <c r="C247" s="173"/>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row>
    <row r="248" ht="15.75" customHeight="1">
      <c r="A248" s="105"/>
      <c r="B248" s="109"/>
      <c r="C248" s="173"/>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c r="AM248" s="105"/>
    </row>
    <row r="249" ht="15.75" customHeight="1">
      <c r="A249" s="105"/>
      <c r="B249" s="109"/>
      <c r="C249" s="173"/>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row>
    <row r="250" ht="15.75" customHeight="1">
      <c r="A250" s="105"/>
      <c r="B250" s="109"/>
      <c r="C250" s="173"/>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row>
    <row r="251" ht="15.75" customHeight="1">
      <c r="A251" s="105"/>
      <c r="B251" s="109"/>
      <c r="C251" s="173"/>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c r="AM251" s="105"/>
    </row>
    <row r="252" ht="15.75" customHeight="1">
      <c r="A252" s="105"/>
      <c r="B252" s="109"/>
      <c r="C252" s="173"/>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row>
    <row r="253" ht="15.75" customHeight="1">
      <c r="A253" s="105"/>
      <c r="B253" s="109"/>
      <c r="C253" s="173"/>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row>
    <row r="254" ht="15.75" customHeight="1">
      <c r="A254" s="105"/>
      <c r="B254" s="109"/>
      <c r="C254" s="173"/>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row>
    <row r="255" ht="15.75" customHeight="1">
      <c r="A255" s="105"/>
      <c r="B255" s="109"/>
      <c r="C255" s="173"/>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row>
    <row r="256" ht="15.75" customHeight="1">
      <c r="A256" s="105"/>
      <c r="B256" s="109"/>
      <c r="C256" s="173"/>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row>
    <row r="257" ht="15.75" customHeight="1">
      <c r="A257" s="105"/>
      <c r="B257" s="109"/>
      <c r="C257" s="173"/>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row>
    <row r="258" ht="15.75" customHeight="1">
      <c r="A258" s="105"/>
      <c r="B258" s="109"/>
      <c r="C258" s="173"/>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row>
    <row r="259" ht="15.75" customHeight="1">
      <c r="A259" s="105"/>
      <c r="B259" s="109"/>
      <c r="C259" s="173"/>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row>
    <row r="260" ht="15.75" customHeight="1">
      <c r="A260" s="105"/>
      <c r="B260" s="109"/>
      <c r="C260" s="173"/>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row>
    <row r="261" ht="15.75" customHeight="1">
      <c r="A261" s="105"/>
      <c r="B261" s="109"/>
      <c r="C261" s="173"/>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row>
    <row r="262" ht="15.75" customHeight="1">
      <c r="A262" s="105"/>
      <c r="B262" s="109"/>
      <c r="C262" s="173"/>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row>
    <row r="263" ht="15.75" customHeight="1">
      <c r="A263" s="105"/>
      <c r="B263" s="109"/>
      <c r="C263" s="173"/>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c r="AM263" s="105"/>
    </row>
    <row r="264" ht="15.75" customHeight="1">
      <c r="A264" s="105"/>
      <c r="B264" s="109"/>
      <c r="C264" s="173"/>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c r="AM264" s="105"/>
    </row>
    <row r="265" ht="15.75" customHeight="1">
      <c r="A265" s="105"/>
      <c r="B265" s="109"/>
      <c r="C265" s="173"/>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c r="AM265" s="105"/>
    </row>
    <row r="266" ht="15.75" customHeight="1">
      <c r="A266" s="105"/>
      <c r="B266" s="109"/>
      <c r="C266" s="173"/>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c r="AM266" s="105"/>
    </row>
    <row r="267" ht="15.75" customHeight="1">
      <c r="A267" s="105"/>
      <c r="B267" s="109"/>
      <c r="C267" s="173"/>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row>
    <row r="268" ht="15.75" customHeight="1">
      <c r="A268" s="105"/>
      <c r="B268" s="109"/>
      <c r="C268" s="173"/>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c r="AM268" s="105"/>
    </row>
    <row r="269" ht="15.75" customHeight="1">
      <c r="A269" s="105"/>
      <c r="B269" s="109"/>
      <c r="C269" s="173"/>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c r="AM269" s="105"/>
    </row>
    <row r="270" ht="15.75" customHeight="1">
      <c r="A270" s="105"/>
      <c r="B270" s="109"/>
      <c r="C270" s="173"/>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row>
    <row r="271" ht="15.75" customHeight="1">
      <c r="A271" s="105"/>
      <c r="B271" s="109"/>
      <c r="C271" s="173"/>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row>
    <row r="272" ht="15.75" customHeight="1">
      <c r="A272" s="105"/>
      <c r="B272" s="109"/>
      <c r="C272" s="173"/>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row>
    <row r="273" ht="15.75" customHeight="1">
      <c r="A273" s="105"/>
      <c r="B273" s="109"/>
      <c r="C273" s="173"/>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row>
    <row r="274" ht="15.75" customHeight="1">
      <c r="A274" s="105"/>
      <c r="B274" s="109"/>
      <c r="C274" s="173"/>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row>
    <row r="275" ht="15.75" customHeight="1">
      <c r="A275" s="105"/>
      <c r="B275" s="109"/>
      <c r="C275" s="173"/>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row>
    <row r="276" ht="15.75" customHeight="1">
      <c r="A276" s="105"/>
      <c r="B276" s="109"/>
      <c r="C276" s="173"/>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row>
    <row r="277" ht="15.75" customHeight="1">
      <c r="A277" s="105"/>
      <c r="B277" s="109"/>
      <c r="C277" s="173"/>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row>
    <row r="278" ht="15.75" customHeight="1">
      <c r="A278" s="105"/>
      <c r="B278" s="109"/>
      <c r="C278" s="173"/>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c r="AM278" s="105"/>
    </row>
    <row r="279" ht="15.75" customHeight="1">
      <c r="A279" s="105"/>
      <c r="B279" s="109"/>
      <c r="C279" s="173"/>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row>
    <row r="280" ht="15.75" customHeight="1">
      <c r="A280" s="105"/>
      <c r="B280" s="109"/>
      <c r="C280" s="173"/>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c r="AM280" s="105"/>
    </row>
    <row r="281" ht="15.75" customHeight="1">
      <c r="A281" s="105"/>
      <c r="B281" s="109"/>
      <c r="C281" s="173"/>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row>
    <row r="282" ht="15.75" customHeight="1">
      <c r="A282" s="105"/>
      <c r="B282" s="109"/>
      <c r="C282" s="173"/>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row>
    <row r="283" ht="15.75" customHeight="1">
      <c r="A283" s="105"/>
      <c r="B283" s="109"/>
      <c r="C283" s="173"/>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row>
    <row r="284" ht="15.75" customHeight="1">
      <c r="A284" s="105"/>
      <c r="B284" s="109"/>
      <c r="C284" s="173"/>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row>
    <row r="285" ht="15.75" customHeight="1">
      <c r="A285" s="105"/>
      <c r="B285" s="109"/>
      <c r="C285" s="173"/>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row>
    <row r="286" ht="15.75" customHeight="1">
      <c r="A286" s="105"/>
      <c r="B286" s="109"/>
      <c r="C286" s="173"/>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row>
    <row r="287" ht="15.75" customHeight="1">
      <c r="A287" s="105"/>
      <c r="B287" s="109"/>
      <c r="C287" s="173"/>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row>
    <row r="288" ht="15.75" customHeight="1">
      <c r="A288" s="105"/>
      <c r="B288" s="109"/>
      <c r="C288" s="173"/>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c r="AM288" s="105"/>
    </row>
    <row r="289" ht="15.75" customHeight="1">
      <c r="A289" s="105"/>
      <c r="B289" s="109"/>
      <c r="C289" s="173"/>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c r="AM289" s="105"/>
    </row>
    <row r="290" ht="15.75" customHeight="1">
      <c r="A290" s="105"/>
      <c r="B290" s="109"/>
      <c r="C290" s="173"/>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row>
    <row r="291" ht="15.75" customHeight="1">
      <c r="A291" s="105"/>
      <c r="B291" s="109"/>
      <c r="C291" s="173"/>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row>
    <row r="292" ht="15.75" customHeight="1">
      <c r="A292" s="105"/>
      <c r="B292" s="109"/>
      <c r="C292" s="173"/>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row>
    <row r="293" ht="15.75" customHeight="1">
      <c r="A293" s="105"/>
      <c r="B293" s="109"/>
      <c r="C293" s="173"/>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row>
    <row r="294" ht="15.75" customHeight="1">
      <c r="A294" s="105"/>
      <c r="B294" s="109"/>
      <c r="C294" s="173"/>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row>
    <row r="295" ht="15.75" customHeight="1">
      <c r="A295" s="105"/>
      <c r="B295" s="109"/>
      <c r="C295" s="173"/>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row>
    <row r="296" ht="15.75" customHeight="1">
      <c r="A296" s="105"/>
      <c r="B296" s="109"/>
      <c r="C296" s="173"/>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row>
    <row r="297" ht="15.75" customHeight="1">
      <c r="A297" s="105"/>
      <c r="B297" s="109"/>
      <c r="C297" s="173"/>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row>
    <row r="298" ht="15.75" customHeight="1">
      <c r="A298" s="105"/>
      <c r="B298" s="109"/>
      <c r="C298" s="173"/>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c r="AM298" s="105"/>
    </row>
    <row r="299" ht="15.75" customHeight="1">
      <c r="A299" s="105"/>
      <c r="B299" s="109"/>
      <c r="C299" s="173"/>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row>
    <row r="300" ht="15.75" customHeight="1">
      <c r="A300" s="105"/>
      <c r="B300" s="109"/>
      <c r="C300" s="173"/>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c r="AM300" s="105"/>
    </row>
    <row r="301" ht="15.75" customHeight="1">
      <c r="A301" s="105"/>
      <c r="B301" s="109"/>
      <c r="C301" s="173"/>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c r="AM301" s="105"/>
    </row>
    <row r="302" ht="15.75" customHeight="1">
      <c r="A302" s="105"/>
      <c r="B302" s="109"/>
      <c r="C302" s="173"/>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c r="AM302" s="105"/>
    </row>
    <row r="303" ht="15.75" customHeight="1">
      <c r="A303" s="105"/>
      <c r="B303" s="109"/>
      <c r="C303" s="173"/>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row>
    <row r="304" ht="15.75" customHeight="1">
      <c r="A304" s="105"/>
      <c r="B304" s="109"/>
      <c r="C304" s="173"/>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row>
    <row r="305" ht="15.75" customHeight="1">
      <c r="A305" s="105"/>
      <c r="B305" s="109"/>
      <c r="C305" s="173"/>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row>
    <row r="306" ht="15.75" customHeight="1">
      <c r="A306" s="105"/>
      <c r="B306" s="109"/>
      <c r="C306" s="173"/>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row>
    <row r="307" ht="15.75" customHeight="1">
      <c r="A307" s="105"/>
      <c r="B307" s="109"/>
      <c r="C307" s="173"/>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row>
    <row r="308" ht="15.75" customHeight="1">
      <c r="A308" s="105"/>
      <c r="B308" s="109"/>
      <c r="C308" s="173"/>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row>
    <row r="309" ht="15.75" customHeight="1">
      <c r="A309" s="105"/>
      <c r="B309" s="109"/>
      <c r="C309" s="173"/>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row>
    <row r="310" ht="15.75" customHeight="1">
      <c r="A310" s="105"/>
      <c r="B310" s="109"/>
      <c r="C310" s="173"/>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row>
    <row r="311" ht="15.75" customHeight="1">
      <c r="A311" s="105"/>
      <c r="B311" s="109"/>
      <c r="C311" s="173"/>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c r="AM311" s="105"/>
    </row>
    <row r="312" ht="15.75" customHeight="1">
      <c r="A312" s="105"/>
      <c r="B312" s="109"/>
      <c r="C312" s="173"/>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c r="AM312" s="105"/>
    </row>
    <row r="313" ht="15.75" customHeight="1">
      <c r="A313" s="105"/>
      <c r="B313" s="109"/>
      <c r="C313" s="173"/>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c r="AM313" s="105"/>
    </row>
    <row r="314" ht="15.75" customHeight="1">
      <c r="A314" s="105"/>
      <c r="B314" s="109"/>
      <c r="C314" s="173"/>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row>
    <row r="315" ht="15.75" customHeight="1">
      <c r="A315" s="105"/>
      <c r="B315" s="109"/>
      <c r="C315" s="173"/>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row>
    <row r="316" ht="15.75" customHeight="1">
      <c r="A316" s="105"/>
      <c r="B316" s="109"/>
      <c r="C316" s="173"/>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row>
    <row r="317" ht="15.75" customHeight="1">
      <c r="A317" s="105"/>
      <c r="B317" s="109"/>
      <c r="C317" s="173"/>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row>
    <row r="318" ht="15.75" customHeight="1">
      <c r="A318" s="105"/>
      <c r="B318" s="109"/>
      <c r="C318" s="173"/>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row>
    <row r="319" ht="15.75" customHeight="1">
      <c r="A319" s="105"/>
      <c r="B319" s="109"/>
      <c r="C319" s="173"/>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row>
    <row r="320" ht="15.75" customHeight="1">
      <c r="A320" s="105"/>
      <c r="B320" s="109"/>
      <c r="C320" s="173"/>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c r="AM320" s="105"/>
    </row>
    <row r="321" ht="15.75" customHeight="1">
      <c r="A321" s="105"/>
      <c r="B321" s="109"/>
      <c r="C321" s="173"/>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row>
    <row r="322" ht="15.75" customHeight="1">
      <c r="A322" s="105"/>
      <c r="B322" s="109"/>
      <c r="C322" s="173"/>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c r="AG322" s="105"/>
      <c r="AH322" s="105"/>
      <c r="AI322" s="105"/>
      <c r="AJ322" s="105"/>
      <c r="AK322" s="105"/>
      <c r="AL322" s="105"/>
      <c r="AM322" s="105"/>
    </row>
    <row r="323" ht="15.75" customHeight="1">
      <c r="A323" s="105"/>
      <c r="B323" s="109"/>
      <c r="C323" s="173"/>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5"/>
      <c r="AL323" s="105"/>
      <c r="AM323" s="105"/>
    </row>
    <row r="324" ht="15.75" customHeight="1">
      <c r="A324" s="105"/>
      <c r="B324" s="109"/>
      <c r="C324" s="173"/>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c r="AM324" s="105"/>
    </row>
    <row r="325" ht="15.75" customHeight="1">
      <c r="A325" s="105"/>
      <c r="B325" s="109"/>
      <c r="C325" s="173"/>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5"/>
      <c r="AL325" s="105"/>
      <c r="AM325" s="105"/>
    </row>
    <row r="326" ht="15.75" customHeight="1">
      <c r="A326" s="105"/>
      <c r="B326" s="109"/>
      <c r="C326" s="173"/>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c r="AM326" s="105"/>
    </row>
    <row r="327" ht="15.75" customHeight="1">
      <c r="A327" s="105"/>
      <c r="B327" s="109"/>
      <c r="C327" s="173"/>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5"/>
      <c r="AL327" s="105"/>
      <c r="AM327" s="105"/>
    </row>
    <row r="328" ht="15.75" customHeight="1">
      <c r="A328" s="105"/>
      <c r="B328" s="109"/>
      <c r="C328" s="173"/>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c r="AM328" s="105"/>
    </row>
    <row r="329" ht="15.75" customHeight="1">
      <c r="A329" s="105"/>
      <c r="B329" s="109"/>
      <c r="C329" s="173"/>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5"/>
      <c r="AL329" s="105"/>
      <c r="AM329" s="105"/>
    </row>
    <row r="330" ht="15.75" customHeight="1">
      <c r="A330" s="105"/>
      <c r="B330" s="109"/>
      <c r="C330" s="173"/>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5"/>
      <c r="AL330" s="105"/>
      <c r="AM330" s="105"/>
    </row>
    <row r="331" ht="15.75" customHeight="1">
      <c r="A331" s="105"/>
      <c r="B331" s="109"/>
      <c r="C331" s="173"/>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5"/>
      <c r="AL331" s="105"/>
      <c r="AM331" s="105"/>
    </row>
    <row r="332" ht="15.75" customHeight="1">
      <c r="A332" s="105"/>
      <c r="B332" s="109"/>
      <c r="C332" s="173"/>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5"/>
      <c r="AL332" s="105"/>
      <c r="AM332" s="105"/>
    </row>
    <row r="333" ht="15.75" customHeight="1">
      <c r="A333" s="105"/>
      <c r="B333" s="109"/>
      <c r="C333" s="173"/>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5"/>
      <c r="AL333" s="105"/>
      <c r="AM333" s="105"/>
    </row>
    <row r="334" ht="15.75" customHeight="1">
      <c r="A334" s="105"/>
      <c r="B334" s="109"/>
      <c r="C334" s="173"/>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5"/>
      <c r="AL334" s="105"/>
      <c r="AM334" s="105"/>
    </row>
    <row r="335" ht="15.75" customHeight="1">
      <c r="A335" s="105"/>
      <c r="B335" s="109"/>
      <c r="C335" s="173"/>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c r="AM335" s="105"/>
    </row>
    <row r="336" ht="15.75" customHeight="1">
      <c r="A336" s="105"/>
      <c r="B336" s="109"/>
      <c r="C336" s="173"/>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5"/>
      <c r="AL336" s="105"/>
      <c r="AM336" s="105"/>
    </row>
    <row r="337" ht="15.75" customHeight="1">
      <c r="A337" s="105"/>
      <c r="B337" s="109"/>
      <c r="C337" s="173"/>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5"/>
      <c r="AL337" s="105"/>
      <c r="AM337" s="105"/>
    </row>
    <row r="338" ht="15.75" customHeight="1">
      <c r="A338" s="105"/>
      <c r="B338" s="109"/>
      <c r="C338" s="173"/>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5"/>
      <c r="AL338" s="105"/>
      <c r="AM338" s="105"/>
    </row>
    <row r="339" ht="15.75" customHeight="1">
      <c r="A339" s="105"/>
      <c r="B339" s="109"/>
      <c r="C339" s="173"/>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5"/>
      <c r="AL339" s="105"/>
      <c r="AM339" s="105"/>
    </row>
    <row r="340" ht="15.75" customHeight="1">
      <c r="A340" s="105"/>
      <c r="B340" s="109"/>
      <c r="C340" s="173"/>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5"/>
      <c r="AL340" s="105"/>
      <c r="AM340" s="105"/>
    </row>
    <row r="341" ht="15.75" customHeight="1">
      <c r="A341" s="105"/>
      <c r="B341" s="109"/>
      <c r="C341" s="173"/>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5"/>
      <c r="AL341" s="105"/>
      <c r="AM341" s="105"/>
    </row>
    <row r="342" ht="15.75" customHeight="1">
      <c r="A342" s="105"/>
      <c r="B342" s="109"/>
      <c r="C342" s="173"/>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c r="AM342" s="105"/>
    </row>
    <row r="343" ht="15.75" customHeight="1">
      <c r="A343" s="105"/>
      <c r="B343" s="109"/>
      <c r="C343" s="173"/>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c r="AG343" s="105"/>
      <c r="AH343" s="105"/>
      <c r="AI343" s="105"/>
      <c r="AJ343" s="105"/>
      <c r="AK343" s="105"/>
      <c r="AL343" s="105"/>
      <c r="AM343" s="105"/>
    </row>
    <row r="344" ht="15.75" customHeight="1">
      <c r="A344" s="105"/>
      <c r="B344" s="109"/>
      <c r="C344" s="173"/>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5"/>
      <c r="AL344" s="105"/>
      <c r="AM344" s="105"/>
    </row>
    <row r="345" ht="15.75" customHeight="1">
      <c r="A345" s="105"/>
      <c r="B345" s="109"/>
      <c r="C345" s="173"/>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5"/>
      <c r="AL345" s="105"/>
      <c r="AM345" s="105"/>
    </row>
    <row r="346" ht="15.75" customHeight="1">
      <c r="A346" s="105"/>
      <c r="B346" s="109"/>
      <c r="C346" s="173"/>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5"/>
      <c r="AL346" s="105"/>
      <c r="AM346" s="105"/>
    </row>
    <row r="347" ht="15.75" customHeight="1">
      <c r="A347" s="105"/>
      <c r="B347" s="109"/>
      <c r="C347" s="173"/>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c r="AM347" s="105"/>
    </row>
    <row r="348" ht="15.75" customHeight="1">
      <c r="A348" s="105"/>
      <c r="B348" s="109"/>
      <c r="C348" s="173"/>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5"/>
      <c r="AL348" s="105"/>
      <c r="AM348" s="105"/>
    </row>
    <row r="349" ht="15.75" customHeight="1">
      <c r="A349" s="105"/>
      <c r="B349" s="109"/>
      <c r="C349" s="173"/>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5"/>
      <c r="AL349" s="105"/>
      <c r="AM349" s="105"/>
    </row>
    <row r="350" ht="15.75" customHeight="1">
      <c r="A350" s="105"/>
      <c r="B350" s="109"/>
      <c r="C350" s="173"/>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row>
    <row r="351" ht="15.75" customHeight="1">
      <c r="A351" s="105"/>
      <c r="B351" s="109"/>
      <c r="C351" s="173"/>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c r="AG351" s="105"/>
      <c r="AH351" s="105"/>
      <c r="AI351" s="105"/>
      <c r="AJ351" s="105"/>
      <c r="AK351" s="105"/>
      <c r="AL351" s="105"/>
      <c r="AM351" s="105"/>
    </row>
    <row r="352" ht="15.75" customHeight="1">
      <c r="A352" s="105"/>
      <c r="B352" s="109"/>
      <c r="C352" s="173"/>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c r="AG352" s="105"/>
      <c r="AH352" s="105"/>
      <c r="AI352" s="105"/>
      <c r="AJ352" s="105"/>
      <c r="AK352" s="105"/>
      <c r="AL352" s="105"/>
      <c r="AM352" s="105"/>
    </row>
    <row r="353" ht="15.75" customHeight="1">
      <c r="A353" s="105"/>
      <c r="B353" s="109"/>
      <c r="C353" s="173"/>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c r="AM353" s="105"/>
    </row>
    <row r="354" ht="15.75" customHeight="1">
      <c r="A354" s="105"/>
      <c r="B354" s="109"/>
      <c r="C354" s="173"/>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c r="AM354" s="105"/>
    </row>
    <row r="355" ht="15.75" customHeight="1">
      <c r="A355" s="105"/>
      <c r="B355" s="109"/>
      <c r="C355" s="173"/>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c r="AM355" s="105"/>
    </row>
    <row r="356" ht="15.75" customHeight="1">
      <c r="A356" s="105"/>
      <c r="B356" s="109"/>
      <c r="C356" s="173"/>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5"/>
      <c r="AL356" s="105"/>
      <c r="AM356" s="105"/>
    </row>
    <row r="357" ht="15.75" customHeight="1">
      <c r="A357" s="105"/>
      <c r="B357" s="109"/>
      <c r="C357" s="173"/>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c r="AM357" s="105"/>
    </row>
    <row r="358" ht="15.75" customHeight="1">
      <c r="A358" s="105"/>
      <c r="B358" s="109"/>
      <c r="C358" s="173"/>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row>
    <row r="359" ht="15.75" customHeight="1">
      <c r="A359" s="105"/>
      <c r="B359" s="109"/>
      <c r="C359" s="173"/>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c r="AM359" s="105"/>
    </row>
    <row r="360" ht="15.75" customHeight="1">
      <c r="A360" s="105"/>
      <c r="B360" s="109"/>
      <c r="C360" s="173"/>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5"/>
      <c r="AL360" s="105"/>
      <c r="AM360" s="105"/>
    </row>
    <row r="361" ht="15.75" customHeight="1">
      <c r="A361" s="105"/>
      <c r="B361" s="109"/>
      <c r="C361" s="173"/>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row>
    <row r="362" ht="15.75" customHeight="1">
      <c r="A362" s="105"/>
      <c r="B362" s="109"/>
      <c r="C362" s="173"/>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c r="AL362" s="105"/>
      <c r="AM362" s="105"/>
    </row>
    <row r="363" ht="15.75" customHeight="1">
      <c r="A363" s="105"/>
      <c r="B363" s="109"/>
      <c r="C363" s="173"/>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c r="AL363" s="105"/>
      <c r="AM363" s="105"/>
    </row>
    <row r="364" ht="15.75" customHeight="1">
      <c r="A364" s="105"/>
      <c r="B364" s="109"/>
      <c r="C364" s="173"/>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c r="AL364" s="105"/>
      <c r="AM364" s="105"/>
    </row>
    <row r="365" ht="15.75" customHeight="1">
      <c r="A365" s="105"/>
      <c r="B365" s="109"/>
      <c r="C365" s="173"/>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5"/>
      <c r="AL365" s="105"/>
      <c r="AM365" s="105"/>
    </row>
    <row r="366" ht="15.75" customHeight="1">
      <c r="A366" s="105"/>
      <c r="B366" s="109"/>
      <c r="C366" s="173"/>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c r="AM366" s="105"/>
    </row>
    <row r="367" ht="15.75" customHeight="1">
      <c r="A367" s="105"/>
      <c r="B367" s="109"/>
      <c r="C367" s="173"/>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5"/>
      <c r="AL367" s="105"/>
      <c r="AM367" s="105"/>
    </row>
    <row r="368" ht="15.75" customHeight="1">
      <c r="A368" s="105"/>
      <c r="B368" s="109"/>
      <c r="C368" s="173"/>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c r="AM368" s="105"/>
    </row>
    <row r="369" ht="15.75" customHeight="1">
      <c r="A369" s="105"/>
      <c r="B369" s="109"/>
      <c r="C369" s="173"/>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5"/>
      <c r="AL369" s="105"/>
      <c r="AM369" s="105"/>
    </row>
    <row r="370" ht="15.75" customHeight="1">
      <c r="A370" s="105"/>
      <c r="B370" s="109"/>
      <c r="C370" s="173"/>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c r="AG370" s="105"/>
      <c r="AH370" s="105"/>
      <c r="AI370" s="105"/>
      <c r="AJ370" s="105"/>
      <c r="AK370" s="105"/>
      <c r="AL370" s="105"/>
      <c r="AM370" s="105"/>
    </row>
    <row r="371" ht="15.75" customHeight="1">
      <c r="A371" s="105"/>
      <c r="B371" s="109"/>
      <c r="C371" s="173"/>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5"/>
      <c r="AL371" s="105"/>
      <c r="AM371" s="105"/>
    </row>
    <row r="372" ht="15.75" customHeight="1">
      <c r="A372" s="105"/>
      <c r="B372" s="109"/>
      <c r="C372" s="173"/>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5"/>
      <c r="AL372" s="105"/>
      <c r="AM372" s="105"/>
    </row>
    <row r="373" ht="15.75" customHeight="1">
      <c r="A373" s="105"/>
      <c r="B373" s="109"/>
      <c r="C373" s="173"/>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c r="AL373" s="105"/>
      <c r="AM373" s="105"/>
    </row>
    <row r="374" ht="15.75" customHeight="1">
      <c r="A374" s="105"/>
      <c r="B374" s="109"/>
      <c r="C374" s="173"/>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c r="AM374" s="105"/>
    </row>
    <row r="375" ht="15.75" customHeight="1">
      <c r="A375" s="105"/>
      <c r="B375" s="109"/>
      <c r="C375" s="173"/>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c r="AL375" s="105"/>
      <c r="AM375" s="105"/>
    </row>
    <row r="376" ht="15.75" customHeight="1">
      <c r="A376" s="105"/>
      <c r="B376" s="109"/>
      <c r="C376" s="173"/>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c r="AL376" s="105"/>
      <c r="AM376" s="105"/>
    </row>
    <row r="377" ht="15.75" customHeight="1">
      <c r="A377" s="105"/>
      <c r="B377" s="109"/>
      <c r="C377" s="173"/>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c r="AL377" s="105"/>
      <c r="AM377" s="105"/>
    </row>
    <row r="378" ht="15.75" customHeight="1">
      <c r="A378" s="105"/>
      <c r="B378" s="109"/>
      <c r="C378" s="173"/>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c r="AL378" s="105"/>
      <c r="AM378" s="105"/>
    </row>
    <row r="379" ht="15.75" customHeight="1">
      <c r="A379" s="105"/>
      <c r="B379" s="109"/>
      <c r="C379" s="173"/>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c r="AL379" s="105"/>
      <c r="AM379" s="105"/>
    </row>
    <row r="380" ht="15.75" customHeight="1">
      <c r="A380" s="105"/>
      <c r="B380" s="109"/>
      <c r="C380" s="173"/>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c r="AM380" s="105"/>
    </row>
    <row r="381" ht="15.75" customHeight="1">
      <c r="A381" s="105"/>
      <c r="B381" s="109"/>
      <c r="C381" s="173"/>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c r="AL381" s="105"/>
      <c r="AM381" s="105"/>
    </row>
    <row r="382" ht="15.75" customHeight="1">
      <c r="A382" s="105"/>
      <c r="B382" s="109"/>
      <c r="C382" s="173"/>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5"/>
      <c r="AL382" s="105"/>
      <c r="AM382" s="105"/>
    </row>
    <row r="383" ht="15.75" customHeight="1">
      <c r="A383" s="105"/>
      <c r="B383" s="109"/>
      <c r="C383" s="173"/>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5"/>
      <c r="AL383" s="105"/>
      <c r="AM383" s="105"/>
    </row>
    <row r="384" ht="15.75" customHeight="1">
      <c r="A384" s="105"/>
      <c r="B384" s="109"/>
      <c r="C384" s="173"/>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c r="AM384" s="105"/>
    </row>
    <row r="385" ht="15.75" customHeight="1">
      <c r="A385" s="105"/>
      <c r="B385" s="109"/>
      <c r="C385" s="173"/>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c r="AM385" s="105"/>
    </row>
    <row r="386" ht="15.75" customHeight="1">
      <c r="A386" s="105"/>
      <c r="B386" s="109"/>
      <c r="C386" s="173"/>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5"/>
      <c r="AL386" s="105"/>
      <c r="AM386" s="105"/>
    </row>
    <row r="387" ht="15.75" customHeight="1">
      <c r="A387" s="105"/>
      <c r="B387" s="109"/>
      <c r="C387" s="173"/>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5"/>
      <c r="AL387" s="105"/>
      <c r="AM387" s="105"/>
    </row>
    <row r="388" ht="15.75" customHeight="1">
      <c r="A388" s="105"/>
      <c r="B388" s="109"/>
      <c r="C388" s="173"/>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5"/>
      <c r="AL388" s="105"/>
      <c r="AM388" s="105"/>
    </row>
    <row r="389" ht="15.75" customHeight="1">
      <c r="A389" s="105"/>
      <c r="B389" s="109"/>
      <c r="C389" s="173"/>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5"/>
      <c r="AL389" s="105"/>
      <c r="AM389" s="105"/>
    </row>
    <row r="390" ht="15.75" customHeight="1">
      <c r="A390" s="105"/>
      <c r="B390" s="109"/>
      <c r="C390" s="173"/>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5"/>
      <c r="AL390" s="105"/>
      <c r="AM390" s="105"/>
    </row>
    <row r="391" ht="15.75" customHeight="1">
      <c r="A391" s="105"/>
      <c r="B391" s="109"/>
      <c r="C391" s="173"/>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5"/>
      <c r="AL391" s="105"/>
      <c r="AM391" s="105"/>
    </row>
    <row r="392" ht="15.75" customHeight="1">
      <c r="A392" s="105"/>
      <c r="B392" s="109"/>
      <c r="C392" s="173"/>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row>
    <row r="393" ht="15.75" customHeight="1">
      <c r="A393" s="105"/>
      <c r="B393" s="109"/>
      <c r="C393" s="173"/>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5"/>
      <c r="AL393" s="105"/>
      <c r="AM393" s="105"/>
    </row>
    <row r="394" ht="15.75" customHeight="1">
      <c r="A394" s="105"/>
      <c r="B394" s="109"/>
      <c r="C394" s="173"/>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5"/>
      <c r="AL394" s="105"/>
      <c r="AM394" s="105"/>
    </row>
    <row r="395" ht="15.75" customHeight="1">
      <c r="A395" s="105"/>
      <c r="B395" s="109"/>
      <c r="C395" s="173"/>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5"/>
      <c r="AL395" s="105"/>
      <c r="AM395" s="105"/>
    </row>
    <row r="396" ht="15.75" customHeight="1">
      <c r="A396" s="105"/>
      <c r="B396" s="109"/>
      <c r="C396" s="173"/>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c r="AM396" s="105"/>
    </row>
    <row r="397" ht="15.75" customHeight="1">
      <c r="A397" s="105"/>
      <c r="B397" s="109"/>
      <c r="C397" s="173"/>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5"/>
      <c r="AL397" s="105"/>
      <c r="AM397" s="105"/>
    </row>
    <row r="398" ht="15.75" customHeight="1">
      <c r="A398" s="105"/>
      <c r="B398" s="109"/>
      <c r="C398" s="173"/>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5"/>
      <c r="AL398" s="105"/>
      <c r="AM398" s="105"/>
    </row>
    <row r="399" ht="15.75" customHeight="1">
      <c r="A399" s="105"/>
      <c r="B399" s="109"/>
      <c r="C399" s="173"/>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5"/>
      <c r="AL399" s="105"/>
      <c r="AM399" s="105"/>
    </row>
    <row r="400" ht="15.75" customHeight="1">
      <c r="A400" s="105"/>
      <c r="B400" s="109"/>
      <c r="C400" s="173"/>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5"/>
      <c r="AL400" s="105"/>
      <c r="AM400" s="105"/>
    </row>
    <row r="401" ht="15.75" customHeight="1">
      <c r="A401" s="105"/>
      <c r="B401" s="109"/>
      <c r="C401" s="173"/>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5"/>
      <c r="AL401" s="105"/>
      <c r="AM401" s="105"/>
    </row>
    <row r="402" ht="15.75" customHeight="1">
      <c r="A402" s="105"/>
      <c r="B402" s="109"/>
      <c r="C402" s="173"/>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5"/>
      <c r="AL402" s="105"/>
      <c r="AM402" s="105"/>
    </row>
    <row r="403" ht="15.75" customHeight="1">
      <c r="A403" s="105"/>
      <c r="B403" s="109"/>
      <c r="C403" s="173"/>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5"/>
      <c r="AL403" s="105"/>
      <c r="AM403" s="105"/>
    </row>
    <row r="404" ht="15.75" customHeight="1">
      <c r="A404" s="105"/>
      <c r="B404" s="109"/>
      <c r="C404" s="173"/>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5"/>
      <c r="AL404" s="105"/>
      <c r="AM404" s="105"/>
    </row>
    <row r="405" ht="15.75" customHeight="1">
      <c r="A405" s="105"/>
      <c r="B405" s="109"/>
      <c r="C405" s="173"/>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5"/>
      <c r="AL405" s="105"/>
      <c r="AM405" s="105"/>
    </row>
    <row r="406" ht="15.75" customHeight="1">
      <c r="A406" s="105"/>
      <c r="B406" s="109"/>
      <c r="C406" s="173"/>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5"/>
      <c r="AL406" s="105"/>
      <c r="AM406" s="105"/>
    </row>
    <row r="407" ht="15.75" customHeight="1">
      <c r="A407" s="105"/>
      <c r="B407" s="109"/>
      <c r="C407" s="173"/>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5"/>
      <c r="AL407" s="105"/>
      <c r="AM407" s="105"/>
    </row>
    <row r="408" ht="15.75" customHeight="1">
      <c r="A408" s="105"/>
      <c r="B408" s="109"/>
      <c r="C408" s="173"/>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5"/>
      <c r="AJ408" s="105"/>
      <c r="AK408" s="105"/>
      <c r="AL408" s="105"/>
      <c r="AM408" s="105"/>
    </row>
    <row r="409" ht="15.75" customHeight="1">
      <c r="A409" s="105"/>
      <c r="B409" s="109"/>
      <c r="C409" s="173"/>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5"/>
      <c r="AL409" s="105"/>
      <c r="AM409" s="105"/>
    </row>
    <row r="410" ht="15.75" customHeight="1">
      <c r="A410" s="105"/>
      <c r="B410" s="109"/>
      <c r="C410" s="173"/>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5"/>
      <c r="AJ410" s="105"/>
      <c r="AK410" s="105"/>
      <c r="AL410" s="105"/>
      <c r="AM410" s="105"/>
    </row>
    <row r="411" ht="15.75" customHeight="1">
      <c r="A411" s="105"/>
      <c r="B411" s="109"/>
      <c r="C411" s="173"/>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5"/>
      <c r="AL411" s="105"/>
      <c r="AM411" s="105"/>
    </row>
    <row r="412" ht="15.75" customHeight="1">
      <c r="A412" s="105"/>
      <c r="B412" s="109"/>
      <c r="C412" s="173"/>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5"/>
      <c r="AJ412" s="105"/>
      <c r="AK412" s="105"/>
      <c r="AL412" s="105"/>
      <c r="AM412" s="105"/>
    </row>
    <row r="413" ht="15.75" customHeight="1">
      <c r="A413" s="105"/>
      <c r="B413" s="109"/>
      <c r="C413" s="173"/>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5"/>
      <c r="AL413" s="105"/>
      <c r="AM413" s="105"/>
    </row>
    <row r="414" ht="15.75" customHeight="1">
      <c r="A414" s="105"/>
      <c r="B414" s="109"/>
      <c r="C414" s="173"/>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5"/>
      <c r="AL414" s="105"/>
      <c r="AM414" s="105"/>
    </row>
    <row r="415" ht="15.75" customHeight="1">
      <c r="A415" s="105"/>
      <c r="B415" s="109"/>
      <c r="C415" s="173"/>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5"/>
      <c r="AJ415" s="105"/>
      <c r="AK415" s="105"/>
      <c r="AL415" s="105"/>
      <c r="AM415" s="105"/>
    </row>
    <row r="416" ht="15.75" customHeight="1">
      <c r="A416" s="105"/>
      <c r="B416" s="109"/>
      <c r="C416" s="173"/>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5"/>
      <c r="AL416" s="105"/>
      <c r="AM416" s="105"/>
    </row>
    <row r="417" ht="15.75" customHeight="1">
      <c r="A417" s="105"/>
      <c r="B417" s="109"/>
      <c r="C417" s="173"/>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5"/>
      <c r="AL417" s="105"/>
      <c r="AM417" s="105"/>
    </row>
    <row r="418" ht="15.75" customHeight="1">
      <c r="A418" s="105"/>
      <c r="B418" s="109"/>
      <c r="C418" s="173"/>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5"/>
      <c r="AL418" s="105"/>
      <c r="AM418" s="105"/>
    </row>
    <row r="419" ht="15.75" customHeight="1">
      <c r="A419" s="105"/>
      <c r="B419" s="109"/>
      <c r="C419" s="173"/>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5"/>
      <c r="AL419" s="105"/>
      <c r="AM419" s="105"/>
    </row>
    <row r="420" ht="15.75" customHeight="1">
      <c r="A420" s="105"/>
      <c r="B420" s="109"/>
      <c r="C420" s="173"/>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5"/>
      <c r="AL420" s="105"/>
      <c r="AM420" s="105"/>
    </row>
    <row r="421" ht="15.75" customHeight="1">
      <c r="A421" s="105"/>
      <c r="B421" s="109"/>
      <c r="C421" s="173"/>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5"/>
      <c r="AL421" s="105"/>
      <c r="AM421" s="105"/>
    </row>
    <row r="422" ht="15.75" customHeight="1">
      <c r="A422" s="105"/>
      <c r="B422" s="109"/>
      <c r="C422" s="173"/>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c r="AG422" s="105"/>
      <c r="AH422" s="105"/>
      <c r="AI422" s="105"/>
      <c r="AJ422" s="105"/>
      <c r="AK422" s="105"/>
      <c r="AL422" s="105"/>
      <c r="AM422" s="105"/>
    </row>
    <row r="423" ht="15.75" customHeight="1">
      <c r="A423" s="105"/>
      <c r="B423" s="109"/>
      <c r="C423" s="173"/>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5"/>
      <c r="AJ423" s="105"/>
      <c r="AK423" s="105"/>
      <c r="AL423" s="105"/>
      <c r="AM423" s="105"/>
    </row>
    <row r="424" ht="15.75" customHeight="1">
      <c r="A424" s="105"/>
      <c r="B424" s="109"/>
      <c r="C424" s="173"/>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5"/>
      <c r="AL424" s="105"/>
      <c r="AM424" s="105"/>
    </row>
    <row r="425" ht="15.75" customHeight="1">
      <c r="A425" s="105"/>
      <c r="B425" s="109"/>
      <c r="C425" s="173"/>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5"/>
      <c r="AJ425" s="105"/>
      <c r="AK425" s="105"/>
      <c r="AL425" s="105"/>
      <c r="AM425" s="105"/>
    </row>
    <row r="426" ht="15.75" customHeight="1">
      <c r="A426" s="105"/>
      <c r="B426" s="109"/>
      <c r="C426" s="173"/>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5"/>
      <c r="AL426" s="105"/>
      <c r="AM426" s="105"/>
    </row>
    <row r="427" ht="15.75" customHeight="1">
      <c r="A427" s="105"/>
      <c r="B427" s="109"/>
      <c r="C427" s="173"/>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5"/>
      <c r="AL427" s="105"/>
      <c r="AM427" s="105"/>
    </row>
    <row r="428" ht="15.75" customHeight="1">
      <c r="A428" s="105"/>
      <c r="B428" s="109"/>
      <c r="C428" s="173"/>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5"/>
      <c r="AJ428" s="105"/>
      <c r="AK428" s="105"/>
      <c r="AL428" s="105"/>
      <c r="AM428" s="105"/>
    </row>
    <row r="429" ht="15.75" customHeight="1">
      <c r="A429" s="105"/>
      <c r="B429" s="109"/>
      <c r="C429" s="173"/>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c r="AG429" s="105"/>
      <c r="AH429" s="105"/>
      <c r="AI429" s="105"/>
      <c r="AJ429" s="105"/>
      <c r="AK429" s="105"/>
      <c r="AL429" s="105"/>
      <c r="AM429" s="105"/>
    </row>
    <row r="430" ht="15.75" customHeight="1">
      <c r="A430" s="105"/>
      <c r="B430" s="109"/>
      <c r="C430" s="173"/>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5"/>
      <c r="AL430" s="105"/>
      <c r="AM430" s="105"/>
    </row>
    <row r="431" ht="15.75" customHeight="1">
      <c r="A431" s="105"/>
      <c r="B431" s="109"/>
      <c r="C431" s="173"/>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5"/>
      <c r="AL431" s="105"/>
      <c r="AM431" s="105"/>
    </row>
    <row r="432" ht="15.75" customHeight="1">
      <c r="A432" s="105"/>
      <c r="B432" s="109"/>
      <c r="C432" s="173"/>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5"/>
      <c r="AJ432" s="105"/>
      <c r="AK432" s="105"/>
      <c r="AL432" s="105"/>
      <c r="AM432" s="105"/>
    </row>
    <row r="433" ht="15.75" customHeight="1">
      <c r="A433" s="105"/>
      <c r="B433" s="109"/>
      <c r="C433" s="173"/>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5"/>
      <c r="AJ433" s="105"/>
      <c r="AK433" s="105"/>
      <c r="AL433" s="105"/>
      <c r="AM433" s="105"/>
    </row>
    <row r="434" ht="15.75" customHeight="1">
      <c r="A434" s="105"/>
      <c r="B434" s="109"/>
      <c r="C434" s="173"/>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5"/>
      <c r="AJ434" s="105"/>
      <c r="AK434" s="105"/>
      <c r="AL434" s="105"/>
      <c r="AM434" s="105"/>
    </row>
    <row r="435" ht="15.75" customHeight="1">
      <c r="A435" s="105"/>
      <c r="B435" s="109"/>
      <c r="C435" s="173"/>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5"/>
      <c r="AJ435" s="105"/>
      <c r="AK435" s="105"/>
      <c r="AL435" s="105"/>
      <c r="AM435" s="105"/>
    </row>
    <row r="436" ht="15.75" customHeight="1">
      <c r="A436" s="105"/>
      <c r="B436" s="109"/>
      <c r="C436" s="173"/>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c r="AK436" s="105"/>
      <c r="AL436" s="105"/>
      <c r="AM436" s="105"/>
    </row>
    <row r="437" ht="15.75" customHeight="1">
      <c r="A437" s="105"/>
      <c r="B437" s="109"/>
      <c r="C437" s="173"/>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5"/>
      <c r="AJ437" s="105"/>
      <c r="AK437" s="105"/>
      <c r="AL437" s="105"/>
      <c r="AM437" s="105"/>
    </row>
    <row r="438" ht="15.75" customHeight="1">
      <c r="A438" s="105"/>
      <c r="B438" s="109"/>
      <c r="C438" s="173"/>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5"/>
      <c r="AJ438" s="105"/>
      <c r="AK438" s="105"/>
      <c r="AL438" s="105"/>
      <c r="AM438" s="105"/>
    </row>
    <row r="439" ht="15.75" customHeight="1">
      <c r="A439" s="105"/>
      <c r="B439" s="109"/>
      <c r="C439" s="173"/>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5"/>
      <c r="AJ439" s="105"/>
      <c r="AK439" s="105"/>
      <c r="AL439" s="105"/>
      <c r="AM439" s="105"/>
    </row>
    <row r="440" ht="15.75" customHeight="1">
      <c r="A440" s="105"/>
      <c r="B440" s="109"/>
      <c r="C440" s="173"/>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5"/>
      <c r="AJ440" s="105"/>
      <c r="AK440" s="105"/>
      <c r="AL440" s="105"/>
      <c r="AM440" s="105"/>
    </row>
    <row r="441" ht="15.75" customHeight="1">
      <c r="A441" s="105"/>
      <c r="B441" s="109"/>
      <c r="C441" s="173"/>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c r="AG441" s="105"/>
      <c r="AH441" s="105"/>
      <c r="AI441" s="105"/>
      <c r="AJ441" s="105"/>
      <c r="AK441" s="105"/>
      <c r="AL441" s="105"/>
      <c r="AM441" s="105"/>
    </row>
    <row r="442" ht="15.75" customHeight="1">
      <c r="A442" s="105"/>
      <c r="B442" s="109"/>
      <c r="C442" s="173"/>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5"/>
      <c r="AJ442" s="105"/>
      <c r="AK442" s="105"/>
      <c r="AL442" s="105"/>
      <c r="AM442" s="105"/>
    </row>
    <row r="443" ht="15.75" customHeight="1">
      <c r="A443" s="105"/>
      <c r="B443" s="109"/>
      <c r="C443" s="173"/>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5"/>
      <c r="AJ443" s="105"/>
      <c r="AK443" s="105"/>
      <c r="AL443" s="105"/>
      <c r="AM443" s="105"/>
    </row>
    <row r="444" ht="15.75" customHeight="1">
      <c r="A444" s="105"/>
      <c r="B444" s="109"/>
      <c r="C444" s="173"/>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5"/>
      <c r="AL444" s="105"/>
      <c r="AM444" s="105"/>
    </row>
    <row r="445" ht="15.75" customHeight="1">
      <c r="A445" s="105"/>
      <c r="B445" s="109"/>
      <c r="C445" s="173"/>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5"/>
      <c r="AJ445" s="105"/>
      <c r="AK445" s="105"/>
      <c r="AL445" s="105"/>
      <c r="AM445" s="105"/>
    </row>
    <row r="446" ht="15.75" customHeight="1">
      <c r="A446" s="105"/>
      <c r="B446" s="109"/>
      <c r="C446" s="173"/>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5"/>
      <c r="AJ446" s="105"/>
      <c r="AK446" s="105"/>
      <c r="AL446" s="105"/>
      <c r="AM446" s="105"/>
    </row>
    <row r="447" ht="15.75" customHeight="1">
      <c r="A447" s="105"/>
      <c r="B447" s="109"/>
      <c r="C447" s="173"/>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5"/>
      <c r="AL447" s="105"/>
      <c r="AM447" s="105"/>
    </row>
    <row r="448" ht="15.75" customHeight="1">
      <c r="A448" s="105"/>
      <c r="B448" s="109"/>
      <c r="C448" s="173"/>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c r="AG448" s="105"/>
      <c r="AH448" s="105"/>
      <c r="AI448" s="105"/>
      <c r="AJ448" s="105"/>
      <c r="AK448" s="105"/>
      <c r="AL448" s="105"/>
      <c r="AM448" s="105"/>
    </row>
    <row r="449" ht="15.75" customHeight="1">
      <c r="A449" s="105"/>
      <c r="B449" s="109"/>
      <c r="C449" s="173"/>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c r="AG449" s="105"/>
      <c r="AH449" s="105"/>
      <c r="AI449" s="105"/>
      <c r="AJ449" s="105"/>
      <c r="AK449" s="105"/>
      <c r="AL449" s="105"/>
      <c r="AM449" s="105"/>
    </row>
    <row r="450" ht="15.75" customHeight="1">
      <c r="A450" s="105"/>
      <c r="B450" s="109"/>
      <c r="C450" s="173"/>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c r="AM450" s="105"/>
    </row>
    <row r="451" ht="15.75" customHeight="1">
      <c r="A451" s="105"/>
      <c r="B451" s="109"/>
      <c r="C451" s="173"/>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5"/>
      <c r="AL451" s="105"/>
      <c r="AM451" s="105"/>
    </row>
    <row r="452" ht="15.75" customHeight="1">
      <c r="A452" s="105"/>
      <c r="B452" s="109"/>
      <c r="C452" s="173"/>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5"/>
      <c r="AJ452" s="105"/>
      <c r="AK452" s="105"/>
      <c r="AL452" s="105"/>
      <c r="AM452" s="105"/>
    </row>
    <row r="453" ht="15.75" customHeight="1">
      <c r="A453" s="105"/>
      <c r="B453" s="109"/>
      <c r="C453" s="173"/>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5"/>
      <c r="AJ453" s="105"/>
      <c r="AK453" s="105"/>
      <c r="AL453" s="105"/>
      <c r="AM453" s="105"/>
    </row>
    <row r="454" ht="15.75" customHeight="1">
      <c r="A454" s="105"/>
      <c r="B454" s="109"/>
      <c r="C454" s="173"/>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5"/>
      <c r="AJ454" s="105"/>
      <c r="AK454" s="105"/>
      <c r="AL454" s="105"/>
      <c r="AM454" s="105"/>
    </row>
    <row r="455" ht="15.75" customHeight="1">
      <c r="A455" s="105"/>
      <c r="B455" s="109"/>
      <c r="C455" s="173"/>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105"/>
      <c r="AL455" s="105"/>
      <c r="AM455" s="105"/>
    </row>
    <row r="456" ht="15.75" customHeight="1">
      <c r="A456" s="105"/>
      <c r="B456" s="109"/>
      <c r="C456" s="173"/>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5"/>
      <c r="AL456" s="105"/>
      <c r="AM456" s="105"/>
    </row>
    <row r="457" ht="15.75" customHeight="1">
      <c r="A457" s="105"/>
      <c r="B457" s="109"/>
      <c r="C457" s="173"/>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c r="AG457" s="105"/>
      <c r="AH457" s="105"/>
      <c r="AI457" s="105"/>
      <c r="AJ457" s="105"/>
      <c r="AK457" s="105"/>
      <c r="AL457" s="105"/>
      <c r="AM457" s="105"/>
    </row>
    <row r="458" ht="15.75" customHeight="1">
      <c r="A458" s="105"/>
      <c r="B458" s="109"/>
      <c r="C458" s="173"/>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5"/>
      <c r="AJ458" s="105"/>
      <c r="AK458" s="105"/>
      <c r="AL458" s="105"/>
      <c r="AM458" s="105"/>
    </row>
    <row r="459" ht="15.75" customHeight="1">
      <c r="A459" s="105"/>
      <c r="B459" s="109"/>
      <c r="C459" s="173"/>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5"/>
      <c r="AL459" s="105"/>
      <c r="AM459" s="105"/>
    </row>
    <row r="460" ht="15.75" customHeight="1">
      <c r="A460" s="105"/>
      <c r="B460" s="109"/>
      <c r="C460" s="173"/>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5"/>
      <c r="AJ460" s="105"/>
      <c r="AK460" s="105"/>
      <c r="AL460" s="105"/>
      <c r="AM460" s="105"/>
    </row>
    <row r="461" ht="15.75" customHeight="1">
      <c r="A461" s="105"/>
      <c r="B461" s="109"/>
      <c r="C461" s="173"/>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5"/>
      <c r="AJ461" s="105"/>
      <c r="AK461" s="105"/>
      <c r="AL461" s="105"/>
      <c r="AM461" s="105"/>
    </row>
    <row r="462" ht="15.75" customHeight="1">
      <c r="A462" s="105"/>
      <c r="B462" s="109"/>
      <c r="C462" s="173"/>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5"/>
      <c r="AL462" s="105"/>
      <c r="AM462" s="105"/>
    </row>
    <row r="463" ht="15.75" customHeight="1">
      <c r="A463" s="105"/>
      <c r="B463" s="109"/>
      <c r="C463" s="173"/>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05"/>
      <c r="AK463" s="105"/>
      <c r="AL463" s="105"/>
      <c r="AM463" s="105"/>
    </row>
    <row r="464" ht="15.75" customHeight="1">
      <c r="A464" s="105"/>
      <c r="B464" s="109"/>
      <c r="C464" s="173"/>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5"/>
      <c r="AJ464" s="105"/>
      <c r="AK464" s="105"/>
      <c r="AL464" s="105"/>
      <c r="AM464" s="105"/>
    </row>
    <row r="465" ht="15.75" customHeight="1">
      <c r="A465" s="105"/>
      <c r="B465" s="109"/>
      <c r="C465" s="173"/>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5"/>
      <c r="AJ465" s="105"/>
      <c r="AK465" s="105"/>
      <c r="AL465" s="105"/>
      <c r="AM465" s="105"/>
    </row>
    <row r="466" ht="15.75" customHeight="1">
      <c r="A466" s="105"/>
      <c r="B466" s="109"/>
      <c r="C466" s="173"/>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c r="AG466" s="105"/>
      <c r="AH466" s="105"/>
      <c r="AI466" s="105"/>
      <c r="AJ466" s="105"/>
      <c r="AK466" s="105"/>
      <c r="AL466" s="105"/>
      <c r="AM466" s="105"/>
    </row>
    <row r="467" ht="15.75" customHeight="1">
      <c r="A467" s="105"/>
      <c r="B467" s="109"/>
      <c r="C467" s="173"/>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5"/>
      <c r="AJ467" s="105"/>
      <c r="AK467" s="105"/>
      <c r="AL467" s="105"/>
      <c r="AM467" s="105"/>
    </row>
    <row r="468" ht="15.75" customHeight="1">
      <c r="A468" s="105"/>
      <c r="B468" s="109"/>
      <c r="C468" s="173"/>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5"/>
      <c r="AJ468" s="105"/>
      <c r="AK468" s="105"/>
      <c r="AL468" s="105"/>
      <c r="AM468" s="105"/>
    </row>
    <row r="469" ht="15.75" customHeight="1">
      <c r="A469" s="105"/>
      <c r="B469" s="109"/>
      <c r="C469" s="173"/>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5"/>
      <c r="AJ469" s="105"/>
      <c r="AK469" s="105"/>
      <c r="AL469" s="105"/>
      <c r="AM469" s="105"/>
    </row>
    <row r="470" ht="15.75" customHeight="1">
      <c r="A470" s="105"/>
      <c r="B470" s="109"/>
      <c r="C470" s="173"/>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5"/>
      <c r="AJ470" s="105"/>
      <c r="AK470" s="105"/>
      <c r="AL470" s="105"/>
      <c r="AM470" s="105"/>
    </row>
    <row r="471" ht="15.75" customHeight="1">
      <c r="A471" s="105"/>
      <c r="B471" s="109"/>
      <c r="C471" s="173"/>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5"/>
      <c r="AJ471" s="105"/>
      <c r="AK471" s="105"/>
      <c r="AL471" s="105"/>
      <c r="AM471" s="105"/>
    </row>
    <row r="472" ht="15.75" customHeight="1">
      <c r="A472" s="105"/>
      <c r="B472" s="109"/>
      <c r="C472" s="173"/>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05"/>
      <c r="AK472" s="105"/>
      <c r="AL472" s="105"/>
      <c r="AM472" s="105"/>
    </row>
    <row r="473" ht="15.75" customHeight="1">
      <c r="A473" s="105"/>
      <c r="B473" s="109"/>
      <c r="C473" s="173"/>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105"/>
      <c r="AL473" s="105"/>
      <c r="AM473" s="105"/>
    </row>
    <row r="474" ht="15.75" customHeight="1">
      <c r="A474" s="105"/>
      <c r="B474" s="109"/>
      <c r="C474" s="173"/>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c r="AG474" s="105"/>
      <c r="AH474" s="105"/>
      <c r="AI474" s="105"/>
      <c r="AJ474" s="105"/>
      <c r="AK474" s="105"/>
      <c r="AL474" s="105"/>
      <c r="AM474" s="105"/>
    </row>
    <row r="475" ht="15.75" customHeight="1">
      <c r="A475" s="105"/>
      <c r="B475" s="109"/>
      <c r="C475" s="173"/>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c r="AG475" s="105"/>
      <c r="AH475" s="105"/>
      <c r="AI475" s="105"/>
      <c r="AJ475" s="105"/>
      <c r="AK475" s="105"/>
      <c r="AL475" s="105"/>
      <c r="AM475" s="105"/>
    </row>
    <row r="476" ht="15.75" customHeight="1">
      <c r="A476" s="105"/>
      <c r="B476" s="109"/>
      <c r="C476" s="173"/>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5"/>
      <c r="AL476" s="105"/>
      <c r="AM476" s="105"/>
    </row>
    <row r="477" ht="15.75" customHeight="1">
      <c r="A477" s="105"/>
      <c r="B477" s="109"/>
      <c r="C477" s="173"/>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c r="AG477" s="105"/>
      <c r="AH477" s="105"/>
      <c r="AI477" s="105"/>
      <c r="AJ477" s="105"/>
      <c r="AK477" s="105"/>
      <c r="AL477" s="105"/>
      <c r="AM477" s="105"/>
    </row>
    <row r="478" ht="15.75" customHeight="1">
      <c r="A478" s="105"/>
      <c r="B478" s="109"/>
      <c r="C478" s="173"/>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5"/>
      <c r="AL478" s="105"/>
      <c r="AM478" s="105"/>
    </row>
    <row r="479" ht="15.75" customHeight="1">
      <c r="A479" s="105"/>
      <c r="B479" s="109"/>
      <c r="C479" s="173"/>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c r="AG479" s="105"/>
      <c r="AH479" s="105"/>
      <c r="AI479" s="105"/>
      <c r="AJ479" s="105"/>
      <c r="AK479" s="105"/>
      <c r="AL479" s="105"/>
      <c r="AM479" s="105"/>
    </row>
    <row r="480" ht="15.75" customHeight="1">
      <c r="A480" s="105"/>
      <c r="B480" s="109"/>
      <c r="C480" s="173"/>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5"/>
      <c r="AL480" s="105"/>
      <c r="AM480" s="105"/>
    </row>
    <row r="481" ht="15.75" customHeight="1">
      <c r="A481" s="105"/>
      <c r="B481" s="109"/>
      <c r="C481" s="173"/>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105"/>
      <c r="AL481" s="105"/>
      <c r="AM481" s="105"/>
    </row>
    <row r="482" ht="15.75" customHeight="1">
      <c r="A482" s="105"/>
      <c r="B482" s="109"/>
      <c r="C482" s="173"/>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G482" s="105"/>
      <c r="AH482" s="105"/>
      <c r="AI482" s="105"/>
      <c r="AJ482" s="105"/>
      <c r="AK482" s="105"/>
      <c r="AL482" s="105"/>
      <c r="AM482" s="105"/>
    </row>
    <row r="483" ht="15.75" customHeight="1">
      <c r="A483" s="105"/>
      <c r="B483" s="109"/>
      <c r="C483" s="173"/>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5"/>
      <c r="AL483" s="105"/>
      <c r="AM483" s="105"/>
    </row>
    <row r="484" ht="15.75" customHeight="1">
      <c r="A484" s="105"/>
      <c r="B484" s="109"/>
      <c r="C484" s="173"/>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c r="AG484" s="105"/>
      <c r="AH484" s="105"/>
      <c r="AI484" s="105"/>
      <c r="AJ484" s="105"/>
      <c r="AK484" s="105"/>
      <c r="AL484" s="105"/>
      <c r="AM484" s="105"/>
    </row>
    <row r="485" ht="15.75" customHeight="1">
      <c r="A485" s="105"/>
      <c r="B485" s="109"/>
      <c r="C485" s="173"/>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c r="AG485" s="105"/>
      <c r="AH485" s="105"/>
      <c r="AI485" s="105"/>
      <c r="AJ485" s="105"/>
      <c r="AK485" s="105"/>
      <c r="AL485" s="105"/>
      <c r="AM485" s="105"/>
    </row>
    <row r="486" ht="15.75" customHeight="1">
      <c r="A486" s="105"/>
      <c r="B486" s="109"/>
      <c r="C486" s="173"/>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c r="AG486" s="105"/>
      <c r="AH486" s="105"/>
      <c r="AI486" s="105"/>
      <c r="AJ486" s="105"/>
      <c r="AK486" s="105"/>
      <c r="AL486" s="105"/>
      <c r="AM486" s="105"/>
    </row>
    <row r="487" ht="15.75" customHeight="1">
      <c r="A487" s="105"/>
      <c r="B487" s="109"/>
      <c r="C487" s="173"/>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c r="AG487" s="105"/>
      <c r="AH487" s="105"/>
      <c r="AI487" s="105"/>
      <c r="AJ487" s="105"/>
      <c r="AK487" s="105"/>
      <c r="AL487" s="105"/>
      <c r="AM487" s="105"/>
    </row>
    <row r="488" ht="15.75" customHeight="1">
      <c r="A488" s="105"/>
      <c r="B488" s="109"/>
      <c r="C488" s="173"/>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row>
    <row r="489" ht="15.75" customHeight="1">
      <c r="A489" s="105"/>
      <c r="B489" s="109"/>
      <c r="C489" s="173"/>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row>
    <row r="490" ht="15.75" customHeight="1">
      <c r="A490" s="105"/>
      <c r="B490" s="109"/>
      <c r="C490" s="173"/>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c r="AL490" s="105"/>
      <c r="AM490" s="105"/>
    </row>
    <row r="491" ht="15.75" customHeight="1">
      <c r="A491" s="105"/>
      <c r="B491" s="109"/>
      <c r="C491" s="173"/>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c r="AG491" s="105"/>
      <c r="AH491" s="105"/>
      <c r="AI491" s="105"/>
      <c r="AJ491" s="105"/>
      <c r="AK491" s="105"/>
      <c r="AL491" s="105"/>
      <c r="AM491" s="105"/>
    </row>
    <row r="492" ht="15.75" customHeight="1">
      <c r="A492" s="105"/>
      <c r="B492" s="109"/>
      <c r="C492" s="173"/>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c r="AG492" s="105"/>
      <c r="AH492" s="105"/>
      <c r="AI492" s="105"/>
      <c r="AJ492" s="105"/>
      <c r="AK492" s="105"/>
      <c r="AL492" s="105"/>
      <c r="AM492" s="105"/>
    </row>
    <row r="493" ht="15.75" customHeight="1">
      <c r="A493" s="105"/>
      <c r="B493" s="109"/>
      <c r="C493" s="173"/>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5"/>
      <c r="AL493" s="105"/>
      <c r="AM493" s="105"/>
    </row>
    <row r="494" ht="15.75" customHeight="1">
      <c r="A494" s="105"/>
      <c r="B494" s="109"/>
      <c r="C494" s="173"/>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c r="AG494" s="105"/>
      <c r="AH494" s="105"/>
      <c r="AI494" s="105"/>
      <c r="AJ494" s="105"/>
      <c r="AK494" s="105"/>
      <c r="AL494" s="105"/>
      <c r="AM494" s="105"/>
    </row>
    <row r="495" ht="15.75" customHeight="1">
      <c r="A495" s="105"/>
      <c r="B495" s="109"/>
      <c r="C495" s="173"/>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c r="AG495" s="105"/>
      <c r="AH495" s="105"/>
      <c r="AI495" s="105"/>
      <c r="AJ495" s="105"/>
      <c r="AK495" s="105"/>
      <c r="AL495" s="105"/>
      <c r="AM495" s="105"/>
    </row>
    <row r="496" ht="15.75" customHeight="1">
      <c r="A496" s="105"/>
      <c r="B496" s="109"/>
      <c r="C496" s="173"/>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c r="AG496" s="105"/>
      <c r="AH496" s="105"/>
      <c r="AI496" s="105"/>
      <c r="AJ496" s="105"/>
      <c r="AK496" s="105"/>
      <c r="AL496" s="105"/>
      <c r="AM496" s="105"/>
    </row>
    <row r="497" ht="15.75" customHeight="1">
      <c r="A497" s="105"/>
      <c r="B497" s="109"/>
      <c r="C497" s="173"/>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c r="AG497" s="105"/>
      <c r="AH497" s="105"/>
      <c r="AI497" s="105"/>
      <c r="AJ497" s="105"/>
      <c r="AK497" s="105"/>
      <c r="AL497" s="105"/>
      <c r="AM497" s="105"/>
    </row>
    <row r="498" ht="15.75" customHeight="1">
      <c r="A498" s="105"/>
      <c r="B498" s="109"/>
      <c r="C498" s="173"/>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c r="AG498" s="105"/>
      <c r="AH498" s="105"/>
      <c r="AI498" s="105"/>
      <c r="AJ498" s="105"/>
      <c r="AK498" s="105"/>
      <c r="AL498" s="105"/>
      <c r="AM498" s="105"/>
    </row>
    <row r="499" ht="15.75" customHeight="1">
      <c r="A499" s="105"/>
      <c r="B499" s="109"/>
      <c r="C499" s="173"/>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c r="AG499" s="105"/>
      <c r="AH499" s="105"/>
      <c r="AI499" s="105"/>
      <c r="AJ499" s="105"/>
      <c r="AK499" s="105"/>
      <c r="AL499" s="105"/>
      <c r="AM499" s="105"/>
    </row>
    <row r="500" ht="15.75" customHeight="1">
      <c r="A500" s="105"/>
      <c r="B500" s="109"/>
      <c r="C500" s="173"/>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c r="AM500" s="105"/>
    </row>
    <row r="501" ht="15.75" customHeight="1">
      <c r="A501" s="105"/>
      <c r="B501" s="109"/>
      <c r="C501" s="173"/>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5"/>
      <c r="AL501" s="105"/>
      <c r="AM501" s="105"/>
    </row>
    <row r="502" ht="15.75" customHeight="1">
      <c r="A502" s="105"/>
      <c r="B502" s="109"/>
      <c r="C502" s="173"/>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c r="AM502" s="105"/>
    </row>
    <row r="503" ht="15.75" customHeight="1">
      <c r="A503" s="105"/>
      <c r="B503" s="109"/>
      <c r="C503" s="173"/>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05"/>
      <c r="AL503" s="105"/>
      <c r="AM503" s="105"/>
    </row>
    <row r="504" ht="15.75" customHeight="1">
      <c r="A504" s="105"/>
      <c r="B504" s="109"/>
      <c r="C504" s="173"/>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c r="AG504" s="105"/>
      <c r="AH504" s="105"/>
      <c r="AI504" s="105"/>
      <c r="AJ504" s="105"/>
      <c r="AK504" s="105"/>
      <c r="AL504" s="105"/>
      <c r="AM504" s="105"/>
    </row>
    <row r="505" ht="15.75" customHeight="1">
      <c r="A505" s="105"/>
      <c r="B505" s="109"/>
      <c r="C505" s="173"/>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c r="AG505" s="105"/>
      <c r="AH505" s="105"/>
      <c r="AI505" s="105"/>
      <c r="AJ505" s="105"/>
      <c r="AK505" s="105"/>
      <c r="AL505" s="105"/>
      <c r="AM505" s="105"/>
    </row>
    <row r="506" ht="15.75" customHeight="1">
      <c r="A506" s="105"/>
      <c r="B506" s="109"/>
      <c r="C506" s="173"/>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c r="AG506" s="105"/>
      <c r="AH506" s="105"/>
      <c r="AI506" s="105"/>
      <c r="AJ506" s="105"/>
      <c r="AK506" s="105"/>
      <c r="AL506" s="105"/>
      <c r="AM506" s="105"/>
    </row>
    <row r="507" ht="15.75" customHeight="1">
      <c r="A507" s="105"/>
      <c r="B507" s="109"/>
      <c r="C507" s="173"/>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c r="AG507" s="105"/>
      <c r="AH507" s="105"/>
      <c r="AI507" s="105"/>
      <c r="AJ507" s="105"/>
      <c r="AK507" s="105"/>
      <c r="AL507" s="105"/>
      <c r="AM507" s="105"/>
    </row>
    <row r="508" ht="15.75" customHeight="1">
      <c r="A508" s="105"/>
      <c r="B508" s="109"/>
      <c r="C508" s="173"/>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c r="AG508" s="105"/>
      <c r="AH508" s="105"/>
      <c r="AI508" s="105"/>
      <c r="AJ508" s="105"/>
      <c r="AK508" s="105"/>
      <c r="AL508" s="105"/>
      <c r="AM508" s="105"/>
    </row>
    <row r="509" ht="15.75" customHeight="1">
      <c r="A509" s="105"/>
      <c r="B509" s="109"/>
      <c r="C509" s="173"/>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c r="AG509" s="105"/>
      <c r="AH509" s="105"/>
      <c r="AI509" s="105"/>
      <c r="AJ509" s="105"/>
      <c r="AK509" s="105"/>
      <c r="AL509" s="105"/>
      <c r="AM509" s="105"/>
    </row>
    <row r="510" ht="15.75" customHeight="1">
      <c r="A510" s="105"/>
      <c r="B510" s="109"/>
      <c r="C510" s="173"/>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c r="AG510" s="105"/>
      <c r="AH510" s="105"/>
      <c r="AI510" s="105"/>
      <c r="AJ510" s="105"/>
      <c r="AK510" s="105"/>
      <c r="AL510" s="105"/>
      <c r="AM510" s="105"/>
    </row>
    <row r="511" ht="15.75" customHeight="1">
      <c r="A511" s="105"/>
      <c r="B511" s="109"/>
      <c r="C511" s="173"/>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c r="AG511" s="105"/>
      <c r="AH511" s="105"/>
      <c r="AI511" s="105"/>
      <c r="AJ511" s="105"/>
      <c r="AK511" s="105"/>
      <c r="AL511" s="105"/>
      <c r="AM511" s="105"/>
    </row>
    <row r="512" ht="15.75" customHeight="1">
      <c r="A512" s="105"/>
      <c r="B512" s="109"/>
      <c r="C512" s="173"/>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c r="AG512" s="105"/>
      <c r="AH512" s="105"/>
      <c r="AI512" s="105"/>
      <c r="AJ512" s="105"/>
      <c r="AK512" s="105"/>
      <c r="AL512" s="105"/>
      <c r="AM512" s="105"/>
    </row>
    <row r="513" ht="15.75" customHeight="1">
      <c r="A513" s="105"/>
      <c r="B513" s="109"/>
      <c r="C513" s="173"/>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c r="AA513" s="105"/>
      <c r="AB513" s="105"/>
      <c r="AC513" s="105"/>
      <c r="AD513" s="105"/>
      <c r="AE513" s="105"/>
      <c r="AF513" s="105"/>
      <c r="AG513" s="105"/>
      <c r="AH513" s="105"/>
      <c r="AI513" s="105"/>
      <c r="AJ513" s="105"/>
      <c r="AK513" s="105"/>
      <c r="AL513" s="105"/>
      <c r="AM513" s="105"/>
    </row>
    <row r="514" ht="15.75" customHeight="1">
      <c r="A514" s="105"/>
      <c r="B514" s="109"/>
      <c r="C514" s="173"/>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c r="AG514" s="105"/>
      <c r="AH514" s="105"/>
      <c r="AI514" s="105"/>
      <c r="AJ514" s="105"/>
      <c r="AK514" s="105"/>
      <c r="AL514" s="105"/>
      <c r="AM514" s="105"/>
    </row>
    <row r="515" ht="15.75" customHeight="1">
      <c r="A515" s="105"/>
      <c r="B515" s="109"/>
      <c r="C515" s="173"/>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c r="AG515" s="105"/>
      <c r="AH515" s="105"/>
      <c r="AI515" s="105"/>
      <c r="AJ515" s="105"/>
      <c r="AK515" s="105"/>
      <c r="AL515" s="105"/>
      <c r="AM515" s="105"/>
    </row>
    <row r="516" ht="15.75" customHeight="1">
      <c r="A516" s="105"/>
      <c r="B516" s="109"/>
      <c r="C516" s="173"/>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c r="AG516" s="105"/>
      <c r="AH516" s="105"/>
      <c r="AI516" s="105"/>
      <c r="AJ516" s="105"/>
      <c r="AK516" s="105"/>
      <c r="AL516" s="105"/>
      <c r="AM516" s="105"/>
    </row>
    <row r="517" ht="15.75" customHeight="1">
      <c r="A517" s="105"/>
      <c r="B517" s="109"/>
      <c r="C517" s="173"/>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c r="AG517" s="105"/>
      <c r="AH517" s="105"/>
      <c r="AI517" s="105"/>
      <c r="AJ517" s="105"/>
      <c r="AK517" s="105"/>
      <c r="AL517" s="105"/>
      <c r="AM517" s="105"/>
    </row>
    <row r="518" ht="15.75" customHeight="1">
      <c r="A518" s="105"/>
      <c r="B518" s="109"/>
      <c r="C518" s="173"/>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c r="AG518" s="105"/>
      <c r="AH518" s="105"/>
      <c r="AI518" s="105"/>
      <c r="AJ518" s="105"/>
      <c r="AK518" s="105"/>
      <c r="AL518" s="105"/>
      <c r="AM518" s="105"/>
    </row>
    <row r="519" ht="15.75" customHeight="1">
      <c r="A519" s="105"/>
      <c r="B519" s="109"/>
      <c r="C519" s="173"/>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c r="AG519" s="105"/>
      <c r="AH519" s="105"/>
      <c r="AI519" s="105"/>
      <c r="AJ519" s="105"/>
      <c r="AK519" s="105"/>
      <c r="AL519" s="105"/>
      <c r="AM519" s="105"/>
    </row>
    <row r="520" ht="15.75" customHeight="1">
      <c r="A520" s="105"/>
      <c r="B520" s="109"/>
      <c r="C520" s="173"/>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c r="AG520" s="105"/>
      <c r="AH520" s="105"/>
      <c r="AI520" s="105"/>
      <c r="AJ520" s="105"/>
      <c r="AK520" s="105"/>
      <c r="AL520" s="105"/>
      <c r="AM520" s="105"/>
    </row>
    <row r="521" ht="15.75" customHeight="1">
      <c r="A521" s="105"/>
      <c r="B521" s="109"/>
      <c r="C521" s="173"/>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c r="AG521" s="105"/>
      <c r="AH521" s="105"/>
      <c r="AI521" s="105"/>
      <c r="AJ521" s="105"/>
      <c r="AK521" s="105"/>
      <c r="AL521" s="105"/>
      <c r="AM521" s="105"/>
    </row>
    <row r="522" ht="15.75" customHeight="1">
      <c r="A522" s="105"/>
      <c r="B522" s="109"/>
      <c r="C522" s="173"/>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c r="AG522" s="105"/>
      <c r="AH522" s="105"/>
      <c r="AI522" s="105"/>
      <c r="AJ522" s="105"/>
      <c r="AK522" s="105"/>
      <c r="AL522" s="105"/>
      <c r="AM522" s="105"/>
    </row>
    <row r="523" ht="15.75" customHeight="1">
      <c r="A523" s="105"/>
      <c r="B523" s="109"/>
      <c r="C523" s="173"/>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c r="AG523" s="105"/>
      <c r="AH523" s="105"/>
      <c r="AI523" s="105"/>
      <c r="AJ523" s="105"/>
      <c r="AK523" s="105"/>
      <c r="AL523" s="105"/>
      <c r="AM523" s="105"/>
    </row>
    <row r="524" ht="15.75" customHeight="1">
      <c r="A524" s="105"/>
      <c r="B524" s="109"/>
      <c r="C524" s="173"/>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c r="AG524" s="105"/>
      <c r="AH524" s="105"/>
      <c r="AI524" s="105"/>
      <c r="AJ524" s="105"/>
      <c r="AK524" s="105"/>
      <c r="AL524" s="105"/>
      <c r="AM524" s="105"/>
    </row>
    <row r="525" ht="15.75" customHeight="1">
      <c r="A525" s="105"/>
      <c r="B525" s="109"/>
      <c r="C525" s="173"/>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c r="AG525" s="105"/>
      <c r="AH525" s="105"/>
      <c r="AI525" s="105"/>
      <c r="AJ525" s="105"/>
      <c r="AK525" s="105"/>
      <c r="AL525" s="105"/>
      <c r="AM525" s="105"/>
    </row>
    <row r="526" ht="15.75" customHeight="1">
      <c r="A526" s="105"/>
      <c r="B526" s="109"/>
      <c r="C526" s="173"/>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c r="AG526" s="105"/>
      <c r="AH526" s="105"/>
      <c r="AI526" s="105"/>
      <c r="AJ526" s="105"/>
      <c r="AK526" s="105"/>
      <c r="AL526" s="105"/>
      <c r="AM526" s="105"/>
    </row>
    <row r="527" ht="15.75" customHeight="1">
      <c r="A527" s="105"/>
      <c r="B527" s="109"/>
      <c r="C527" s="173"/>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c r="AG527" s="105"/>
      <c r="AH527" s="105"/>
      <c r="AI527" s="105"/>
      <c r="AJ527" s="105"/>
      <c r="AK527" s="105"/>
      <c r="AL527" s="105"/>
      <c r="AM527" s="105"/>
    </row>
    <row r="528" ht="15.75" customHeight="1">
      <c r="A528" s="105"/>
      <c r="B528" s="109"/>
      <c r="C528" s="173"/>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c r="AG528" s="105"/>
      <c r="AH528" s="105"/>
      <c r="AI528" s="105"/>
      <c r="AJ528" s="105"/>
      <c r="AK528" s="105"/>
      <c r="AL528" s="105"/>
      <c r="AM528" s="105"/>
    </row>
    <row r="529" ht="15.75" customHeight="1">
      <c r="A529" s="105"/>
      <c r="B529" s="109"/>
      <c r="C529" s="173"/>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c r="AG529" s="105"/>
      <c r="AH529" s="105"/>
      <c r="AI529" s="105"/>
      <c r="AJ529" s="105"/>
      <c r="AK529" s="105"/>
      <c r="AL529" s="105"/>
      <c r="AM529" s="105"/>
    </row>
    <row r="530" ht="15.75" customHeight="1">
      <c r="A530" s="105"/>
      <c r="B530" s="109"/>
      <c r="C530" s="173"/>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c r="AG530" s="105"/>
      <c r="AH530" s="105"/>
      <c r="AI530" s="105"/>
      <c r="AJ530" s="105"/>
      <c r="AK530" s="105"/>
      <c r="AL530" s="105"/>
      <c r="AM530" s="105"/>
    </row>
    <row r="531" ht="15.75" customHeight="1">
      <c r="A531" s="105"/>
      <c r="B531" s="109"/>
      <c r="C531" s="173"/>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c r="AG531" s="105"/>
      <c r="AH531" s="105"/>
      <c r="AI531" s="105"/>
      <c r="AJ531" s="105"/>
      <c r="AK531" s="105"/>
      <c r="AL531" s="105"/>
      <c r="AM531" s="105"/>
    </row>
    <row r="532" ht="15.75" customHeight="1">
      <c r="A532" s="105"/>
      <c r="B532" s="109"/>
      <c r="C532" s="173"/>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c r="AG532" s="105"/>
      <c r="AH532" s="105"/>
      <c r="AI532" s="105"/>
      <c r="AJ532" s="105"/>
      <c r="AK532" s="105"/>
      <c r="AL532" s="105"/>
      <c r="AM532" s="105"/>
    </row>
    <row r="533" ht="15.75" customHeight="1">
      <c r="A533" s="105"/>
      <c r="B533" s="109"/>
      <c r="C533" s="173"/>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c r="AG533" s="105"/>
      <c r="AH533" s="105"/>
      <c r="AI533" s="105"/>
      <c r="AJ533" s="105"/>
      <c r="AK533" s="105"/>
      <c r="AL533" s="105"/>
      <c r="AM533" s="105"/>
    </row>
    <row r="534" ht="15.75" customHeight="1">
      <c r="A534" s="105"/>
      <c r="B534" s="109"/>
      <c r="C534" s="173"/>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c r="AG534" s="105"/>
      <c r="AH534" s="105"/>
      <c r="AI534" s="105"/>
      <c r="AJ534" s="105"/>
      <c r="AK534" s="105"/>
      <c r="AL534" s="105"/>
      <c r="AM534" s="105"/>
    </row>
    <row r="535" ht="15.75" customHeight="1">
      <c r="A535" s="105"/>
      <c r="B535" s="109"/>
      <c r="C535" s="173"/>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c r="AG535" s="105"/>
      <c r="AH535" s="105"/>
      <c r="AI535" s="105"/>
      <c r="AJ535" s="105"/>
      <c r="AK535" s="105"/>
      <c r="AL535" s="105"/>
      <c r="AM535" s="105"/>
    </row>
    <row r="536" ht="15.75" customHeight="1">
      <c r="A536" s="105"/>
      <c r="B536" s="109"/>
      <c r="C536" s="173"/>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c r="AG536" s="105"/>
      <c r="AH536" s="105"/>
      <c r="AI536" s="105"/>
      <c r="AJ536" s="105"/>
      <c r="AK536" s="105"/>
      <c r="AL536" s="105"/>
      <c r="AM536" s="105"/>
    </row>
    <row r="537" ht="15.75" customHeight="1">
      <c r="A537" s="105"/>
      <c r="B537" s="109"/>
      <c r="C537" s="173"/>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c r="AG537" s="105"/>
      <c r="AH537" s="105"/>
      <c r="AI537" s="105"/>
      <c r="AJ537" s="105"/>
      <c r="AK537" s="105"/>
      <c r="AL537" s="105"/>
      <c r="AM537" s="105"/>
    </row>
    <row r="538" ht="15.75" customHeight="1">
      <c r="A538" s="105"/>
      <c r="B538" s="109"/>
      <c r="C538" s="173"/>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c r="AG538" s="105"/>
      <c r="AH538" s="105"/>
      <c r="AI538" s="105"/>
      <c r="AJ538" s="105"/>
      <c r="AK538" s="105"/>
      <c r="AL538" s="105"/>
      <c r="AM538" s="105"/>
    </row>
    <row r="539" ht="15.75" customHeight="1">
      <c r="A539" s="105"/>
      <c r="B539" s="109"/>
      <c r="C539" s="173"/>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c r="AG539" s="105"/>
      <c r="AH539" s="105"/>
      <c r="AI539" s="105"/>
      <c r="AJ539" s="105"/>
      <c r="AK539" s="105"/>
      <c r="AL539" s="105"/>
      <c r="AM539" s="105"/>
    </row>
    <row r="540" ht="15.75" customHeight="1">
      <c r="A540" s="105"/>
      <c r="B540" s="109"/>
      <c r="C540" s="173"/>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c r="AG540" s="105"/>
      <c r="AH540" s="105"/>
      <c r="AI540" s="105"/>
      <c r="AJ540" s="105"/>
      <c r="AK540" s="105"/>
      <c r="AL540" s="105"/>
      <c r="AM540" s="105"/>
    </row>
    <row r="541" ht="15.75" customHeight="1">
      <c r="A541" s="105"/>
      <c r="B541" s="109"/>
      <c r="C541" s="173"/>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c r="AG541" s="105"/>
      <c r="AH541" s="105"/>
      <c r="AI541" s="105"/>
      <c r="AJ541" s="105"/>
      <c r="AK541" s="105"/>
      <c r="AL541" s="105"/>
      <c r="AM541" s="105"/>
    </row>
    <row r="542" ht="15.75" customHeight="1">
      <c r="A542" s="105"/>
      <c r="B542" s="109"/>
      <c r="C542" s="173"/>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c r="AG542" s="105"/>
      <c r="AH542" s="105"/>
      <c r="AI542" s="105"/>
      <c r="AJ542" s="105"/>
      <c r="AK542" s="105"/>
      <c r="AL542" s="105"/>
      <c r="AM542" s="105"/>
    </row>
    <row r="543" ht="15.75" customHeight="1">
      <c r="A543" s="105"/>
      <c r="B543" s="109"/>
      <c r="C543" s="173"/>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c r="AG543" s="105"/>
      <c r="AH543" s="105"/>
      <c r="AI543" s="105"/>
      <c r="AJ543" s="105"/>
      <c r="AK543" s="105"/>
      <c r="AL543" s="105"/>
      <c r="AM543" s="105"/>
    </row>
    <row r="544" ht="15.75" customHeight="1">
      <c r="A544" s="105"/>
      <c r="B544" s="109"/>
      <c r="C544" s="173"/>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c r="AA544" s="105"/>
      <c r="AB544" s="105"/>
      <c r="AC544" s="105"/>
      <c r="AD544" s="105"/>
      <c r="AE544" s="105"/>
      <c r="AF544" s="105"/>
      <c r="AG544" s="105"/>
      <c r="AH544" s="105"/>
      <c r="AI544" s="105"/>
      <c r="AJ544" s="105"/>
      <c r="AK544" s="105"/>
      <c r="AL544" s="105"/>
      <c r="AM544" s="105"/>
    </row>
    <row r="545" ht="15.75" customHeight="1">
      <c r="A545" s="105"/>
      <c r="B545" s="109"/>
      <c r="C545" s="173"/>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105"/>
      <c r="AL545" s="105"/>
      <c r="AM545" s="105"/>
    </row>
    <row r="546" ht="15.75" customHeight="1">
      <c r="A546" s="105"/>
      <c r="B546" s="109"/>
      <c r="C546" s="173"/>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c r="AG546" s="105"/>
      <c r="AH546" s="105"/>
      <c r="AI546" s="105"/>
      <c r="AJ546" s="105"/>
      <c r="AK546" s="105"/>
      <c r="AL546" s="105"/>
      <c r="AM546" s="105"/>
    </row>
    <row r="547" ht="15.75" customHeight="1">
      <c r="A547" s="105"/>
      <c r="B547" s="109"/>
      <c r="C547" s="173"/>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c r="AG547" s="105"/>
      <c r="AH547" s="105"/>
      <c r="AI547" s="105"/>
      <c r="AJ547" s="105"/>
      <c r="AK547" s="105"/>
      <c r="AL547" s="105"/>
      <c r="AM547" s="105"/>
    </row>
    <row r="548" ht="15.75" customHeight="1">
      <c r="A548" s="105"/>
      <c r="B548" s="109"/>
      <c r="C548" s="173"/>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5"/>
      <c r="AL548" s="105"/>
      <c r="AM548" s="105"/>
    </row>
    <row r="549" ht="15.75" customHeight="1">
      <c r="A549" s="105"/>
      <c r="B549" s="109"/>
      <c r="C549" s="173"/>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c r="AG549" s="105"/>
      <c r="AH549" s="105"/>
      <c r="AI549" s="105"/>
      <c r="AJ549" s="105"/>
      <c r="AK549" s="105"/>
      <c r="AL549" s="105"/>
      <c r="AM549" s="105"/>
    </row>
    <row r="550" ht="15.75" customHeight="1">
      <c r="A550" s="105"/>
      <c r="B550" s="109"/>
      <c r="C550" s="173"/>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c r="AA550" s="105"/>
      <c r="AB550" s="105"/>
      <c r="AC550" s="105"/>
      <c r="AD550" s="105"/>
      <c r="AE550" s="105"/>
      <c r="AF550" s="105"/>
      <c r="AG550" s="105"/>
      <c r="AH550" s="105"/>
      <c r="AI550" s="105"/>
      <c r="AJ550" s="105"/>
      <c r="AK550" s="105"/>
      <c r="AL550" s="105"/>
      <c r="AM550" s="105"/>
    </row>
    <row r="551" ht="15.75" customHeight="1">
      <c r="A551" s="105"/>
      <c r="B551" s="109"/>
      <c r="C551" s="173"/>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c r="AA551" s="105"/>
      <c r="AB551" s="105"/>
      <c r="AC551" s="105"/>
      <c r="AD551" s="105"/>
      <c r="AE551" s="105"/>
      <c r="AF551" s="105"/>
      <c r="AG551" s="105"/>
      <c r="AH551" s="105"/>
      <c r="AI551" s="105"/>
      <c r="AJ551" s="105"/>
      <c r="AK551" s="105"/>
      <c r="AL551" s="105"/>
      <c r="AM551" s="105"/>
    </row>
    <row r="552" ht="15.75" customHeight="1">
      <c r="A552" s="105"/>
      <c r="B552" s="109"/>
      <c r="C552" s="173"/>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c r="AG552" s="105"/>
      <c r="AH552" s="105"/>
      <c r="AI552" s="105"/>
      <c r="AJ552" s="105"/>
      <c r="AK552" s="105"/>
      <c r="AL552" s="105"/>
      <c r="AM552" s="105"/>
    </row>
    <row r="553" ht="15.75" customHeight="1">
      <c r="A553" s="105"/>
      <c r="B553" s="109"/>
      <c r="C553" s="173"/>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c r="AG553" s="105"/>
      <c r="AH553" s="105"/>
      <c r="AI553" s="105"/>
      <c r="AJ553" s="105"/>
      <c r="AK553" s="105"/>
      <c r="AL553" s="105"/>
      <c r="AM553" s="105"/>
    </row>
    <row r="554" ht="15.75" customHeight="1">
      <c r="A554" s="105"/>
      <c r="B554" s="109"/>
      <c r="C554" s="173"/>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c r="AG554" s="105"/>
      <c r="AH554" s="105"/>
      <c r="AI554" s="105"/>
      <c r="AJ554" s="105"/>
      <c r="AK554" s="105"/>
      <c r="AL554" s="105"/>
      <c r="AM554" s="105"/>
    </row>
    <row r="555" ht="15.75" customHeight="1">
      <c r="A555" s="105"/>
      <c r="B555" s="109"/>
      <c r="C555" s="173"/>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c r="AG555" s="105"/>
      <c r="AH555" s="105"/>
      <c r="AI555" s="105"/>
      <c r="AJ555" s="105"/>
      <c r="AK555" s="105"/>
      <c r="AL555" s="105"/>
      <c r="AM555" s="105"/>
    </row>
    <row r="556" ht="15.75" customHeight="1">
      <c r="A556" s="105"/>
      <c r="B556" s="109"/>
      <c r="C556" s="173"/>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c r="AG556" s="105"/>
      <c r="AH556" s="105"/>
      <c r="AI556" s="105"/>
      <c r="AJ556" s="105"/>
      <c r="AK556" s="105"/>
      <c r="AL556" s="105"/>
      <c r="AM556" s="105"/>
    </row>
    <row r="557" ht="15.75" customHeight="1">
      <c r="A557" s="105"/>
      <c r="B557" s="109"/>
      <c r="C557" s="173"/>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c r="AG557" s="105"/>
      <c r="AH557" s="105"/>
      <c r="AI557" s="105"/>
      <c r="AJ557" s="105"/>
      <c r="AK557" s="105"/>
      <c r="AL557" s="105"/>
      <c r="AM557" s="105"/>
    </row>
    <row r="558" ht="15.75" customHeight="1">
      <c r="A558" s="105"/>
      <c r="B558" s="109"/>
      <c r="C558" s="173"/>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c r="AG558" s="105"/>
      <c r="AH558" s="105"/>
      <c r="AI558" s="105"/>
      <c r="AJ558" s="105"/>
      <c r="AK558" s="105"/>
      <c r="AL558" s="105"/>
      <c r="AM558" s="105"/>
    </row>
    <row r="559" ht="15.75" customHeight="1">
      <c r="A559" s="105"/>
      <c r="B559" s="109"/>
      <c r="C559" s="173"/>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c r="AG559" s="105"/>
      <c r="AH559" s="105"/>
      <c r="AI559" s="105"/>
      <c r="AJ559" s="105"/>
      <c r="AK559" s="105"/>
      <c r="AL559" s="105"/>
      <c r="AM559" s="105"/>
    </row>
    <row r="560" ht="15.75" customHeight="1">
      <c r="A560" s="105"/>
      <c r="B560" s="109"/>
      <c r="C560" s="173"/>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c r="AG560" s="105"/>
      <c r="AH560" s="105"/>
      <c r="AI560" s="105"/>
      <c r="AJ560" s="105"/>
      <c r="AK560" s="105"/>
      <c r="AL560" s="105"/>
      <c r="AM560" s="105"/>
    </row>
    <row r="561" ht="15.75" customHeight="1">
      <c r="A561" s="105"/>
      <c r="B561" s="109"/>
      <c r="C561" s="173"/>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c r="AG561" s="105"/>
      <c r="AH561" s="105"/>
      <c r="AI561" s="105"/>
      <c r="AJ561" s="105"/>
      <c r="AK561" s="105"/>
      <c r="AL561" s="105"/>
      <c r="AM561" s="105"/>
    </row>
    <row r="562" ht="15.75" customHeight="1">
      <c r="A562" s="105"/>
      <c r="B562" s="109"/>
      <c r="C562" s="173"/>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c r="AG562" s="105"/>
      <c r="AH562" s="105"/>
      <c r="AI562" s="105"/>
      <c r="AJ562" s="105"/>
      <c r="AK562" s="105"/>
      <c r="AL562" s="105"/>
      <c r="AM562" s="105"/>
    </row>
    <row r="563" ht="15.75" customHeight="1">
      <c r="A563" s="105"/>
      <c r="B563" s="109"/>
      <c r="C563" s="173"/>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c r="AG563" s="105"/>
      <c r="AH563" s="105"/>
      <c r="AI563" s="105"/>
      <c r="AJ563" s="105"/>
      <c r="AK563" s="105"/>
      <c r="AL563" s="105"/>
      <c r="AM563" s="105"/>
    </row>
    <row r="564" ht="15.75" customHeight="1">
      <c r="A564" s="105"/>
      <c r="B564" s="109"/>
      <c r="C564" s="173"/>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c r="AG564" s="105"/>
      <c r="AH564" s="105"/>
      <c r="AI564" s="105"/>
      <c r="AJ564" s="105"/>
      <c r="AK564" s="105"/>
      <c r="AL564" s="105"/>
      <c r="AM564" s="105"/>
    </row>
    <row r="565" ht="15.75" customHeight="1">
      <c r="A565" s="105"/>
      <c r="B565" s="109"/>
      <c r="C565" s="173"/>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c r="AG565" s="105"/>
      <c r="AH565" s="105"/>
      <c r="AI565" s="105"/>
      <c r="AJ565" s="105"/>
      <c r="AK565" s="105"/>
      <c r="AL565" s="105"/>
      <c r="AM565" s="105"/>
    </row>
    <row r="566" ht="15.75" customHeight="1">
      <c r="A566" s="105"/>
      <c r="B566" s="109"/>
      <c r="C566" s="173"/>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c r="AG566" s="105"/>
      <c r="AH566" s="105"/>
      <c r="AI566" s="105"/>
      <c r="AJ566" s="105"/>
      <c r="AK566" s="105"/>
      <c r="AL566" s="105"/>
      <c r="AM566" s="105"/>
    </row>
    <row r="567" ht="15.75" customHeight="1">
      <c r="A567" s="105"/>
      <c r="B567" s="109"/>
      <c r="C567" s="173"/>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c r="AG567" s="105"/>
      <c r="AH567" s="105"/>
      <c r="AI567" s="105"/>
      <c r="AJ567" s="105"/>
      <c r="AK567" s="105"/>
      <c r="AL567" s="105"/>
      <c r="AM567" s="105"/>
    </row>
    <row r="568" ht="15.75" customHeight="1">
      <c r="A568" s="105"/>
      <c r="B568" s="109"/>
      <c r="C568" s="173"/>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c r="AG568" s="105"/>
      <c r="AH568" s="105"/>
      <c r="AI568" s="105"/>
      <c r="AJ568" s="105"/>
      <c r="AK568" s="105"/>
      <c r="AL568" s="105"/>
      <c r="AM568" s="105"/>
    </row>
    <row r="569" ht="15.75" customHeight="1">
      <c r="A569" s="105"/>
      <c r="B569" s="109"/>
      <c r="C569" s="173"/>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c r="AG569" s="105"/>
      <c r="AH569" s="105"/>
      <c r="AI569" s="105"/>
      <c r="AJ569" s="105"/>
      <c r="AK569" s="105"/>
      <c r="AL569" s="105"/>
      <c r="AM569" s="105"/>
    </row>
    <row r="570" ht="15.75" customHeight="1">
      <c r="A570" s="105"/>
      <c r="B570" s="109"/>
      <c r="C570" s="173"/>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c r="AG570" s="105"/>
      <c r="AH570" s="105"/>
      <c r="AI570" s="105"/>
      <c r="AJ570" s="105"/>
      <c r="AK570" s="105"/>
      <c r="AL570" s="105"/>
      <c r="AM570" s="105"/>
    </row>
    <row r="571" ht="15.75" customHeight="1">
      <c r="A571" s="105"/>
      <c r="B571" s="109"/>
      <c r="C571" s="173"/>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c r="AG571" s="105"/>
      <c r="AH571" s="105"/>
      <c r="AI571" s="105"/>
      <c r="AJ571" s="105"/>
      <c r="AK571" s="105"/>
      <c r="AL571" s="105"/>
      <c r="AM571" s="105"/>
    </row>
    <row r="572" ht="15.75" customHeight="1">
      <c r="A572" s="105"/>
      <c r="B572" s="109"/>
      <c r="C572" s="173"/>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G572" s="105"/>
      <c r="AH572" s="105"/>
      <c r="AI572" s="105"/>
      <c r="AJ572" s="105"/>
      <c r="AK572" s="105"/>
      <c r="AL572" s="105"/>
      <c r="AM572" s="105"/>
    </row>
    <row r="573" ht="15.75" customHeight="1">
      <c r="A573" s="105"/>
      <c r="B573" s="109"/>
      <c r="C573" s="173"/>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c r="AG573" s="105"/>
      <c r="AH573" s="105"/>
      <c r="AI573" s="105"/>
      <c r="AJ573" s="105"/>
      <c r="AK573" s="105"/>
      <c r="AL573" s="105"/>
      <c r="AM573" s="105"/>
    </row>
    <row r="574" ht="15.75" customHeight="1">
      <c r="A574" s="105"/>
      <c r="B574" s="109"/>
      <c r="C574" s="173"/>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c r="AG574" s="105"/>
      <c r="AH574" s="105"/>
      <c r="AI574" s="105"/>
      <c r="AJ574" s="105"/>
      <c r="AK574" s="105"/>
      <c r="AL574" s="105"/>
      <c r="AM574" s="105"/>
    </row>
    <row r="575" ht="15.75" customHeight="1">
      <c r="A575" s="105"/>
      <c r="B575" s="109"/>
      <c r="C575" s="173"/>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c r="AG575" s="105"/>
      <c r="AH575" s="105"/>
      <c r="AI575" s="105"/>
      <c r="AJ575" s="105"/>
      <c r="AK575" s="105"/>
      <c r="AL575" s="105"/>
      <c r="AM575" s="105"/>
    </row>
    <row r="576" ht="15.75" customHeight="1">
      <c r="A576" s="105"/>
      <c r="B576" s="109"/>
      <c r="C576" s="173"/>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c r="AG576" s="105"/>
      <c r="AH576" s="105"/>
      <c r="AI576" s="105"/>
      <c r="AJ576" s="105"/>
      <c r="AK576" s="105"/>
      <c r="AL576" s="105"/>
      <c r="AM576" s="105"/>
    </row>
    <row r="577" ht="15.75" customHeight="1">
      <c r="A577" s="105"/>
      <c r="B577" s="109"/>
      <c r="C577" s="173"/>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c r="AG577" s="105"/>
      <c r="AH577" s="105"/>
      <c r="AI577" s="105"/>
      <c r="AJ577" s="105"/>
      <c r="AK577" s="105"/>
      <c r="AL577" s="105"/>
      <c r="AM577" s="105"/>
    </row>
    <row r="578" ht="15.75" customHeight="1">
      <c r="A578" s="105"/>
      <c r="B578" s="109"/>
      <c r="C578" s="173"/>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c r="AA578" s="105"/>
      <c r="AB578" s="105"/>
      <c r="AC578" s="105"/>
      <c r="AD578" s="105"/>
      <c r="AE578" s="105"/>
      <c r="AF578" s="105"/>
      <c r="AG578" s="105"/>
      <c r="AH578" s="105"/>
      <c r="AI578" s="105"/>
      <c r="AJ578" s="105"/>
      <c r="AK578" s="105"/>
      <c r="AL578" s="105"/>
      <c r="AM578" s="105"/>
    </row>
    <row r="579" ht="15.75" customHeight="1">
      <c r="A579" s="105"/>
      <c r="B579" s="109"/>
      <c r="C579" s="173"/>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c r="AG579" s="105"/>
      <c r="AH579" s="105"/>
      <c r="AI579" s="105"/>
      <c r="AJ579" s="105"/>
      <c r="AK579" s="105"/>
      <c r="AL579" s="105"/>
      <c r="AM579" s="105"/>
    </row>
    <row r="580" ht="15.75" customHeight="1">
      <c r="A580" s="105"/>
      <c r="B580" s="109"/>
      <c r="C580" s="173"/>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5"/>
      <c r="AL580" s="105"/>
      <c r="AM580" s="105"/>
    </row>
    <row r="581" ht="15.75" customHeight="1">
      <c r="A581" s="105"/>
      <c r="B581" s="109"/>
      <c r="C581" s="173"/>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c r="AG581" s="105"/>
      <c r="AH581" s="105"/>
      <c r="AI581" s="105"/>
      <c r="AJ581" s="105"/>
      <c r="AK581" s="105"/>
      <c r="AL581" s="105"/>
      <c r="AM581" s="105"/>
    </row>
    <row r="582" ht="15.75" customHeight="1">
      <c r="A582" s="105"/>
      <c r="B582" s="109"/>
      <c r="C582" s="173"/>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c r="AG582" s="105"/>
      <c r="AH582" s="105"/>
      <c r="AI582" s="105"/>
      <c r="AJ582" s="105"/>
      <c r="AK582" s="105"/>
      <c r="AL582" s="105"/>
      <c r="AM582" s="105"/>
    </row>
    <row r="583" ht="15.75" customHeight="1">
      <c r="A583" s="105"/>
      <c r="B583" s="109"/>
      <c r="C583" s="173"/>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5"/>
      <c r="AL583" s="105"/>
      <c r="AM583" s="105"/>
    </row>
    <row r="584" ht="15.75" customHeight="1">
      <c r="A584" s="105"/>
      <c r="B584" s="109"/>
      <c r="C584" s="173"/>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c r="AG584" s="105"/>
      <c r="AH584" s="105"/>
      <c r="AI584" s="105"/>
      <c r="AJ584" s="105"/>
      <c r="AK584" s="105"/>
      <c r="AL584" s="105"/>
      <c r="AM584" s="105"/>
    </row>
    <row r="585" ht="15.75" customHeight="1">
      <c r="A585" s="105"/>
      <c r="B585" s="109"/>
      <c r="C585" s="173"/>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c r="AG585" s="105"/>
      <c r="AH585" s="105"/>
      <c r="AI585" s="105"/>
      <c r="AJ585" s="105"/>
      <c r="AK585" s="105"/>
      <c r="AL585" s="105"/>
      <c r="AM585" s="105"/>
    </row>
    <row r="586" ht="15.75" customHeight="1">
      <c r="A586" s="105"/>
      <c r="B586" s="109"/>
      <c r="C586" s="173"/>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c r="AG586" s="105"/>
      <c r="AH586" s="105"/>
      <c r="AI586" s="105"/>
      <c r="AJ586" s="105"/>
      <c r="AK586" s="105"/>
      <c r="AL586" s="105"/>
      <c r="AM586" s="105"/>
    </row>
    <row r="587" ht="15.75" customHeight="1">
      <c r="A587" s="105"/>
      <c r="B587" s="109"/>
      <c r="C587" s="173"/>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c r="AG587" s="105"/>
      <c r="AH587" s="105"/>
      <c r="AI587" s="105"/>
      <c r="AJ587" s="105"/>
      <c r="AK587" s="105"/>
      <c r="AL587" s="105"/>
      <c r="AM587" s="105"/>
    </row>
    <row r="588" ht="15.75" customHeight="1">
      <c r="A588" s="105"/>
      <c r="B588" s="109"/>
      <c r="C588" s="173"/>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c r="AG588" s="105"/>
      <c r="AH588" s="105"/>
      <c r="AI588" s="105"/>
      <c r="AJ588" s="105"/>
      <c r="AK588" s="105"/>
      <c r="AL588" s="105"/>
      <c r="AM588" s="105"/>
    </row>
    <row r="589" ht="15.75" customHeight="1">
      <c r="A589" s="105"/>
      <c r="B589" s="109"/>
      <c r="C589" s="173"/>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c r="AA589" s="105"/>
      <c r="AB589" s="105"/>
      <c r="AC589" s="105"/>
      <c r="AD589" s="105"/>
      <c r="AE589" s="105"/>
      <c r="AF589" s="105"/>
      <c r="AG589" s="105"/>
      <c r="AH589" s="105"/>
      <c r="AI589" s="105"/>
      <c r="AJ589" s="105"/>
      <c r="AK589" s="105"/>
      <c r="AL589" s="105"/>
      <c r="AM589" s="105"/>
    </row>
    <row r="590" ht="15.75" customHeight="1">
      <c r="A590" s="105"/>
      <c r="B590" s="109"/>
      <c r="C590" s="173"/>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G590" s="105"/>
      <c r="AH590" s="105"/>
      <c r="AI590" s="105"/>
      <c r="AJ590" s="105"/>
      <c r="AK590" s="105"/>
      <c r="AL590" s="105"/>
      <c r="AM590" s="105"/>
    </row>
    <row r="591" ht="15.75" customHeight="1">
      <c r="A591" s="105"/>
      <c r="B591" s="109"/>
      <c r="C591" s="173"/>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c r="AA591" s="105"/>
      <c r="AB591" s="105"/>
      <c r="AC591" s="105"/>
      <c r="AD591" s="105"/>
      <c r="AE591" s="105"/>
      <c r="AF591" s="105"/>
      <c r="AG591" s="105"/>
      <c r="AH591" s="105"/>
      <c r="AI591" s="105"/>
      <c r="AJ591" s="105"/>
      <c r="AK591" s="105"/>
      <c r="AL591" s="105"/>
      <c r="AM591" s="105"/>
    </row>
    <row r="592" ht="15.75" customHeight="1">
      <c r="A592" s="105"/>
      <c r="B592" s="109"/>
      <c r="C592" s="173"/>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c r="AA592" s="105"/>
      <c r="AB592" s="105"/>
      <c r="AC592" s="105"/>
      <c r="AD592" s="105"/>
      <c r="AE592" s="105"/>
      <c r="AF592" s="105"/>
      <c r="AG592" s="105"/>
      <c r="AH592" s="105"/>
      <c r="AI592" s="105"/>
      <c r="AJ592" s="105"/>
      <c r="AK592" s="105"/>
      <c r="AL592" s="105"/>
      <c r="AM592" s="105"/>
    </row>
    <row r="593" ht="15.75" customHeight="1">
      <c r="A593" s="105"/>
      <c r="B593" s="109"/>
      <c r="C593" s="173"/>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c r="AA593" s="105"/>
      <c r="AB593" s="105"/>
      <c r="AC593" s="105"/>
      <c r="AD593" s="105"/>
      <c r="AE593" s="105"/>
      <c r="AF593" s="105"/>
      <c r="AG593" s="105"/>
      <c r="AH593" s="105"/>
      <c r="AI593" s="105"/>
      <c r="AJ593" s="105"/>
      <c r="AK593" s="105"/>
      <c r="AL593" s="105"/>
      <c r="AM593" s="105"/>
    </row>
    <row r="594" ht="15.75" customHeight="1">
      <c r="A594" s="105"/>
      <c r="B594" s="109"/>
      <c r="C594" s="173"/>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c r="AA594" s="105"/>
      <c r="AB594" s="105"/>
      <c r="AC594" s="105"/>
      <c r="AD594" s="105"/>
      <c r="AE594" s="105"/>
      <c r="AF594" s="105"/>
      <c r="AG594" s="105"/>
      <c r="AH594" s="105"/>
      <c r="AI594" s="105"/>
      <c r="AJ594" s="105"/>
      <c r="AK594" s="105"/>
      <c r="AL594" s="105"/>
      <c r="AM594" s="105"/>
    </row>
    <row r="595" ht="15.75" customHeight="1">
      <c r="A595" s="105"/>
      <c r="B595" s="109"/>
      <c r="C595" s="173"/>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c r="AA595" s="105"/>
      <c r="AB595" s="105"/>
      <c r="AC595" s="105"/>
      <c r="AD595" s="105"/>
      <c r="AE595" s="105"/>
      <c r="AF595" s="105"/>
      <c r="AG595" s="105"/>
      <c r="AH595" s="105"/>
      <c r="AI595" s="105"/>
      <c r="AJ595" s="105"/>
      <c r="AK595" s="105"/>
      <c r="AL595" s="105"/>
      <c r="AM595" s="105"/>
    </row>
    <row r="596" ht="15.75" customHeight="1">
      <c r="A596" s="105"/>
      <c r="B596" s="109"/>
      <c r="C596" s="173"/>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c r="AA596" s="105"/>
      <c r="AB596" s="105"/>
      <c r="AC596" s="105"/>
      <c r="AD596" s="105"/>
      <c r="AE596" s="105"/>
      <c r="AF596" s="105"/>
      <c r="AG596" s="105"/>
      <c r="AH596" s="105"/>
      <c r="AI596" s="105"/>
      <c r="AJ596" s="105"/>
      <c r="AK596" s="105"/>
      <c r="AL596" s="105"/>
      <c r="AM596" s="105"/>
    </row>
    <row r="597" ht="15.75" customHeight="1">
      <c r="A597" s="105"/>
      <c r="B597" s="109"/>
      <c r="C597" s="173"/>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c r="AG597" s="105"/>
      <c r="AH597" s="105"/>
      <c r="AI597" s="105"/>
      <c r="AJ597" s="105"/>
      <c r="AK597" s="105"/>
      <c r="AL597" s="105"/>
      <c r="AM597" s="105"/>
    </row>
    <row r="598" ht="15.75" customHeight="1">
      <c r="A598" s="105"/>
      <c r="B598" s="109"/>
      <c r="C598" s="173"/>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c r="AA598" s="105"/>
      <c r="AB598" s="105"/>
      <c r="AC598" s="105"/>
      <c r="AD598" s="105"/>
      <c r="AE598" s="105"/>
      <c r="AF598" s="105"/>
      <c r="AG598" s="105"/>
      <c r="AH598" s="105"/>
      <c r="AI598" s="105"/>
      <c r="AJ598" s="105"/>
      <c r="AK598" s="105"/>
      <c r="AL598" s="105"/>
      <c r="AM598" s="105"/>
    </row>
    <row r="599" ht="15.75" customHeight="1">
      <c r="A599" s="105"/>
      <c r="B599" s="109"/>
      <c r="C599" s="173"/>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c r="AG599" s="105"/>
      <c r="AH599" s="105"/>
      <c r="AI599" s="105"/>
      <c r="AJ599" s="105"/>
      <c r="AK599" s="105"/>
      <c r="AL599" s="105"/>
      <c r="AM599" s="105"/>
    </row>
    <row r="600" ht="15.75" customHeight="1">
      <c r="A600" s="105"/>
      <c r="B600" s="109"/>
      <c r="C600" s="173"/>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c r="AA600" s="105"/>
      <c r="AB600" s="105"/>
      <c r="AC600" s="105"/>
      <c r="AD600" s="105"/>
      <c r="AE600" s="105"/>
      <c r="AF600" s="105"/>
      <c r="AG600" s="105"/>
      <c r="AH600" s="105"/>
      <c r="AI600" s="105"/>
      <c r="AJ600" s="105"/>
      <c r="AK600" s="105"/>
      <c r="AL600" s="105"/>
      <c r="AM600" s="105"/>
    </row>
    <row r="601" ht="15.75" customHeight="1">
      <c r="A601" s="105"/>
      <c r="B601" s="109"/>
      <c r="C601" s="173"/>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c r="AA601" s="105"/>
      <c r="AB601" s="105"/>
      <c r="AC601" s="105"/>
      <c r="AD601" s="105"/>
      <c r="AE601" s="105"/>
      <c r="AF601" s="105"/>
      <c r="AG601" s="105"/>
      <c r="AH601" s="105"/>
      <c r="AI601" s="105"/>
      <c r="AJ601" s="105"/>
      <c r="AK601" s="105"/>
      <c r="AL601" s="105"/>
      <c r="AM601" s="105"/>
    </row>
    <row r="602" ht="15.75" customHeight="1">
      <c r="A602" s="105"/>
      <c r="B602" s="109"/>
      <c r="C602" s="173"/>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c r="AA602" s="105"/>
      <c r="AB602" s="105"/>
      <c r="AC602" s="105"/>
      <c r="AD602" s="105"/>
      <c r="AE602" s="105"/>
      <c r="AF602" s="105"/>
      <c r="AG602" s="105"/>
      <c r="AH602" s="105"/>
      <c r="AI602" s="105"/>
      <c r="AJ602" s="105"/>
      <c r="AK602" s="105"/>
      <c r="AL602" s="105"/>
      <c r="AM602" s="105"/>
    </row>
    <row r="603" ht="15.75" customHeight="1">
      <c r="A603" s="105"/>
      <c r="B603" s="109"/>
      <c r="C603" s="173"/>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c r="AA603" s="105"/>
      <c r="AB603" s="105"/>
      <c r="AC603" s="105"/>
      <c r="AD603" s="105"/>
      <c r="AE603" s="105"/>
      <c r="AF603" s="105"/>
      <c r="AG603" s="105"/>
      <c r="AH603" s="105"/>
      <c r="AI603" s="105"/>
      <c r="AJ603" s="105"/>
      <c r="AK603" s="105"/>
      <c r="AL603" s="105"/>
      <c r="AM603" s="105"/>
    </row>
    <row r="604" ht="15.75" customHeight="1">
      <c r="A604" s="105"/>
      <c r="B604" s="109"/>
      <c r="C604" s="173"/>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c r="AG604" s="105"/>
      <c r="AH604" s="105"/>
      <c r="AI604" s="105"/>
      <c r="AJ604" s="105"/>
      <c r="AK604" s="105"/>
      <c r="AL604" s="105"/>
      <c r="AM604" s="105"/>
    </row>
    <row r="605" ht="15.75" customHeight="1">
      <c r="A605" s="105"/>
      <c r="B605" s="109"/>
      <c r="C605" s="173"/>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5"/>
      <c r="AL605" s="105"/>
      <c r="AM605" s="105"/>
    </row>
    <row r="606" ht="15.75" customHeight="1">
      <c r="A606" s="105"/>
      <c r="B606" s="109"/>
      <c r="C606" s="173"/>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c r="AA606" s="105"/>
      <c r="AB606" s="105"/>
      <c r="AC606" s="105"/>
      <c r="AD606" s="105"/>
      <c r="AE606" s="105"/>
      <c r="AF606" s="105"/>
      <c r="AG606" s="105"/>
      <c r="AH606" s="105"/>
      <c r="AI606" s="105"/>
      <c r="AJ606" s="105"/>
      <c r="AK606" s="105"/>
      <c r="AL606" s="105"/>
      <c r="AM606" s="105"/>
    </row>
    <row r="607" ht="15.75" customHeight="1">
      <c r="A607" s="105"/>
      <c r="B607" s="109"/>
      <c r="C607" s="173"/>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c r="AA607" s="105"/>
      <c r="AB607" s="105"/>
      <c r="AC607" s="105"/>
      <c r="AD607" s="105"/>
      <c r="AE607" s="105"/>
      <c r="AF607" s="105"/>
      <c r="AG607" s="105"/>
      <c r="AH607" s="105"/>
      <c r="AI607" s="105"/>
      <c r="AJ607" s="105"/>
      <c r="AK607" s="105"/>
      <c r="AL607" s="105"/>
      <c r="AM607" s="105"/>
    </row>
    <row r="608" ht="15.75" customHeight="1">
      <c r="A608" s="105"/>
      <c r="B608" s="109"/>
      <c r="C608" s="173"/>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c r="AG608" s="105"/>
      <c r="AH608" s="105"/>
      <c r="AI608" s="105"/>
      <c r="AJ608" s="105"/>
      <c r="AK608" s="105"/>
      <c r="AL608" s="105"/>
      <c r="AM608" s="105"/>
    </row>
    <row r="609" ht="15.75" customHeight="1">
      <c r="A609" s="105"/>
      <c r="B609" s="109"/>
      <c r="C609" s="173"/>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c r="AG609" s="105"/>
      <c r="AH609" s="105"/>
      <c r="AI609" s="105"/>
      <c r="AJ609" s="105"/>
      <c r="AK609" s="105"/>
      <c r="AL609" s="105"/>
      <c r="AM609" s="105"/>
    </row>
    <row r="610" ht="15.75" customHeight="1">
      <c r="A610" s="105"/>
      <c r="B610" s="109"/>
      <c r="C610" s="173"/>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c r="AA610" s="105"/>
      <c r="AB610" s="105"/>
      <c r="AC610" s="105"/>
      <c r="AD610" s="105"/>
      <c r="AE610" s="105"/>
      <c r="AF610" s="105"/>
      <c r="AG610" s="105"/>
      <c r="AH610" s="105"/>
      <c r="AI610" s="105"/>
      <c r="AJ610" s="105"/>
      <c r="AK610" s="105"/>
      <c r="AL610" s="105"/>
      <c r="AM610" s="105"/>
    </row>
    <row r="611" ht="15.75" customHeight="1">
      <c r="A611" s="105"/>
      <c r="B611" s="109"/>
      <c r="C611" s="173"/>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c r="AA611" s="105"/>
      <c r="AB611" s="105"/>
      <c r="AC611" s="105"/>
      <c r="AD611" s="105"/>
      <c r="AE611" s="105"/>
      <c r="AF611" s="105"/>
      <c r="AG611" s="105"/>
      <c r="AH611" s="105"/>
      <c r="AI611" s="105"/>
      <c r="AJ611" s="105"/>
      <c r="AK611" s="105"/>
      <c r="AL611" s="105"/>
      <c r="AM611" s="105"/>
    </row>
    <row r="612" ht="15.75" customHeight="1">
      <c r="A612" s="105"/>
      <c r="B612" s="109"/>
      <c r="C612" s="173"/>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c r="AG612" s="105"/>
      <c r="AH612" s="105"/>
      <c r="AI612" s="105"/>
      <c r="AJ612" s="105"/>
      <c r="AK612" s="105"/>
      <c r="AL612" s="105"/>
      <c r="AM612" s="105"/>
    </row>
    <row r="613" ht="15.75" customHeight="1">
      <c r="A613" s="105"/>
      <c r="B613" s="109"/>
      <c r="C613" s="173"/>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c r="AG613" s="105"/>
      <c r="AH613" s="105"/>
      <c r="AI613" s="105"/>
      <c r="AJ613" s="105"/>
      <c r="AK613" s="105"/>
      <c r="AL613" s="105"/>
      <c r="AM613" s="105"/>
    </row>
    <row r="614" ht="15.75" customHeight="1">
      <c r="A614" s="105"/>
      <c r="B614" s="109"/>
      <c r="C614" s="173"/>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c r="AG614" s="105"/>
      <c r="AH614" s="105"/>
      <c r="AI614" s="105"/>
      <c r="AJ614" s="105"/>
      <c r="AK614" s="105"/>
      <c r="AL614" s="105"/>
      <c r="AM614" s="105"/>
    </row>
    <row r="615" ht="15.75" customHeight="1">
      <c r="A615" s="105"/>
      <c r="B615" s="109"/>
      <c r="C615" s="173"/>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c r="AM615" s="105"/>
    </row>
    <row r="616" ht="15.75" customHeight="1">
      <c r="A616" s="105"/>
      <c r="B616" s="109"/>
      <c r="C616" s="173"/>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5"/>
      <c r="AL616" s="105"/>
      <c r="AM616" s="105"/>
    </row>
    <row r="617" ht="15.75" customHeight="1">
      <c r="A617" s="105"/>
      <c r="B617" s="109"/>
      <c r="C617" s="173"/>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c r="AM617" s="105"/>
    </row>
    <row r="618" ht="15.75" customHeight="1">
      <c r="A618" s="105"/>
      <c r="B618" s="109"/>
      <c r="C618" s="173"/>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5"/>
      <c r="AL618" s="105"/>
      <c r="AM618" s="105"/>
    </row>
    <row r="619" ht="15.75" customHeight="1">
      <c r="A619" s="105"/>
      <c r="B619" s="109"/>
      <c r="C619" s="173"/>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5"/>
      <c r="AL619" s="105"/>
      <c r="AM619" s="105"/>
    </row>
    <row r="620" ht="15.75" customHeight="1">
      <c r="A620" s="105"/>
      <c r="B620" s="109"/>
      <c r="C620" s="173"/>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c r="AA620" s="105"/>
      <c r="AB620" s="105"/>
      <c r="AC620" s="105"/>
      <c r="AD620" s="105"/>
      <c r="AE620" s="105"/>
      <c r="AF620" s="105"/>
      <c r="AG620" s="105"/>
      <c r="AH620" s="105"/>
      <c r="AI620" s="105"/>
      <c r="AJ620" s="105"/>
      <c r="AK620" s="105"/>
      <c r="AL620" s="105"/>
      <c r="AM620" s="105"/>
    </row>
    <row r="621" ht="15.75" customHeight="1">
      <c r="A621" s="105"/>
      <c r="B621" s="109"/>
      <c r="C621" s="173"/>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c r="AA621" s="105"/>
      <c r="AB621" s="105"/>
      <c r="AC621" s="105"/>
      <c r="AD621" s="105"/>
      <c r="AE621" s="105"/>
      <c r="AF621" s="105"/>
      <c r="AG621" s="105"/>
      <c r="AH621" s="105"/>
      <c r="AI621" s="105"/>
      <c r="AJ621" s="105"/>
      <c r="AK621" s="105"/>
      <c r="AL621" s="105"/>
      <c r="AM621" s="105"/>
    </row>
    <row r="622" ht="15.75" customHeight="1">
      <c r="A622" s="105"/>
      <c r="B622" s="109"/>
      <c r="C622" s="173"/>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c r="AA622" s="105"/>
      <c r="AB622" s="105"/>
      <c r="AC622" s="105"/>
      <c r="AD622" s="105"/>
      <c r="AE622" s="105"/>
      <c r="AF622" s="105"/>
      <c r="AG622" s="105"/>
      <c r="AH622" s="105"/>
      <c r="AI622" s="105"/>
      <c r="AJ622" s="105"/>
      <c r="AK622" s="105"/>
      <c r="AL622" s="105"/>
      <c r="AM622" s="105"/>
    </row>
    <row r="623" ht="15.75" customHeight="1">
      <c r="A623" s="105"/>
      <c r="B623" s="109"/>
      <c r="C623" s="173"/>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c r="AA623" s="105"/>
      <c r="AB623" s="105"/>
      <c r="AC623" s="105"/>
      <c r="AD623" s="105"/>
      <c r="AE623" s="105"/>
      <c r="AF623" s="105"/>
      <c r="AG623" s="105"/>
      <c r="AH623" s="105"/>
      <c r="AI623" s="105"/>
      <c r="AJ623" s="105"/>
      <c r="AK623" s="105"/>
      <c r="AL623" s="105"/>
      <c r="AM623" s="105"/>
    </row>
    <row r="624" ht="15.75" customHeight="1">
      <c r="A624" s="105"/>
      <c r="B624" s="109"/>
      <c r="C624" s="173"/>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c r="AG624" s="105"/>
      <c r="AH624" s="105"/>
      <c r="AI624" s="105"/>
      <c r="AJ624" s="105"/>
      <c r="AK624" s="105"/>
      <c r="AL624" s="105"/>
      <c r="AM624" s="105"/>
    </row>
    <row r="625" ht="15.75" customHeight="1">
      <c r="A625" s="105"/>
      <c r="B625" s="109"/>
      <c r="C625" s="173"/>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c r="AA625" s="105"/>
      <c r="AB625" s="105"/>
      <c r="AC625" s="105"/>
      <c r="AD625" s="105"/>
      <c r="AE625" s="105"/>
      <c r="AF625" s="105"/>
      <c r="AG625" s="105"/>
      <c r="AH625" s="105"/>
      <c r="AI625" s="105"/>
      <c r="AJ625" s="105"/>
      <c r="AK625" s="105"/>
      <c r="AL625" s="105"/>
      <c r="AM625" s="105"/>
    </row>
    <row r="626" ht="15.75" customHeight="1">
      <c r="A626" s="105"/>
      <c r="B626" s="109"/>
      <c r="C626" s="173"/>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c r="AG626" s="105"/>
      <c r="AH626" s="105"/>
      <c r="AI626" s="105"/>
      <c r="AJ626" s="105"/>
      <c r="AK626" s="105"/>
      <c r="AL626" s="105"/>
      <c r="AM626" s="105"/>
    </row>
    <row r="627" ht="15.75" customHeight="1">
      <c r="A627" s="105"/>
      <c r="B627" s="109"/>
      <c r="C627" s="173"/>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c r="AG627" s="105"/>
      <c r="AH627" s="105"/>
      <c r="AI627" s="105"/>
      <c r="AJ627" s="105"/>
      <c r="AK627" s="105"/>
      <c r="AL627" s="105"/>
      <c r="AM627" s="105"/>
    </row>
    <row r="628" ht="15.75" customHeight="1">
      <c r="A628" s="105"/>
      <c r="B628" s="109"/>
      <c r="C628" s="173"/>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c r="AG628" s="105"/>
      <c r="AH628" s="105"/>
      <c r="AI628" s="105"/>
      <c r="AJ628" s="105"/>
      <c r="AK628" s="105"/>
      <c r="AL628" s="105"/>
      <c r="AM628" s="105"/>
    </row>
    <row r="629" ht="15.75" customHeight="1">
      <c r="A629" s="105"/>
      <c r="B629" s="109"/>
      <c r="C629" s="173"/>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c r="AG629" s="105"/>
      <c r="AH629" s="105"/>
      <c r="AI629" s="105"/>
      <c r="AJ629" s="105"/>
      <c r="AK629" s="105"/>
      <c r="AL629" s="105"/>
      <c r="AM629" s="105"/>
    </row>
    <row r="630" ht="15.75" customHeight="1">
      <c r="A630" s="105"/>
      <c r="B630" s="109"/>
      <c r="C630" s="173"/>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c r="AG630" s="105"/>
      <c r="AH630" s="105"/>
      <c r="AI630" s="105"/>
      <c r="AJ630" s="105"/>
      <c r="AK630" s="105"/>
      <c r="AL630" s="105"/>
      <c r="AM630" s="105"/>
    </row>
    <row r="631" ht="15.75" customHeight="1">
      <c r="A631" s="105"/>
      <c r="B631" s="109"/>
      <c r="C631" s="173"/>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5"/>
      <c r="AL631" s="105"/>
      <c r="AM631" s="105"/>
    </row>
    <row r="632" ht="15.75" customHeight="1">
      <c r="A632" s="105"/>
      <c r="B632" s="109"/>
      <c r="C632" s="173"/>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c r="AG632" s="105"/>
      <c r="AH632" s="105"/>
      <c r="AI632" s="105"/>
      <c r="AJ632" s="105"/>
      <c r="AK632" s="105"/>
      <c r="AL632" s="105"/>
      <c r="AM632" s="105"/>
    </row>
    <row r="633" ht="15.75" customHeight="1">
      <c r="A633" s="105"/>
      <c r="B633" s="109"/>
      <c r="C633" s="173"/>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c r="AA633" s="105"/>
      <c r="AB633" s="105"/>
      <c r="AC633" s="105"/>
      <c r="AD633" s="105"/>
      <c r="AE633" s="105"/>
      <c r="AF633" s="105"/>
      <c r="AG633" s="105"/>
      <c r="AH633" s="105"/>
      <c r="AI633" s="105"/>
      <c r="AJ633" s="105"/>
      <c r="AK633" s="105"/>
      <c r="AL633" s="105"/>
      <c r="AM633" s="105"/>
    </row>
    <row r="634" ht="15.75" customHeight="1">
      <c r="A634" s="105"/>
      <c r="B634" s="109"/>
      <c r="C634" s="173"/>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c r="AA634" s="105"/>
      <c r="AB634" s="105"/>
      <c r="AC634" s="105"/>
      <c r="AD634" s="105"/>
      <c r="AE634" s="105"/>
      <c r="AF634" s="105"/>
      <c r="AG634" s="105"/>
      <c r="AH634" s="105"/>
      <c r="AI634" s="105"/>
      <c r="AJ634" s="105"/>
      <c r="AK634" s="105"/>
      <c r="AL634" s="105"/>
      <c r="AM634" s="105"/>
    </row>
    <row r="635" ht="15.75" customHeight="1">
      <c r="A635" s="105"/>
      <c r="B635" s="109"/>
      <c r="C635" s="173"/>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c r="AG635" s="105"/>
      <c r="AH635" s="105"/>
      <c r="AI635" s="105"/>
      <c r="AJ635" s="105"/>
      <c r="AK635" s="105"/>
      <c r="AL635" s="105"/>
      <c r="AM635" s="105"/>
    </row>
    <row r="636" ht="15.75" customHeight="1">
      <c r="A636" s="105"/>
      <c r="B636" s="109"/>
      <c r="C636" s="173"/>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c r="AG636" s="105"/>
      <c r="AH636" s="105"/>
      <c r="AI636" s="105"/>
      <c r="AJ636" s="105"/>
      <c r="AK636" s="105"/>
      <c r="AL636" s="105"/>
      <c r="AM636" s="105"/>
    </row>
    <row r="637" ht="15.75" customHeight="1">
      <c r="A637" s="105"/>
      <c r="B637" s="109"/>
      <c r="C637" s="173"/>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c r="AA637" s="105"/>
      <c r="AB637" s="105"/>
      <c r="AC637" s="105"/>
      <c r="AD637" s="105"/>
      <c r="AE637" s="105"/>
      <c r="AF637" s="105"/>
      <c r="AG637" s="105"/>
      <c r="AH637" s="105"/>
      <c r="AI637" s="105"/>
      <c r="AJ637" s="105"/>
      <c r="AK637" s="105"/>
      <c r="AL637" s="105"/>
      <c r="AM637" s="105"/>
    </row>
    <row r="638" ht="15.75" customHeight="1">
      <c r="A638" s="105"/>
      <c r="B638" s="109"/>
      <c r="C638" s="173"/>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c r="AA638" s="105"/>
      <c r="AB638" s="105"/>
      <c r="AC638" s="105"/>
      <c r="AD638" s="105"/>
      <c r="AE638" s="105"/>
      <c r="AF638" s="105"/>
      <c r="AG638" s="105"/>
      <c r="AH638" s="105"/>
      <c r="AI638" s="105"/>
      <c r="AJ638" s="105"/>
      <c r="AK638" s="105"/>
      <c r="AL638" s="105"/>
      <c r="AM638" s="105"/>
    </row>
    <row r="639" ht="15.75" customHeight="1">
      <c r="A639" s="105"/>
      <c r="B639" s="109"/>
      <c r="C639" s="173"/>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c r="AA639" s="105"/>
      <c r="AB639" s="105"/>
      <c r="AC639" s="105"/>
      <c r="AD639" s="105"/>
      <c r="AE639" s="105"/>
      <c r="AF639" s="105"/>
      <c r="AG639" s="105"/>
      <c r="AH639" s="105"/>
      <c r="AI639" s="105"/>
      <c r="AJ639" s="105"/>
      <c r="AK639" s="105"/>
      <c r="AL639" s="105"/>
      <c r="AM639" s="105"/>
    </row>
    <row r="640" ht="15.75" customHeight="1">
      <c r="A640" s="105"/>
      <c r="B640" s="109"/>
      <c r="C640" s="173"/>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c r="AA640" s="105"/>
      <c r="AB640" s="105"/>
      <c r="AC640" s="105"/>
      <c r="AD640" s="105"/>
      <c r="AE640" s="105"/>
      <c r="AF640" s="105"/>
      <c r="AG640" s="105"/>
      <c r="AH640" s="105"/>
      <c r="AI640" s="105"/>
      <c r="AJ640" s="105"/>
      <c r="AK640" s="105"/>
      <c r="AL640" s="105"/>
      <c r="AM640" s="105"/>
    </row>
    <row r="641" ht="15.75" customHeight="1">
      <c r="A641" s="105"/>
      <c r="B641" s="109"/>
      <c r="C641" s="173"/>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c r="AG641" s="105"/>
      <c r="AH641" s="105"/>
      <c r="AI641" s="105"/>
      <c r="AJ641" s="105"/>
      <c r="AK641" s="105"/>
      <c r="AL641" s="105"/>
      <c r="AM641" s="105"/>
    </row>
    <row r="642" ht="15.75" customHeight="1">
      <c r="A642" s="105"/>
      <c r="B642" s="109"/>
      <c r="C642" s="173"/>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c r="AA642" s="105"/>
      <c r="AB642" s="105"/>
      <c r="AC642" s="105"/>
      <c r="AD642" s="105"/>
      <c r="AE642" s="105"/>
      <c r="AF642" s="105"/>
      <c r="AG642" s="105"/>
      <c r="AH642" s="105"/>
      <c r="AI642" s="105"/>
      <c r="AJ642" s="105"/>
      <c r="AK642" s="105"/>
      <c r="AL642" s="105"/>
      <c r="AM642" s="105"/>
    </row>
    <row r="643" ht="15.75" customHeight="1">
      <c r="A643" s="105"/>
      <c r="B643" s="109"/>
      <c r="C643" s="173"/>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c r="AA643" s="105"/>
      <c r="AB643" s="105"/>
      <c r="AC643" s="105"/>
      <c r="AD643" s="105"/>
      <c r="AE643" s="105"/>
      <c r="AF643" s="105"/>
      <c r="AG643" s="105"/>
      <c r="AH643" s="105"/>
      <c r="AI643" s="105"/>
      <c r="AJ643" s="105"/>
      <c r="AK643" s="105"/>
      <c r="AL643" s="105"/>
      <c r="AM643" s="105"/>
    </row>
    <row r="644" ht="15.75" customHeight="1">
      <c r="A644" s="105"/>
      <c r="B644" s="109"/>
      <c r="C644" s="173"/>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G644" s="105"/>
      <c r="AH644" s="105"/>
      <c r="AI644" s="105"/>
      <c r="AJ644" s="105"/>
      <c r="AK644" s="105"/>
      <c r="AL644" s="105"/>
      <c r="AM644" s="105"/>
    </row>
    <row r="645" ht="15.75" customHeight="1">
      <c r="A645" s="105"/>
      <c r="B645" s="109"/>
      <c r="C645" s="173"/>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c r="AG645" s="105"/>
      <c r="AH645" s="105"/>
      <c r="AI645" s="105"/>
      <c r="AJ645" s="105"/>
      <c r="AK645" s="105"/>
      <c r="AL645" s="105"/>
      <c r="AM645" s="105"/>
    </row>
    <row r="646" ht="15.75" customHeight="1">
      <c r="A646" s="105"/>
      <c r="B646" s="109"/>
      <c r="C646" s="173"/>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c r="AG646" s="105"/>
      <c r="AH646" s="105"/>
      <c r="AI646" s="105"/>
      <c r="AJ646" s="105"/>
      <c r="AK646" s="105"/>
      <c r="AL646" s="105"/>
      <c r="AM646" s="105"/>
    </row>
    <row r="647" ht="15.75" customHeight="1">
      <c r="A647" s="105"/>
      <c r="B647" s="109"/>
      <c r="C647" s="173"/>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c r="AG647" s="105"/>
      <c r="AH647" s="105"/>
      <c r="AI647" s="105"/>
      <c r="AJ647" s="105"/>
      <c r="AK647" s="105"/>
      <c r="AL647" s="105"/>
      <c r="AM647" s="105"/>
    </row>
    <row r="648" ht="15.75" customHeight="1">
      <c r="A648" s="105"/>
      <c r="B648" s="109"/>
      <c r="C648" s="173"/>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c r="AG648" s="105"/>
      <c r="AH648" s="105"/>
      <c r="AI648" s="105"/>
      <c r="AJ648" s="105"/>
      <c r="AK648" s="105"/>
      <c r="AL648" s="105"/>
      <c r="AM648" s="105"/>
    </row>
    <row r="649" ht="15.75" customHeight="1">
      <c r="A649" s="105"/>
      <c r="B649" s="109"/>
      <c r="C649" s="173"/>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c r="AG649" s="105"/>
      <c r="AH649" s="105"/>
      <c r="AI649" s="105"/>
      <c r="AJ649" s="105"/>
      <c r="AK649" s="105"/>
      <c r="AL649" s="105"/>
      <c r="AM649" s="105"/>
    </row>
    <row r="650" ht="15.75" customHeight="1">
      <c r="A650" s="105"/>
      <c r="B650" s="109"/>
      <c r="C650" s="173"/>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c r="AG650" s="105"/>
      <c r="AH650" s="105"/>
      <c r="AI650" s="105"/>
      <c r="AJ650" s="105"/>
      <c r="AK650" s="105"/>
      <c r="AL650" s="105"/>
      <c r="AM650" s="105"/>
    </row>
    <row r="651" ht="15.75" customHeight="1">
      <c r="A651" s="105"/>
      <c r="B651" s="109"/>
      <c r="C651" s="173"/>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05"/>
      <c r="AL651" s="105"/>
      <c r="AM651" s="105"/>
    </row>
    <row r="652" ht="15.75" customHeight="1">
      <c r="A652" s="105"/>
      <c r="B652" s="109"/>
      <c r="C652" s="173"/>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c r="AG652" s="105"/>
      <c r="AH652" s="105"/>
      <c r="AI652" s="105"/>
      <c r="AJ652" s="105"/>
      <c r="AK652" s="105"/>
      <c r="AL652" s="105"/>
      <c r="AM652" s="105"/>
    </row>
    <row r="653" ht="15.75" customHeight="1">
      <c r="A653" s="105"/>
      <c r="B653" s="109"/>
      <c r="C653" s="173"/>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G653" s="105"/>
      <c r="AH653" s="105"/>
      <c r="AI653" s="105"/>
      <c r="AJ653" s="105"/>
      <c r="AK653" s="105"/>
      <c r="AL653" s="105"/>
      <c r="AM653" s="105"/>
    </row>
    <row r="654" ht="15.75" customHeight="1">
      <c r="A654" s="105"/>
      <c r="B654" s="109"/>
      <c r="C654" s="173"/>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c r="AA654" s="105"/>
      <c r="AB654" s="105"/>
      <c r="AC654" s="105"/>
      <c r="AD654" s="105"/>
      <c r="AE654" s="105"/>
      <c r="AF654" s="105"/>
      <c r="AG654" s="105"/>
      <c r="AH654" s="105"/>
      <c r="AI654" s="105"/>
      <c r="AJ654" s="105"/>
      <c r="AK654" s="105"/>
      <c r="AL654" s="105"/>
      <c r="AM654" s="105"/>
    </row>
    <row r="655" ht="15.75" customHeight="1">
      <c r="A655" s="105"/>
      <c r="B655" s="109"/>
      <c r="C655" s="173"/>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c r="AG655" s="105"/>
      <c r="AH655" s="105"/>
      <c r="AI655" s="105"/>
      <c r="AJ655" s="105"/>
      <c r="AK655" s="105"/>
      <c r="AL655" s="105"/>
      <c r="AM655" s="105"/>
    </row>
    <row r="656" ht="15.75" customHeight="1">
      <c r="A656" s="105"/>
      <c r="B656" s="109"/>
      <c r="C656" s="173"/>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c r="AA656" s="105"/>
      <c r="AB656" s="105"/>
      <c r="AC656" s="105"/>
      <c r="AD656" s="105"/>
      <c r="AE656" s="105"/>
      <c r="AF656" s="105"/>
      <c r="AG656" s="105"/>
      <c r="AH656" s="105"/>
      <c r="AI656" s="105"/>
      <c r="AJ656" s="105"/>
      <c r="AK656" s="105"/>
      <c r="AL656" s="105"/>
      <c r="AM656" s="105"/>
    </row>
    <row r="657" ht="15.75" customHeight="1">
      <c r="A657" s="105"/>
      <c r="B657" s="109"/>
      <c r="C657" s="173"/>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c r="AA657" s="105"/>
      <c r="AB657" s="105"/>
      <c r="AC657" s="105"/>
      <c r="AD657" s="105"/>
      <c r="AE657" s="105"/>
      <c r="AF657" s="105"/>
      <c r="AG657" s="105"/>
      <c r="AH657" s="105"/>
      <c r="AI657" s="105"/>
      <c r="AJ657" s="105"/>
      <c r="AK657" s="105"/>
      <c r="AL657" s="105"/>
      <c r="AM657" s="105"/>
    </row>
    <row r="658" ht="15.75" customHeight="1">
      <c r="A658" s="105"/>
      <c r="B658" s="109"/>
      <c r="C658" s="173"/>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c r="AG658" s="105"/>
      <c r="AH658" s="105"/>
      <c r="AI658" s="105"/>
      <c r="AJ658" s="105"/>
      <c r="AK658" s="105"/>
      <c r="AL658" s="105"/>
      <c r="AM658" s="105"/>
    </row>
    <row r="659" ht="15.75" customHeight="1">
      <c r="A659" s="105"/>
      <c r="B659" s="109"/>
      <c r="C659" s="173"/>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c r="AA659" s="105"/>
      <c r="AB659" s="105"/>
      <c r="AC659" s="105"/>
      <c r="AD659" s="105"/>
      <c r="AE659" s="105"/>
      <c r="AF659" s="105"/>
      <c r="AG659" s="105"/>
      <c r="AH659" s="105"/>
      <c r="AI659" s="105"/>
      <c r="AJ659" s="105"/>
      <c r="AK659" s="105"/>
      <c r="AL659" s="105"/>
      <c r="AM659" s="105"/>
    </row>
    <row r="660" ht="15.75" customHeight="1">
      <c r="A660" s="105"/>
      <c r="B660" s="109"/>
      <c r="C660" s="173"/>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c r="AA660" s="105"/>
      <c r="AB660" s="105"/>
      <c r="AC660" s="105"/>
      <c r="AD660" s="105"/>
      <c r="AE660" s="105"/>
      <c r="AF660" s="105"/>
      <c r="AG660" s="105"/>
      <c r="AH660" s="105"/>
      <c r="AI660" s="105"/>
      <c r="AJ660" s="105"/>
      <c r="AK660" s="105"/>
      <c r="AL660" s="105"/>
      <c r="AM660" s="105"/>
    </row>
    <row r="661" ht="15.75" customHeight="1">
      <c r="A661" s="105"/>
      <c r="B661" s="109"/>
      <c r="C661" s="173"/>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05"/>
      <c r="AG661" s="105"/>
      <c r="AH661" s="105"/>
      <c r="AI661" s="105"/>
      <c r="AJ661" s="105"/>
      <c r="AK661" s="105"/>
      <c r="AL661" s="105"/>
      <c r="AM661" s="105"/>
    </row>
    <row r="662" ht="15.75" customHeight="1">
      <c r="A662" s="105"/>
      <c r="B662" s="109"/>
      <c r="C662" s="173"/>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c r="AA662" s="105"/>
      <c r="AB662" s="105"/>
      <c r="AC662" s="105"/>
      <c r="AD662" s="105"/>
      <c r="AE662" s="105"/>
      <c r="AF662" s="105"/>
      <c r="AG662" s="105"/>
      <c r="AH662" s="105"/>
      <c r="AI662" s="105"/>
      <c r="AJ662" s="105"/>
      <c r="AK662" s="105"/>
      <c r="AL662" s="105"/>
      <c r="AM662" s="105"/>
    </row>
    <row r="663" ht="15.75" customHeight="1">
      <c r="A663" s="105"/>
      <c r="B663" s="109"/>
      <c r="C663" s="173"/>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c r="AA663" s="105"/>
      <c r="AB663" s="105"/>
      <c r="AC663" s="105"/>
      <c r="AD663" s="105"/>
      <c r="AE663" s="105"/>
      <c r="AF663" s="105"/>
      <c r="AG663" s="105"/>
      <c r="AH663" s="105"/>
      <c r="AI663" s="105"/>
      <c r="AJ663" s="105"/>
      <c r="AK663" s="105"/>
      <c r="AL663" s="105"/>
      <c r="AM663" s="105"/>
    </row>
    <row r="664" ht="15.75" customHeight="1">
      <c r="A664" s="105"/>
      <c r="B664" s="109"/>
      <c r="C664" s="173"/>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c r="AA664" s="105"/>
      <c r="AB664" s="105"/>
      <c r="AC664" s="105"/>
      <c r="AD664" s="105"/>
      <c r="AE664" s="105"/>
      <c r="AF664" s="105"/>
      <c r="AG664" s="105"/>
      <c r="AH664" s="105"/>
      <c r="AI664" s="105"/>
      <c r="AJ664" s="105"/>
      <c r="AK664" s="105"/>
      <c r="AL664" s="105"/>
      <c r="AM664" s="105"/>
    </row>
    <row r="665" ht="15.75" customHeight="1">
      <c r="A665" s="105"/>
      <c r="B665" s="109"/>
      <c r="C665" s="173"/>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c r="AG665" s="105"/>
      <c r="AH665" s="105"/>
      <c r="AI665" s="105"/>
      <c r="AJ665" s="105"/>
      <c r="AK665" s="105"/>
      <c r="AL665" s="105"/>
      <c r="AM665" s="105"/>
    </row>
    <row r="666" ht="15.75" customHeight="1">
      <c r="A666" s="105"/>
      <c r="B666" s="109"/>
      <c r="C666" s="173"/>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c r="AA666" s="105"/>
      <c r="AB666" s="105"/>
      <c r="AC666" s="105"/>
      <c r="AD666" s="105"/>
      <c r="AE666" s="105"/>
      <c r="AF666" s="105"/>
      <c r="AG666" s="105"/>
      <c r="AH666" s="105"/>
      <c r="AI666" s="105"/>
      <c r="AJ666" s="105"/>
      <c r="AK666" s="105"/>
      <c r="AL666" s="105"/>
      <c r="AM666" s="105"/>
    </row>
    <row r="667" ht="15.75" customHeight="1">
      <c r="A667" s="105"/>
      <c r="B667" s="109"/>
      <c r="C667" s="173"/>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c r="AA667" s="105"/>
      <c r="AB667" s="105"/>
      <c r="AC667" s="105"/>
      <c r="AD667" s="105"/>
      <c r="AE667" s="105"/>
      <c r="AF667" s="105"/>
      <c r="AG667" s="105"/>
      <c r="AH667" s="105"/>
      <c r="AI667" s="105"/>
      <c r="AJ667" s="105"/>
      <c r="AK667" s="105"/>
      <c r="AL667" s="105"/>
      <c r="AM667" s="105"/>
    </row>
    <row r="668" ht="15.75" customHeight="1">
      <c r="A668" s="105"/>
      <c r="B668" s="109"/>
      <c r="C668" s="173"/>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c r="AA668" s="105"/>
      <c r="AB668" s="105"/>
      <c r="AC668" s="105"/>
      <c r="AD668" s="105"/>
      <c r="AE668" s="105"/>
      <c r="AF668" s="105"/>
      <c r="AG668" s="105"/>
      <c r="AH668" s="105"/>
      <c r="AI668" s="105"/>
      <c r="AJ668" s="105"/>
      <c r="AK668" s="105"/>
      <c r="AL668" s="105"/>
      <c r="AM668" s="105"/>
    </row>
    <row r="669" ht="15.75" customHeight="1">
      <c r="A669" s="105"/>
      <c r="B669" s="109"/>
      <c r="C669" s="173"/>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c r="AA669" s="105"/>
      <c r="AB669" s="105"/>
      <c r="AC669" s="105"/>
      <c r="AD669" s="105"/>
      <c r="AE669" s="105"/>
      <c r="AF669" s="105"/>
      <c r="AG669" s="105"/>
      <c r="AH669" s="105"/>
      <c r="AI669" s="105"/>
      <c r="AJ669" s="105"/>
      <c r="AK669" s="105"/>
      <c r="AL669" s="105"/>
      <c r="AM669" s="105"/>
    </row>
    <row r="670" ht="15.75" customHeight="1">
      <c r="A670" s="105"/>
      <c r="B670" s="109"/>
      <c r="C670" s="173"/>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c r="AG670" s="105"/>
      <c r="AH670" s="105"/>
      <c r="AI670" s="105"/>
      <c r="AJ670" s="105"/>
      <c r="AK670" s="105"/>
      <c r="AL670" s="105"/>
      <c r="AM670" s="105"/>
    </row>
    <row r="671" ht="15.75" customHeight="1">
      <c r="A671" s="105"/>
      <c r="B671" s="109"/>
      <c r="C671" s="173"/>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c r="AG671" s="105"/>
      <c r="AH671" s="105"/>
      <c r="AI671" s="105"/>
      <c r="AJ671" s="105"/>
      <c r="AK671" s="105"/>
      <c r="AL671" s="105"/>
      <c r="AM671" s="105"/>
    </row>
    <row r="672" ht="15.75" customHeight="1">
      <c r="A672" s="105"/>
      <c r="B672" s="109"/>
      <c r="C672" s="173"/>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c r="AA672" s="105"/>
      <c r="AB672" s="105"/>
      <c r="AC672" s="105"/>
      <c r="AD672" s="105"/>
      <c r="AE672" s="105"/>
      <c r="AF672" s="105"/>
      <c r="AG672" s="105"/>
      <c r="AH672" s="105"/>
      <c r="AI672" s="105"/>
      <c r="AJ672" s="105"/>
      <c r="AK672" s="105"/>
      <c r="AL672" s="105"/>
      <c r="AM672" s="105"/>
    </row>
    <row r="673" ht="15.75" customHeight="1">
      <c r="A673" s="105"/>
      <c r="B673" s="109"/>
      <c r="C673" s="173"/>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c r="AA673" s="105"/>
      <c r="AB673" s="105"/>
      <c r="AC673" s="105"/>
      <c r="AD673" s="105"/>
      <c r="AE673" s="105"/>
      <c r="AF673" s="105"/>
      <c r="AG673" s="105"/>
      <c r="AH673" s="105"/>
      <c r="AI673" s="105"/>
      <c r="AJ673" s="105"/>
      <c r="AK673" s="105"/>
      <c r="AL673" s="105"/>
      <c r="AM673" s="105"/>
    </row>
    <row r="674" ht="15.75" customHeight="1">
      <c r="A674" s="105"/>
      <c r="B674" s="109"/>
      <c r="C674" s="173"/>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c r="AG674" s="105"/>
      <c r="AH674" s="105"/>
      <c r="AI674" s="105"/>
      <c r="AJ674" s="105"/>
      <c r="AK674" s="105"/>
      <c r="AL674" s="105"/>
      <c r="AM674" s="105"/>
    </row>
    <row r="675" ht="15.75" customHeight="1">
      <c r="A675" s="105"/>
      <c r="B675" s="109"/>
      <c r="C675" s="173"/>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c r="AG675" s="105"/>
      <c r="AH675" s="105"/>
      <c r="AI675" s="105"/>
      <c r="AJ675" s="105"/>
      <c r="AK675" s="105"/>
      <c r="AL675" s="105"/>
      <c r="AM675" s="105"/>
    </row>
    <row r="676" ht="15.75" customHeight="1">
      <c r="A676" s="105"/>
      <c r="B676" s="109"/>
      <c r="C676" s="173"/>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c r="AA676" s="105"/>
      <c r="AB676" s="105"/>
      <c r="AC676" s="105"/>
      <c r="AD676" s="105"/>
      <c r="AE676" s="105"/>
      <c r="AF676" s="105"/>
      <c r="AG676" s="105"/>
      <c r="AH676" s="105"/>
      <c r="AI676" s="105"/>
      <c r="AJ676" s="105"/>
      <c r="AK676" s="105"/>
      <c r="AL676" s="105"/>
      <c r="AM676" s="105"/>
    </row>
    <row r="677" ht="15.75" customHeight="1">
      <c r="A677" s="105"/>
      <c r="B677" s="109"/>
      <c r="C677" s="173"/>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c r="AA677" s="105"/>
      <c r="AB677" s="105"/>
      <c r="AC677" s="105"/>
      <c r="AD677" s="105"/>
      <c r="AE677" s="105"/>
      <c r="AF677" s="105"/>
      <c r="AG677" s="105"/>
      <c r="AH677" s="105"/>
      <c r="AI677" s="105"/>
      <c r="AJ677" s="105"/>
      <c r="AK677" s="105"/>
      <c r="AL677" s="105"/>
      <c r="AM677" s="105"/>
    </row>
    <row r="678" ht="15.75" customHeight="1">
      <c r="A678" s="105"/>
      <c r="B678" s="109"/>
      <c r="C678" s="173"/>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c r="AA678" s="105"/>
      <c r="AB678" s="105"/>
      <c r="AC678" s="105"/>
      <c r="AD678" s="105"/>
      <c r="AE678" s="105"/>
      <c r="AF678" s="105"/>
      <c r="AG678" s="105"/>
      <c r="AH678" s="105"/>
      <c r="AI678" s="105"/>
      <c r="AJ678" s="105"/>
      <c r="AK678" s="105"/>
      <c r="AL678" s="105"/>
      <c r="AM678" s="105"/>
    </row>
    <row r="679" ht="15.75" customHeight="1">
      <c r="A679" s="105"/>
      <c r="B679" s="109"/>
      <c r="C679" s="173"/>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c r="AA679" s="105"/>
      <c r="AB679" s="105"/>
      <c r="AC679" s="105"/>
      <c r="AD679" s="105"/>
      <c r="AE679" s="105"/>
      <c r="AF679" s="105"/>
      <c r="AG679" s="105"/>
      <c r="AH679" s="105"/>
      <c r="AI679" s="105"/>
      <c r="AJ679" s="105"/>
      <c r="AK679" s="105"/>
      <c r="AL679" s="105"/>
      <c r="AM679" s="105"/>
    </row>
    <row r="680" ht="15.75" customHeight="1">
      <c r="A680" s="105"/>
      <c r="B680" s="109"/>
      <c r="C680" s="173"/>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c r="AG680" s="105"/>
      <c r="AH680" s="105"/>
      <c r="AI680" s="105"/>
      <c r="AJ680" s="105"/>
      <c r="AK680" s="105"/>
      <c r="AL680" s="105"/>
      <c r="AM680" s="105"/>
    </row>
    <row r="681" ht="15.75" customHeight="1">
      <c r="A681" s="105"/>
      <c r="B681" s="109"/>
      <c r="C681" s="173"/>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105"/>
      <c r="AL681" s="105"/>
      <c r="AM681" s="105"/>
    </row>
    <row r="682" ht="15.75" customHeight="1">
      <c r="A682" s="105"/>
      <c r="B682" s="109"/>
      <c r="C682" s="173"/>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c r="AA682" s="105"/>
      <c r="AB682" s="105"/>
      <c r="AC682" s="105"/>
      <c r="AD682" s="105"/>
      <c r="AE682" s="105"/>
      <c r="AF682" s="105"/>
      <c r="AG682" s="105"/>
      <c r="AH682" s="105"/>
      <c r="AI682" s="105"/>
      <c r="AJ682" s="105"/>
      <c r="AK682" s="105"/>
      <c r="AL682" s="105"/>
      <c r="AM682" s="105"/>
    </row>
    <row r="683" ht="15.75" customHeight="1">
      <c r="A683" s="105"/>
      <c r="B683" s="109"/>
      <c r="C683" s="173"/>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c r="AG683" s="105"/>
      <c r="AH683" s="105"/>
      <c r="AI683" s="105"/>
      <c r="AJ683" s="105"/>
      <c r="AK683" s="105"/>
      <c r="AL683" s="105"/>
      <c r="AM683" s="105"/>
    </row>
    <row r="684" ht="15.75" customHeight="1">
      <c r="A684" s="105"/>
      <c r="B684" s="109"/>
      <c r="C684" s="173"/>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c r="AA684" s="105"/>
      <c r="AB684" s="105"/>
      <c r="AC684" s="105"/>
      <c r="AD684" s="105"/>
      <c r="AE684" s="105"/>
      <c r="AF684" s="105"/>
      <c r="AG684" s="105"/>
      <c r="AH684" s="105"/>
      <c r="AI684" s="105"/>
      <c r="AJ684" s="105"/>
      <c r="AK684" s="105"/>
      <c r="AL684" s="105"/>
      <c r="AM684" s="105"/>
    </row>
    <row r="685" ht="15.75" customHeight="1">
      <c r="A685" s="105"/>
      <c r="B685" s="109"/>
      <c r="C685" s="173"/>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c r="AG685" s="105"/>
      <c r="AH685" s="105"/>
      <c r="AI685" s="105"/>
      <c r="AJ685" s="105"/>
      <c r="AK685" s="105"/>
      <c r="AL685" s="105"/>
      <c r="AM685" s="105"/>
    </row>
    <row r="686" ht="15.75" customHeight="1">
      <c r="A686" s="105"/>
      <c r="B686" s="109"/>
      <c r="C686" s="173"/>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c r="AA686" s="105"/>
      <c r="AB686" s="105"/>
      <c r="AC686" s="105"/>
      <c r="AD686" s="105"/>
      <c r="AE686" s="105"/>
      <c r="AF686" s="105"/>
      <c r="AG686" s="105"/>
      <c r="AH686" s="105"/>
      <c r="AI686" s="105"/>
      <c r="AJ686" s="105"/>
      <c r="AK686" s="105"/>
      <c r="AL686" s="105"/>
      <c r="AM686" s="105"/>
    </row>
    <row r="687" ht="15.75" customHeight="1">
      <c r="A687" s="105"/>
      <c r="B687" s="109"/>
      <c r="C687" s="173"/>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c r="AA687" s="105"/>
      <c r="AB687" s="105"/>
      <c r="AC687" s="105"/>
      <c r="AD687" s="105"/>
      <c r="AE687" s="105"/>
      <c r="AF687" s="105"/>
      <c r="AG687" s="105"/>
      <c r="AH687" s="105"/>
      <c r="AI687" s="105"/>
      <c r="AJ687" s="105"/>
      <c r="AK687" s="105"/>
      <c r="AL687" s="105"/>
      <c r="AM687" s="105"/>
    </row>
    <row r="688" ht="15.75" customHeight="1">
      <c r="A688" s="105"/>
      <c r="B688" s="109"/>
      <c r="C688" s="173"/>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c r="AA688" s="105"/>
      <c r="AB688" s="105"/>
      <c r="AC688" s="105"/>
      <c r="AD688" s="105"/>
      <c r="AE688" s="105"/>
      <c r="AF688" s="105"/>
      <c r="AG688" s="105"/>
      <c r="AH688" s="105"/>
      <c r="AI688" s="105"/>
      <c r="AJ688" s="105"/>
      <c r="AK688" s="105"/>
      <c r="AL688" s="105"/>
      <c r="AM688" s="105"/>
    </row>
    <row r="689" ht="15.75" customHeight="1">
      <c r="A689" s="105"/>
      <c r="B689" s="109"/>
      <c r="C689" s="173"/>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G689" s="105"/>
      <c r="AH689" s="105"/>
      <c r="AI689" s="105"/>
      <c r="AJ689" s="105"/>
      <c r="AK689" s="105"/>
      <c r="AL689" s="105"/>
      <c r="AM689" s="105"/>
    </row>
    <row r="690" ht="15.75" customHeight="1">
      <c r="A690" s="105"/>
      <c r="B690" s="109"/>
      <c r="C690" s="173"/>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c r="AA690" s="105"/>
      <c r="AB690" s="105"/>
      <c r="AC690" s="105"/>
      <c r="AD690" s="105"/>
      <c r="AE690" s="105"/>
      <c r="AF690" s="105"/>
      <c r="AG690" s="105"/>
      <c r="AH690" s="105"/>
      <c r="AI690" s="105"/>
      <c r="AJ690" s="105"/>
      <c r="AK690" s="105"/>
      <c r="AL690" s="105"/>
      <c r="AM690" s="105"/>
    </row>
    <row r="691" ht="15.75" customHeight="1">
      <c r="A691" s="105"/>
      <c r="B691" s="109"/>
      <c r="C691" s="173"/>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c r="AA691" s="105"/>
      <c r="AB691" s="105"/>
      <c r="AC691" s="105"/>
      <c r="AD691" s="105"/>
      <c r="AE691" s="105"/>
      <c r="AF691" s="105"/>
      <c r="AG691" s="105"/>
      <c r="AH691" s="105"/>
      <c r="AI691" s="105"/>
      <c r="AJ691" s="105"/>
      <c r="AK691" s="105"/>
      <c r="AL691" s="105"/>
      <c r="AM691" s="105"/>
    </row>
    <row r="692" ht="15.75" customHeight="1">
      <c r="A692" s="105"/>
      <c r="B692" s="109"/>
      <c r="C692" s="173"/>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c r="AG692" s="105"/>
      <c r="AH692" s="105"/>
      <c r="AI692" s="105"/>
      <c r="AJ692" s="105"/>
      <c r="AK692" s="105"/>
      <c r="AL692" s="105"/>
      <c r="AM692" s="105"/>
    </row>
    <row r="693" ht="15.75" customHeight="1">
      <c r="A693" s="105"/>
      <c r="B693" s="109"/>
      <c r="C693" s="173"/>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c r="AG693" s="105"/>
      <c r="AH693" s="105"/>
      <c r="AI693" s="105"/>
      <c r="AJ693" s="105"/>
      <c r="AK693" s="105"/>
      <c r="AL693" s="105"/>
      <c r="AM693" s="105"/>
    </row>
    <row r="694" ht="15.75" customHeight="1">
      <c r="A694" s="105"/>
      <c r="B694" s="109"/>
      <c r="C694" s="173"/>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c r="AA694" s="105"/>
      <c r="AB694" s="105"/>
      <c r="AC694" s="105"/>
      <c r="AD694" s="105"/>
      <c r="AE694" s="105"/>
      <c r="AF694" s="105"/>
      <c r="AG694" s="105"/>
      <c r="AH694" s="105"/>
      <c r="AI694" s="105"/>
      <c r="AJ694" s="105"/>
      <c r="AK694" s="105"/>
      <c r="AL694" s="105"/>
      <c r="AM694" s="105"/>
    </row>
    <row r="695" ht="15.75" customHeight="1">
      <c r="A695" s="105"/>
      <c r="B695" s="109"/>
      <c r="C695" s="173"/>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c r="AG695" s="105"/>
      <c r="AH695" s="105"/>
      <c r="AI695" s="105"/>
      <c r="AJ695" s="105"/>
      <c r="AK695" s="105"/>
      <c r="AL695" s="105"/>
      <c r="AM695" s="105"/>
    </row>
    <row r="696" ht="15.75" customHeight="1">
      <c r="A696" s="105"/>
      <c r="B696" s="109"/>
      <c r="C696" s="173"/>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c r="AG696" s="105"/>
      <c r="AH696" s="105"/>
      <c r="AI696" s="105"/>
      <c r="AJ696" s="105"/>
      <c r="AK696" s="105"/>
      <c r="AL696" s="105"/>
      <c r="AM696" s="105"/>
    </row>
    <row r="697" ht="15.75" customHeight="1">
      <c r="A697" s="105"/>
      <c r="B697" s="109"/>
      <c r="C697" s="173"/>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c r="AA697" s="105"/>
      <c r="AB697" s="105"/>
      <c r="AC697" s="105"/>
      <c r="AD697" s="105"/>
      <c r="AE697" s="105"/>
      <c r="AF697" s="105"/>
      <c r="AG697" s="105"/>
      <c r="AH697" s="105"/>
      <c r="AI697" s="105"/>
      <c r="AJ697" s="105"/>
      <c r="AK697" s="105"/>
      <c r="AL697" s="105"/>
      <c r="AM697" s="105"/>
    </row>
    <row r="698" ht="15.75" customHeight="1">
      <c r="A698" s="105"/>
      <c r="B698" s="109"/>
      <c r="C698" s="173"/>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c r="AG698" s="105"/>
      <c r="AH698" s="105"/>
      <c r="AI698" s="105"/>
      <c r="AJ698" s="105"/>
      <c r="AK698" s="105"/>
      <c r="AL698" s="105"/>
      <c r="AM698" s="105"/>
    </row>
    <row r="699" ht="15.75" customHeight="1">
      <c r="A699" s="105"/>
      <c r="B699" s="109"/>
      <c r="C699" s="173"/>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c r="AA699" s="105"/>
      <c r="AB699" s="105"/>
      <c r="AC699" s="105"/>
      <c r="AD699" s="105"/>
      <c r="AE699" s="105"/>
      <c r="AF699" s="105"/>
      <c r="AG699" s="105"/>
      <c r="AH699" s="105"/>
      <c r="AI699" s="105"/>
      <c r="AJ699" s="105"/>
      <c r="AK699" s="105"/>
      <c r="AL699" s="105"/>
      <c r="AM699" s="105"/>
    </row>
    <row r="700" ht="15.75" customHeight="1">
      <c r="A700" s="105"/>
      <c r="B700" s="109"/>
      <c r="C700" s="173"/>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c r="AA700" s="105"/>
      <c r="AB700" s="105"/>
      <c r="AC700" s="105"/>
      <c r="AD700" s="105"/>
      <c r="AE700" s="105"/>
      <c r="AF700" s="105"/>
      <c r="AG700" s="105"/>
      <c r="AH700" s="105"/>
      <c r="AI700" s="105"/>
      <c r="AJ700" s="105"/>
      <c r="AK700" s="105"/>
      <c r="AL700" s="105"/>
      <c r="AM700" s="105"/>
    </row>
    <row r="701" ht="15.75" customHeight="1">
      <c r="A701" s="105"/>
      <c r="B701" s="109"/>
      <c r="C701" s="173"/>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105"/>
      <c r="AL701" s="105"/>
      <c r="AM701" s="105"/>
    </row>
    <row r="702" ht="15.75" customHeight="1">
      <c r="A702" s="105"/>
      <c r="B702" s="109"/>
      <c r="C702" s="173"/>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5"/>
      <c r="AL702" s="105"/>
      <c r="AM702" s="105"/>
    </row>
    <row r="703" ht="15.75" customHeight="1">
      <c r="A703" s="105"/>
      <c r="B703" s="109"/>
      <c r="C703" s="173"/>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c r="AA703" s="105"/>
      <c r="AB703" s="105"/>
      <c r="AC703" s="105"/>
      <c r="AD703" s="105"/>
      <c r="AE703" s="105"/>
      <c r="AF703" s="105"/>
      <c r="AG703" s="105"/>
      <c r="AH703" s="105"/>
      <c r="AI703" s="105"/>
      <c r="AJ703" s="105"/>
      <c r="AK703" s="105"/>
      <c r="AL703" s="105"/>
      <c r="AM703" s="105"/>
    </row>
    <row r="704" ht="15.75" customHeight="1">
      <c r="A704" s="105"/>
      <c r="B704" s="109"/>
      <c r="C704" s="173"/>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c r="AA704" s="105"/>
      <c r="AB704" s="105"/>
      <c r="AC704" s="105"/>
      <c r="AD704" s="105"/>
      <c r="AE704" s="105"/>
      <c r="AF704" s="105"/>
      <c r="AG704" s="105"/>
      <c r="AH704" s="105"/>
      <c r="AI704" s="105"/>
      <c r="AJ704" s="105"/>
      <c r="AK704" s="105"/>
      <c r="AL704" s="105"/>
      <c r="AM704" s="105"/>
    </row>
    <row r="705" ht="15.75" customHeight="1">
      <c r="A705" s="105"/>
      <c r="B705" s="109"/>
      <c r="C705" s="173"/>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c r="AA705" s="105"/>
      <c r="AB705" s="105"/>
      <c r="AC705" s="105"/>
      <c r="AD705" s="105"/>
      <c r="AE705" s="105"/>
      <c r="AF705" s="105"/>
      <c r="AG705" s="105"/>
      <c r="AH705" s="105"/>
      <c r="AI705" s="105"/>
      <c r="AJ705" s="105"/>
      <c r="AK705" s="105"/>
      <c r="AL705" s="105"/>
      <c r="AM705" s="105"/>
    </row>
    <row r="706" ht="15.75" customHeight="1">
      <c r="A706" s="105"/>
      <c r="B706" s="109"/>
      <c r="C706" s="173"/>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c r="AA706" s="105"/>
      <c r="AB706" s="105"/>
      <c r="AC706" s="105"/>
      <c r="AD706" s="105"/>
      <c r="AE706" s="105"/>
      <c r="AF706" s="105"/>
      <c r="AG706" s="105"/>
      <c r="AH706" s="105"/>
      <c r="AI706" s="105"/>
      <c r="AJ706" s="105"/>
      <c r="AK706" s="105"/>
      <c r="AL706" s="105"/>
      <c r="AM706" s="105"/>
    </row>
    <row r="707" ht="15.75" customHeight="1">
      <c r="A707" s="105"/>
      <c r="B707" s="109"/>
      <c r="C707" s="173"/>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G707" s="105"/>
      <c r="AH707" s="105"/>
      <c r="AI707" s="105"/>
      <c r="AJ707" s="105"/>
      <c r="AK707" s="105"/>
      <c r="AL707" s="105"/>
      <c r="AM707" s="105"/>
    </row>
    <row r="708" ht="15.75" customHeight="1">
      <c r="A708" s="105"/>
      <c r="B708" s="109"/>
      <c r="C708" s="173"/>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c r="AG708" s="105"/>
      <c r="AH708" s="105"/>
      <c r="AI708" s="105"/>
      <c r="AJ708" s="105"/>
      <c r="AK708" s="105"/>
      <c r="AL708" s="105"/>
      <c r="AM708" s="105"/>
    </row>
    <row r="709" ht="15.75" customHeight="1">
      <c r="A709" s="105"/>
      <c r="B709" s="109"/>
      <c r="C709" s="173"/>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c r="AG709" s="105"/>
      <c r="AH709" s="105"/>
      <c r="AI709" s="105"/>
      <c r="AJ709" s="105"/>
      <c r="AK709" s="105"/>
      <c r="AL709" s="105"/>
      <c r="AM709" s="105"/>
    </row>
    <row r="710" ht="15.75" customHeight="1">
      <c r="A710" s="105"/>
      <c r="B710" s="109"/>
      <c r="C710" s="173"/>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c r="AG710" s="105"/>
      <c r="AH710" s="105"/>
      <c r="AI710" s="105"/>
      <c r="AJ710" s="105"/>
      <c r="AK710" s="105"/>
      <c r="AL710" s="105"/>
      <c r="AM710" s="105"/>
    </row>
    <row r="711" ht="15.75" customHeight="1">
      <c r="A711" s="105"/>
      <c r="B711" s="109"/>
      <c r="C711" s="173"/>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c r="AA711" s="105"/>
      <c r="AB711" s="105"/>
      <c r="AC711" s="105"/>
      <c r="AD711" s="105"/>
      <c r="AE711" s="105"/>
      <c r="AF711" s="105"/>
      <c r="AG711" s="105"/>
      <c r="AH711" s="105"/>
      <c r="AI711" s="105"/>
      <c r="AJ711" s="105"/>
      <c r="AK711" s="105"/>
      <c r="AL711" s="105"/>
      <c r="AM711" s="105"/>
    </row>
    <row r="712" ht="15.75" customHeight="1">
      <c r="A712" s="105"/>
      <c r="B712" s="109"/>
      <c r="C712" s="173"/>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c r="AA712" s="105"/>
      <c r="AB712" s="105"/>
      <c r="AC712" s="105"/>
      <c r="AD712" s="105"/>
      <c r="AE712" s="105"/>
      <c r="AF712" s="105"/>
      <c r="AG712" s="105"/>
      <c r="AH712" s="105"/>
      <c r="AI712" s="105"/>
      <c r="AJ712" s="105"/>
      <c r="AK712" s="105"/>
      <c r="AL712" s="105"/>
      <c r="AM712" s="105"/>
    </row>
    <row r="713" ht="15.75" customHeight="1">
      <c r="A713" s="105"/>
      <c r="B713" s="109"/>
      <c r="C713" s="173"/>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c r="AG713" s="105"/>
      <c r="AH713" s="105"/>
      <c r="AI713" s="105"/>
      <c r="AJ713" s="105"/>
      <c r="AK713" s="105"/>
      <c r="AL713" s="105"/>
      <c r="AM713" s="105"/>
    </row>
    <row r="714" ht="15.75" customHeight="1">
      <c r="A714" s="105"/>
      <c r="B714" s="109"/>
      <c r="C714" s="173"/>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c r="AG714" s="105"/>
      <c r="AH714" s="105"/>
      <c r="AI714" s="105"/>
      <c r="AJ714" s="105"/>
      <c r="AK714" s="105"/>
      <c r="AL714" s="105"/>
      <c r="AM714" s="105"/>
    </row>
    <row r="715" ht="15.75" customHeight="1">
      <c r="A715" s="105"/>
      <c r="B715" s="109"/>
      <c r="C715" s="173"/>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c r="AA715" s="105"/>
      <c r="AB715" s="105"/>
      <c r="AC715" s="105"/>
      <c r="AD715" s="105"/>
      <c r="AE715" s="105"/>
      <c r="AF715" s="105"/>
      <c r="AG715" s="105"/>
      <c r="AH715" s="105"/>
      <c r="AI715" s="105"/>
      <c r="AJ715" s="105"/>
      <c r="AK715" s="105"/>
      <c r="AL715" s="105"/>
      <c r="AM715" s="105"/>
    </row>
    <row r="716" ht="15.75" customHeight="1">
      <c r="A716" s="105"/>
      <c r="B716" s="109"/>
      <c r="C716" s="173"/>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5"/>
      <c r="AL716" s="105"/>
      <c r="AM716" s="105"/>
    </row>
    <row r="717" ht="15.75" customHeight="1">
      <c r="A717" s="105"/>
      <c r="B717" s="109"/>
      <c r="C717" s="173"/>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5"/>
      <c r="AL717" s="105"/>
      <c r="AM717" s="105"/>
    </row>
    <row r="718" ht="15.75" customHeight="1">
      <c r="A718" s="105"/>
      <c r="B718" s="109"/>
      <c r="C718" s="173"/>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5"/>
      <c r="AL718" s="105"/>
      <c r="AM718" s="105"/>
    </row>
    <row r="719" ht="15.75" customHeight="1">
      <c r="A719" s="105"/>
      <c r="B719" s="109"/>
      <c r="C719" s="173"/>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c r="AA719" s="105"/>
      <c r="AB719" s="105"/>
      <c r="AC719" s="105"/>
      <c r="AD719" s="105"/>
      <c r="AE719" s="105"/>
      <c r="AF719" s="105"/>
      <c r="AG719" s="105"/>
      <c r="AH719" s="105"/>
      <c r="AI719" s="105"/>
      <c r="AJ719" s="105"/>
      <c r="AK719" s="105"/>
      <c r="AL719" s="105"/>
      <c r="AM719" s="105"/>
    </row>
    <row r="720" ht="15.75" customHeight="1">
      <c r="A720" s="105"/>
      <c r="B720" s="109"/>
      <c r="C720" s="173"/>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c r="AG720" s="105"/>
      <c r="AH720" s="105"/>
      <c r="AI720" s="105"/>
      <c r="AJ720" s="105"/>
      <c r="AK720" s="105"/>
      <c r="AL720" s="105"/>
      <c r="AM720" s="105"/>
    </row>
    <row r="721" ht="15.75" customHeight="1">
      <c r="A721" s="105"/>
      <c r="B721" s="109"/>
      <c r="C721" s="173"/>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c r="AG721" s="105"/>
      <c r="AH721" s="105"/>
      <c r="AI721" s="105"/>
      <c r="AJ721" s="105"/>
      <c r="AK721" s="105"/>
      <c r="AL721" s="105"/>
      <c r="AM721" s="105"/>
    </row>
    <row r="722" ht="15.75" customHeight="1">
      <c r="A722" s="105"/>
      <c r="B722" s="109"/>
      <c r="C722" s="173"/>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c r="AG722" s="105"/>
      <c r="AH722" s="105"/>
      <c r="AI722" s="105"/>
      <c r="AJ722" s="105"/>
      <c r="AK722" s="105"/>
      <c r="AL722" s="105"/>
      <c r="AM722" s="105"/>
    </row>
    <row r="723" ht="15.75" customHeight="1">
      <c r="A723" s="105"/>
      <c r="B723" s="109"/>
      <c r="C723" s="173"/>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c r="AG723" s="105"/>
      <c r="AH723" s="105"/>
      <c r="AI723" s="105"/>
      <c r="AJ723" s="105"/>
      <c r="AK723" s="105"/>
      <c r="AL723" s="105"/>
      <c r="AM723" s="105"/>
    </row>
    <row r="724" ht="15.75" customHeight="1">
      <c r="A724" s="105"/>
      <c r="B724" s="109"/>
      <c r="C724" s="173"/>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105"/>
      <c r="AL724" s="105"/>
      <c r="AM724" s="105"/>
    </row>
    <row r="725" ht="15.75" customHeight="1">
      <c r="A725" s="105"/>
      <c r="B725" s="109"/>
      <c r="C725" s="173"/>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G725" s="105"/>
      <c r="AH725" s="105"/>
      <c r="AI725" s="105"/>
      <c r="AJ725" s="105"/>
      <c r="AK725" s="105"/>
      <c r="AL725" s="105"/>
      <c r="AM725" s="105"/>
    </row>
    <row r="726" ht="15.75" customHeight="1">
      <c r="A726" s="105"/>
      <c r="B726" s="109"/>
      <c r="C726" s="173"/>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c r="AG726" s="105"/>
      <c r="AH726" s="105"/>
      <c r="AI726" s="105"/>
      <c r="AJ726" s="105"/>
      <c r="AK726" s="105"/>
      <c r="AL726" s="105"/>
      <c r="AM726" s="105"/>
    </row>
    <row r="727" ht="15.75" customHeight="1">
      <c r="A727" s="105"/>
      <c r="B727" s="109"/>
      <c r="C727" s="173"/>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c r="AG727" s="105"/>
      <c r="AH727" s="105"/>
      <c r="AI727" s="105"/>
      <c r="AJ727" s="105"/>
      <c r="AK727" s="105"/>
      <c r="AL727" s="105"/>
      <c r="AM727" s="105"/>
    </row>
    <row r="728" ht="15.75" customHeight="1">
      <c r="A728" s="105"/>
      <c r="B728" s="109"/>
      <c r="C728" s="173"/>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c r="AA728" s="105"/>
      <c r="AB728" s="105"/>
      <c r="AC728" s="105"/>
      <c r="AD728" s="105"/>
      <c r="AE728" s="105"/>
      <c r="AF728" s="105"/>
      <c r="AG728" s="105"/>
      <c r="AH728" s="105"/>
      <c r="AI728" s="105"/>
      <c r="AJ728" s="105"/>
      <c r="AK728" s="105"/>
      <c r="AL728" s="105"/>
      <c r="AM728" s="105"/>
    </row>
    <row r="729" ht="15.75" customHeight="1">
      <c r="A729" s="105"/>
      <c r="B729" s="109"/>
      <c r="C729" s="173"/>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c r="AA729" s="105"/>
      <c r="AB729" s="105"/>
      <c r="AC729" s="105"/>
      <c r="AD729" s="105"/>
      <c r="AE729" s="105"/>
      <c r="AF729" s="105"/>
      <c r="AG729" s="105"/>
      <c r="AH729" s="105"/>
      <c r="AI729" s="105"/>
      <c r="AJ729" s="105"/>
      <c r="AK729" s="105"/>
      <c r="AL729" s="105"/>
      <c r="AM729" s="105"/>
    </row>
    <row r="730" ht="15.75" customHeight="1">
      <c r="A730" s="105"/>
      <c r="B730" s="109"/>
      <c r="C730" s="173"/>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c r="AG730" s="105"/>
      <c r="AH730" s="105"/>
      <c r="AI730" s="105"/>
      <c r="AJ730" s="105"/>
      <c r="AK730" s="105"/>
      <c r="AL730" s="105"/>
      <c r="AM730" s="105"/>
    </row>
    <row r="731" ht="15.75" customHeight="1">
      <c r="A731" s="105"/>
      <c r="B731" s="109"/>
      <c r="C731" s="173"/>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c r="AG731" s="105"/>
      <c r="AH731" s="105"/>
      <c r="AI731" s="105"/>
      <c r="AJ731" s="105"/>
      <c r="AK731" s="105"/>
      <c r="AL731" s="105"/>
      <c r="AM731" s="105"/>
    </row>
    <row r="732" ht="15.75" customHeight="1">
      <c r="A732" s="105"/>
      <c r="B732" s="109"/>
      <c r="C732" s="173"/>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c r="AA732" s="105"/>
      <c r="AB732" s="105"/>
      <c r="AC732" s="105"/>
      <c r="AD732" s="105"/>
      <c r="AE732" s="105"/>
      <c r="AF732" s="105"/>
      <c r="AG732" s="105"/>
      <c r="AH732" s="105"/>
      <c r="AI732" s="105"/>
      <c r="AJ732" s="105"/>
      <c r="AK732" s="105"/>
      <c r="AL732" s="105"/>
      <c r="AM732" s="105"/>
    </row>
    <row r="733" ht="15.75" customHeight="1">
      <c r="A733" s="105"/>
      <c r="B733" s="109"/>
      <c r="C733" s="173"/>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c r="AA733" s="105"/>
      <c r="AB733" s="105"/>
      <c r="AC733" s="105"/>
      <c r="AD733" s="105"/>
      <c r="AE733" s="105"/>
      <c r="AF733" s="105"/>
      <c r="AG733" s="105"/>
      <c r="AH733" s="105"/>
      <c r="AI733" s="105"/>
      <c r="AJ733" s="105"/>
      <c r="AK733" s="105"/>
      <c r="AL733" s="105"/>
      <c r="AM733" s="105"/>
    </row>
    <row r="734" ht="15.75" customHeight="1">
      <c r="A734" s="105"/>
      <c r="B734" s="109"/>
      <c r="C734" s="173"/>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c r="AG734" s="105"/>
      <c r="AH734" s="105"/>
      <c r="AI734" s="105"/>
      <c r="AJ734" s="105"/>
      <c r="AK734" s="105"/>
      <c r="AL734" s="105"/>
      <c r="AM734" s="105"/>
    </row>
    <row r="735" ht="15.75" customHeight="1">
      <c r="A735" s="105"/>
      <c r="B735" s="109"/>
      <c r="C735" s="173"/>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c r="AG735" s="105"/>
      <c r="AH735" s="105"/>
      <c r="AI735" s="105"/>
      <c r="AJ735" s="105"/>
      <c r="AK735" s="105"/>
      <c r="AL735" s="105"/>
      <c r="AM735" s="105"/>
    </row>
    <row r="736" ht="15.75" customHeight="1">
      <c r="A736" s="105"/>
      <c r="B736" s="109"/>
      <c r="C736" s="173"/>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5"/>
      <c r="AL736" s="105"/>
      <c r="AM736" s="105"/>
    </row>
    <row r="737" ht="15.75" customHeight="1">
      <c r="A737" s="105"/>
      <c r="B737" s="109"/>
      <c r="C737" s="173"/>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c r="AG737" s="105"/>
      <c r="AH737" s="105"/>
      <c r="AI737" s="105"/>
      <c r="AJ737" s="105"/>
      <c r="AK737" s="105"/>
      <c r="AL737" s="105"/>
      <c r="AM737" s="105"/>
    </row>
    <row r="738" ht="15.75" customHeight="1">
      <c r="A738" s="105"/>
      <c r="B738" s="109"/>
      <c r="C738" s="173"/>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c r="AG738" s="105"/>
      <c r="AH738" s="105"/>
      <c r="AI738" s="105"/>
      <c r="AJ738" s="105"/>
      <c r="AK738" s="105"/>
      <c r="AL738" s="105"/>
      <c r="AM738" s="105"/>
    </row>
    <row r="739" ht="15.75" customHeight="1">
      <c r="A739" s="105"/>
      <c r="B739" s="109"/>
      <c r="C739" s="173"/>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c r="AG739" s="105"/>
      <c r="AH739" s="105"/>
      <c r="AI739" s="105"/>
      <c r="AJ739" s="105"/>
      <c r="AK739" s="105"/>
      <c r="AL739" s="105"/>
      <c r="AM739" s="105"/>
    </row>
    <row r="740" ht="15.75" customHeight="1">
      <c r="A740" s="105"/>
      <c r="B740" s="109"/>
      <c r="C740" s="173"/>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c r="AA740" s="105"/>
      <c r="AB740" s="105"/>
      <c r="AC740" s="105"/>
      <c r="AD740" s="105"/>
      <c r="AE740" s="105"/>
      <c r="AF740" s="105"/>
      <c r="AG740" s="105"/>
      <c r="AH740" s="105"/>
      <c r="AI740" s="105"/>
      <c r="AJ740" s="105"/>
      <c r="AK740" s="105"/>
      <c r="AL740" s="105"/>
      <c r="AM740" s="105"/>
    </row>
    <row r="741" ht="15.75" customHeight="1">
      <c r="A741" s="105"/>
      <c r="B741" s="109"/>
      <c r="C741" s="173"/>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c r="AG741" s="105"/>
      <c r="AH741" s="105"/>
      <c r="AI741" s="105"/>
      <c r="AJ741" s="105"/>
      <c r="AK741" s="105"/>
      <c r="AL741" s="105"/>
      <c r="AM741" s="105"/>
    </row>
    <row r="742" ht="15.75" customHeight="1">
      <c r="A742" s="105"/>
      <c r="B742" s="109"/>
      <c r="C742" s="173"/>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c r="AG742" s="105"/>
      <c r="AH742" s="105"/>
      <c r="AI742" s="105"/>
      <c r="AJ742" s="105"/>
      <c r="AK742" s="105"/>
      <c r="AL742" s="105"/>
      <c r="AM742" s="105"/>
    </row>
    <row r="743" ht="15.75" customHeight="1">
      <c r="A743" s="105"/>
      <c r="B743" s="109"/>
      <c r="C743" s="173"/>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G743" s="105"/>
      <c r="AH743" s="105"/>
      <c r="AI743" s="105"/>
      <c r="AJ743" s="105"/>
      <c r="AK743" s="105"/>
      <c r="AL743" s="105"/>
      <c r="AM743" s="105"/>
    </row>
    <row r="744" ht="15.75" customHeight="1">
      <c r="A744" s="105"/>
      <c r="B744" s="109"/>
      <c r="C744" s="173"/>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c r="AA744" s="105"/>
      <c r="AB744" s="105"/>
      <c r="AC744" s="105"/>
      <c r="AD744" s="105"/>
      <c r="AE744" s="105"/>
      <c r="AF744" s="105"/>
      <c r="AG744" s="105"/>
      <c r="AH744" s="105"/>
      <c r="AI744" s="105"/>
      <c r="AJ744" s="105"/>
      <c r="AK744" s="105"/>
      <c r="AL744" s="105"/>
      <c r="AM744" s="105"/>
    </row>
    <row r="745" ht="15.75" customHeight="1">
      <c r="A745" s="105"/>
      <c r="B745" s="109"/>
      <c r="C745" s="173"/>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c r="AG745" s="105"/>
      <c r="AH745" s="105"/>
      <c r="AI745" s="105"/>
      <c r="AJ745" s="105"/>
      <c r="AK745" s="105"/>
      <c r="AL745" s="105"/>
      <c r="AM745" s="105"/>
    </row>
    <row r="746" ht="15.75" customHeight="1">
      <c r="A746" s="105"/>
      <c r="B746" s="109"/>
      <c r="C746" s="173"/>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c r="AA746" s="105"/>
      <c r="AB746" s="105"/>
      <c r="AC746" s="105"/>
      <c r="AD746" s="105"/>
      <c r="AE746" s="105"/>
      <c r="AF746" s="105"/>
      <c r="AG746" s="105"/>
      <c r="AH746" s="105"/>
      <c r="AI746" s="105"/>
      <c r="AJ746" s="105"/>
      <c r="AK746" s="105"/>
      <c r="AL746" s="105"/>
      <c r="AM746" s="105"/>
    </row>
    <row r="747" ht="15.75" customHeight="1">
      <c r="A747" s="105"/>
      <c r="B747" s="109"/>
      <c r="C747" s="173"/>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c r="AG747" s="105"/>
      <c r="AH747" s="105"/>
      <c r="AI747" s="105"/>
      <c r="AJ747" s="105"/>
      <c r="AK747" s="105"/>
      <c r="AL747" s="105"/>
      <c r="AM747" s="105"/>
    </row>
    <row r="748" ht="15.75" customHeight="1">
      <c r="A748" s="105"/>
      <c r="B748" s="109"/>
      <c r="C748" s="173"/>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105"/>
      <c r="AE748" s="105"/>
      <c r="AF748" s="105"/>
      <c r="AG748" s="105"/>
      <c r="AH748" s="105"/>
      <c r="AI748" s="105"/>
      <c r="AJ748" s="105"/>
      <c r="AK748" s="105"/>
      <c r="AL748" s="105"/>
      <c r="AM748" s="105"/>
    </row>
    <row r="749" ht="15.75" customHeight="1">
      <c r="A749" s="105"/>
      <c r="B749" s="109"/>
      <c r="C749" s="173"/>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c r="AA749" s="105"/>
      <c r="AB749" s="105"/>
      <c r="AC749" s="105"/>
      <c r="AD749" s="105"/>
      <c r="AE749" s="105"/>
      <c r="AF749" s="105"/>
      <c r="AG749" s="105"/>
      <c r="AH749" s="105"/>
      <c r="AI749" s="105"/>
      <c r="AJ749" s="105"/>
      <c r="AK749" s="105"/>
      <c r="AL749" s="105"/>
      <c r="AM749" s="105"/>
    </row>
    <row r="750" ht="15.75" customHeight="1">
      <c r="A750" s="105"/>
      <c r="B750" s="109"/>
      <c r="C750" s="173"/>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c r="AA750" s="105"/>
      <c r="AB750" s="105"/>
      <c r="AC750" s="105"/>
      <c r="AD750" s="105"/>
      <c r="AE750" s="105"/>
      <c r="AF750" s="105"/>
      <c r="AG750" s="105"/>
      <c r="AH750" s="105"/>
      <c r="AI750" s="105"/>
      <c r="AJ750" s="105"/>
      <c r="AK750" s="105"/>
      <c r="AL750" s="105"/>
      <c r="AM750" s="105"/>
    </row>
    <row r="751" ht="15.75" customHeight="1">
      <c r="A751" s="105"/>
      <c r="B751" s="109"/>
      <c r="C751" s="173"/>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c r="AA751" s="105"/>
      <c r="AB751" s="105"/>
      <c r="AC751" s="105"/>
      <c r="AD751" s="105"/>
      <c r="AE751" s="105"/>
      <c r="AF751" s="105"/>
      <c r="AG751" s="105"/>
      <c r="AH751" s="105"/>
      <c r="AI751" s="105"/>
      <c r="AJ751" s="105"/>
      <c r="AK751" s="105"/>
      <c r="AL751" s="105"/>
      <c r="AM751" s="105"/>
    </row>
    <row r="752" ht="15.75" customHeight="1">
      <c r="A752" s="105"/>
      <c r="B752" s="109"/>
      <c r="C752" s="173"/>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c r="AG752" s="105"/>
      <c r="AH752" s="105"/>
      <c r="AI752" s="105"/>
      <c r="AJ752" s="105"/>
      <c r="AK752" s="105"/>
      <c r="AL752" s="105"/>
      <c r="AM752" s="105"/>
    </row>
    <row r="753" ht="15.75" customHeight="1">
      <c r="A753" s="105"/>
      <c r="B753" s="109"/>
      <c r="C753" s="173"/>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c r="AA753" s="105"/>
      <c r="AB753" s="105"/>
      <c r="AC753" s="105"/>
      <c r="AD753" s="105"/>
      <c r="AE753" s="105"/>
      <c r="AF753" s="105"/>
      <c r="AG753" s="105"/>
      <c r="AH753" s="105"/>
      <c r="AI753" s="105"/>
      <c r="AJ753" s="105"/>
      <c r="AK753" s="105"/>
      <c r="AL753" s="105"/>
      <c r="AM753" s="105"/>
    </row>
    <row r="754" ht="15.75" customHeight="1">
      <c r="A754" s="105"/>
      <c r="B754" s="109"/>
      <c r="C754" s="173"/>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c r="AA754" s="105"/>
      <c r="AB754" s="105"/>
      <c r="AC754" s="105"/>
      <c r="AD754" s="105"/>
      <c r="AE754" s="105"/>
      <c r="AF754" s="105"/>
      <c r="AG754" s="105"/>
      <c r="AH754" s="105"/>
      <c r="AI754" s="105"/>
      <c r="AJ754" s="105"/>
      <c r="AK754" s="105"/>
      <c r="AL754" s="105"/>
      <c r="AM754" s="105"/>
    </row>
    <row r="755" ht="15.75" customHeight="1">
      <c r="A755" s="105"/>
      <c r="B755" s="109"/>
      <c r="C755" s="173"/>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c r="AA755" s="105"/>
      <c r="AB755" s="105"/>
      <c r="AC755" s="105"/>
      <c r="AD755" s="105"/>
      <c r="AE755" s="105"/>
      <c r="AF755" s="105"/>
      <c r="AG755" s="105"/>
      <c r="AH755" s="105"/>
      <c r="AI755" s="105"/>
      <c r="AJ755" s="105"/>
      <c r="AK755" s="105"/>
      <c r="AL755" s="105"/>
      <c r="AM755" s="105"/>
    </row>
    <row r="756" ht="15.75" customHeight="1">
      <c r="A756" s="105"/>
      <c r="B756" s="109"/>
      <c r="C756" s="173"/>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c r="AA756" s="105"/>
      <c r="AB756" s="105"/>
      <c r="AC756" s="105"/>
      <c r="AD756" s="105"/>
      <c r="AE756" s="105"/>
      <c r="AF756" s="105"/>
      <c r="AG756" s="105"/>
      <c r="AH756" s="105"/>
      <c r="AI756" s="105"/>
      <c r="AJ756" s="105"/>
      <c r="AK756" s="105"/>
      <c r="AL756" s="105"/>
      <c r="AM756" s="105"/>
    </row>
    <row r="757" ht="15.75" customHeight="1">
      <c r="A757" s="105"/>
      <c r="B757" s="109"/>
      <c r="C757" s="173"/>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c r="AA757" s="105"/>
      <c r="AB757" s="105"/>
      <c r="AC757" s="105"/>
      <c r="AD757" s="105"/>
      <c r="AE757" s="105"/>
      <c r="AF757" s="105"/>
      <c r="AG757" s="105"/>
      <c r="AH757" s="105"/>
      <c r="AI757" s="105"/>
      <c r="AJ757" s="105"/>
      <c r="AK757" s="105"/>
      <c r="AL757" s="105"/>
      <c r="AM757" s="105"/>
    </row>
    <row r="758" ht="15.75" customHeight="1">
      <c r="A758" s="105"/>
      <c r="B758" s="109"/>
      <c r="C758" s="173"/>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c r="AA758" s="105"/>
      <c r="AB758" s="105"/>
      <c r="AC758" s="105"/>
      <c r="AD758" s="105"/>
      <c r="AE758" s="105"/>
      <c r="AF758" s="105"/>
      <c r="AG758" s="105"/>
      <c r="AH758" s="105"/>
      <c r="AI758" s="105"/>
      <c r="AJ758" s="105"/>
      <c r="AK758" s="105"/>
      <c r="AL758" s="105"/>
      <c r="AM758" s="105"/>
    </row>
    <row r="759" ht="15.75" customHeight="1">
      <c r="A759" s="105"/>
      <c r="B759" s="109"/>
      <c r="C759" s="173"/>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c r="AA759" s="105"/>
      <c r="AB759" s="105"/>
      <c r="AC759" s="105"/>
      <c r="AD759" s="105"/>
      <c r="AE759" s="105"/>
      <c r="AF759" s="105"/>
      <c r="AG759" s="105"/>
      <c r="AH759" s="105"/>
      <c r="AI759" s="105"/>
      <c r="AJ759" s="105"/>
      <c r="AK759" s="105"/>
      <c r="AL759" s="105"/>
      <c r="AM759" s="105"/>
    </row>
    <row r="760" ht="15.75" customHeight="1">
      <c r="A760" s="105"/>
      <c r="B760" s="109"/>
      <c r="C760" s="173"/>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c r="AA760" s="105"/>
      <c r="AB760" s="105"/>
      <c r="AC760" s="105"/>
      <c r="AD760" s="105"/>
      <c r="AE760" s="105"/>
      <c r="AF760" s="105"/>
      <c r="AG760" s="105"/>
      <c r="AH760" s="105"/>
      <c r="AI760" s="105"/>
      <c r="AJ760" s="105"/>
      <c r="AK760" s="105"/>
      <c r="AL760" s="105"/>
      <c r="AM760" s="105"/>
    </row>
    <row r="761" ht="15.75" customHeight="1">
      <c r="A761" s="105"/>
      <c r="B761" s="109"/>
      <c r="C761" s="173"/>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c r="AG761" s="105"/>
      <c r="AH761" s="105"/>
      <c r="AI761" s="105"/>
      <c r="AJ761" s="105"/>
      <c r="AK761" s="105"/>
      <c r="AL761" s="105"/>
      <c r="AM761" s="105"/>
    </row>
    <row r="762" ht="15.75" customHeight="1">
      <c r="A762" s="105"/>
      <c r="B762" s="109"/>
      <c r="C762" s="173"/>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c r="AG762" s="105"/>
      <c r="AH762" s="105"/>
      <c r="AI762" s="105"/>
      <c r="AJ762" s="105"/>
      <c r="AK762" s="105"/>
      <c r="AL762" s="105"/>
      <c r="AM762" s="105"/>
    </row>
    <row r="763" ht="15.75" customHeight="1">
      <c r="A763" s="105"/>
      <c r="B763" s="109"/>
      <c r="C763" s="173"/>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c r="AA763" s="105"/>
      <c r="AB763" s="105"/>
      <c r="AC763" s="105"/>
      <c r="AD763" s="105"/>
      <c r="AE763" s="105"/>
      <c r="AF763" s="105"/>
      <c r="AG763" s="105"/>
      <c r="AH763" s="105"/>
      <c r="AI763" s="105"/>
      <c r="AJ763" s="105"/>
      <c r="AK763" s="105"/>
      <c r="AL763" s="105"/>
      <c r="AM763" s="105"/>
    </row>
    <row r="764" ht="15.75" customHeight="1">
      <c r="A764" s="105"/>
      <c r="B764" s="109"/>
      <c r="C764" s="173"/>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c r="AA764" s="105"/>
      <c r="AB764" s="105"/>
      <c r="AC764" s="105"/>
      <c r="AD764" s="105"/>
      <c r="AE764" s="105"/>
      <c r="AF764" s="105"/>
      <c r="AG764" s="105"/>
      <c r="AH764" s="105"/>
      <c r="AI764" s="105"/>
      <c r="AJ764" s="105"/>
      <c r="AK764" s="105"/>
      <c r="AL764" s="105"/>
      <c r="AM764" s="105"/>
    </row>
    <row r="765" ht="15.75" customHeight="1">
      <c r="A765" s="105"/>
      <c r="B765" s="109"/>
      <c r="C765" s="173"/>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c r="AA765" s="105"/>
      <c r="AB765" s="105"/>
      <c r="AC765" s="105"/>
      <c r="AD765" s="105"/>
      <c r="AE765" s="105"/>
      <c r="AF765" s="105"/>
      <c r="AG765" s="105"/>
      <c r="AH765" s="105"/>
      <c r="AI765" s="105"/>
      <c r="AJ765" s="105"/>
      <c r="AK765" s="105"/>
      <c r="AL765" s="105"/>
      <c r="AM765" s="105"/>
    </row>
    <row r="766" ht="15.75" customHeight="1">
      <c r="A766" s="105"/>
      <c r="B766" s="109"/>
      <c r="C766" s="173"/>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c r="AA766" s="105"/>
      <c r="AB766" s="105"/>
      <c r="AC766" s="105"/>
      <c r="AD766" s="105"/>
      <c r="AE766" s="105"/>
      <c r="AF766" s="105"/>
      <c r="AG766" s="105"/>
      <c r="AH766" s="105"/>
      <c r="AI766" s="105"/>
      <c r="AJ766" s="105"/>
      <c r="AK766" s="105"/>
      <c r="AL766" s="105"/>
      <c r="AM766" s="105"/>
    </row>
    <row r="767" ht="15.75" customHeight="1">
      <c r="A767" s="105"/>
      <c r="B767" s="109"/>
      <c r="C767" s="173"/>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c r="AA767" s="105"/>
      <c r="AB767" s="105"/>
      <c r="AC767" s="105"/>
      <c r="AD767" s="105"/>
      <c r="AE767" s="105"/>
      <c r="AF767" s="105"/>
      <c r="AG767" s="105"/>
      <c r="AH767" s="105"/>
      <c r="AI767" s="105"/>
      <c r="AJ767" s="105"/>
      <c r="AK767" s="105"/>
      <c r="AL767" s="105"/>
      <c r="AM767" s="105"/>
    </row>
    <row r="768" ht="15.75" customHeight="1">
      <c r="A768" s="105"/>
      <c r="B768" s="109"/>
      <c r="C768" s="173"/>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c r="AA768" s="105"/>
      <c r="AB768" s="105"/>
      <c r="AC768" s="105"/>
      <c r="AD768" s="105"/>
      <c r="AE768" s="105"/>
      <c r="AF768" s="105"/>
      <c r="AG768" s="105"/>
      <c r="AH768" s="105"/>
      <c r="AI768" s="105"/>
      <c r="AJ768" s="105"/>
      <c r="AK768" s="105"/>
      <c r="AL768" s="105"/>
      <c r="AM768" s="105"/>
    </row>
    <row r="769" ht="15.75" customHeight="1">
      <c r="A769" s="105"/>
      <c r="B769" s="109"/>
      <c r="C769" s="173"/>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c r="AA769" s="105"/>
      <c r="AB769" s="105"/>
      <c r="AC769" s="105"/>
      <c r="AD769" s="105"/>
      <c r="AE769" s="105"/>
      <c r="AF769" s="105"/>
      <c r="AG769" s="105"/>
      <c r="AH769" s="105"/>
      <c r="AI769" s="105"/>
      <c r="AJ769" s="105"/>
      <c r="AK769" s="105"/>
      <c r="AL769" s="105"/>
      <c r="AM769" s="105"/>
    </row>
    <row r="770" ht="15.75" customHeight="1">
      <c r="A770" s="105"/>
      <c r="B770" s="109"/>
      <c r="C770" s="173"/>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c r="AA770" s="105"/>
      <c r="AB770" s="105"/>
      <c r="AC770" s="105"/>
      <c r="AD770" s="105"/>
      <c r="AE770" s="105"/>
      <c r="AF770" s="105"/>
      <c r="AG770" s="105"/>
      <c r="AH770" s="105"/>
      <c r="AI770" s="105"/>
      <c r="AJ770" s="105"/>
      <c r="AK770" s="105"/>
      <c r="AL770" s="105"/>
      <c r="AM770" s="105"/>
    </row>
    <row r="771" ht="15.75" customHeight="1">
      <c r="A771" s="105"/>
      <c r="B771" s="109"/>
      <c r="C771" s="173"/>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c r="AA771" s="105"/>
      <c r="AB771" s="105"/>
      <c r="AC771" s="105"/>
      <c r="AD771" s="105"/>
      <c r="AE771" s="105"/>
      <c r="AF771" s="105"/>
      <c r="AG771" s="105"/>
      <c r="AH771" s="105"/>
      <c r="AI771" s="105"/>
      <c r="AJ771" s="105"/>
      <c r="AK771" s="105"/>
      <c r="AL771" s="105"/>
      <c r="AM771" s="105"/>
    </row>
    <row r="772" ht="15.75" customHeight="1">
      <c r="A772" s="105"/>
      <c r="B772" s="109"/>
      <c r="C772" s="173"/>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c r="AA772" s="105"/>
      <c r="AB772" s="105"/>
      <c r="AC772" s="105"/>
      <c r="AD772" s="105"/>
      <c r="AE772" s="105"/>
      <c r="AF772" s="105"/>
      <c r="AG772" s="105"/>
      <c r="AH772" s="105"/>
      <c r="AI772" s="105"/>
      <c r="AJ772" s="105"/>
      <c r="AK772" s="105"/>
      <c r="AL772" s="105"/>
      <c r="AM772" s="105"/>
    </row>
    <row r="773" ht="15.75" customHeight="1">
      <c r="A773" s="105"/>
      <c r="B773" s="109"/>
      <c r="C773" s="173"/>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c r="AA773" s="105"/>
      <c r="AB773" s="105"/>
      <c r="AC773" s="105"/>
      <c r="AD773" s="105"/>
      <c r="AE773" s="105"/>
      <c r="AF773" s="105"/>
      <c r="AG773" s="105"/>
      <c r="AH773" s="105"/>
      <c r="AI773" s="105"/>
      <c r="AJ773" s="105"/>
      <c r="AK773" s="105"/>
      <c r="AL773" s="105"/>
      <c r="AM773" s="105"/>
    </row>
    <row r="774" ht="15.75" customHeight="1">
      <c r="A774" s="105"/>
      <c r="B774" s="109"/>
      <c r="C774" s="173"/>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c r="AA774" s="105"/>
      <c r="AB774" s="105"/>
      <c r="AC774" s="105"/>
      <c r="AD774" s="105"/>
      <c r="AE774" s="105"/>
      <c r="AF774" s="105"/>
      <c r="AG774" s="105"/>
      <c r="AH774" s="105"/>
      <c r="AI774" s="105"/>
      <c r="AJ774" s="105"/>
      <c r="AK774" s="105"/>
      <c r="AL774" s="105"/>
      <c r="AM774" s="105"/>
    </row>
    <row r="775" ht="15.75" customHeight="1">
      <c r="A775" s="105"/>
      <c r="B775" s="109"/>
      <c r="C775" s="173"/>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c r="AA775" s="105"/>
      <c r="AB775" s="105"/>
      <c r="AC775" s="105"/>
      <c r="AD775" s="105"/>
      <c r="AE775" s="105"/>
      <c r="AF775" s="105"/>
      <c r="AG775" s="105"/>
      <c r="AH775" s="105"/>
      <c r="AI775" s="105"/>
      <c r="AJ775" s="105"/>
      <c r="AK775" s="105"/>
      <c r="AL775" s="105"/>
      <c r="AM775" s="105"/>
    </row>
    <row r="776" ht="15.75" customHeight="1">
      <c r="A776" s="105"/>
      <c r="B776" s="109"/>
      <c r="C776" s="173"/>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c r="AA776" s="105"/>
      <c r="AB776" s="105"/>
      <c r="AC776" s="105"/>
      <c r="AD776" s="105"/>
      <c r="AE776" s="105"/>
      <c r="AF776" s="105"/>
      <c r="AG776" s="105"/>
      <c r="AH776" s="105"/>
      <c r="AI776" s="105"/>
      <c r="AJ776" s="105"/>
      <c r="AK776" s="105"/>
      <c r="AL776" s="105"/>
      <c r="AM776" s="105"/>
    </row>
    <row r="777" ht="15.75" customHeight="1">
      <c r="A777" s="105"/>
      <c r="B777" s="109"/>
      <c r="C777" s="173"/>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c r="AA777" s="105"/>
      <c r="AB777" s="105"/>
      <c r="AC777" s="105"/>
      <c r="AD777" s="105"/>
      <c r="AE777" s="105"/>
      <c r="AF777" s="105"/>
      <c r="AG777" s="105"/>
      <c r="AH777" s="105"/>
      <c r="AI777" s="105"/>
      <c r="AJ777" s="105"/>
      <c r="AK777" s="105"/>
      <c r="AL777" s="105"/>
      <c r="AM777" s="105"/>
    </row>
    <row r="778" ht="15.75" customHeight="1">
      <c r="A778" s="105"/>
      <c r="B778" s="109"/>
      <c r="C778" s="173"/>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c r="AA778" s="105"/>
      <c r="AB778" s="105"/>
      <c r="AC778" s="105"/>
      <c r="AD778" s="105"/>
      <c r="AE778" s="105"/>
      <c r="AF778" s="105"/>
      <c r="AG778" s="105"/>
      <c r="AH778" s="105"/>
      <c r="AI778" s="105"/>
      <c r="AJ778" s="105"/>
      <c r="AK778" s="105"/>
      <c r="AL778" s="105"/>
      <c r="AM778" s="105"/>
    </row>
    <row r="779" ht="15.75" customHeight="1">
      <c r="A779" s="105"/>
      <c r="B779" s="109"/>
      <c r="C779" s="173"/>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c r="AG779" s="105"/>
      <c r="AH779" s="105"/>
      <c r="AI779" s="105"/>
      <c r="AJ779" s="105"/>
      <c r="AK779" s="105"/>
      <c r="AL779" s="105"/>
      <c r="AM779" s="105"/>
    </row>
    <row r="780" ht="15.75" customHeight="1">
      <c r="A780" s="105"/>
      <c r="B780" s="109"/>
      <c r="C780" s="173"/>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c r="AA780" s="105"/>
      <c r="AB780" s="105"/>
      <c r="AC780" s="105"/>
      <c r="AD780" s="105"/>
      <c r="AE780" s="105"/>
      <c r="AF780" s="105"/>
      <c r="AG780" s="105"/>
      <c r="AH780" s="105"/>
      <c r="AI780" s="105"/>
      <c r="AJ780" s="105"/>
      <c r="AK780" s="105"/>
      <c r="AL780" s="105"/>
      <c r="AM780" s="105"/>
    </row>
    <row r="781" ht="15.75" customHeight="1">
      <c r="A781" s="105"/>
      <c r="B781" s="109"/>
      <c r="C781" s="173"/>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c r="AA781" s="105"/>
      <c r="AB781" s="105"/>
      <c r="AC781" s="105"/>
      <c r="AD781" s="105"/>
      <c r="AE781" s="105"/>
      <c r="AF781" s="105"/>
      <c r="AG781" s="105"/>
      <c r="AH781" s="105"/>
      <c r="AI781" s="105"/>
      <c r="AJ781" s="105"/>
      <c r="AK781" s="105"/>
      <c r="AL781" s="105"/>
      <c r="AM781" s="105"/>
    </row>
    <row r="782" ht="15.75" customHeight="1">
      <c r="A782" s="105"/>
      <c r="B782" s="109"/>
      <c r="C782" s="173"/>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c r="AG782" s="105"/>
      <c r="AH782" s="105"/>
      <c r="AI782" s="105"/>
      <c r="AJ782" s="105"/>
      <c r="AK782" s="105"/>
      <c r="AL782" s="105"/>
      <c r="AM782" s="105"/>
    </row>
    <row r="783" ht="15.75" customHeight="1">
      <c r="A783" s="105"/>
      <c r="B783" s="109"/>
      <c r="C783" s="173"/>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c r="AA783" s="105"/>
      <c r="AB783" s="105"/>
      <c r="AC783" s="105"/>
      <c r="AD783" s="105"/>
      <c r="AE783" s="105"/>
      <c r="AF783" s="105"/>
      <c r="AG783" s="105"/>
      <c r="AH783" s="105"/>
      <c r="AI783" s="105"/>
      <c r="AJ783" s="105"/>
      <c r="AK783" s="105"/>
      <c r="AL783" s="105"/>
      <c r="AM783" s="105"/>
    </row>
    <row r="784" ht="15.75" customHeight="1">
      <c r="A784" s="105"/>
      <c r="B784" s="109"/>
      <c r="C784" s="173"/>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c r="AA784" s="105"/>
      <c r="AB784" s="105"/>
      <c r="AC784" s="105"/>
      <c r="AD784" s="105"/>
      <c r="AE784" s="105"/>
      <c r="AF784" s="105"/>
      <c r="AG784" s="105"/>
      <c r="AH784" s="105"/>
      <c r="AI784" s="105"/>
      <c r="AJ784" s="105"/>
      <c r="AK784" s="105"/>
      <c r="AL784" s="105"/>
      <c r="AM784" s="105"/>
    </row>
    <row r="785" ht="15.75" customHeight="1">
      <c r="A785" s="105"/>
      <c r="B785" s="109"/>
      <c r="C785" s="173"/>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c r="AA785" s="105"/>
      <c r="AB785" s="105"/>
      <c r="AC785" s="105"/>
      <c r="AD785" s="105"/>
      <c r="AE785" s="105"/>
      <c r="AF785" s="105"/>
      <c r="AG785" s="105"/>
      <c r="AH785" s="105"/>
      <c r="AI785" s="105"/>
      <c r="AJ785" s="105"/>
      <c r="AK785" s="105"/>
      <c r="AL785" s="105"/>
      <c r="AM785" s="105"/>
    </row>
    <row r="786" ht="15.75" customHeight="1">
      <c r="A786" s="105"/>
      <c r="B786" s="109"/>
      <c r="C786" s="173"/>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c r="AG786" s="105"/>
      <c r="AH786" s="105"/>
      <c r="AI786" s="105"/>
      <c r="AJ786" s="105"/>
      <c r="AK786" s="105"/>
      <c r="AL786" s="105"/>
      <c r="AM786" s="105"/>
    </row>
    <row r="787" ht="15.75" customHeight="1">
      <c r="A787" s="105"/>
      <c r="B787" s="109"/>
      <c r="C787" s="173"/>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c r="AA787" s="105"/>
      <c r="AB787" s="105"/>
      <c r="AC787" s="105"/>
      <c r="AD787" s="105"/>
      <c r="AE787" s="105"/>
      <c r="AF787" s="105"/>
      <c r="AG787" s="105"/>
      <c r="AH787" s="105"/>
      <c r="AI787" s="105"/>
      <c r="AJ787" s="105"/>
      <c r="AK787" s="105"/>
      <c r="AL787" s="105"/>
      <c r="AM787" s="105"/>
    </row>
    <row r="788" ht="15.75" customHeight="1">
      <c r="A788" s="105"/>
      <c r="B788" s="109"/>
      <c r="C788" s="173"/>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c r="AG788" s="105"/>
      <c r="AH788" s="105"/>
      <c r="AI788" s="105"/>
      <c r="AJ788" s="105"/>
      <c r="AK788" s="105"/>
      <c r="AL788" s="105"/>
      <c r="AM788" s="105"/>
    </row>
    <row r="789" ht="15.75" customHeight="1">
      <c r="A789" s="105"/>
      <c r="B789" s="109"/>
      <c r="C789" s="173"/>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c r="AA789" s="105"/>
      <c r="AB789" s="105"/>
      <c r="AC789" s="105"/>
      <c r="AD789" s="105"/>
      <c r="AE789" s="105"/>
      <c r="AF789" s="105"/>
      <c r="AG789" s="105"/>
      <c r="AH789" s="105"/>
      <c r="AI789" s="105"/>
      <c r="AJ789" s="105"/>
      <c r="AK789" s="105"/>
      <c r="AL789" s="105"/>
      <c r="AM789" s="105"/>
    </row>
    <row r="790" ht="15.75" customHeight="1">
      <c r="A790" s="105"/>
      <c r="B790" s="109"/>
      <c r="C790" s="173"/>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c r="AA790" s="105"/>
      <c r="AB790" s="105"/>
      <c r="AC790" s="105"/>
      <c r="AD790" s="105"/>
      <c r="AE790" s="105"/>
      <c r="AF790" s="105"/>
      <c r="AG790" s="105"/>
      <c r="AH790" s="105"/>
      <c r="AI790" s="105"/>
      <c r="AJ790" s="105"/>
      <c r="AK790" s="105"/>
      <c r="AL790" s="105"/>
      <c r="AM790" s="105"/>
    </row>
    <row r="791" ht="15.75" customHeight="1">
      <c r="A791" s="105"/>
      <c r="B791" s="109"/>
      <c r="C791" s="173"/>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c r="AG791" s="105"/>
      <c r="AH791" s="105"/>
      <c r="AI791" s="105"/>
      <c r="AJ791" s="105"/>
      <c r="AK791" s="105"/>
      <c r="AL791" s="105"/>
      <c r="AM791" s="105"/>
    </row>
    <row r="792" ht="15.75" customHeight="1">
      <c r="A792" s="105"/>
      <c r="B792" s="109"/>
      <c r="C792" s="173"/>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c r="AA792" s="105"/>
      <c r="AB792" s="105"/>
      <c r="AC792" s="105"/>
      <c r="AD792" s="105"/>
      <c r="AE792" s="105"/>
      <c r="AF792" s="105"/>
      <c r="AG792" s="105"/>
      <c r="AH792" s="105"/>
      <c r="AI792" s="105"/>
      <c r="AJ792" s="105"/>
      <c r="AK792" s="105"/>
      <c r="AL792" s="105"/>
      <c r="AM792" s="105"/>
    </row>
    <row r="793" ht="15.75" customHeight="1">
      <c r="A793" s="105"/>
      <c r="B793" s="109"/>
      <c r="C793" s="173"/>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105"/>
      <c r="AL793" s="105"/>
      <c r="AM793" s="105"/>
    </row>
    <row r="794" ht="15.75" customHeight="1">
      <c r="A794" s="105"/>
      <c r="B794" s="109"/>
      <c r="C794" s="173"/>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c r="AA794" s="105"/>
      <c r="AB794" s="105"/>
      <c r="AC794" s="105"/>
      <c r="AD794" s="105"/>
      <c r="AE794" s="105"/>
      <c r="AF794" s="105"/>
      <c r="AG794" s="105"/>
      <c r="AH794" s="105"/>
      <c r="AI794" s="105"/>
      <c r="AJ794" s="105"/>
      <c r="AK794" s="105"/>
      <c r="AL794" s="105"/>
      <c r="AM794" s="105"/>
    </row>
    <row r="795" ht="15.75" customHeight="1">
      <c r="A795" s="105"/>
      <c r="B795" s="109"/>
      <c r="C795" s="173"/>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c r="AA795" s="105"/>
      <c r="AB795" s="105"/>
      <c r="AC795" s="105"/>
      <c r="AD795" s="105"/>
      <c r="AE795" s="105"/>
      <c r="AF795" s="105"/>
      <c r="AG795" s="105"/>
      <c r="AH795" s="105"/>
      <c r="AI795" s="105"/>
      <c r="AJ795" s="105"/>
      <c r="AK795" s="105"/>
      <c r="AL795" s="105"/>
      <c r="AM795" s="105"/>
    </row>
    <row r="796" ht="15.75" customHeight="1">
      <c r="A796" s="105"/>
      <c r="B796" s="109"/>
      <c r="C796" s="173"/>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c r="AA796" s="105"/>
      <c r="AB796" s="105"/>
      <c r="AC796" s="105"/>
      <c r="AD796" s="105"/>
      <c r="AE796" s="105"/>
      <c r="AF796" s="105"/>
      <c r="AG796" s="105"/>
      <c r="AH796" s="105"/>
      <c r="AI796" s="105"/>
      <c r="AJ796" s="105"/>
      <c r="AK796" s="105"/>
      <c r="AL796" s="105"/>
      <c r="AM796" s="105"/>
    </row>
    <row r="797" ht="15.75" customHeight="1">
      <c r="A797" s="105"/>
      <c r="B797" s="109"/>
      <c r="C797" s="173"/>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c r="AG797" s="105"/>
      <c r="AH797" s="105"/>
      <c r="AI797" s="105"/>
      <c r="AJ797" s="105"/>
      <c r="AK797" s="105"/>
      <c r="AL797" s="105"/>
      <c r="AM797" s="105"/>
    </row>
    <row r="798" ht="15.75" customHeight="1">
      <c r="A798" s="105"/>
      <c r="B798" s="109"/>
      <c r="C798" s="173"/>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c r="AA798" s="105"/>
      <c r="AB798" s="105"/>
      <c r="AC798" s="105"/>
      <c r="AD798" s="105"/>
      <c r="AE798" s="105"/>
      <c r="AF798" s="105"/>
      <c r="AG798" s="105"/>
      <c r="AH798" s="105"/>
      <c r="AI798" s="105"/>
      <c r="AJ798" s="105"/>
      <c r="AK798" s="105"/>
      <c r="AL798" s="105"/>
      <c r="AM798" s="105"/>
    </row>
    <row r="799" ht="15.75" customHeight="1">
      <c r="A799" s="105"/>
      <c r="B799" s="109"/>
      <c r="C799" s="173"/>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c r="AA799" s="105"/>
      <c r="AB799" s="105"/>
      <c r="AC799" s="105"/>
      <c r="AD799" s="105"/>
      <c r="AE799" s="105"/>
      <c r="AF799" s="105"/>
      <c r="AG799" s="105"/>
      <c r="AH799" s="105"/>
      <c r="AI799" s="105"/>
      <c r="AJ799" s="105"/>
      <c r="AK799" s="105"/>
      <c r="AL799" s="105"/>
      <c r="AM799" s="105"/>
    </row>
    <row r="800" ht="15.75" customHeight="1">
      <c r="A800" s="105"/>
      <c r="B800" s="109"/>
      <c r="C800" s="173"/>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c r="AA800" s="105"/>
      <c r="AB800" s="105"/>
      <c r="AC800" s="105"/>
      <c r="AD800" s="105"/>
      <c r="AE800" s="105"/>
      <c r="AF800" s="105"/>
      <c r="AG800" s="105"/>
      <c r="AH800" s="105"/>
      <c r="AI800" s="105"/>
      <c r="AJ800" s="105"/>
      <c r="AK800" s="105"/>
      <c r="AL800" s="105"/>
      <c r="AM800" s="105"/>
    </row>
    <row r="801" ht="15.75" customHeight="1">
      <c r="A801" s="105"/>
      <c r="B801" s="109"/>
      <c r="C801" s="173"/>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c r="AA801" s="105"/>
      <c r="AB801" s="105"/>
      <c r="AC801" s="105"/>
      <c r="AD801" s="105"/>
      <c r="AE801" s="105"/>
      <c r="AF801" s="105"/>
      <c r="AG801" s="105"/>
      <c r="AH801" s="105"/>
      <c r="AI801" s="105"/>
      <c r="AJ801" s="105"/>
      <c r="AK801" s="105"/>
      <c r="AL801" s="105"/>
      <c r="AM801" s="105"/>
    </row>
    <row r="802" ht="15.75" customHeight="1">
      <c r="A802" s="105"/>
      <c r="B802" s="109"/>
      <c r="C802" s="173"/>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c r="AG802" s="105"/>
      <c r="AH802" s="105"/>
      <c r="AI802" s="105"/>
      <c r="AJ802" s="105"/>
      <c r="AK802" s="105"/>
      <c r="AL802" s="105"/>
      <c r="AM802" s="105"/>
    </row>
    <row r="803" ht="15.75" customHeight="1">
      <c r="A803" s="105"/>
      <c r="B803" s="109"/>
      <c r="C803" s="173"/>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c r="AA803" s="105"/>
      <c r="AB803" s="105"/>
      <c r="AC803" s="105"/>
      <c r="AD803" s="105"/>
      <c r="AE803" s="105"/>
      <c r="AF803" s="105"/>
      <c r="AG803" s="105"/>
      <c r="AH803" s="105"/>
      <c r="AI803" s="105"/>
      <c r="AJ803" s="105"/>
      <c r="AK803" s="105"/>
      <c r="AL803" s="105"/>
      <c r="AM803" s="105"/>
    </row>
    <row r="804" ht="15.75" customHeight="1">
      <c r="A804" s="105"/>
      <c r="B804" s="109"/>
      <c r="C804" s="173"/>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c r="AA804" s="105"/>
      <c r="AB804" s="105"/>
      <c r="AC804" s="105"/>
      <c r="AD804" s="105"/>
      <c r="AE804" s="105"/>
      <c r="AF804" s="105"/>
      <c r="AG804" s="105"/>
      <c r="AH804" s="105"/>
      <c r="AI804" s="105"/>
      <c r="AJ804" s="105"/>
      <c r="AK804" s="105"/>
      <c r="AL804" s="105"/>
      <c r="AM804" s="105"/>
    </row>
    <row r="805" ht="15.75" customHeight="1">
      <c r="A805" s="105"/>
      <c r="B805" s="109"/>
      <c r="C805" s="173"/>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c r="AA805" s="105"/>
      <c r="AB805" s="105"/>
      <c r="AC805" s="105"/>
      <c r="AD805" s="105"/>
      <c r="AE805" s="105"/>
      <c r="AF805" s="105"/>
      <c r="AG805" s="105"/>
      <c r="AH805" s="105"/>
      <c r="AI805" s="105"/>
      <c r="AJ805" s="105"/>
      <c r="AK805" s="105"/>
      <c r="AL805" s="105"/>
      <c r="AM805" s="105"/>
    </row>
    <row r="806" ht="15.75" customHeight="1">
      <c r="A806" s="105"/>
      <c r="B806" s="109"/>
      <c r="C806" s="173"/>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05"/>
      <c r="AL806" s="105"/>
      <c r="AM806" s="105"/>
    </row>
    <row r="807" ht="15.75" customHeight="1">
      <c r="A807" s="105"/>
      <c r="B807" s="109"/>
      <c r="C807" s="173"/>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c r="AA807" s="105"/>
      <c r="AB807" s="105"/>
      <c r="AC807" s="105"/>
      <c r="AD807" s="105"/>
      <c r="AE807" s="105"/>
      <c r="AF807" s="105"/>
      <c r="AG807" s="105"/>
      <c r="AH807" s="105"/>
      <c r="AI807" s="105"/>
      <c r="AJ807" s="105"/>
      <c r="AK807" s="105"/>
      <c r="AL807" s="105"/>
      <c r="AM807" s="105"/>
    </row>
    <row r="808" ht="15.75" customHeight="1">
      <c r="A808" s="105"/>
      <c r="B808" s="109"/>
      <c r="C808" s="173"/>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c r="AA808" s="105"/>
      <c r="AB808" s="105"/>
      <c r="AC808" s="105"/>
      <c r="AD808" s="105"/>
      <c r="AE808" s="105"/>
      <c r="AF808" s="105"/>
      <c r="AG808" s="105"/>
      <c r="AH808" s="105"/>
      <c r="AI808" s="105"/>
      <c r="AJ808" s="105"/>
      <c r="AK808" s="105"/>
      <c r="AL808" s="105"/>
      <c r="AM808" s="105"/>
    </row>
    <row r="809" ht="15.75" customHeight="1">
      <c r="A809" s="105"/>
      <c r="B809" s="109"/>
      <c r="C809" s="173"/>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c r="AA809" s="105"/>
      <c r="AB809" s="105"/>
      <c r="AC809" s="105"/>
      <c r="AD809" s="105"/>
      <c r="AE809" s="105"/>
      <c r="AF809" s="105"/>
      <c r="AG809" s="105"/>
      <c r="AH809" s="105"/>
      <c r="AI809" s="105"/>
      <c r="AJ809" s="105"/>
      <c r="AK809" s="105"/>
      <c r="AL809" s="105"/>
      <c r="AM809" s="105"/>
    </row>
    <row r="810" ht="15.75" customHeight="1">
      <c r="A810" s="105"/>
      <c r="B810" s="109"/>
      <c r="C810" s="173"/>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c r="AA810" s="105"/>
      <c r="AB810" s="105"/>
      <c r="AC810" s="105"/>
      <c r="AD810" s="105"/>
      <c r="AE810" s="105"/>
      <c r="AF810" s="105"/>
      <c r="AG810" s="105"/>
      <c r="AH810" s="105"/>
      <c r="AI810" s="105"/>
      <c r="AJ810" s="105"/>
      <c r="AK810" s="105"/>
      <c r="AL810" s="105"/>
      <c r="AM810" s="105"/>
    </row>
    <row r="811" ht="15.75" customHeight="1">
      <c r="A811" s="105"/>
      <c r="B811" s="109"/>
      <c r="C811" s="173"/>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c r="AA811" s="105"/>
      <c r="AB811" s="105"/>
      <c r="AC811" s="105"/>
      <c r="AD811" s="105"/>
      <c r="AE811" s="105"/>
      <c r="AF811" s="105"/>
      <c r="AG811" s="105"/>
      <c r="AH811" s="105"/>
      <c r="AI811" s="105"/>
      <c r="AJ811" s="105"/>
      <c r="AK811" s="105"/>
      <c r="AL811" s="105"/>
      <c r="AM811" s="105"/>
    </row>
    <row r="812" ht="15.75" customHeight="1">
      <c r="A812" s="105"/>
      <c r="B812" s="109"/>
      <c r="C812" s="173"/>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c r="AA812" s="105"/>
      <c r="AB812" s="105"/>
      <c r="AC812" s="105"/>
      <c r="AD812" s="105"/>
      <c r="AE812" s="105"/>
      <c r="AF812" s="105"/>
      <c r="AG812" s="105"/>
      <c r="AH812" s="105"/>
      <c r="AI812" s="105"/>
      <c r="AJ812" s="105"/>
      <c r="AK812" s="105"/>
      <c r="AL812" s="105"/>
      <c r="AM812" s="105"/>
    </row>
    <row r="813" ht="15.75" customHeight="1">
      <c r="A813" s="105"/>
      <c r="B813" s="109"/>
      <c r="C813" s="173"/>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c r="AA813" s="105"/>
      <c r="AB813" s="105"/>
      <c r="AC813" s="105"/>
      <c r="AD813" s="105"/>
      <c r="AE813" s="105"/>
      <c r="AF813" s="105"/>
      <c r="AG813" s="105"/>
      <c r="AH813" s="105"/>
      <c r="AI813" s="105"/>
      <c r="AJ813" s="105"/>
      <c r="AK813" s="105"/>
      <c r="AL813" s="105"/>
      <c r="AM813" s="105"/>
    </row>
    <row r="814" ht="15.75" customHeight="1">
      <c r="A814" s="105"/>
      <c r="B814" s="109"/>
      <c r="C814" s="173"/>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c r="AA814" s="105"/>
      <c r="AB814" s="105"/>
      <c r="AC814" s="105"/>
      <c r="AD814" s="105"/>
      <c r="AE814" s="105"/>
      <c r="AF814" s="105"/>
      <c r="AG814" s="105"/>
      <c r="AH814" s="105"/>
      <c r="AI814" s="105"/>
      <c r="AJ814" s="105"/>
      <c r="AK814" s="105"/>
      <c r="AL814" s="105"/>
      <c r="AM814" s="105"/>
    </row>
    <row r="815" ht="15.75" customHeight="1">
      <c r="A815" s="105"/>
      <c r="B815" s="109"/>
      <c r="C815" s="173"/>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c r="AA815" s="105"/>
      <c r="AB815" s="105"/>
      <c r="AC815" s="105"/>
      <c r="AD815" s="105"/>
      <c r="AE815" s="105"/>
      <c r="AF815" s="105"/>
      <c r="AG815" s="105"/>
      <c r="AH815" s="105"/>
      <c r="AI815" s="105"/>
      <c r="AJ815" s="105"/>
      <c r="AK815" s="105"/>
      <c r="AL815" s="105"/>
      <c r="AM815" s="105"/>
    </row>
    <row r="816" ht="15.75" customHeight="1">
      <c r="A816" s="105"/>
      <c r="B816" s="109"/>
      <c r="C816" s="173"/>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c r="AA816" s="105"/>
      <c r="AB816" s="105"/>
      <c r="AC816" s="105"/>
      <c r="AD816" s="105"/>
      <c r="AE816" s="105"/>
      <c r="AF816" s="105"/>
      <c r="AG816" s="105"/>
      <c r="AH816" s="105"/>
      <c r="AI816" s="105"/>
      <c r="AJ816" s="105"/>
      <c r="AK816" s="105"/>
      <c r="AL816" s="105"/>
      <c r="AM816" s="105"/>
    </row>
    <row r="817" ht="15.75" customHeight="1">
      <c r="A817" s="105"/>
      <c r="B817" s="109"/>
      <c r="C817" s="173"/>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c r="AA817" s="105"/>
      <c r="AB817" s="105"/>
      <c r="AC817" s="105"/>
      <c r="AD817" s="105"/>
      <c r="AE817" s="105"/>
      <c r="AF817" s="105"/>
      <c r="AG817" s="105"/>
      <c r="AH817" s="105"/>
      <c r="AI817" s="105"/>
      <c r="AJ817" s="105"/>
      <c r="AK817" s="105"/>
      <c r="AL817" s="105"/>
      <c r="AM817" s="105"/>
    </row>
    <row r="818" ht="15.75" customHeight="1">
      <c r="A818" s="105"/>
      <c r="B818" s="109"/>
      <c r="C818" s="173"/>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c r="AA818" s="105"/>
      <c r="AB818" s="105"/>
      <c r="AC818" s="105"/>
      <c r="AD818" s="105"/>
      <c r="AE818" s="105"/>
      <c r="AF818" s="105"/>
      <c r="AG818" s="105"/>
      <c r="AH818" s="105"/>
      <c r="AI818" s="105"/>
      <c r="AJ818" s="105"/>
      <c r="AK818" s="105"/>
      <c r="AL818" s="105"/>
      <c r="AM818" s="105"/>
    </row>
    <row r="819" ht="15.75" customHeight="1">
      <c r="A819" s="105"/>
      <c r="B819" s="109"/>
      <c r="C819" s="173"/>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c r="AA819" s="105"/>
      <c r="AB819" s="105"/>
      <c r="AC819" s="105"/>
      <c r="AD819" s="105"/>
      <c r="AE819" s="105"/>
      <c r="AF819" s="105"/>
      <c r="AG819" s="105"/>
      <c r="AH819" s="105"/>
      <c r="AI819" s="105"/>
      <c r="AJ819" s="105"/>
      <c r="AK819" s="105"/>
      <c r="AL819" s="105"/>
      <c r="AM819" s="105"/>
    </row>
    <row r="820" ht="15.75" customHeight="1">
      <c r="A820" s="105"/>
      <c r="B820" s="109"/>
      <c r="C820" s="173"/>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c r="AA820" s="105"/>
      <c r="AB820" s="105"/>
      <c r="AC820" s="105"/>
      <c r="AD820" s="105"/>
      <c r="AE820" s="105"/>
      <c r="AF820" s="105"/>
      <c r="AG820" s="105"/>
      <c r="AH820" s="105"/>
      <c r="AI820" s="105"/>
      <c r="AJ820" s="105"/>
      <c r="AK820" s="105"/>
      <c r="AL820" s="105"/>
      <c r="AM820" s="105"/>
    </row>
    <row r="821" ht="15.75" customHeight="1">
      <c r="A821" s="105"/>
      <c r="B821" s="109"/>
      <c r="C821" s="173"/>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c r="AA821" s="105"/>
      <c r="AB821" s="105"/>
      <c r="AC821" s="105"/>
      <c r="AD821" s="105"/>
      <c r="AE821" s="105"/>
      <c r="AF821" s="105"/>
      <c r="AG821" s="105"/>
      <c r="AH821" s="105"/>
      <c r="AI821" s="105"/>
      <c r="AJ821" s="105"/>
      <c r="AK821" s="105"/>
      <c r="AL821" s="105"/>
      <c r="AM821" s="105"/>
    </row>
    <row r="822" ht="15.75" customHeight="1">
      <c r="A822" s="105"/>
      <c r="B822" s="109"/>
      <c r="C822" s="173"/>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c r="AA822" s="105"/>
      <c r="AB822" s="105"/>
      <c r="AC822" s="105"/>
      <c r="AD822" s="105"/>
      <c r="AE822" s="105"/>
      <c r="AF822" s="105"/>
      <c r="AG822" s="105"/>
      <c r="AH822" s="105"/>
      <c r="AI822" s="105"/>
      <c r="AJ822" s="105"/>
      <c r="AK822" s="105"/>
      <c r="AL822" s="105"/>
      <c r="AM822" s="105"/>
    </row>
    <row r="823" ht="15.75" customHeight="1">
      <c r="A823" s="105"/>
      <c r="B823" s="109"/>
      <c r="C823" s="173"/>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c r="AA823" s="105"/>
      <c r="AB823" s="105"/>
      <c r="AC823" s="105"/>
      <c r="AD823" s="105"/>
      <c r="AE823" s="105"/>
      <c r="AF823" s="105"/>
      <c r="AG823" s="105"/>
      <c r="AH823" s="105"/>
      <c r="AI823" s="105"/>
      <c r="AJ823" s="105"/>
      <c r="AK823" s="105"/>
      <c r="AL823" s="105"/>
      <c r="AM823" s="105"/>
    </row>
    <row r="824" ht="15.75" customHeight="1">
      <c r="A824" s="105"/>
      <c r="B824" s="109"/>
      <c r="C824" s="173"/>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c r="AA824" s="105"/>
      <c r="AB824" s="105"/>
      <c r="AC824" s="105"/>
      <c r="AD824" s="105"/>
      <c r="AE824" s="105"/>
      <c r="AF824" s="105"/>
      <c r="AG824" s="105"/>
      <c r="AH824" s="105"/>
      <c r="AI824" s="105"/>
      <c r="AJ824" s="105"/>
      <c r="AK824" s="105"/>
      <c r="AL824" s="105"/>
      <c r="AM824" s="105"/>
    </row>
    <row r="825" ht="15.75" customHeight="1">
      <c r="A825" s="105"/>
      <c r="B825" s="109"/>
      <c r="C825" s="173"/>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c r="AA825" s="105"/>
      <c r="AB825" s="105"/>
      <c r="AC825" s="105"/>
      <c r="AD825" s="105"/>
      <c r="AE825" s="105"/>
      <c r="AF825" s="105"/>
      <c r="AG825" s="105"/>
      <c r="AH825" s="105"/>
      <c r="AI825" s="105"/>
      <c r="AJ825" s="105"/>
      <c r="AK825" s="105"/>
      <c r="AL825" s="105"/>
      <c r="AM825" s="105"/>
    </row>
    <row r="826" ht="15.75" customHeight="1">
      <c r="A826" s="105"/>
      <c r="B826" s="109"/>
      <c r="C826" s="173"/>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c r="AA826" s="105"/>
      <c r="AB826" s="105"/>
      <c r="AC826" s="105"/>
      <c r="AD826" s="105"/>
      <c r="AE826" s="105"/>
      <c r="AF826" s="105"/>
      <c r="AG826" s="105"/>
      <c r="AH826" s="105"/>
      <c r="AI826" s="105"/>
      <c r="AJ826" s="105"/>
      <c r="AK826" s="105"/>
      <c r="AL826" s="105"/>
      <c r="AM826" s="105"/>
    </row>
    <row r="827" ht="15.75" customHeight="1">
      <c r="A827" s="105"/>
      <c r="B827" s="109"/>
      <c r="C827" s="173"/>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c r="AA827" s="105"/>
      <c r="AB827" s="105"/>
      <c r="AC827" s="105"/>
      <c r="AD827" s="105"/>
      <c r="AE827" s="105"/>
      <c r="AF827" s="105"/>
      <c r="AG827" s="105"/>
      <c r="AH827" s="105"/>
      <c r="AI827" s="105"/>
      <c r="AJ827" s="105"/>
      <c r="AK827" s="105"/>
      <c r="AL827" s="105"/>
      <c r="AM827" s="105"/>
    </row>
    <row r="828" ht="15.75" customHeight="1">
      <c r="A828" s="105"/>
      <c r="B828" s="109"/>
      <c r="C828" s="173"/>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c r="AA828" s="105"/>
      <c r="AB828" s="105"/>
      <c r="AC828" s="105"/>
      <c r="AD828" s="105"/>
      <c r="AE828" s="105"/>
      <c r="AF828" s="105"/>
      <c r="AG828" s="105"/>
      <c r="AH828" s="105"/>
      <c r="AI828" s="105"/>
      <c r="AJ828" s="105"/>
      <c r="AK828" s="105"/>
      <c r="AL828" s="105"/>
      <c r="AM828" s="105"/>
    </row>
    <row r="829" ht="15.75" customHeight="1">
      <c r="A829" s="105"/>
      <c r="B829" s="109"/>
      <c r="C829" s="173"/>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c r="AA829" s="105"/>
      <c r="AB829" s="105"/>
      <c r="AC829" s="105"/>
      <c r="AD829" s="105"/>
      <c r="AE829" s="105"/>
      <c r="AF829" s="105"/>
      <c r="AG829" s="105"/>
      <c r="AH829" s="105"/>
      <c r="AI829" s="105"/>
      <c r="AJ829" s="105"/>
      <c r="AK829" s="105"/>
      <c r="AL829" s="105"/>
      <c r="AM829" s="105"/>
    </row>
    <row r="830" ht="15.75" customHeight="1">
      <c r="A830" s="105"/>
      <c r="B830" s="109"/>
      <c r="C830" s="173"/>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c r="AA830" s="105"/>
      <c r="AB830" s="105"/>
      <c r="AC830" s="105"/>
      <c r="AD830" s="105"/>
      <c r="AE830" s="105"/>
      <c r="AF830" s="105"/>
      <c r="AG830" s="105"/>
      <c r="AH830" s="105"/>
      <c r="AI830" s="105"/>
      <c r="AJ830" s="105"/>
      <c r="AK830" s="105"/>
      <c r="AL830" s="105"/>
      <c r="AM830" s="105"/>
    </row>
    <row r="831" ht="15.75" customHeight="1">
      <c r="A831" s="105"/>
      <c r="B831" s="109"/>
      <c r="C831" s="173"/>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c r="AA831" s="105"/>
      <c r="AB831" s="105"/>
      <c r="AC831" s="105"/>
      <c r="AD831" s="105"/>
      <c r="AE831" s="105"/>
      <c r="AF831" s="105"/>
      <c r="AG831" s="105"/>
      <c r="AH831" s="105"/>
      <c r="AI831" s="105"/>
      <c r="AJ831" s="105"/>
      <c r="AK831" s="105"/>
      <c r="AL831" s="105"/>
      <c r="AM831" s="105"/>
    </row>
    <row r="832" ht="15.75" customHeight="1">
      <c r="A832" s="105"/>
      <c r="B832" s="109"/>
      <c r="C832" s="173"/>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c r="AA832" s="105"/>
      <c r="AB832" s="105"/>
      <c r="AC832" s="105"/>
      <c r="AD832" s="105"/>
      <c r="AE832" s="105"/>
      <c r="AF832" s="105"/>
      <c r="AG832" s="105"/>
      <c r="AH832" s="105"/>
      <c r="AI832" s="105"/>
      <c r="AJ832" s="105"/>
      <c r="AK832" s="105"/>
      <c r="AL832" s="105"/>
      <c r="AM832" s="105"/>
    </row>
    <row r="833" ht="15.75" customHeight="1">
      <c r="A833" s="105"/>
      <c r="B833" s="109"/>
      <c r="C833" s="173"/>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s="105"/>
      <c r="AL833" s="105"/>
      <c r="AM833" s="105"/>
    </row>
    <row r="834" ht="15.75" customHeight="1">
      <c r="A834" s="105"/>
      <c r="B834" s="109"/>
      <c r="C834" s="173"/>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s="105"/>
      <c r="AL834" s="105"/>
      <c r="AM834" s="105"/>
    </row>
    <row r="835" ht="15.75" customHeight="1">
      <c r="A835" s="105"/>
      <c r="B835" s="109"/>
      <c r="C835" s="173"/>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s="105"/>
      <c r="AL835" s="105"/>
      <c r="AM835" s="105"/>
    </row>
    <row r="836" ht="15.75" customHeight="1">
      <c r="A836" s="105"/>
      <c r="B836" s="109"/>
      <c r="C836" s="173"/>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c r="AA836" s="105"/>
      <c r="AB836" s="105"/>
      <c r="AC836" s="105"/>
      <c r="AD836" s="105"/>
      <c r="AE836" s="105"/>
      <c r="AF836" s="105"/>
      <c r="AG836" s="105"/>
      <c r="AH836" s="105"/>
      <c r="AI836" s="105"/>
      <c r="AJ836" s="105"/>
      <c r="AK836" s="105"/>
      <c r="AL836" s="105"/>
      <c r="AM836" s="105"/>
    </row>
    <row r="837" ht="15.75" customHeight="1">
      <c r="A837" s="105"/>
      <c r="B837" s="109"/>
      <c r="C837" s="173"/>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c r="AA837" s="105"/>
      <c r="AB837" s="105"/>
      <c r="AC837" s="105"/>
      <c r="AD837" s="105"/>
      <c r="AE837" s="105"/>
      <c r="AF837" s="105"/>
      <c r="AG837" s="105"/>
      <c r="AH837" s="105"/>
      <c r="AI837" s="105"/>
      <c r="AJ837" s="105"/>
      <c r="AK837" s="105"/>
      <c r="AL837" s="105"/>
      <c r="AM837" s="105"/>
    </row>
    <row r="838" ht="15.75" customHeight="1">
      <c r="A838" s="105"/>
      <c r="B838" s="109"/>
      <c r="C838" s="173"/>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c r="AA838" s="105"/>
      <c r="AB838" s="105"/>
      <c r="AC838" s="105"/>
      <c r="AD838" s="105"/>
      <c r="AE838" s="105"/>
      <c r="AF838" s="105"/>
      <c r="AG838" s="105"/>
      <c r="AH838" s="105"/>
      <c r="AI838" s="105"/>
      <c r="AJ838" s="105"/>
      <c r="AK838" s="105"/>
      <c r="AL838" s="105"/>
      <c r="AM838" s="105"/>
    </row>
    <row r="839" ht="15.75" customHeight="1">
      <c r="A839" s="105"/>
      <c r="B839" s="109"/>
      <c r="C839" s="173"/>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c r="AA839" s="105"/>
      <c r="AB839" s="105"/>
      <c r="AC839" s="105"/>
      <c r="AD839" s="105"/>
      <c r="AE839" s="105"/>
      <c r="AF839" s="105"/>
      <c r="AG839" s="105"/>
      <c r="AH839" s="105"/>
      <c r="AI839" s="105"/>
      <c r="AJ839" s="105"/>
      <c r="AK839" s="105"/>
      <c r="AL839" s="105"/>
      <c r="AM839" s="105"/>
    </row>
    <row r="840" ht="15.75" customHeight="1">
      <c r="A840" s="105"/>
      <c r="B840" s="109"/>
      <c r="C840" s="173"/>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c r="AA840" s="105"/>
      <c r="AB840" s="105"/>
      <c r="AC840" s="105"/>
      <c r="AD840" s="105"/>
      <c r="AE840" s="105"/>
      <c r="AF840" s="105"/>
      <c r="AG840" s="105"/>
      <c r="AH840" s="105"/>
      <c r="AI840" s="105"/>
      <c r="AJ840" s="105"/>
      <c r="AK840" s="105"/>
      <c r="AL840" s="105"/>
      <c r="AM840" s="105"/>
    </row>
    <row r="841" ht="15.75" customHeight="1">
      <c r="A841" s="105"/>
      <c r="B841" s="109"/>
      <c r="C841" s="173"/>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c r="AA841" s="105"/>
      <c r="AB841" s="105"/>
      <c r="AC841" s="105"/>
      <c r="AD841" s="105"/>
      <c r="AE841" s="105"/>
      <c r="AF841" s="105"/>
      <c r="AG841" s="105"/>
      <c r="AH841" s="105"/>
      <c r="AI841" s="105"/>
      <c r="AJ841" s="105"/>
      <c r="AK841" s="105"/>
      <c r="AL841" s="105"/>
      <c r="AM841" s="105"/>
    </row>
    <row r="842" ht="15.75" customHeight="1">
      <c r="A842" s="105"/>
      <c r="B842" s="109"/>
      <c r="C842" s="173"/>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c r="AA842" s="105"/>
      <c r="AB842" s="105"/>
      <c r="AC842" s="105"/>
      <c r="AD842" s="105"/>
      <c r="AE842" s="105"/>
      <c r="AF842" s="105"/>
      <c r="AG842" s="105"/>
      <c r="AH842" s="105"/>
      <c r="AI842" s="105"/>
      <c r="AJ842" s="105"/>
      <c r="AK842" s="105"/>
      <c r="AL842" s="105"/>
      <c r="AM842" s="105"/>
    </row>
    <row r="843" ht="15.75" customHeight="1">
      <c r="A843" s="105"/>
      <c r="B843" s="109"/>
      <c r="C843" s="173"/>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c r="AA843" s="105"/>
      <c r="AB843" s="105"/>
      <c r="AC843" s="105"/>
      <c r="AD843" s="105"/>
      <c r="AE843" s="105"/>
      <c r="AF843" s="105"/>
      <c r="AG843" s="105"/>
      <c r="AH843" s="105"/>
      <c r="AI843" s="105"/>
      <c r="AJ843" s="105"/>
      <c r="AK843" s="105"/>
      <c r="AL843" s="105"/>
      <c r="AM843" s="105"/>
    </row>
    <row r="844" ht="15.75" customHeight="1">
      <c r="A844" s="105"/>
      <c r="B844" s="109"/>
      <c r="C844" s="173"/>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c r="AA844" s="105"/>
      <c r="AB844" s="105"/>
      <c r="AC844" s="105"/>
      <c r="AD844" s="105"/>
      <c r="AE844" s="105"/>
      <c r="AF844" s="105"/>
      <c r="AG844" s="105"/>
      <c r="AH844" s="105"/>
      <c r="AI844" s="105"/>
      <c r="AJ844" s="105"/>
      <c r="AK844" s="105"/>
      <c r="AL844" s="105"/>
      <c r="AM844" s="105"/>
    </row>
    <row r="845" ht="15.75" customHeight="1">
      <c r="A845" s="105"/>
      <c r="B845" s="109"/>
      <c r="C845" s="173"/>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c r="AA845" s="105"/>
      <c r="AB845" s="105"/>
      <c r="AC845" s="105"/>
      <c r="AD845" s="105"/>
      <c r="AE845" s="105"/>
      <c r="AF845" s="105"/>
      <c r="AG845" s="105"/>
      <c r="AH845" s="105"/>
      <c r="AI845" s="105"/>
      <c r="AJ845" s="105"/>
      <c r="AK845" s="105"/>
      <c r="AL845" s="105"/>
      <c r="AM845" s="105"/>
    </row>
    <row r="846" ht="15.75" customHeight="1">
      <c r="A846" s="105"/>
      <c r="B846" s="109"/>
      <c r="C846" s="173"/>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c r="AA846" s="105"/>
      <c r="AB846" s="105"/>
      <c r="AC846" s="105"/>
      <c r="AD846" s="105"/>
      <c r="AE846" s="105"/>
      <c r="AF846" s="105"/>
      <c r="AG846" s="105"/>
      <c r="AH846" s="105"/>
      <c r="AI846" s="105"/>
      <c r="AJ846" s="105"/>
      <c r="AK846" s="105"/>
      <c r="AL846" s="105"/>
      <c r="AM846" s="105"/>
    </row>
    <row r="847" ht="15.75" customHeight="1">
      <c r="A847" s="105"/>
      <c r="B847" s="109"/>
      <c r="C847" s="173"/>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c r="AA847" s="105"/>
      <c r="AB847" s="105"/>
      <c r="AC847" s="105"/>
      <c r="AD847" s="105"/>
      <c r="AE847" s="105"/>
      <c r="AF847" s="105"/>
      <c r="AG847" s="105"/>
      <c r="AH847" s="105"/>
      <c r="AI847" s="105"/>
      <c r="AJ847" s="105"/>
      <c r="AK847" s="105"/>
      <c r="AL847" s="105"/>
      <c r="AM847" s="105"/>
    </row>
    <row r="848" ht="15.75" customHeight="1">
      <c r="A848" s="105"/>
      <c r="B848" s="109"/>
      <c r="C848" s="173"/>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c r="AA848" s="105"/>
      <c r="AB848" s="105"/>
      <c r="AC848" s="105"/>
      <c r="AD848" s="105"/>
      <c r="AE848" s="105"/>
      <c r="AF848" s="105"/>
      <c r="AG848" s="105"/>
      <c r="AH848" s="105"/>
      <c r="AI848" s="105"/>
      <c r="AJ848" s="105"/>
      <c r="AK848" s="105"/>
      <c r="AL848" s="105"/>
      <c r="AM848" s="105"/>
    </row>
    <row r="849" ht="15.75" customHeight="1">
      <c r="A849" s="105"/>
      <c r="B849" s="109"/>
      <c r="C849" s="173"/>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c r="AA849" s="105"/>
      <c r="AB849" s="105"/>
      <c r="AC849" s="105"/>
      <c r="AD849" s="105"/>
      <c r="AE849" s="105"/>
      <c r="AF849" s="105"/>
      <c r="AG849" s="105"/>
      <c r="AH849" s="105"/>
      <c r="AI849" s="105"/>
      <c r="AJ849" s="105"/>
      <c r="AK849" s="105"/>
      <c r="AL849" s="105"/>
      <c r="AM849" s="105"/>
    </row>
    <row r="850" ht="15.75" customHeight="1">
      <c r="A850" s="105"/>
      <c r="B850" s="109"/>
      <c r="C850" s="173"/>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c r="AA850" s="105"/>
      <c r="AB850" s="105"/>
      <c r="AC850" s="105"/>
      <c r="AD850" s="105"/>
      <c r="AE850" s="105"/>
      <c r="AF850" s="105"/>
      <c r="AG850" s="105"/>
      <c r="AH850" s="105"/>
      <c r="AI850" s="105"/>
      <c r="AJ850" s="105"/>
      <c r="AK850" s="105"/>
      <c r="AL850" s="105"/>
      <c r="AM850" s="105"/>
    </row>
    <row r="851" ht="15.75" customHeight="1">
      <c r="A851" s="105"/>
      <c r="B851" s="109"/>
      <c r="C851" s="173"/>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c r="AA851" s="105"/>
      <c r="AB851" s="105"/>
      <c r="AC851" s="105"/>
      <c r="AD851" s="105"/>
      <c r="AE851" s="105"/>
      <c r="AF851" s="105"/>
      <c r="AG851" s="105"/>
      <c r="AH851" s="105"/>
      <c r="AI851" s="105"/>
      <c r="AJ851" s="105"/>
      <c r="AK851" s="105"/>
      <c r="AL851" s="105"/>
      <c r="AM851" s="105"/>
    </row>
    <row r="852" ht="15.75" customHeight="1">
      <c r="A852" s="105"/>
      <c r="B852" s="109"/>
      <c r="C852" s="173"/>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c r="AA852" s="105"/>
      <c r="AB852" s="105"/>
      <c r="AC852" s="105"/>
      <c r="AD852" s="105"/>
      <c r="AE852" s="105"/>
      <c r="AF852" s="105"/>
      <c r="AG852" s="105"/>
      <c r="AH852" s="105"/>
      <c r="AI852" s="105"/>
      <c r="AJ852" s="105"/>
      <c r="AK852" s="105"/>
      <c r="AL852" s="105"/>
      <c r="AM852" s="105"/>
    </row>
    <row r="853" ht="15.75" customHeight="1">
      <c r="A853" s="105"/>
      <c r="B853" s="109"/>
      <c r="C853" s="173"/>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c r="AA853" s="105"/>
      <c r="AB853" s="105"/>
      <c r="AC853" s="105"/>
      <c r="AD853" s="105"/>
      <c r="AE853" s="105"/>
      <c r="AF853" s="105"/>
      <c r="AG853" s="105"/>
      <c r="AH853" s="105"/>
      <c r="AI853" s="105"/>
      <c r="AJ853" s="105"/>
      <c r="AK853" s="105"/>
      <c r="AL853" s="105"/>
      <c r="AM853" s="105"/>
    </row>
    <row r="854" ht="15.75" customHeight="1">
      <c r="A854" s="105"/>
      <c r="B854" s="109"/>
      <c r="C854" s="173"/>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c r="AA854" s="105"/>
      <c r="AB854" s="105"/>
      <c r="AC854" s="105"/>
      <c r="AD854" s="105"/>
      <c r="AE854" s="105"/>
      <c r="AF854" s="105"/>
      <c r="AG854" s="105"/>
      <c r="AH854" s="105"/>
      <c r="AI854" s="105"/>
      <c r="AJ854" s="105"/>
      <c r="AK854" s="105"/>
      <c r="AL854" s="105"/>
      <c r="AM854" s="105"/>
    </row>
    <row r="855" ht="15.75" customHeight="1">
      <c r="A855" s="105"/>
      <c r="B855" s="109"/>
      <c r="C855" s="173"/>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c r="AA855" s="105"/>
      <c r="AB855" s="105"/>
      <c r="AC855" s="105"/>
      <c r="AD855" s="105"/>
      <c r="AE855" s="105"/>
      <c r="AF855" s="105"/>
      <c r="AG855" s="105"/>
      <c r="AH855" s="105"/>
      <c r="AI855" s="105"/>
      <c r="AJ855" s="105"/>
      <c r="AK855" s="105"/>
      <c r="AL855" s="105"/>
      <c r="AM855" s="105"/>
    </row>
    <row r="856" ht="15.75" customHeight="1">
      <c r="A856" s="105"/>
      <c r="B856" s="109"/>
      <c r="C856" s="173"/>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c r="AA856" s="105"/>
      <c r="AB856" s="105"/>
      <c r="AC856" s="105"/>
      <c r="AD856" s="105"/>
      <c r="AE856" s="105"/>
      <c r="AF856" s="105"/>
      <c r="AG856" s="105"/>
      <c r="AH856" s="105"/>
      <c r="AI856" s="105"/>
      <c r="AJ856" s="105"/>
      <c r="AK856" s="105"/>
      <c r="AL856" s="105"/>
      <c r="AM856" s="105"/>
    </row>
    <row r="857" ht="15.75" customHeight="1">
      <c r="A857" s="105"/>
      <c r="B857" s="109"/>
      <c r="C857" s="173"/>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c r="AA857" s="105"/>
      <c r="AB857" s="105"/>
      <c r="AC857" s="105"/>
      <c r="AD857" s="105"/>
      <c r="AE857" s="105"/>
      <c r="AF857" s="105"/>
      <c r="AG857" s="105"/>
      <c r="AH857" s="105"/>
      <c r="AI857" s="105"/>
      <c r="AJ857" s="105"/>
      <c r="AK857" s="105"/>
      <c r="AL857" s="105"/>
      <c r="AM857" s="105"/>
    </row>
    <row r="858" ht="15.75" customHeight="1">
      <c r="A858" s="105"/>
      <c r="B858" s="109"/>
      <c r="C858" s="173"/>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c r="AA858" s="105"/>
      <c r="AB858" s="105"/>
      <c r="AC858" s="105"/>
      <c r="AD858" s="105"/>
      <c r="AE858" s="105"/>
      <c r="AF858" s="105"/>
      <c r="AG858" s="105"/>
      <c r="AH858" s="105"/>
      <c r="AI858" s="105"/>
      <c r="AJ858" s="105"/>
      <c r="AK858" s="105"/>
      <c r="AL858" s="105"/>
      <c r="AM858" s="105"/>
    </row>
    <row r="859" ht="15.75" customHeight="1">
      <c r="A859" s="105"/>
      <c r="B859" s="109"/>
      <c r="C859" s="173"/>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c r="AA859" s="105"/>
      <c r="AB859" s="105"/>
      <c r="AC859" s="105"/>
      <c r="AD859" s="105"/>
      <c r="AE859" s="105"/>
      <c r="AF859" s="105"/>
      <c r="AG859" s="105"/>
      <c r="AH859" s="105"/>
      <c r="AI859" s="105"/>
      <c r="AJ859" s="105"/>
      <c r="AK859" s="105"/>
      <c r="AL859" s="105"/>
      <c r="AM859" s="105"/>
    </row>
    <row r="860" ht="15.75" customHeight="1">
      <c r="A860" s="105"/>
      <c r="B860" s="109"/>
      <c r="C860" s="173"/>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c r="AA860" s="105"/>
      <c r="AB860" s="105"/>
      <c r="AC860" s="105"/>
      <c r="AD860" s="105"/>
      <c r="AE860" s="105"/>
      <c r="AF860" s="105"/>
      <c r="AG860" s="105"/>
      <c r="AH860" s="105"/>
      <c r="AI860" s="105"/>
      <c r="AJ860" s="105"/>
      <c r="AK860" s="105"/>
      <c r="AL860" s="105"/>
      <c r="AM860" s="105"/>
    </row>
    <row r="861" ht="15.75" customHeight="1">
      <c r="A861" s="105"/>
      <c r="B861" s="109"/>
      <c r="C861" s="173"/>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c r="AA861" s="105"/>
      <c r="AB861" s="105"/>
      <c r="AC861" s="105"/>
      <c r="AD861" s="105"/>
      <c r="AE861" s="105"/>
      <c r="AF861" s="105"/>
      <c r="AG861" s="105"/>
      <c r="AH861" s="105"/>
      <c r="AI861" s="105"/>
      <c r="AJ861" s="105"/>
      <c r="AK861" s="105"/>
      <c r="AL861" s="105"/>
      <c r="AM861" s="105"/>
    </row>
    <row r="862" ht="15.75" customHeight="1">
      <c r="A862" s="105"/>
      <c r="B862" s="109"/>
      <c r="C862" s="173"/>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c r="AA862" s="105"/>
      <c r="AB862" s="105"/>
      <c r="AC862" s="105"/>
      <c r="AD862" s="105"/>
      <c r="AE862" s="105"/>
      <c r="AF862" s="105"/>
      <c r="AG862" s="105"/>
      <c r="AH862" s="105"/>
      <c r="AI862" s="105"/>
      <c r="AJ862" s="105"/>
      <c r="AK862" s="105"/>
      <c r="AL862" s="105"/>
      <c r="AM862" s="105"/>
    </row>
    <row r="863" ht="15.75" customHeight="1">
      <c r="A863" s="105"/>
      <c r="B863" s="109"/>
      <c r="C863" s="173"/>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c r="AA863" s="105"/>
      <c r="AB863" s="105"/>
      <c r="AC863" s="105"/>
      <c r="AD863" s="105"/>
      <c r="AE863" s="105"/>
      <c r="AF863" s="105"/>
      <c r="AG863" s="105"/>
      <c r="AH863" s="105"/>
      <c r="AI863" s="105"/>
      <c r="AJ863" s="105"/>
      <c r="AK863" s="105"/>
      <c r="AL863" s="105"/>
      <c r="AM863" s="105"/>
    </row>
    <row r="864" ht="15.75" customHeight="1">
      <c r="A864" s="105"/>
      <c r="B864" s="109"/>
      <c r="C864" s="173"/>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c r="AA864" s="105"/>
      <c r="AB864" s="105"/>
      <c r="AC864" s="105"/>
      <c r="AD864" s="105"/>
      <c r="AE864" s="105"/>
      <c r="AF864" s="105"/>
      <c r="AG864" s="105"/>
      <c r="AH864" s="105"/>
      <c r="AI864" s="105"/>
      <c r="AJ864" s="105"/>
      <c r="AK864" s="105"/>
      <c r="AL864" s="105"/>
      <c r="AM864" s="105"/>
    </row>
    <row r="865" ht="15.75" customHeight="1">
      <c r="A865" s="105"/>
      <c r="B865" s="109"/>
      <c r="C865" s="173"/>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c r="AA865" s="105"/>
      <c r="AB865" s="105"/>
      <c r="AC865" s="105"/>
      <c r="AD865" s="105"/>
      <c r="AE865" s="105"/>
      <c r="AF865" s="105"/>
      <c r="AG865" s="105"/>
      <c r="AH865" s="105"/>
      <c r="AI865" s="105"/>
      <c r="AJ865" s="105"/>
      <c r="AK865" s="105"/>
      <c r="AL865" s="105"/>
      <c r="AM865" s="105"/>
    </row>
    <row r="866" ht="15.75" customHeight="1">
      <c r="A866" s="105"/>
      <c r="B866" s="109"/>
      <c r="C866" s="173"/>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c r="AA866" s="105"/>
      <c r="AB866" s="105"/>
      <c r="AC866" s="105"/>
      <c r="AD866" s="105"/>
      <c r="AE866" s="105"/>
      <c r="AF866" s="105"/>
      <c r="AG866" s="105"/>
      <c r="AH866" s="105"/>
      <c r="AI866" s="105"/>
      <c r="AJ866" s="105"/>
      <c r="AK866" s="105"/>
      <c r="AL866" s="105"/>
      <c r="AM866" s="105"/>
    </row>
    <row r="867" ht="15.75" customHeight="1">
      <c r="A867" s="105"/>
      <c r="B867" s="109"/>
      <c r="C867" s="173"/>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c r="AA867" s="105"/>
      <c r="AB867" s="105"/>
      <c r="AC867" s="105"/>
      <c r="AD867" s="105"/>
      <c r="AE867" s="105"/>
      <c r="AF867" s="105"/>
      <c r="AG867" s="105"/>
      <c r="AH867" s="105"/>
      <c r="AI867" s="105"/>
      <c r="AJ867" s="105"/>
      <c r="AK867" s="105"/>
      <c r="AL867" s="105"/>
      <c r="AM867" s="105"/>
    </row>
    <row r="868" ht="15.75" customHeight="1">
      <c r="A868" s="105"/>
      <c r="B868" s="109"/>
      <c r="C868" s="173"/>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c r="AA868" s="105"/>
      <c r="AB868" s="105"/>
      <c r="AC868" s="105"/>
      <c r="AD868" s="105"/>
      <c r="AE868" s="105"/>
      <c r="AF868" s="105"/>
      <c r="AG868" s="105"/>
      <c r="AH868" s="105"/>
      <c r="AI868" s="105"/>
      <c r="AJ868" s="105"/>
      <c r="AK868" s="105"/>
      <c r="AL868" s="105"/>
      <c r="AM868" s="105"/>
    </row>
    <row r="869" ht="15.75" customHeight="1">
      <c r="A869" s="105"/>
      <c r="B869" s="109"/>
      <c r="C869" s="173"/>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c r="AA869" s="105"/>
      <c r="AB869" s="105"/>
      <c r="AC869" s="105"/>
      <c r="AD869" s="105"/>
      <c r="AE869" s="105"/>
      <c r="AF869" s="105"/>
      <c r="AG869" s="105"/>
      <c r="AH869" s="105"/>
      <c r="AI869" s="105"/>
      <c r="AJ869" s="105"/>
      <c r="AK869" s="105"/>
      <c r="AL869" s="105"/>
      <c r="AM869" s="105"/>
    </row>
    <row r="870" ht="15.75" customHeight="1">
      <c r="A870" s="105"/>
      <c r="B870" s="109"/>
      <c r="C870" s="173"/>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c r="AA870" s="105"/>
      <c r="AB870" s="105"/>
      <c r="AC870" s="105"/>
      <c r="AD870" s="105"/>
      <c r="AE870" s="105"/>
      <c r="AF870" s="105"/>
      <c r="AG870" s="105"/>
      <c r="AH870" s="105"/>
      <c r="AI870" s="105"/>
      <c r="AJ870" s="105"/>
      <c r="AK870" s="105"/>
      <c r="AL870" s="105"/>
      <c r="AM870" s="105"/>
    </row>
    <row r="871" ht="15.75" customHeight="1">
      <c r="A871" s="105"/>
      <c r="B871" s="109"/>
      <c r="C871" s="173"/>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c r="AA871" s="105"/>
      <c r="AB871" s="105"/>
      <c r="AC871" s="105"/>
      <c r="AD871" s="105"/>
      <c r="AE871" s="105"/>
      <c r="AF871" s="105"/>
      <c r="AG871" s="105"/>
      <c r="AH871" s="105"/>
      <c r="AI871" s="105"/>
      <c r="AJ871" s="105"/>
      <c r="AK871" s="105"/>
      <c r="AL871" s="105"/>
      <c r="AM871" s="105"/>
    </row>
    <row r="872" ht="15.75" customHeight="1">
      <c r="A872" s="105"/>
      <c r="B872" s="109"/>
      <c r="C872" s="173"/>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c r="AA872" s="105"/>
      <c r="AB872" s="105"/>
      <c r="AC872" s="105"/>
      <c r="AD872" s="105"/>
      <c r="AE872" s="105"/>
      <c r="AF872" s="105"/>
      <c r="AG872" s="105"/>
      <c r="AH872" s="105"/>
      <c r="AI872" s="105"/>
      <c r="AJ872" s="105"/>
      <c r="AK872" s="105"/>
      <c r="AL872" s="105"/>
      <c r="AM872" s="105"/>
    </row>
    <row r="873" ht="15.75" customHeight="1">
      <c r="A873" s="105"/>
      <c r="B873" s="109"/>
      <c r="C873" s="173"/>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105"/>
      <c r="AB873" s="105"/>
      <c r="AC873" s="105"/>
      <c r="AD873" s="105"/>
      <c r="AE873" s="105"/>
      <c r="AF873" s="105"/>
      <c r="AG873" s="105"/>
      <c r="AH873" s="105"/>
      <c r="AI873" s="105"/>
      <c r="AJ873" s="105"/>
      <c r="AK873" s="105"/>
      <c r="AL873" s="105"/>
      <c r="AM873" s="105"/>
    </row>
    <row r="874" ht="15.75" customHeight="1">
      <c r="A874" s="105"/>
      <c r="B874" s="109"/>
      <c r="C874" s="173"/>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c r="AA874" s="105"/>
      <c r="AB874" s="105"/>
      <c r="AC874" s="105"/>
      <c r="AD874" s="105"/>
      <c r="AE874" s="105"/>
      <c r="AF874" s="105"/>
      <c r="AG874" s="105"/>
      <c r="AH874" s="105"/>
      <c r="AI874" s="105"/>
      <c r="AJ874" s="105"/>
      <c r="AK874" s="105"/>
      <c r="AL874" s="105"/>
      <c r="AM874" s="105"/>
    </row>
    <row r="875" ht="15.75" customHeight="1">
      <c r="A875" s="105"/>
      <c r="B875" s="109"/>
      <c r="C875" s="173"/>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c r="AA875" s="105"/>
      <c r="AB875" s="105"/>
      <c r="AC875" s="105"/>
      <c r="AD875" s="105"/>
      <c r="AE875" s="105"/>
      <c r="AF875" s="105"/>
      <c r="AG875" s="105"/>
      <c r="AH875" s="105"/>
      <c r="AI875" s="105"/>
      <c r="AJ875" s="105"/>
      <c r="AK875" s="105"/>
      <c r="AL875" s="105"/>
      <c r="AM875" s="105"/>
    </row>
    <row r="876" ht="15.75" customHeight="1">
      <c r="A876" s="105"/>
      <c r="B876" s="109"/>
      <c r="C876" s="173"/>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c r="AA876" s="105"/>
      <c r="AB876" s="105"/>
      <c r="AC876" s="105"/>
      <c r="AD876" s="105"/>
      <c r="AE876" s="105"/>
      <c r="AF876" s="105"/>
      <c r="AG876" s="105"/>
      <c r="AH876" s="105"/>
      <c r="AI876" s="105"/>
      <c r="AJ876" s="105"/>
      <c r="AK876" s="105"/>
      <c r="AL876" s="105"/>
      <c r="AM876" s="105"/>
    </row>
    <row r="877" ht="15.75" customHeight="1">
      <c r="A877" s="105"/>
      <c r="B877" s="109"/>
      <c r="C877" s="173"/>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c r="AA877" s="105"/>
      <c r="AB877" s="105"/>
      <c r="AC877" s="105"/>
      <c r="AD877" s="105"/>
      <c r="AE877" s="105"/>
      <c r="AF877" s="105"/>
      <c r="AG877" s="105"/>
      <c r="AH877" s="105"/>
      <c r="AI877" s="105"/>
      <c r="AJ877" s="105"/>
      <c r="AK877" s="105"/>
      <c r="AL877" s="105"/>
      <c r="AM877" s="105"/>
    </row>
    <row r="878" ht="15.75" customHeight="1">
      <c r="A878" s="105"/>
      <c r="B878" s="109"/>
      <c r="C878" s="173"/>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c r="AA878" s="105"/>
      <c r="AB878" s="105"/>
      <c r="AC878" s="105"/>
      <c r="AD878" s="105"/>
      <c r="AE878" s="105"/>
      <c r="AF878" s="105"/>
      <c r="AG878" s="105"/>
      <c r="AH878" s="105"/>
      <c r="AI878" s="105"/>
      <c r="AJ878" s="105"/>
      <c r="AK878" s="105"/>
      <c r="AL878" s="105"/>
      <c r="AM878" s="105"/>
    </row>
    <row r="879" ht="15.75" customHeight="1">
      <c r="A879" s="105"/>
      <c r="B879" s="109"/>
      <c r="C879" s="173"/>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c r="AA879" s="105"/>
      <c r="AB879" s="105"/>
      <c r="AC879" s="105"/>
      <c r="AD879" s="105"/>
      <c r="AE879" s="105"/>
      <c r="AF879" s="105"/>
      <c r="AG879" s="105"/>
      <c r="AH879" s="105"/>
      <c r="AI879" s="105"/>
      <c r="AJ879" s="105"/>
      <c r="AK879" s="105"/>
      <c r="AL879" s="105"/>
      <c r="AM879" s="105"/>
    </row>
    <row r="880" ht="15.75" customHeight="1">
      <c r="A880" s="105"/>
      <c r="B880" s="109"/>
      <c r="C880" s="173"/>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c r="AA880" s="105"/>
      <c r="AB880" s="105"/>
      <c r="AC880" s="105"/>
      <c r="AD880" s="105"/>
      <c r="AE880" s="105"/>
      <c r="AF880" s="105"/>
      <c r="AG880" s="105"/>
      <c r="AH880" s="105"/>
      <c r="AI880" s="105"/>
      <c r="AJ880" s="105"/>
      <c r="AK880" s="105"/>
      <c r="AL880" s="105"/>
      <c r="AM880" s="105"/>
    </row>
    <row r="881" ht="15.75" customHeight="1">
      <c r="A881" s="105"/>
      <c r="B881" s="109"/>
      <c r="C881" s="173"/>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c r="AA881" s="105"/>
      <c r="AB881" s="105"/>
      <c r="AC881" s="105"/>
      <c r="AD881" s="105"/>
      <c r="AE881" s="105"/>
      <c r="AF881" s="105"/>
      <c r="AG881" s="105"/>
      <c r="AH881" s="105"/>
      <c r="AI881" s="105"/>
      <c r="AJ881" s="105"/>
      <c r="AK881" s="105"/>
      <c r="AL881" s="105"/>
      <c r="AM881" s="105"/>
    </row>
    <row r="882" ht="15.75" customHeight="1">
      <c r="A882" s="105"/>
      <c r="B882" s="109"/>
      <c r="C882" s="173"/>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c r="AA882" s="105"/>
      <c r="AB882" s="105"/>
      <c r="AC882" s="105"/>
      <c r="AD882" s="105"/>
      <c r="AE882" s="105"/>
      <c r="AF882" s="105"/>
      <c r="AG882" s="105"/>
      <c r="AH882" s="105"/>
      <c r="AI882" s="105"/>
      <c r="AJ882" s="105"/>
      <c r="AK882" s="105"/>
      <c r="AL882" s="105"/>
      <c r="AM882" s="105"/>
    </row>
    <row r="883" ht="15.75" customHeight="1">
      <c r="A883" s="105"/>
      <c r="B883" s="109"/>
      <c r="C883" s="173"/>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c r="AA883" s="105"/>
      <c r="AB883" s="105"/>
      <c r="AC883" s="105"/>
      <c r="AD883" s="105"/>
      <c r="AE883" s="105"/>
      <c r="AF883" s="105"/>
      <c r="AG883" s="105"/>
      <c r="AH883" s="105"/>
      <c r="AI883" s="105"/>
      <c r="AJ883" s="105"/>
      <c r="AK883" s="105"/>
      <c r="AL883" s="105"/>
      <c r="AM883" s="105"/>
    </row>
    <row r="884" ht="15.75" customHeight="1">
      <c r="A884" s="105"/>
      <c r="B884" s="109"/>
      <c r="C884" s="173"/>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105"/>
      <c r="AB884" s="105"/>
      <c r="AC884" s="105"/>
      <c r="AD884" s="105"/>
      <c r="AE884" s="105"/>
      <c r="AF884" s="105"/>
      <c r="AG884" s="105"/>
      <c r="AH884" s="105"/>
      <c r="AI884" s="105"/>
      <c r="AJ884" s="105"/>
      <c r="AK884" s="105"/>
      <c r="AL884" s="105"/>
      <c r="AM884" s="105"/>
    </row>
    <row r="885" ht="15.75" customHeight="1">
      <c r="A885" s="105"/>
      <c r="B885" s="109"/>
      <c r="C885" s="173"/>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c r="AA885" s="105"/>
      <c r="AB885" s="105"/>
      <c r="AC885" s="105"/>
      <c r="AD885" s="105"/>
      <c r="AE885" s="105"/>
      <c r="AF885" s="105"/>
      <c r="AG885" s="105"/>
      <c r="AH885" s="105"/>
      <c r="AI885" s="105"/>
      <c r="AJ885" s="105"/>
      <c r="AK885" s="105"/>
      <c r="AL885" s="105"/>
      <c r="AM885" s="105"/>
    </row>
    <row r="886" ht="15.75" customHeight="1">
      <c r="A886" s="105"/>
      <c r="B886" s="109"/>
      <c r="C886" s="173"/>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c r="AA886" s="105"/>
      <c r="AB886" s="105"/>
      <c r="AC886" s="105"/>
      <c r="AD886" s="105"/>
      <c r="AE886" s="105"/>
      <c r="AF886" s="105"/>
      <c r="AG886" s="105"/>
      <c r="AH886" s="105"/>
      <c r="AI886" s="105"/>
      <c r="AJ886" s="105"/>
      <c r="AK886" s="105"/>
      <c r="AL886" s="105"/>
      <c r="AM886" s="105"/>
    </row>
    <row r="887" ht="15.75" customHeight="1">
      <c r="A887" s="105"/>
      <c r="B887" s="109"/>
      <c r="C887" s="173"/>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c r="AA887" s="105"/>
      <c r="AB887" s="105"/>
      <c r="AC887" s="105"/>
      <c r="AD887" s="105"/>
      <c r="AE887" s="105"/>
      <c r="AF887" s="105"/>
      <c r="AG887" s="105"/>
      <c r="AH887" s="105"/>
      <c r="AI887" s="105"/>
      <c r="AJ887" s="105"/>
      <c r="AK887" s="105"/>
      <c r="AL887" s="105"/>
      <c r="AM887" s="105"/>
    </row>
    <row r="888" ht="15.75" customHeight="1">
      <c r="A888" s="105"/>
      <c r="B888" s="109"/>
      <c r="C888" s="173"/>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c r="AA888" s="105"/>
      <c r="AB888" s="105"/>
      <c r="AC888" s="105"/>
      <c r="AD888" s="105"/>
      <c r="AE888" s="105"/>
      <c r="AF888" s="105"/>
      <c r="AG888" s="105"/>
      <c r="AH888" s="105"/>
      <c r="AI888" s="105"/>
      <c r="AJ888" s="105"/>
      <c r="AK888" s="105"/>
      <c r="AL888" s="105"/>
      <c r="AM888" s="105"/>
    </row>
    <row r="889" ht="15.75" customHeight="1">
      <c r="A889" s="105"/>
      <c r="B889" s="109"/>
      <c r="C889" s="173"/>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c r="AA889" s="105"/>
      <c r="AB889" s="105"/>
      <c r="AC889" s="105"/>
      <c r="AD889" s="105"/>
      <c r="AE889" s="105"/>
      <c r="AF889" s="105"/>
      <c r="AG889" s="105"/>
      <c r="AH889" s="105"/>
      <c r="AI889" s="105"/>
      <c r="AJ889" s="105"/>
      <c r="AK889" s="105"/>
      <c r="AL889" s="105"/>
      <c r="AM889" s="105"/>
    </row>
    <row r="890" ht="15.75" customHeight="1">
      <c r="A890" s="105"/>
      <c r="B890" s="109"/>
      <c r="C890" s="173"/>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c r="AA890" s="105"/>
      <c r="AB890" s="105"/>
      <c r="AC890" s="105"/>
      <c r="AD890" s="105"/>
      <c r="AE890" s="105"/>
      <c r="AF890" s="105"/>
      <c r="AG890" s="105"/>
      <c r="AH890" s="105"/>
      <c r="AI890" s="105"/>
      <c r="AJ890" s="105"/>
      <c r="AK890" s="105"/>
      <c r="AL890" s="105"/>
      <c r="AM890" s="105"/>
    </row>
    <row r="891" ht="15.75" customHeight="1">
      <c r="A891" s="105"/>
      <c r="B891" s="109"/>
      <c r="C891" s="173"/>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c r="AA891" s="105"/>
      <c r="AB891" s="105"/>
      <c r="AC891" s="105"/>
      <c r="AD891" s="105"/>
      <c r="AE891" s="105"/>
      <c r="AF891" s="105"/>
      <c r="AG891" s="105"/>
      <c r="AH891" s="105"/>
      <c r="AI891" s="105"/>
      <c r="AJ891" s="105"/>
      <c r="AK891" s="105"/>
      <c r="AL891" s="105"/>
      <c r="AM891" s="105"/>
    </row>
    <row r="892" ht="15.75" customHeight="1">
      <c r="A892" s="105"/>
      <c r="B892" s="109"/>
      <c r="C892" s="173"/>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c r="AA892" s="105"/>
      <c r="AB892" s="105"/>
      <c r="AC892" s="105"/>
      <c r="AD892" s="105"/>
      <c r="AE892" s="105"/>
      <c r="AF892" s="105"/>
      <c r="AG892" s="105"/>
      <c r="AH892" s="105"/>
      <c r="AI892" s="105"/>
      <c r="AJ892" s="105"/>
      <c r="AK892" s="105"/>
      <c r="AL892" s="105"/>
      <c r="AM892" s="105"/>
    </row>
    <row r="893" ht="15.75" customHeight="1">
      <c r="A893" s="105"/>
      <c r="B893" s="109"/>
      <c r="C893" s="173"/>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c r="AA893" s="105"/>
      <c r="AB893" s="105"/>
      <c r="AC893" s="105"/>
      <c r="AD893" s="105"/>
      <c r="AE893" s="105"/>
      <c r="AF893" s="105"/>
      <c r="AG893" s="105"/>
      <c r="AH893" s="105"/>
      <c r="AI893" s="105"/>
      <c r="AJ893" s="105"/>
      <c r="AK893" s="105"/>
      <c r="AL893" s="105"/>
      <c r="AM893" s="105"/>
    </row>
    <row r="894" ht="15.75" customHeight="1">
      <c r="A894" s="105"/>
      <c r="B894" s="109"/>
      <c r="C894" s="173"/>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c r="AA894" s="105"/>
      <c r="AB894" s="105"/>
      <c r="AC894" s="105"/>
      <c r="AD894" s="105"/>
      <c r="AE894" s="105"/>
      <c r="AF894" s="105"/>
      <c r="AG894" s="105"/>
      <c r="AH894" s="105"/>
      <c r="AI894" s="105"/>
      <c r="AJ894" s="105"/>
      <c r="AK894" s="105"/>
      <c r="AL894" s="105"/>
      <c r="AM894" s="105"/>
    </row>
    <row r="895" ht="15.75" customHeight="1">
      <c r="A895" s="105"/>
      <c r="B895" s="109"/>
      <c r="C895" s="173"/>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c r="AA895" s="105"/>
      <c r="AB895" s="105"/>
      <c r="AC895" s="105"/>
      <c r="AD895" s="105"/>
      <c r="AE895" s="105"/>
      <c r="AF895" s="105"/>
      <c r="AG895" s="105"/>
      <c r="AH895" s="105"/>
      <c r="AI895" s="105"/>
      <c r="AJ895" s="105"/>
      <c r="AK895" s="105"/>
      <c r="AL895" s="105"/>
      <c r="AM895" s="105"/>
    </row>
    <row r="896" ht="15.75" customHeight="1">
      <c r="A896" s="105"/>
      <c r="B896" s="109"/>
      <c r="C896" s="173"/>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c r="AA896" s="105"/>
      <c r="AB896" s="105"/>
      <c r="AC896" s="105"/>
      <c r="AD896" s="105"/>
      <c r="AE896" s="105"/>
      <c r="AF896" s="105"/>
      <c r="AG896" s="105"/>
      <c r="AH896" s="105"/>
      <c r="AI896" s="105"/>
      <c r="AJ896" s="105"/>
      <c r="AK896" s="105"/>
      <c r="AL896" s="105"/>
      <c r="AM896" s="105"/>
    </row>
    <row r="897" ht="15.75" customHeight="1">
      <c r="A897" s="105"/>
      <c r="B897" s="109"/>
      <c r="C897" s="173"/>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c r="AA897" s="105"/>
      <c r="AB897" s="105"/>
      <c r="AC897" s="105"/>
      <c r="AD897" s="105"/>
      <c r="AE897" s="105"/>
      <c r="AF897" s="105"/>
      <c r="AG897" s="105"/>
      <c r="AH897" s="105"/>
      <c r="AI897" s="105"/>
      <c r="AJ897" s="105"/>
      <c r="AK897" s="105"/>
      <c r="AL897" s="105"/>
      <c r="AM897" s="105"/>
    </row>
    <row r="898" ht="15.75" customHeight="1">
      <c r="A898" s="105"/>
      <c r="B898" s="109"/>
      <c r="C898" s="173"/>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c r="AA898" s="105"/>
      <c r="AB898" s="105"/>
      <c r="AC898" s="105"/>
      <c r="AD898" s="105"/>
      <c r="AE898" s="105"/>
      <c r="AF898" s="105"/>
      <c r="AG898" s="105"/>
      <c r="AH898" s="105"/>
      <c r="AI898" s="105"/>
      <c r="AJ898" s="105"/>
      <c r="AK898" s="105"/>
      <c r="AL898" s="105"/>
      <c r="AM898" s="105"/>
    </row>
    <row r="899" ht="15.75" customHeight="1">
      <c r="A899" s="105"/>
      <c r="B899" s="109"/>
      <c r="C899" s="173"/>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c r="AA899" s="105"/>
      <c r="AB899" s="105"/>
      <c r="AC899" s="105"/>
      <c r="AD899" s="105"/>
      <c r="AE899" s="105"/>
      <c r="AF899" s="105"/>
      <c r="AG899" s="105"/>
      <c r="AH899" s="105"/>
      <c r="AI899" s="105"/>
      <c r="AJ899" s="105"/>
      <c r="AK899" s="105"/>
      <c r="AL899" s="105"/>
      <c r="AM899" s="105"/>
    </row>
    <row r="900" ht="15.75" customHeight="1">
      <c r="A900" s="105"/>
      <c r="B900" s="109"/>
      <c r="C900" s="173"/>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c r="AA900" s="105"/>
      <c r="AB900" s="105"/>
      <c r="AC900" s="105"/>
      <c r="AD900" s="105"/>
      <c r="AE900" s="105"/>
      <c r="AF900" s="105"/>
      <c r="AG900" s="105"/>
      <c r="AH900" s="105"/>
      <c r="AI900" s="105"/>
      <c r="AJ900" s="105"/>
      <c r="AK900" s="105"/>
      <c r="AL900" s="105"/>
      <c r="AM900" s="105"/>
    </row>
    <row r="901" ht="15.75" customHeight="1">
      <c r="A901" s="105"/>
      <c r="B901" s="109"/>
      <c r="C901" s="173"/>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c r="AA901" s="105"/>
      <c r="AB901" s="105"/>
      <c r="AC901" s="105"/>
      <c r="AD901" s="105"/>
      <c r="AE901" s="105"/>
      <c r="AF901" s="105"/>
      <c r="AG901" s="105"/>
      <c r="AH901" s="105"/>
      <c r="AI901" s="105"/>
      <c r="AJ901" s="105"/>
      <c r="AK901" s="105"/>
      <c r="AL901" s="105"/>
      <c r="AM901" s="105"/>
    </row>
    <row r="902" ht="15.75" customHeight="1">
      <c r="A902" s="105"/>
      <c r="B902" s="109"/>
      <c r="C902" s="173"/>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c r="AA902" s="105"/>
      <c r="AB902" s="105"/>
      <c r="AC902" s="105"/>
      <c r="AD902" s="105"/>
      <c r="AE902" s="105"/>
      <c r="AF902" s="105"/>
      <c r="AG902" s="105"/>
      <c r="AH902" s="105"/>
      <c r="AI902" s="105"/>
      <c r="AJ902" s="105"/>
      <c r="AK902" s="105"/>
      <c r="AL902" s="105"/>
      <c r="AM902" s="105"/>
    </row>
    <row r="903" ht="15.75" customHeight="1">
      <c r="A903" s="105"/>
      <c r="B903" s="109"/>
      <c r="C903" s="173"/>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c r="AA903" s="105"/>
      <c r="AB903" s="105"/>
      <c r="AC903" s="105"/>
      <c r="AD903" s="105"/>
      <c r="AE903" s="105"/>
      <c r="AF903" s="105"/>
      <c r="AG903" s="105"/>
      <c r="AH903" s="105"/>
      <c r="AI903" s="105"/>
      <c r="AJ903" s="105"/>
      <c r="AK903" s="105"/>
      <c r="AL903" s="105"/>
      <c r="AM903" s="105"/>
    </row>
    <row r="904" ht="15.75" customHeight="1">
      <c r="A904" s="105"/>
      <c r="B904" s="109"/>
      <c r="C904" s="173"/>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c r="AA904" s="105"/>
      <c r="AB904" s="105"/>
      <c r="AC904" s="105"/>
      <c r="AD904" s="105"/>
      <c r="AE904" s="105"/>
      <c r="AF904" s="105"/>
      <c r="AG904" s="105"/>
      <c r="AH904" s="105"/>
      <c r="AI904" s="105"/>
      <c r="AJ904" s="105"/>
      <c r="AK904" s="105"/>
      <c r="AL904" s="105"/>
      <c r="AM904" s="105"/>
    </row>
    <row r="905" ht="15.75" customHeight="1">
      <c r="A905" s="105"/>
      <c r="B905" s="109"/>
      <c r="C905" s="173"/>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c r="AA905" s="105"/>
      <c r="AB905" s="105"/>
      <c r="AC905" s="105"/>
      <c r="AD905" s="105"/>
      <c r="AE905" s="105"/>
      <c r="AF905" s="105"/>
      <c r="AG905" s="105"/>
      <c r="AH905" s="105"/>
      <c r="AI905" s="105"/>
      <c r="AJ905" s="105"/>
      <c r="AK905" s="105"/>
      <c r="AL905" s="105"/>
      <c r="AM905" s="105"/>
    </row>
    <row r="906" ht="15.75" customHeight="1">
      <c r="A906" s="105"/>
      <c r="B906" s="109"/>
      <c r="C906" s="173"/>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c r="AA906" s="105"/>
      <c r="AB906" s="105"/>
      <c r="AC906" s="105"/>
      <c r="AD906" s="105"/>
      <c r="AE906" s="105"/>
      <c r="AF906" s="105"/>
      <c r="AG906" s="105"/>
      <c r="AH906" s="105"/>
      <c r="AI906" s="105"/>
      <c r="AJ906" s="105"/>
      <c r="AK906" s="105"/>
      <c r="AL906" s="105"/>
      <c r="AM906" s="105"/>
    </row>
    <row r="907" ht="15.75" customHeight="1">
      <c r="A907" s="105"/>
      <c r="B907" s="109"/>
      <c r="C907" s="173"/>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c r="AA907" s="105"/>
      <c r="AB907" s="105"/>
      <c r="AC907" s="105"/>
      <c r="AD907" s="105"/>
      <c r="AE907" s="105"/>
      <c r="AF907" s="105"/>
      <c r="AG907" s="105"/>
      <c r="AH907" s="105"/>
      <c r="AI907" s="105"/>
      <c r="AJ907" s="105"/>
      <c r="AK907" s="105"/>
      <c r="AL907" s="105"/>
      <c r="AM907" s="105"/>
    </row>
    <row r="908" ht="15.75" customHeight="1">
      <c r="A908" s="105"/>
      <c r="B908" s="109"/>
      <c r="C908" s="173"/>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c r="AA908" s="105"/>
      <c r="AB908" s="105"/>
      <c r="AC908" s="105"/>
      <c r="AD908" s="105"/>
      <c r="AE908" s="105"/>
      <c r="AF908" s="105"/>
      <c r="AG908" s="105"/>
      <c r="AH908" s="105"/>
      <c r="AI908" s="105"/>
      <c r="AJ908" s="105"/>
      <c r="AK908" s="105"/>
      <c r="AL908" s="105"/>
      <c r="AM908" s="105"/>
    </row>
    <row r="909" ht="15.75" customHeight="1">
      <c r="A909" s="105"/>
      <c r="B909" s="109"/>
      <c r="C909" s="173"/>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c r="AA909" s="105"/>
      <c r="AB909" s="105"/>
      <c r="AC909" s="105"/>
      <c r="AD909" s="105"/>
      <c r="AE909" s="105"/>
      <c r="AF909" s="105"/>
      <c r="AG909" s="105"/>
      <c r="AH909" s="105"/>
      <c r="AI909" s="105"/>
      <c r="AJ909" s="105"/>
      <c r="AK909" s="105"/>
      <c r="AL909" s="105"/>
      <c r="AM909" s="105"/>
    </row>
    <row r="910" ht="15.75" customHeight="1">
      <c r="A910" s="105"/>
      <c r="B910" s="109"/>
      <c r="C910" s="173"/>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c r="AA910" s="105"/>
      <c r="AB910" s="105"/>
      <c r="AC910" s="105"/>
      <c r="AD910" s="105"/>
      <c r="AE910" s="105"/>
      <c r="AF910" s="105"/>
      <c r="AG910" s="105"/>
      <c r="AH910" s="105"/>
      <c r="AI910" s="105"/>
      <c r="AJ910" s="105"/>
      <c r="AK910" s="105"/>
      <c r="AL910" s="105"/>
      <c r="AM910" s="105"/>
    </row>
    <row r="911" ht="15.75" customHeight="1">
      <c r="A911" s="105"/>
      <c r="B911" s="109"/>
      <c r="C911" s="173"/>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c r="AA911" s="105"/>
      <c r="AB911" s="105"/>
      <c r="AC911" s="105"/>
      <c r="AD911" s="105"/>
      <c r="AE911" s="105"/>
      <c r="AF911" s="105"/>
      <c r="AG911" s="105"/>
      <c r="AH911" s="105"/>
      <c r="AI911" s="105"/>
      <c r="AJ911" s="105"/>
      <c r="AK911" s="105"/>
      <c r="AL911" s="105"/>
      <c r="AM911" s="105"/>
    </row>
    <row r="912" ht="15.75" customHeight="1">
      <c r="A912" s="105"/>
      <c r="B912" s="109"/>
      <c r="C912" s="173"/>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c r="AA912" s="105"/>
      <c r="AB912" s="105"/>
      <c r="AC912" s="105"/>
      <c r="AD912" s="105"/>
      <c r="AE912" s="105"/>
      <c r="AF912" s="105"/>
      <c r="AG912" s="105"/>
      <c r="AH912" s="105"/>
      <c r="AI912" s="105"/>
      <c r="AJ912" s="105"/>
      <c r="AK912" s="105"/>
      <c r="AL912" s="105"/>
      <c r="AM912" s="105"/>
    </row>
    <row r="913" ht="15.75" customHeight="1">
      <c r="A913" s="105"/>
      <c r="B913" s="109"/>
      <c r="C913" s="173"/>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c r="AA913" s="105"/>
      <c r="AB913" s="105"/>
      <c r="AC913" s="105"/>
      <c r="AD913" s="105"/>
      <c r="AE913" s="105"/>
      <c r="AF913" s="105"/>
      <c r="AG913" s="105"/>
      <c r="AH913" s="105"/>
      <c r="AI913" s="105"/>
      <c r="AJ913" s="105"/>
      <c r="AK913" s="105"/>
      <c r="AL913" s="105"/>
      <c r="AM913" s="105"/>
    </row>
    <row r="914" ht="15.75" customHeight="1">
      <c r="A914" s="105"/>
      <c r="B914" s="109"/>
      <c r="C914" s="173"/>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c r="AA914" s="105"/>
      <c r="AB914" s="105"/>
      <c r="AC914" s="105"/>
      <c r="AD914" s="105"/>
      <c r="AE914" s="105"/>
      <c r="AF914" s="105"/>
      <c r="AG914" s="105"/>
      <c r="AH914" s="105"/>
      <c r="AI914" s="105"/>
      <c r="AJ914" s="105"/>
      <c r="AK914" s="105"/>
      <c r="AL914" s="105"/>
      <c r="AM914" s="105"/>
    </row>
    <row r="915" ht="15.75" customHeight="1">
      <c r="A915" s="105"/>
      <c r="B915" s="109"/>
      <c r="C915" s="173"/>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c r="AA915" s="105"/>
      <c r="AB915" s="105"/>
      <c r="AC915" s="105"/>
      <c r="AD915" s="105"/>
      <c r="AE915" s="105"/>
      <c r="AF915" s="105"/>
      <c r="AG915" s="105"/>
      <c r="AH915" s="105"/>
      <c r="AI915" s="105"/>
      <c r="AJ915" s="105"/>
      <c r="AK915" s="105"/>
      <c r="AL915" s="105"/>
      <c r="AM915" s="105"/>
    </row>
    <row r="916" ht="15.75" customHeight="1">
      <c r="A916" s="105"/>
      <c r="B916" s="109"/>
      <c r="C916" s="173"/>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c r="AA916" s="105"/>
      <c r="AB916" s="105"/>
      <c r="AC916" s="105"/>
      <c r="AD916" s="105"/>
      <c r="AE916" s="105"/>
      <c r="AF916" s="105"/>
      <c r="AG916" s="105"/>
      <c r="AH916" s="105"/>
      <c r="AI916" s="105"/>
      <c r="AJ916" s="105"/>
      <c r="AK916" s="105"/>
      <c r="AL916" s="105"/>
      <c r="AM916" s="105"/>
    </row>
    <row r="917" ht="15.75" customHeight="1">
      <c r="A917" s="105"/>
      <c r="B917" s="109"/>
      <c r="C917" s="173"/>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c r="AA917" s="105"/>
      <c r="AB917" s="105"/>
      <c r="AC917" s="105"/>
      <c r="AD917" s="105"/>
      <c r="AE917" s="105"/>
      <c r="AF917" s="105"/>
      <c r="AG917" s="105"/>
      <c r="AH917" s="105"/>
      <c r="AI917" s="105"/>
      <c r="AJ917" s="105"/>
      <c r="AK917" s="105"/>
      <c r="AL917" s="105"/>
      <c r="AM917" s="105"/>
    </row>
    <row r="918" ht="15.75" customHeight="1">
      <c r="A918" s="105"/>
      <c r="B918" s="109"/>
      <c r="C918" s="173"/>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c r="AA918" s="105"/>
      <c r="AB918" s="105"/>
      <c r="AC918" s="105"/>
      <c r="AD918" s="105"/>
      <c r="AE918" s="105"/>
      <c r="AF918" s="105"/>
      <c r="AG918" s="105"/>
      <c r="AH918" s="105"/>
      <c r="AI918" s="105"/>
      <c r="AJ918" s="105"/>
      <c r="AK918" s="105"/>
      <c r="AL918" s="105"/>
      <c r="AM918" s="105"/>
    </row>
    <row r="919" ht="15.75" customHeight="1">
      <c r="A919" s="105"/>
      <c r="B919" s="109"/>
      <c r="C919" s="173"/>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c r="AA919" s="105"/>
      <c r="AB919" s="105"/>
      <c r="AC919" s="105"/>
      <c r="AD919" s="105"/>
      <c r="AE919" s="105"/>
      <c r="AF919" s="105"/>
      <c r="AG919" s="105"/>
      <c r="AH919" s="105"/>
      <c r="AI919" s="105"/>
      <c r="AJ919" s="105"/>
      <c r="AK919" s="105"/>
      <c r="AL919" s="105"/>
      <c r="AM919" s="105"/>
    </row>
    <row r="920" ht="15.75" customHeight="1">
      <c r="A920" s="105"/>
      <c r="B920" s="109"/>
      <c r="C920" s="173"/>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c r="AA920" s="105"/>
      <c r="AB920" s="105"/>
      <c r="AC920" s="105"/>
      <c r="AD920" s="105"/>
      <c r="AE920" s="105"/>
      <c r="AF920" s="105"/>
      <c r="AG920" s="105"/>
      <c r="AH920" s="105"/>
      <c r="AI920" s="105"/>
      <c r="AJ920" s="105"/>
      <c r="AK920" s="105"/>
      <c r="AL920" s="105"/>
      <c r="AM920" s="105"/>
    </row>
    <row r="921" ht="15.75" customHeight="1">
      <c r="A921" s="105"/>
      <c r="B921" s="109"/>
      <c r="C921" s="173"/>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c r="AA921" s="105"/>
      <c r="AB921" s="105"/>
      <c r="AC921" s="105"/>
      <c r="AD921" s="105"/>
      <c r="AE921" s="105"/>
      <c r="AF921" s="105"/>
      <c r="AG921" s="105"/>
      <c r="AH921" s="105"/>
      <c r="AI921" s="105"/>
      <c r="AJ921" s="105"/>
      <c r="AK921" s="105"/>
      <c r="AL921" s="105"/>
      <c r="AM921" s="105"/>
    </row>
    <row r="922" ht="15.75" customHeight="1">
      <c r="A922" s="105"/>
      <c r="B922" s="109"/>
      <c r="C922" s="173"/>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c r="AA922" s="105"/>
      <c r="AB922" s="105"/>
      <c r="AC922" s="105"/>
      <c r="AD922" s="105"/>
      <c r="AE922" s="105"/>
      <c r="AF922" s="105"/>
      <c r="AG922" s="105"/>
      <c r="AH922" s="105"/>
      <c r="AI922" s="105"/>
      <c r="AJ922" s="105"/>
      <c r="AK922" s="105"/>
      <c r="AL922" s="105"/>
      <c r="AM922" s="105"/>
    </row>
    <row r="923" ht="15.75" customHeight="1">
      <c r="A923" s="105"/>
      <c r="B923" s="109"/>
      <c r="C923" s="173"/>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c r="AA923" s="105"/>
      <c r="AB923" s="105"/>
      <c r="AC923" s="105"/>
      <c r="AD923" s="105"/>
      <c r="AE923" s="105"/>
      <c r="AF923" s="105"/>
      <c r="AG923" s="105"/>
      <c r="AH923" s="105"/>
      <c r="AI923" s="105"/>
      <c r="AJ923" s="105"/>
      <c r="AK923" s="105"/>
      <c r="AL923" s="105"/>
      <c r="AM923" s="105"/>
    </row>
    <row r="924" ht="15.75" customHeight="1">
      <c r="A924" s="105"/>
      <c r="B924" s="109"/>
      <c r="C924" s="173"/>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c r="AA924" s="105"/>
      <c r="AB924" s="105"/>
      <c r="AC924" s="105"/>
      <c r="AD924" s="105"/>
      <c r="AE924" s="105"/>
      <c r="AF924" s="105"/>
      <c r="AG924" s="105"/>
      <c r="AH924" s="105"/>
      <c r="AI924" s="105"/>
      <c r="AJ924" s="105"/>
      <c r="AK924" s="105"/>
      <c r="AL924" s="105"/>
      <c r="AM924" s="105"/>
    </row>
    <row r="925" ht="15.75" customHeight="1">
      <c r="A925" s="105"/>
      <c r="B925" s="109"/>
      <c r="C925" s="173"/>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c r="AA925" s="105"/>
      <c r="AB925" s="105"/>
      <c r="AC925" s="105"/>
      <c r="AD925" s="105"/>
      <c r="AE925" s="105"/>
      <c r="AF925" s="105"/>
      <c r="AG925" s="105"/>
      <c r="AH925" s="105"/>
      <c r="AI925" s="105"/>
      <c r="AJ925" s="105"/>
      <c r="AK925" s="105"/>
      <c r="AL925" s="105"/>
      <c r="AM925" s="105"/>
    </row>
    <row r="926" ht="15.75" customHeight="1">
      <c r="A926" s="105"/>
      <c r="B926" s="109"/>
      <c r="C926" s="173"/>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c r="AA926" s="105"/>
      <c r="AB926" s="105"/>
      <c r="AC926" s="105"/>
      <c r="AD926" s="105"/>
      <c r="AE926" s="105"/>
      <c r="AF926" s="105"/>
      <c r="AG926" s="105"/>
      <c r="AH926" s="105"/>
      <c r="AI926" s="105"/>
      <c r="AJ926" s="105"/>
      <c r="AK926" s="105"/>
      <c r="AL926" s="105"/>
      <c r="AM926" s="105"/>
    </row>
    <row r="927" ht="15.75" customHeight="1">
      <c r="A927" s="105"/>
      <c r="B927" s="109"/>
      <c r="C927" s="173"/>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c r="AA927" s="105"/>
      <c r="AB927" s="105"/>
      <c r="AC927" s="105"/>
      <c r="AD927" s="105"/>
      <c r="AE927" s="105"/>
      <c r="AF927" s="105"/>
      <c r="AG927" s="105"/>
      <c r="AH927" s="105"/>
      <c r="AI927" s="105"/>
      <c r="AJ927" s="105"/>
      <c r="AK927" s="105"/>
      <c r="AL927" s="105"/>
      <c r="AM927" s="105"/>
    </row>
    <row r="928" ht="15.75" customHeight="1">
      <c r="A928" s="105"/>
      <c r="B928" s="109"/>
      <c r="C928" s="173"/>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c r="AA928" s="105"/>
      <c r="AB928" s="105"/>
      <c r="AC928" s="105"/>
      <c r="AD928" s="105"/>
      <c r="AE928" s="105"/>
      <c r="AF928" s="105"/>
      <c r="AG928" s="105"/>
      <c r="AH928" s="105"/>
      <c r="AI928" s="105"/>
      <c r="AJ928" s="105"/>
      <c r="AK928" s="105"/>
      <c r="AL928" s="105"/>
      <c r="AM928" s="105"/>
    </row>
    <row r="929" ht="15.75" customHeight="1">
      <c r="A929" s="105"/>
      <c r="B929" s="109"/>
      <c r="C929" s="173"/>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c r="AA929" s="105"/>
      <c r="AB929" s="105"/>
      <c r="AC929" s="105"/>
      <c r="AD929" s="105"/>
      <c r="AE929" s="105"/>
      <c r="AF929" s="105"/>
      <c r="AG929" s="105"/>
      <c r="AH929" s="105"/>
      <c r="AI929" s="105"/>
      <c r="AJ929" s="105"/>
      <c r="AK929" s="105"/>
      <c r="AL929" s="105"/>
      <c r="AM929" s="105"/>
    </row>
    <row r="930" ht="15.75" customHeight="1">
      <c r="A930" s="105"/>
      <c r="B930" s="109"/>
      <c r="C930" s="173"/>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c r="AA930" s="105"/>
      <c r="AB930" s="105"/>
      <c r="AC930" s="105"/>
      <c r="AD930" s="105"/>
      <c r="AE930" s="105"/>
      <c r="AF930" s="105"/>
      <c r="AG930" s="105"/>
      <c r="AH930" s="105"/>
      <c r="AI930" s="105"/>
      <c r="AJ930" s="105"/>
      <c r="AK930" s="105"/>
      <c r="AL930" s="105"/>
      <c r="AM930" s="105"/>
    </row>
    <row r="931" ht="15.75" customHeight="1">
      <c r="A931" s="105"/>
      <c r="B931" s="109"/>
      <c r="C931" s="173"/>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c r="AA931" s="105"/>
      <c r="AB931" s="105"/>
      <c r="AC931" s="105"/>
      <c r="AD931" s="105"/>
      <c r="AE931" s="105"/>
      <c r="AF931" s="105"/>
      <c r="AG931" s="105"/>
      <c r="AH931" s="105"/>
      <c r="AI931" s="105"/>
      <c r="AJ931" s="105"/>
      <c r="AK931" s="105"/>
      <c r="AL931" s="105"/>
      <c r="AM931" s="105"/>
    </row>
    <row r="932" ht="15.75" customHeight="1">
      <c r="A932" s="105"/>
      <c r="B932" s="109"/>
      <c r="C932" s="173"/>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c r="AA932" s="105"/>
      <c r="AB932" s="105"/>
      <c r="AC932" s="105"/>
      <c r="AD932" s="105"/>
      <c r="AE932" s="105"/>
      <c r="AF932" s="105"/>
      <c r="AG932" s="105"/>
      <c r="AH932" s="105"/>
      <c r="AI932" s="105"/>
      <c r="AJ932" s="105"/>
      <c r="AK932" s="105"/>
      <c r="AL932" s="105"/>
      <c r="AM932" s="105"/>
    </row>
    <row r="933" ht="15.75" customHeight="1">
      <c r="A933" s="105"/>
      <c r="B933" s="109"/>
      <c r="C933" s="173"/>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c r="AA933" s="105"/>
      <c r="AB933" s="105"/>
      <c r="AC933" s="105"/>
      <c r="AD933" s="105"/>
      <c r="AE933" s="105"/>
      <c r="AF933" s="105"/>
      <c r="AG933" s="105"/>
      <c r="AH933" s="105"/>
      <c r="AI933" s="105"/>
      <c r="AJ933" s="105"/>
      <c r="AK933" s="105"/>
      <c r="AL933" s="105"/>
      <c r="AM933" s="105"/>
    </row>
    <row r="934" ht="15.75" customHeight="1">
      <c r="A934" s="105"/>
      <c r="B934" s="109"/>
      <c r="C934" s="173"/>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c r="AA934" s="105"/>
      <c r="AB934" s="105"/>
      <c r="AC934" s="105"/>
      <c r="AD934" s="105"/>
      <c r="AE934" s="105"/>
      <c r="AF934" s="105"/>
      <c r="AG934" s="105"/>
      <c r="AH934" s="105"/>
      <c r="AI934" s="105"/>
      <c r="AJ934" s="105"/>
      <c r="AK934" s="105"/>
      <c r="AL934" s="105"/>
      <c r="AM934" s="105"/>
    </row>
    <row r="935" ht="15.75" customHeight="1">
      <c r="A935" s="105"/>
      <c r="B935" s="109"/>
      <c r="C935" s="173"/>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c r="AA935" s="105"/>
      <c r="AB935" s="105"/>
      <c r="AC935" s="105"/>
      <c r="AD935" s="105"/>
      <c r="AE935" s="105"/>
      <c r="AF935" s="105"/>
      <c r="AG935" s="105"/>
      <c r="AH935" s="105"/>
      <c r="AI935" s="105"/>
      <c r="AJ935" s="105"/>
      <c r="AK935" s="105"/>
      <c r="AL935" s="105"/>
      <c r="AM935" s="105"/>
    </row>
    <row r="936" ht="15.75" customHeight="1">
      <c r="A936" s="105"/>
      <c r="B936" s="109"/>
      <c r="C936" s="173"/>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c r="AA936" s="105"/>
      <c r="AB936" s="105"/>
      <c r="AC936" s="105"/>
      <c r="AD936" s="105"/>
      <c r="AE936" s="105"/>
      <c r="AF936" s="105"/>
      <c r="AG936" s="105"/>
      <c r="AH936" s="105"/>
      <c r="AI936" s="105"/>
      <c r="AJ936" s="105"/>
      <c r="AK936" s="105"/>
      <c r="AL936" s="105"/>
      <c r="AM936" s="105"/>
    </row>
    <row r="937" ht="15.75" customHeight="1">
      <c r="A937" s="105"/>
      <c r="B937" s="109"/>
      <c r="C937" s="173"/>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c r="AA937" s="105"/>
      <c r="AB937" s="105"/>
      <c r="AC937" s="105"/>
      <c r="AD937" s="105"/>
      <c r="AE937" s="105"/>
      <c r="AF937" s="105"/>
      <c r="AG937" s="105"/>
      <c r="AH937" s="105"/>
      <c r="AI937" s="105"/>
      <c r="AJ937" s="105"/>
      <c r="AK937" s="105"/>
      <c r="AL937" s="105"/>
      <c r="AM937" s="105"/>
    </row>
    <row r="938" ht="15.75" customHeight="1">
      <c r="A938" s="105"/>
      <c r="B938" s="109"/>
      <c r="C938" s="173"/>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c r="AA938" s="105"/>
      <c r="AB938" s="105"/>
      <c r="AC938" s="105"/>
      <c r="AD938" s="105"/>
      <c r="AE938" s="105"/>
      <c r="AF938" s="105"/>
      <c r="AG938" s="105"/>
      <c r="AH938" s="105"/>
      <c r="AI938" s="105"/>
      <c r="AJ938" s="105"/>
      <c r="AK938" s="105"/>
      <c r="AL938" s="105"/>
      <c r="AM938" s="105"/>
    </row>
    <row r="939" ht="15.75" customHeight="1">
      <c r="A939" s="105"/>
      <c r="B939" s="109"/>
      <c r="C939" s="173"/>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c r="AA939" s="105"/>
      <c r="AB939" s="105"/>
      <c r="AC939" s="105"/>
      <c r="AD939" s="105"/>
      <c r="AE939" s="105"/>
      <c r="AF939" s="105"/>
      <c r="AG939" s="105"/>
      <c r="AH939" s="105"/>
      <c r="AI939" s="105"/>
      <c r="AJ939" s="105"/>
      <c r="AK939" s="105"/>
      <c r="AL939" s="105"/>
      <c r="AM939" s="105"/>
    </row>
    <row r="940" ht="15.75" customHeight="1">
      <c r="A940" s="105"/>
      <c r="B940" s="109"/>
      <c r="C940" s="173"/>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c r="AA940" s="105"/>
      <c r="AB940" s="105"/>
      <c r="AC940" s="105"/>
      <c r="AD940" s="105"/>
      <c r="AE940" s="105"/>
      <c r="AF940" s="105"/>
      <c r="AG940" s="105"/>
      <c r="AH940" s="105"/>
      <c r="AI940" s="105"/>
      <c r="AJ940" s="105"/>
      <c r="AK940" s="105"/>
      <c r="AL940" s="105"/>
      <c r="AM940" s="105"/>
    </row>
    <row r="941" ht="15.75" customHeight="1">
      <c r="A941" s="105"/>
      <c r="B941" s="109"/>
      <c r="C941" s="173"/>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c r="AA941" s="105"/>
      <c r="AB941" s="105"/>
      <c r="AC941" s="105"/>
      <c r="AD941" s="105"/>
      <c r="AE941" s="105"/>
      <c r="AF941" s="105"/>
      <c r="AG941" s="105"/>
      <c r="AH941" s="105"/>
      <c r="AI941" s="105"/>
      <c r="AJ941" s="105"/>
      <c r="AK941" s="105"/>
      <c r="AL941" s="105"/>
      <c r="AM941" s="105"/>
    </row>
    <row r="942" ht="15.75" customHeight="1">
      <c r="A942" s="105"/>
      <c r="B942" s="109"/>
      <c r="C942" s="173"/>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c r="AA942" s="105"/>
      <c r="AB942" s="105"/>
      <c r="AC942" s="105"/>
      <c r="AD942" s="105"/>
      <c r="AE942" s="105"/>
      <c r="AF942" s="105"/>
      <c r="AG942" s="105"/>
      <c r="AH942" s="105"/>
      <c r="AI942" s="105"/>
      <c r="AJ942" s="105"/>
      <c r="AK942" s="105"/>
      <c r="AL942" s="105"/>
      <c r="AM942" s="105"/>
    </row>
    <row r="943" ht="15.75" customHeight="1">
      <c r="A943" s="105"/>
      <c r="B943" s="109"/>
      <c r="C943" s="173"/>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c r="AA943" s="105"/>
      <c r="AB943" s="105"/>
      <c r="AC943" s="105"/>
      <c r="AD943" s="105"/>
      <c r="AE943" s="105"/>
      <c r="AF943" s="105"/>
      <c r="AG943" s="105"/>
      <c r="AH943" s="105"/>
      <c r="AI943" s="105"/>
      <c r="AJ943" s="105"/>
      <c r="AK943" s="105"/>
      <c r="AL943" s="105"/>
      <c r="AM943" s="105"/>
    </row>
    <row r="944" ht="15.75" customHeight="1">
      <c r="A944" s="105"/>
      <c r="B944" s="109"/>
      <c r="C944" s="173"/>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c r="AA944" s="105"/>
      <c r="AB944" s="105"/>
      <c r="AC944" s="105"/>
      <c r="AD944" s="105"/>
      <c r="AE944" s="105"/>
      <c r="AF944" s="105"/>
      <c r="AG944" s="105"/>
      <c r="AH944" s="105"/>
      <c r="AI944" s="105"/>
      <c r="AJ944" s="105"/>
      <c r="AK944" s="105"/>
      <c r="AL944" s="105"/>
      <c r="AM944" s="105"/>
    </row>
    <row r="945" ht="15.75" customHeight="1">
      <c r="A945" s="105"/>
      <c r="B945" s="109"/>
      <c r="C945" s="173"/>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c r="AA945" s="105"/>
      <c r="AB945" s="105"/>
      <c r="AC945" s="105"/>
      <c r="AD945" s="105"/>
      <c r="AE945" s="105"/>
      <c r="AF945" s="105"/>
      <c r="AG945" s="105"/>
      <c r="AH945" s="105"/>
      <c r="AI945" s="105"/>
      <c r="AJ945" s="105"/>
      <c r="AK945" s="105"/>
      <c r="AL945" s="105"/>
      <c r="AM945" s="105"/>
    </row>
    <row r="946" ht="15.75" customHeight="1">
      <c r="A946" s="105"/>
      <c r="B946" s="109"/>
      <c r="C946" s="173"/>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c r="AA946" s="105"/>
      <c r="AB946" s="105"/>
      <c r="AC946" s="105"/>
      <c r="AD946" s="105"/>
      <c r="AE946" s="105"/>
      <c r="AF946" s="105"/>
      <c r="AG946" s="105"/>
      <c r="AH946" s="105"/>
      <c r="AI946" s="105"/>
      <c r="AJ946" s="105"/>
      <c r="AK946" s="105"/>
      <c r="AL946" s="105"/>
      <c r="AM946" s="105"/>
    </row>
    <row r="947" ht="15.75" customHeight="1">
      <c r="A947" s="105"/>
      <c r="B947" s="109"/>
      <c r="C947" s="173"/>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c r="AA947" s="105"/>
      <c r="AB947" s="105"/>
      <c r="AC947" s="105"/>
      <c r="AD947" s="105"/>
      <c r="AE947" s="105"/>
      <c r="AF947" s="105"/>
      <c r="AG947" s="105"/>
      <c r="AH947" s="105"/>
      <c r="AI947" s="105"/>
      <c r="AJ947" s="105"/>
      <c r="AK947" s="105"/>
      <c r="AL947" s="105"/>
      <c r="AM947" s="105"/>
    </row>
    <row r="948" ht="15.75" customHeight="1">
      <c r="A948" s="105"/>
      <c r="B948" s="109"/>
      <c r="C948" s="173"/>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c r="AA948" s="105"/>
      <c r="AB948" s="105"/>
      <c r="AC948" s="105"/>
      <c r="AD948" s="105"/>
      <c r="AE948" s="105"/>
      <c r="AF948" s="105"/>
      <c r="AG948" s="105"/>
      <c r="AH948" s="105"/>
      <c r="AI948" s="105"/>
      <c r="AJ948" s="105"/>
      <c r="AK948" s="105"/>
      <c r="AL948" s="105"/>
      <c r="AM948" s="105"/>
    </row>
    <row r="949" ht="15.75" customHeight="1">
      <c r="A949" s="105"/>
      <c r="B949" s="109"/>
      <c r="C949" s="173"/>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c r="AA949" s="105"/>
      <c r="AB949" s="105"/>
      <c r="AC949" s="105"/>
      <c r="AD949" s="105"/>
      <c r="AE949" s="105"/>
      <c r="AF949" s="105"/>
      <c r="AG949" s="105"/>
      <c r="AH949" s="105"/>
      <c r="AI949" s="105"/>
      <c r="AJ949" s="105"/>
      <c r="AK949" s="105"/>
      <c r="AL949" s="105"/>
      <c r="AM949" s="105"/>
    </row>
    <row r="950" ht="15.75" customHeight="1">
      <c r="A950" s="105"/>
      <c r="B950" s="109"/>
      <c r="C950" s="173"/>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c r="AA950" s="105"/>
      <c r="AB950" s="105"/>
      <c r="AC950" s="105"/>
      <c r="AD950" s="105"/>
      <c r="AE950" s="105"/>
      <c r="AF950" s="105"/>
      <c r="AG950" s="105"/>
      <c r="AH950" s="105"/>
      <c r="AI950" s="105"/>
      <c r="AJ950" s="105"/>
      <c r="AK950" s="105"/>
      <c r="AL950" s="105"/>
      <c r="AM950" s="105"/>
    </row>
    <row r="951" ht="15.75" customHeight="1">
      <c r="A951" s="105"/>
      <c r="B951" s="109"/>
      <c r="C951" s="173"/>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c r="AA951" s="105"/>
      <c r="AB951" s="105"/>
      <c r="AC951" s="105"/>
      <c r="AD951" s="105"/>
      <c r="AE951" s="105"/>
      <c r="AF951" s="105"/>
      <c r="AG951" s="105"/>
      <c r="AH951" s="105"/>
      <c r="AI951" s="105"/>
      <c r="AJ951" s="105"/>
      <c r="AK951" s="105"/>
      <c r="AL951" s="105"/>
      <c r="AM951" s="105"/>
    </row>
    <row r="952" ht="15.75" customHeight="1">
      <c r="A952" s="105"/>
      <c r="B952" s="109"/>
      <c r="C952" s="173"/>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c r="AA952" s="105"/>
      <c r="AB952" s="105"/>
      <c r="AC952" s="105"/>
      <c r="AD952" s="105"/>
      <c r="AE952" s="105"/>
      <c r="AF952" s="105"/>
      <c r="AG952" s="105"/>
      <c r="AH952" s="105"/>
      <c r="AI952" s="105"/>
      <c r="AJ952" s="105"/>
      <c r="AK952" s="105"/>
      <c r="AL952" s="105"/>
      <c r="AM952" s="105"/>
    </row>
    <row r="953" ht="15.75" customHeight="1">
      <c r="A953" s="105"/>
      <c r="B953" s="109"/>
      <c r="C953" s="173"/>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c r="AA953" s="105"/>
      <c r="AB953" s="105"/>
      <c r="AC953" s="105"/>
      <c r="AD953" s="105"/>
      <c r="AE953" s="105"/>
      <c r="AF953" s="105"/>
      <c r="AG953" s="105"/>
      <c r="AH953" s="105"/>
      <c r="AI953" s="105"/>
      <c r="AJ953" s="105"/>
      <c r="AK953" s="105"/>
      <c r="AL953" s="105"/>
      <c r="AM953" s="105"/>
    </row>
    <row r="954" ht="15.75" customHeight="1">
      <c r="A954" s="105"/>
      <c r="B954" s="109"/>
      <c r="C954" s="173"/>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c r="AA954" s="105"/>
      <c r="AB954" s="105"/>
      <c r="AC954" s="105"/>
      <c r="AD954" s="105"/>
      <c r="AE954" s="105"/>
      <c r="AF954" s="105"/>
      <c r="AG954" s="105"/>
      <c r="AH954" s="105"/>
      <c r="AI954" s="105"/>
      <c r="AJ954" s="105"/>
      <c r="AK954" s="105"/>
      <c r="AL954" s="105"/>
      <c r="AM954" s="105"/>
    </row>
    <row r="955" ht="15.75" customHeight="1">
      <c r="A955" s="105"/>
      <c r="B955" s="109"/>
      <c r="C955" s="173"/>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c r="AA955" s="105"/>
      <c r="AB955" s="105"/>
      <c r="AC955" s="105"/>
      <c r="AD955" s="105"/>
      <c r="AE955" s="105"/>
      <c r="AF955" s="105"/>
      <c r="AG955" s="105"/>
      <c r="AH955" s="105"/>
      <c r="AI955" s="105"/>
      <c r="AJ955" s="105"/>
      <c r="AK955" s="105"/>
      <c r="AL955" s="105"/>
      <c r="AM955" s="105"/>
    </row>
    <row r="956" ht="15.75" customHeight="1">
      <c r="A956" s="105"/>
      <c r="B956" s="109"/>
      <c r="C956" s="173"/>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c r="AA956" s="105"/>
      <c r="AB956" s="105"/>
      <c r="AC956" s="105"/>
      <c r="AD956" s="105"/>
      <c r="AE956" s="105"/>
      <c r="AF956" s="105"/>
      <c r="AG956" s="105"/>
      <c r="AH956" s="105"/>
      <c r="AI956" s="105"/>
      <c r="AJ956" s="105"/>
      <c r="AK956" s="105"/>
      <c r="AL956" s="105"/>
      <c r="AM956" s="105"/>
    </row>
    <row r="957" ht="15.75" customHeight="1">
      <c r="A957" s="105"/>
      <c r="B957" s="109"/>
      <c r="C957" s="173"/>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c r="AA957" s="105"/>
      <c r="AB957" s="105"/>
      <c r="AC957" s="105"/>
      <c r="AD957" s="105"/>
      <c r="AE957" s="105"/>
      <c r="AF957" s="105"/>
      <c r="AG957" s="105"/>
      <c r="AH957" s="105"/>
      <c r="AI957" s="105"/>
      <c r="AJ957" s="105"/>
      <c r="AK957" s="105"/>
      <c r="AL957" s="105"/>
      <c r="AM957" s="105"/>
    </row>
    <row r="958" ht="15.75" customHeight="1">
      <c r="A958" s="105"/>
      <c r="B958" s="109"/>
      <c r="C958" s="173"/>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c r="AA958" s="105"/>
      <c r="AB958" s="105"/>
      <c r="AC958" s="105"/>
      <c r="AD958" s="105"/>
      <c r="AE958" s="105"/>
      <c r="AF958" s="105"/>
      <c r="AG958" s="105"/>
      <c r="AH958" s="105"/>
      <c r="AI958" s="105"/>
      <c r="AJ958" s="105"/>
      <c r="AK958" s="105"/>
      <c r="AL958" s="105"/>
      <c r="AM958" s="105"/>
    </row>
    <row r="959" ht="15.75" customHeight="1">
      <c r="A959" s="105"/>
      <c r="B959" s="109"/>
      <c r="C959" s="173"/>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G959" s="105"/>
      <c r="AH959" s="105"/>
      <c r="AI959" s="105"/>
      <c r="AJ959" s="105"/>
      <c r="AK959" s="105"/>
      <c r="AL959" s="105"/>
      <c r="AM959" s="105"/>
    </row>
    <row r="960" ht="15.75" customHeight="1">
      <c r="A960" s="105"/>
      <c r="B960" s="109"/>
      <c r="C960" s="173"/>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c r="AA960" s="105"/>
      <c r="AB960" s="105"/>
      <c r="AC960" s="105"/>
      <c r="AD960" s="105"/>
      <c r="AE960" s="105"/>
      <c r="AF960" s="105"/>
      <c r="AG960" s="105"/>
      <c r="AH960" s="105"/>
      <c r="AI960" s="105"/>
      <c r="AJ960" s="105"/>
      <c r="AK960" s="105"/>
      <c r="AL960" s="105"/>
      <c r="AM960" s="105"/>
    </row>
    <row r="961" ht="15.75" customHeight="1">
      <c r="A961" s="105"/>
      <c r="B961" s="109"/>
      <c r="C961" s="173"/>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AK961" s="105"/>
      <c r="AL961" s="105"/>
      <c r="AM961" s="105"/>
    </row>
    <row r="962" ht="15.75" customHeight="1">
      <c r="A962" s="105"/>
      <c r="B962" s="109"/>
      <c r="C962" s="173"/>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c r="AA962" s="105"/>
      <c r="AB962" s="105"/>
      <c r="AC962" s="105"/>
      <c r="AD962" s="105"/>
      <c r="AE962" s="105"/>
      <c r="AF962" s="105"/>
      <c r="AG962" s="105"/>
      <c r="AH962" s="105"/>
      <c r="AI962" s="105"/>
      <c r="AJ962" s="105"/>
      <c r="AK962" s="105"/>
      <c r="AL962" s="105"/>
      <c r="AM962" s="105"/>
    </row>
    <row r="963" ht="15.75" customHeight="1">
      <c r="A963" s="105"/>
      <c r="B963" s="109"/>
      <c r="C963" s="173"/>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c r="AA963" s="105"/>
      <c r="AB963" s="105"/>
      <c r="AC963" s="105"/>
      <c r="AD963" s="105"/>
      <c r="AE963" s="105"/>
      <c r="AF963" s="105"/>
      <c r="AG963" s="105"/>
      <c r="AH963" s="105"/>
      <c r="AI963" s="105"/>
      <c r="AJ963" s="105"/>
      <c r="AK963" s="105"/>
      <c r="AL963" s="105"/>
      <c r="AM963" s="105"/>
    </row>
    <row r="964" ht="15.75" customHeight="1">
      <c r="A964" s="105"/>
      <c r="B964" s="109"/>
      <c r="C964" s="173"/>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AK964" s="105"/>
      <c r="AL964" s="105"/>
      <c r="AM964" s="105"/>
    </row>
    <row r="965" ht="15.75" customHeight="1">
      <c r="A965" s="105"/>
      <c r="B965" s="109"/>
      <c r="C965" s="173"/>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c r="AA965" s="105"/>
      <c r="AB965" s="105"/>
      <c r="AC965" s="105"/>
      <c r="AD965" s="105"/>
      <c r="AE965" s="105"/>
      <c r="AF965" s="105"/>
      <c r="AG965" s="105"/>
      <c r="AH965" s="105"/>
      <c r="AI965" s="105"/>
      <c r="AJ965" s="105"/>
      <c r="AK965" s="105"/>
      <c r="AL965" s="105"/>
      <c r="AM965" s="105"/>
    </row>
    <row r="966" ht="15.75" customHeight="1">
      <c r="A966" s="105"/>
      <c r="B966" s="109"/>
      <c r="C966" s="173"/>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c r="AA966" s="105"/>
      <c r="AB966" s="105"/>
      <c r="AC966" s="105"/>
      <c r="AD966" s="105"/>
      <c r="AE966" s="105"/>
      <c r="AF966" s="105"/>
      <c r="AG966" s="105"/>
      <c r="AH966" s="105"/>
      <c r="AI966" s="105"/>
      <c r="AJ966" s="105"/>
      <c r="AK966" s="105"/>
      <c r="AL966" s="105"/>
      <c r="AM966" s="105"/>
    </row>
    <row r="967" ht="15.75" customHeight="1">
      <c r="A967" s="105"/>
      <c r="B967" s="109"/>
      <c r="C967" s="173"/>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c r="AA967" s="105"/>
      <c r="AB967" s="105"/>
      <c r="AC967" s="105"/>
      <c r="AD967" s="105"/>
      <c r="AE967" s="105"/>
      <c r="AF967" s="105"/>
      <c r="AG967" s="105"/>
      <c r="AH967" s="105"/>
      <c r="AI967" s="105"/>
      <c r="AJ967" s="105"/>
      <c r="AK967" s="105"/>
      <c r="AL967" s="105"/>
      <c r="AM967" s="105"/>
    </row>
    <row r="968" ht="15.75" customHeight="1">
      <c r="A968" s="105"/>
      <c r="B968" s="109"/>
      <c r="C968" s="173"/>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c r="AA968" s="105"/>
      <c r="AB968" s="105"/>
      <c r="AC968" s="105"/>
      <c r="AD968" s="105"/>
      <c r="AE968" s="105"/>
      <c r="AF968" s="105"/>
      <c r="AG968" s="105"/>
      <c r="AH968" s="105"/>
      <c r="AI968" s="105"/>
      <c r="AJ968" s="105"/>
      <c r="AK968" s="105"/>
      <c r="AL968" s="105"/>
      <c r="AM968" s="105"/>
    </row>
    <row r="969" ht="15.75" customHeight="1">
      <c r="A969" s="105"/>
      <c r="B969" s="109"/>
      <c r="C969" s="173"/>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c r="AA969" s="105"/>
      <c r="AB969" s="105"/>
      <c r="AC969" s="105"/>
      <c r="AD969" s="105"/>
      <c r="AE969" s="105"/>
      <c r="AF969" s="105"/>
      <c r="AG969" s="105"/>
      <c r="AH969" s="105"/>
      <c r="AI969" s="105"/>
      <c r="AJ969" s="105"/>
      <c r="AK969" s="105"/>
      <c r="AL969" s="105"/>
      <c r="AM969" s="105"/>
    </row>
    <row r="970" ht="15.75" customHeight="1">
      <c r="A970" s="105"/>
      <c r="B970" s="109"/>
      <c r="C970" s="173"/>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c r="AA970" s="105"/>
      <c r="AB970" s="105"/>
      <c r="AC970" s="105"/>
      <c r="AD970" s="105"/>
      <c r="AE970" s="105"/>
      <c r="AF970" s="105"/>
      <c r="AG970" s="105"/>
      <c r="AH970" s="105"/>
      <c r="AI970" s="105"/>
      <c r="AJ970" s="105"/>
      <c r="AK970" s="105"/>
      <c r="AL970" s="105"/>
      <c r="AM970" s="105"/>
    </row>
    <row r="971" ht="15.75" customHeight="1">
      <c r="A971" s="105"/>
      <c r="B971" s="109"/>
      <c r="C971" s="173"/>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c r="AA971" s="105"/>
      <c r="AB971" s="105"/>
      <c r="AC971" s="105"/>
      <c r="AD971" s="105"/>
      <c r="AE971" s="105"/>
      <c r="AF971" s="105"/>
      <c r="AG971" s="105"/>
      <c r="AH971" s="105"/>
      <c r="AI971" s="105"/>
      <c r="AJ971" s="105"/>
      <c r="AK971" s="105"/>
      <c r="AL971" s="105"/>
      <c r="AM971" s="105"/>
    </row>
    <row r="972" ht="15.75" customHeight="1">
      <c r="A972" s="105"/>
      <c r="B972" s="109"/>
      <c r="C972" s="173"/>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c r="AA972" s="105"/>
      <c r="AB972" s="105"/>
      <c r="AC972" s="105"/>
      <c r="AD972" s="105"/>
      <c r="AE972" s="105"/>
      <c r="AF972" s="105"/>
      <c r="AG972" s="105"/>
      <c r="AH972" s="105"/>
      <c r="AI972" s="105"/>
      <c r="AJ972" s="105"/>
      <c r="AK972" s="105"/>
      <c r="AL972" s="105"/>
      <c r="AM972" s="105"/>
    </row>
    <row r="973" ht="15.75" customHeight="1">
      <c r="A973" s="105"/>
      <c r="B973" s="109"/>
      <c r="C973" s="173"/>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c r="AA973" s="105"/>
      <c r="AB973" s="105"/>
      <c r="AC973" s="105"/>
      <c r="AD973" s="105"/>
      <c r="AE973" s="105"/>
      <c r="AF973" s="105"/>
      <c r="AG973" s="105"/>
      <c r="AH973" s="105"/>
      <c r="AI973" s="105"/>
      <c r="AJ973" s="105"/>
      <c r="AK973" s="105"/>
      <c r="AL973" s="105"/>
      <c r="AM973" s="105"/>
    </row>
    <row r="974" ht="15.75" customHeight="1">
      <c r="A974" s="105"/>
      <c r="B974" s="109"/>
      <c r="C974" s="173"/>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c r="AA974" s="105"/>
      <c r="AB974" s="105"/>
      <c r="AC974" s="105"/>
      <c r="AD974" s="105"/>
      <c r="AE974" s="105"/>
      <c r="AF974" s="105"/>
      <c r="AG974" s="105"/>
      <c r="AH974" s="105"/>
      <c r="AI974" s="105"/>
      <c r="AJ974" s="105"/>
      <c r="AK974" s="105"/>
      <c r="AL974" s="105"/>
      <c r="AM974" s="105"/>
    </row>
    <row r="975" ht="15.75" customHeight="1">
      <c r="A975" s="105"/>
      <c r="B975" s="109"/>
      <c r="C975" s="173"/>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c r="AA975" s="105"/>
      <c r="AB975" s="105"/>
      <c r="AC975" s="105"/>
      <c r="AD975" s="105"/>
      <c r="AE975" s="105"/>
      <c r="AF975" s="105"/>
      <c r="AG975" s="105"/>
      <c r="AH975" s="105"/>
      <c r="AI975" s="105"/>
      <c r="AJ975" s="105"/>
      <c r="AK975" s="105"/>
      <c r="AL975" s="105"/>
      <c r="AM975" s="105"/>
    </row>
    <row r="976" ht="15.75" customHeight="1">
      <c r="A976" s="105"/>
      <c r="B976" s="109"/>
      <c r="C976" s="173"/>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c r="AA976" s="105"/>
      <c r="AB976" s="105"/>
      <c r="AC976" s="105"/>
      <c r="AD976" s="105"/>
      <c r="AE976" s="105"/>
      <c r="AF976" s="105"/>
      <c r="AG976" s="105"/>
      <c r="AH976" s="105"/>
      <c r="AI976" s="105"/>
      <c r="AJ976" s="105"/>
      <c r="AK976" s="105"/>
      <c r="AL976" s="105"/>
      <c r="AM976" s="105"/>
    </row>
    <row r="977" ht="15.75" customHeight="1">
      <c r="A977" s="105"/>
      <c r="B977" s="109"/>
      <c r="C977" s="173"/>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c r="AA977" s="105"/>
      <c r="AB977" s="105"/>
      <c r="AC977" s="105"/>
      <c r="AD977" s="105"/>
      <c r="AE977" s="105"/>
      <c r="AF977" s="105"/>
      <c r="AG977" s="105"/>
      <c r="AH977" s="105"/>
      <c r="AI977" s="105"/>
      <c r="AJ977" s="105"/>
      <c r="AK977" s="105"/>
      <c r="AL977" s="105"/>
      <c r="AM977" s="105"/>
    </row>
    <row r="978" ht="15.75" customHeight="1">
      <c r="A978" s="105"/>
      <c r="B978" s="109"/>
      <c r="C978" s="173"/>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c r="AA978" s="105"/>
      <c r="AB978" s="105"/>
      <c r="AC978" s="105"/>
      <c r="AD978" s="105"/>
      <c r="AE978" s="105"/>
      <c r="AF978" s="105"/>
      <c r="AG978" s="105"/>
      <c r="AH978" s="105"/>
      <c r="AI978" s="105"/>
      <c r="AJ978" s="105"/>
      <c r="AK978" s="105"/>
      <c r="AL978" s="105"/>
      <c r="AM978" s="105"/>
    </row>
    <row r="979" ht="15.75" customHeight="1">
      <c r="A979" s="105"/>
      <c r="B979" s="109"/>
      <c r="C979" s="173"/>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c r="AA979" s="105"/>
      <c r="AB979" s="105"/>
      <c r="AC979" s="105"/>
      <c r="AD979" s="105"/>
      <c r="AE979" s="105"/>
      <c r="AF979" s="105"/>
      <c r="AG979" s="105"/>
      <c r="AH979" s="105"/>
      <c r="AI979" s="105"/>
      <c r="AJ979" s="105"/>
      <c r="AK979" s="105"/>
      <c r="AL979" s="105"/>
      <c r="AM979" s="105"/>
    </row>
    <row r="980" ht="15.75" customHeight="1">
      <c r="A980" s="105"/>
      <c r="B980" s="109"/>
      <c r="C980" s="173"/>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c r="AA980" s="105"/>
      <c r="AB980" s="105"/>
      <c r="AC980" s="105"/>
      <c r="AD980" s="105"/>
      <c r="AE980" s="105"/>
      <c r="AF980" s="105"/>
      <c r="AG980" s="105"/>
      <c r="AH980" s="105"/>
      <c r="AI980" s="105"/>
      <c r="AJ980" s="105"/>
      <c r="AK980" s="105"/>
      <c r="AL980" s="105"/>
      <c r="AM980" s="105"/>
    </row>
    <row r="981" ht="15.75" customHeight="1">
      <c r="A981" s="105"/>
      <c r="B981" s="109"/>
      <c r="C981" s="173"/>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c r="AA981" s="105"/>
      <c r="AB981" s="105"/>
      <c r="AC981" s="105"/>
      <c r="AD981" s="105"/>
      <c r="AE981" s="105"/>
      <c r="AF981" s="105"/>
      <c r="AG981" s="105"/>
      <c r="AH981" s="105"/>
      <c r="AI981" s="105"/>
      <c r="AJ981" s="105"/>
      <c r="AK981" s="105"/>
      <c r="AL981" s="105"/>
      <c r="AM981" s="105"/>
    </row>
    <row r="982" ht="15.75" customHeight="1">
      <c r="A982" s="105"/>
      <c r="B982" s="109"/>
      <c r="C982" s="173"/>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c r="AA982" s="105"/>
      <c r="AB982" s="105"/>
      <c r="AC982" s="105"/>
      <c r="AD982" s="105"/>
      <c r="AE982" s="105"/>
      <c r="AF982" s="105"/>
      <c r="AG982" s="105"/>
      <c r="AH982" s="105"/>
      <c r="AI982" s="105"/>
      <c r="AJ982" s="105"/>
      <c r="AK982" s="105"/>
      <c r="AL982" s="105"/>
      <c r="AM982" s="105"/>
    </row>
    <row r="983" ht="15.75" customHeight="1">
      <c r="A983" s="105"/>
      <c r="B983" s="109"/>
      <c r="C983" s="173"/>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c r="AA983" s="105"/>
      <c r="AB983" s="105"/>
      <c r="AC983" s="105"/>
      <c r="AD983" s="105"/>
      <c r="AE983" s="105"/>
      <c r="AF983" s="105"/>
      <c r="AG983" s="105"/>
      <c r="AH983" s="105"/>
      <c r="AI983" s="105"/>
      <c r="AJ983" s="105"/>
      <c r="AK983" s="105"/>
      <c r="AL983" s="105"/>
      <c r="AM983" s="105"/>
    </row>
    <row r="984" ht="15.75" customHeight="1">
      <c r="A984" s="105"/>
      <c r="B984" s="109"/>
      <c r="C984" s="173"/>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c r="AA984" s="105"/>
      <c r="AB984" s="105"/>
      <c r="AC984" s="105"/>
      <c r="AD984" s="105"/>
      <c r="AE984" s="105"/>
      <c r="AF984" s="105"/>
      <c r="AG984" s="105"/>
      <c r="AH984" s="105"/>
      <c r="AI984" s="105"/>
      <c r="AJ984" s="105"/>
      <c r="AK984" s="105"/>
      <c r="AL984" s="105"/>
      <c r="AM984" s="105"/>
    </row>
    <row r="985" ht="15.75" customHeight="1">
      <c r="A985" s="105"/>
      <c r="B985" s="109"/>
      <c r="C985" s="173"/>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c r="AA985" s="105"/>
      <c r="AB985" s="105"/>
      <c r="AC985" s="105"/>
      <c r="AD985" s="105"/>
      <c r="AE985" s="105"/>
      <c r="AF985" s="105"/>
      <c r="AG985" s="105"/>
      <c r="AH985" s="105"/>
      <c r="AI985" s="105"/>
      <c r="AJ985" s="105"/>
      <c r="AK985" s="105"/>
      <c r="AL985" s="105"/>
      <c r="AM985" s="105"/>
    </row>
    <row r="986" ht="15.75" customHeight="1">
      <c r="A986" s="105"/>
      <c r="B986" s="109"/>
      <c r="C986" s="173"/>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c r="AA986" s="105"/>
      <c r="AB986" s="105"/>
      <c r="AC986" s="105"/>
      <c r="AD986" s="105"/>
      <c r="AE986" s="105"/>
      <c r="AF986" s="105"/>
      <c r="AG986" s="105"/>
      <c r="AH986" s="105"/>
      <c r="AI986" s="105"/>
      <c r="AJ986" s="105"/>
      <c r="AK986" s="105"/>
      <c r="AL986" s="105"/>
      <c r="AM986" s="105"/>
    </row>
    <row r="987" ht="15.75" customHeight="1">
      <c r="A987" s="105"/>
      <c r="B987" s="109"/>
      <c r="C987" s="173"/>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c r="AA987" s="105"/>
      <c r="AB987" s="105"/>
      <c r="AC987" s="105"/>
      <c r="AD987" s="105"/>
      <c r="AE987" s="105"/>
      <c r="AF987" s="105"/>
      <c r="AG987" s="105"/>
      <c r="AH987" s="105"/>
      <c r="AI987" s="105"/>
      <c r="AJ987" s="105"/>
      <c r="AK987" s="105"/>
      <c r="AL987" s="105"/>
      <c r="AM987" s="105"/>
    </row>
    <row r="988" ht="15.75" customHeight="1">
      <c r="A988" s="105"/>
      <c r="B988" s="109"/>
      <c r="C988" s="173"/>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c r="AA988" s="105"/>
      <c r="AB988" s="105"/>
      <c r="AC988" s="105"/>
      <c r="AD988" s="105"/>
      <c r="AE988" s="105"/>
      <c r="AF988" s="105"/>
      <c r="AG988" s="105"/>
      <c r="AH988" s="105"/>
      <c r="AI988" s="105"/>
      <c r="AJ988" s="105"/>
      <c r="AK988" s="105"/>
      <c r="AL988" s="105"/>
      <c r="AM988" s="105"/>
    </row>
    <row r="989" ht="15.75" customHeight="1">
      <c r="A989" s="105"/>
      <c r="B989" s="109"/>
      <c r="C989" s="173"/>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c r="AA989" s="105"/>
      <c r="AB989" s="105"/>
      <c r="AC989" s="105"/>
      <c r="AD989" s="105"/>
      <c r="AE989" s="105"/>
      <c r="AF989" s="105"/>
      <c r="AG989" s="105"/>
      <c r="AH989" s="105"/>
      <c r="AI989" s="105"/>
      <c r="AJ989" s="105"/>
      <c r="AK989" s="105"/>
      <c r="AL989" s="105"/>
      <c r="AM989" s="105"/>
    </row>
    <row r="990" ht="15.75" customHeight="1">
      <c r="A990" s="105"/>
      <c r="B990" s="109"/>
      <c r="C990" s="173"/>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c r="AA990" s="105"/>
      <c r="AB990" s="105"/>
      <c r="AC990" s="105"/>
      <c r="AD990" s="105"/>
      <c r="AE990" s="105"/>
      <c r="AF990" s="105"/>
      <c r="AG990" s="105"/>
      <c r="AH990" s="105"/>
      <c r="AI990" s="105"/>
      <c r="AJ990" s="105"/>
      <c r="AK990" s="105"/>
      <c r="AL990" s="105"/>
      <c r="AM990" s="105"/>
    </row>
    <row r="991" ht="15.75" customHeight="1">
      <c r="A991" s="105"/>
      <c r="B991" s="109"/>
      <c r="C991" s="173"/>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c r="AA991" s="105"/>
      <c r="AB991" s="105"/>
      <c r="AC991" s="105"/>
      <c r="AD991" s="105"/>
      <c r="AE991" s="105"/>
      <c r="AF991" s="105"/>
      <c r="AG991" s="105"/>
      <c r="AH991" s="105"/>
      <c r="AI991" s="105"/>
      <c r="AJ991" s="105"/>
      <c r="AK991" s="105"/>
      <c r="AL991" s="105"/>
      <c r="AM991" s="105"/>
    </row>
    <row r="992" ht="15.75" customHeight="1">
      <c r="A992" s="105"/>
      <c r="B992" s="109"/>
      <c r="C992" s="173"/>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c r="AA992" s="105"/>
      <c r="AB992" s="105"/>
      <c r="AC992" s="105"/>
      <c r="AD992" s="105"/>
      <c r="AE992" s="105"/>
      <c r="AF992" s="105"/>
      <c r="AG992" s="105"/>
      <c r="AH992" s="105"/>
      <c r="AI992" s="105"/>
      <c r="AJ992" s="105"/>
      <c r="AK992" s="105"/>
      <c r="AL992" s="105"/>
      <c r="AM992" s="105"/>
    </row>
    <row r="993" ht="15.75" customHeight="1">
      <c r="A993" s="105"/>
      <c r="B993" s="109"/>
      <c r="C993" s="173"/>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c r="AA993" s="105"/>
      <c r="AB993" s="105"/>
      <c r="AC993" s="105"/>
      <c r="AD993" s="105"/>
      <c r="AE993" s="105"/>
      <c r="AF993" s="105"/>
      <c r="AG993" s="105"/>
      <c r="AH993" s="105"/>
      <c r="AI993" s="105"/>
      <c r="AJ993" s="105"/>
      <c r="AK993" s="105"/>
      <c r="AL993" s="105"/>
      <c r="AM993" s="105"/>
    </row>
    <row r="994" ht="15.75" customHeight="1">
      <c r="A994" s="105"/>
      <c r="B994" s="109"/>
      <c r="C994" s="173"/>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c r="AA994" s="105"/>
      <c r="AB994" s="105"/>
      <c r="AC994" s="105"/>
      <c r="AD994" s="105"/>
      <c r="AE994" s="105"/>
      <c r="AF994" s="105"/>
      <c r="AG994" s="105"/>
      <c r="AH994" s="105"/>
      <c r="AI994" s="105"/>
      <c r="AJ994" s="105"/>
      <c r="AK994" s="105"/>
      <c r="AL994" s="105"/>
      <c r="AM994" s="105"/>
    </row>
    <row r="995" ht="15.75" customHeight="1">
      <c r="A995" s="105"/>
      <c r="B995" s="109"/>
      <c r="C995" s="173"/>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c r="AA995" s="105"/>
      <c r="AB995" s="105"/>
      <c r="AC995" s="105"/>
      <c r="AD995" s="105"/>
      <c r="AE995" s="105"/>
      <c r="AF995" s="105"/>
      <c r="AG995" s="105"/>
      <c r="AH995" s="105"/>
      <c r="AI995" s="105"/>
      <c r="AJ995" s="105"/>
      <c r="AK995" s="105"/>
      <c r="AL995" s="105"/>
      <c r="AM995" s="105"/>
    </row>
    <row r="996" ht="15.75" customHeight="1">
      <c r="A996" s="105"/>
      <c r="B996" s="109"/>
      <c r="C996" s="173"/>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c r="AA996" s="105"/>
      <c r="AB996" s="105"/>
      <c r="AC996" s="105"/>
      <c r="AD996" s="105"/>
      <c r="AE996" s="105"/>
      <c r="AF996" s="105"/>
      <c r="AG996" s="105"/>
      <c r="AH996" s="105"/>
      <c r="AI996" s="105"/>
      <c r="AJ996" s="105"/>
      <c r="AK996" s="105"/>
      <c r="AL996" s="105"/>
      <c r="AM996" s="105"/>
    </row>
    <row r="997" ht="15.75" customHeight="1">
      <c r="A997" s="105"/>
      <c r="B997" s="109"/>
      <c r="C997" s="173"/>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c r="AA997" s="105"/>
      <c r="AB997" s="105"/>
      <c r="AC997" s="105"/>
      <c r="AD997" s="105"/>
      <c r="AE997" s="105"/>
      <c r="AF997" s="105"/>
      <c r="AG997" s="105"/>
      <c r="AH997" s="105"/>
      <c r="AI997" s="105"/>
      <c r="AJ997" s="105"/>
      <c r="AK997" s="105"/>
      <c r="AL997" s="105"/>
      <c r="AM997" s="105"/>
    </row>
    <row r="998" ht="15.75" customHeight="1">
      <c r="A998" s="105"/>
      <c r="B998" s="109"/>
      <c r="C998" s="173"/>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c r="AA998" s="105"/>
      <c r="AB998" s="105"/>
      <c r="AC998" s="105"/>
      <c r="AD998" s="105"/>
      <c r="AE998" s="105"/>
      <c r="AF998" s="105"/>
      <c r="AG998" s="105"/>
      <c r="AH998" s="105"/>
      <c r="AI998" s="105"/>
      <c r="AJ998" s="105"/>
      <c r="AK998" s="105"/>
      <c r="AL998" s="105"/>
      <c r="AM998" s="105"/>
    </row>
    <row r="999" ht="15.75" customHeight="1">
      <c r="A999" s="105"/>
      <c r="B999" s="109"/>
      <c r="C999" s="173"/>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row>
    <row r="1000" ht="15.75" customHeight="1">
      <c r="A1000" s="105"/>
      <c r="B1000" s="109"/>
      <c r="C1000" s="173"/>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row>
    <row r="1001" ht="15.75" customHeight="1">
      <c r="A1001" s="105"/>
      <c r="B1001" s="109"/>
      <c r="C1001" s="173"/>
      <c r="D1001" s="105"/>
      <c r="E1001" s="105"/>
      <c r="F1001" s="105"/>
      <c r="G1001" s="105"/>
      <c r="H1001" s="105"/>
      <c r="I1001" s="10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row>
    <row r="1002" ht="15.75" customHeight="1">
      <c r="A1002" s="105"/>
      <c r="B1002" s="109"/>
      <c r="C1002" s="173"/>
      <c r="D1002" s="105"/>
      <c r="E1002" s="105"/>
      <c r="F1002" s="105"/>
      <c r="G1002" s="105"/>
      <c r="H1002" s="105"/>
      <c r="I1002" s="105"/>
      <c r="J1002" s="105"/>
      <c r="K1002" s="105"/>
      <c r="L1002" s="105"/>
      <c r="M1002" s="105"/>
      <c r="N1002" s="105"/>
      <c r="O1002" s="105"/>
      <c r="P1002" s="105"/>
      <c r="Q1002" s="105"/>
      <c r="R1002" s="105"/>
      <c r="S1002" s="105"/>
      <c r="T1002" s="105"/>
      <c r="U1002" s="105"/>
      <c r="V1002" s="105"/>
      <c r="W1002" s="105"/>
      <c r="X1002" s="105"/>
      <c r="Y1002" s="105"/>
      <c r="Z1002" s="105"/>
      <c r="AA1002" s="105"/>
      <c r="AB1002" s="105"/>
      <c r="AC1002" s="105"/>
      <c r="AD1002" s="105"/>
      <c r="AE1002" s="105"/>
      <c r="AF1002" s="105"/>
      <c r="AG1002" s="105"/>
      <c r="AH1002" s="105"/>
      <c r="AI1002" s="105"/>
      <c r="AJ1002" s="105"/>
      <c r="AK1002" s="105"/>
      <c r="AL1002" s="105"/>
      <c r="AM1002" s="105"/>
    </row>
    <row r="1003" ht="15.75" customHeight="1">
      <c r="A1003" s="105"/>
      <c r="B1003" s="109"/>
      <c r="C1003" s="173"/>
      <c r="D1003" s="105"/>
      <c r="E1003" s="105"/>
      <c r="F1003" s="105"/>
      <c r="G1003" s="105"/>
      <c r="H1003" s="105"/>
      <c r="I1003" s="105"/>
      <c r="J1003" s="105"/>
      <c r="K1003" s="105"/>
      <c r="L1003" s="105"/>
      <c r="M1003" s="105"/>
      <c r="N1003" s="105"/>
      <c r="O1003" s="105"/>
      <c r="P1003" s="105"/>
      <c r="Q1003" s="105"/>
      <c r="R1003" s="105"/>
      <c r="S1003" s="105"/>
      <c r="T1003" s="105"/>
      <c r="U1003" s="105"/>
      <c r="V1003" s="105"/>
      <c r="W1003" s="105"/>
      <c r="X1003" s="105"/>
      <c r="Y1003" s="105"/>
      <c r="Z1003" s="105"/>
      <c r="AA1003" s="105"/>
      <c r="AB1003" s="105"/>
      <c r="AC1003" s="105"/>
      <c r="AD1003" s="105"/>
      <c r="AE1003" s="105"/>
      <c r="AF1003" s="105"/>
      <c r="AG1003" s="105"/>
      <c r="AH1003" s="105"/>
      <c r="AI1003" s="105"/>
      <c r="AJ1003" s="105"/>
      <c r="AK1003" s="105"/>
      <c r="AL1003" s="105"/>
      <c r="AM1003" s="105"/>
    </row>
    <row r="1004" ht="15.75" customHeight="1">
      <c r="A1004" s="105"/>
      <c r="B1004" s="109"/>
      <c r="C1004" s="173"/>
      <c r="D1004" s="105"/>
      <c r="E1004" s="105"/>
      <c r="F1004" s="105"/>
      <c r="G1004" s="105"/>
      <c r="H1004" s="105"/>
      <c r="I1004" s="105"/>
      <c r="J1004" s="105"/>
      <c r="K1004" s="105"/>
      <c r="L1004" s="105"/>
      <c r="M1004" s="105"/>
      <c r="N1004" s="105"/>
      <c r="O1004" s="105"/>
      <c r="P1004" s="105"/>
      <c r="Q1004" s="105"/>
      <c r="R1004" s="105"/>
      <c r="S1004" s="105"/>
      <c r="T1004" s="105"/>
      <c r="U1004" s="105"/>
      <c r="V1004" s="105"/>
      <c r="W1004" s="105"/>
      <c r="X1004" s="105"/>
      <c r="Y1004" s="105"/>
      <c r="Z1004" s="105"/>
      <c r="AA1004" s="105"/>
      <c r="AB1004" s="105"/>
      <c r="AC1004" s="105"/>
      <c r="AD1004" s="105"/>
      <c r="AE1004" s="105"/>
      <c r="AF1004" s="105"/>
      <c r="AG1004" s="105"/>
      <c r="AH1004" s="105"/>
      <c r="AI1004" s="105"/>
      <c r="AJ1004" s="105"/>
      <c r="AK1004" s="105"/>
      <c r="AL1004" s="105"/>
      <c r="AM1004" s="105"/>
    </row>
    <row r="1005" ht="15.75" customHeight="1">
      <c r="A1005" s="105"/>
      <c r="B1005" s="109"/>
      <c r="C1005" s="173"/>
      <c r="D1005" s="105"/>
      <c r="E1005" s="105"/>
      <c r="F1005" s="105"/>
      <c r="G1005" s="105"/>
      <c r="H1005" s="105"/>
      <c r="I1005" s="105"/>
      <c r="J1005" s="105"/>
      <c r="K1005" s="105"/>
      <c r="L1005" s="105"/>
      <c r="M1005" s="105"/>
      <c r="N1005" s="105"/>
      <c r="O1005" s="105"/>
      <c r="P1005" s="105"/>
      <c r="Q1005" s="105"/>
      <c r="R1005" s="105"/>
      <c r="S1005" s="105"/>
      <c r="T1005" s="105"/>
      <c r="U1005" s="105"/>
      <c r="V1005" s="105"/>
      <c r="W1005" s="105"/>
      <c r="X1005" s="105"/>
      <c r="Y1005" s="105"/>
      <c r="Z1005" s="105"/>
      <c r="AA1005" s="105"/>
      <c r="AB1005" s="105"/>
      <c r="AC1005" s="105"/>
      <c r="AD1005" s="105"/>
      <c r="AE1005" s="105"/>
      <c r="AF1005" s="105"/>
      <c r="AG1005" s="105"/>
      <c r="AH1005" s="105"/>
      <c r="AI1005" s="105"/>
      <c r="AJ1005" s="105"/>
      <c r="AK1005" s="105"/>
      <c r="AL1005" s="105"/>
      <c r="AM1005" s="105"/>
    </row>
    <row r="1006" ht="15.75" customHeight="1">
      <c r="A1006" s="105"/>
      <c r="B1006" s="109"/>
      <c r="C1006" s="173"/>
      <c r="D1006" s="105"/>
      <c r="E1006" s="105"/>
      <c r="F1006" s="105"/>
      <c r="G1006" s="105"/>
      <c r="H1006" s="105"/>
      <c r="I1006" s="105"/>
      <c r="J1006" s="105"/>
      <c r="K1006" s="105"/>
      <c r="L1006" s="105"/>
      <c r="M1006" s="105"/>
      <c r="N1006" s="105"/>
      <c r="O1006" s="105"/>
      <c r="P1006" s="105"/>
      <c r="Q1006" s="105"/>
      <c r="R1006" s="105"/>
      <c r="S1006" s="105"/>
      <c r="T1006" s="105"/>
      <c r="U1006" s="105"/>
      <c r="V1006" s="105"/>
      <c r="W1006" s="105"/>
      <c r="X1006" s="105"/>
      <c r="Y1006" s="105"/>
      <c r="Z1006" s="105"/>
      <c r="AA1006" s="105"/>
      <c r="AB1006" s="105"/>
      <c r="AC1006" s="105"/>
      <c r="AD1006" s="105"/>
      <c r="AE1006" s="105"/>
      <c r="AF1006" s="105"/>
      <c r="AG1006" s="105"/>
      <c r="AH1006" s="105"/>
      <c r="AI1006" s="105"/>
      <c r="AJ1006" s="105"/>
      <c r="AK1006" s="105"/>
      <c r="AL1006" s="105"/>
      <c r="AM1006" s="105"/>
    </row>
    <row r="1007" ht="15.75" customHeight="1">
      <c r="A1007" s="105"/>
      <c r="B1007" s="109"/>
      <c r="C1007" s="173"/>
      <c r="D1007" s="105"/>
      <c r="E1007" s="105"/>
      <c r="F1007" s="105"/>
      <c r="G1007" s="105"/>
      <c r="H1007" s="105"/>
      <c r="I1007" s="105"/>
      <c r="J1007" s="105"/>
      <c r="K1007" s="105"/>
      <c r="L1007" s="105"/>
      <c r="M1007" s="105"/>
      <c r="N1007" s="105"/>
      <c r="O1007" s="105"/>
      <c r="P1007" s="105"/>
      <c r="Q1007" s="105"/>
      <c r="R1007" s="105"/>
      <c r="S1007" s="105"/>
      <c r="T1007" s="105"/>
      <c r="U1007" s="105"/>
      <c r="V1007" s="105"/>
      <c r="W1007" s="105"/>
      <c r="X1007" s="105"/>
      <c r="Y1007" s="105"/>
      <c r="Z1007" s="105"/>
      <c r="AA1007" s="105"/>
      <c r="AB1007" s="105"/>
      <c r="AC1007" s="105"/>
      <c r="AD1007" s="105"/>
      <c r="AE1007" s="105"/>
      <c r="AF1007" s="105"/>
      <c r="AG1007" s="105"/>
      <c r="AH1007" s="105"/>
      <c r="AI1007" s="105"/>
      <c r="AJ1007" s="105"/>
      <c r="AK1007" s="105"/>
      <c r="AL1007" s="105"/>
      <c r="AM1007" s="105"/>
    </row>
    <row r="1008" ht="15.75" customHeight="1">
      <c r="A1008" s="105"/>
      <c r="B1008" s="109"/>
      <c r="C1008" s="173"/>
      <c r="D1008" s="105"/>
      <c r="E1008" s="105"/>
      <c r="F1008" s="105"/>
      <c r="G1008" s="105"/>
      <c r="H1008" s="105"/>
      <c r="I1008" s="105"/>
      <c r="J1008" s="105"/>
      <c r="K1008" s="105"/>
      <c r="L1008" s="105"/>
      <c r="M1008" s="105"/>
      <c r="N1008" s="105"/>
      <c r="O1008" s="105"/>
      <c r="P1008" s="105"/>
      <c r="Q1008" s="105"/>
      <c r="R1008" s="105"/>
      <c r="S1008" s="105"/>
      <c r="T1008" s="105"/>
      <c r="U1008" s="105"/>
      <c r="V1008" s="105"/>
      <c r="W1008" s="105"/>
      <c r="X1008" s="105"/>
      <c r="Y1008" s="105"/>
      <c r="Z1008" s="105"/>
      <c r="AA1008" s="105"/>
      <c r="AB1008" s="105"/>
      <c r="AC1008" s="105"/>
      <c r="AD1008" s="105"/>
      <c r="AE1008" s="105"/>
      <c r="AF1008" s="105"/>
      <c r="AG1008" s="105"/>
      <c r="AH1008" s="105"/>
      <c r="AI1008" s="105"/>
      <c r="AJ1008" s="105"/>
      <c r="AK1008" s="105"/>
      <c r="AL1008" s="105"/>
      <c r="AM1008" s="105"/>
    </row>
    <row r="1009" ht="15.75" customHeight="1">
      <c r="A1009" s="105"/>
      <c r="B1009" s="109"/>
      <c r="C1009" s="173"/>
      <c r="D1009" s="105"/>
      <c r="E1009" s="105"/>
      <c r="F1009" s="105"/>
      <c r="G1009" s="105"/>
      <c r="H1009" s="105"/>
      <c r="I1009" s="105"/>
      <c r="J1009" s="105"/>
      <c r="K1009" s="105"/>
      <c r="L1009" s="105"/>
      <c r="M1009" s="105"/>
      <c r="N1009" s="105"/>
      <c r="O1009" s="105"/>
      <c r="P1009" s="105"/>
      <c r="Q1009" s="105"/>
      <c r="R1009" s="105"/>
      <c r="S1009" s="105"/>
      <c r="T1009" s="105"/>
      <c r="U1009" s="105"/>
      <c r="V1009" s="105"/>
      <c r="W1009" s="105"/>
      <c r="X1009" s="105"/>
      <c r="Y1009" s="105"/>
      <c r="Z1009" s="105"/>
      <c r="AA1009" s="105"/>
      <c r="AB1009" s="105"/>
      <c r="AC1009" s="105"/>
      <c r="AD1009" s="105"/>
      <c r="AE1009" s="105"/>
      <c r="AF1009" s="105"/>
      <c r="AG1009" s="105"/>
      <c r="AH1009" s="105"/>
      <c r="AI1009" s="105"/>
      <c r="AJ1009" s="105"/>
      <c r="AK1009" s="105"/>
      <c r="AL1009" s="105"/>
      <c r="AM1009" s="105"/>
    </row>
    <row r="1010" ht="15.75" customHeight="1">
      <c r="A1010" s="105"/>
      <c r="B1010" s="109"/>
      <c r="C1010" s="173"/>
      <c r="D1010" s="105"/>
      <c r="E1010" s="105"/>
      <c r="F1010" s="105"/>
      <c r="G1010" s="105"/>
      <c r="H1010" s="105"/>
      <c r="I1010" s="105"/>
      <c r="J1010" s="105"/>
      <c r="K1010" s="105"/>
      <c r="L1010" s="105"/>
      <c r="M1010" s="105"/>
      <c r="N1010" s="105"/>
      <c r="O1010" s="105"/>
      <c r="P1010" s="105"/>
      <c r="Q1010" s="105"/>
      <c r="R1010" s="105"/>
      <c r="S1010" s="105"/>
      <c r="T1010" s="105"/>
      <c r="U1010" s="105"/>
      <c r="V1010" s="105"/>
      <c r="W1010" s="105"/>
      <c r="X1010" s="105"/>
      <c r="Y1010" s="105"/>
      <c r="Z1010" s="105"/>
      <c r="AA1010" s="105"/>
      <c r="AB1010" s="105"/>
      <c r="AC1010" s="105"/>
      <c r="AD1010" s="105"/>
      <c r="AE1010" s="105"/>
      <c r="AF1010" s="105"/>
      <c r="AG1010" s="105"/>
      <c r="AH1010" s="105"/>
      <c r="AI1010" s="105"/>
      <c r="AJ1010" s="105"/>
      <c r="AK1010" s="105"/>
      <c r="AL1010" s="105"/>
      <c r="AM1010" s="105"/>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2" max="2" width="18.75"/>
    <col customWidth="1" min="3" max="3" width="15.75"/>
    <col customWidth="1" min="4" max="32" width="8.13"/>
  </cols>
  <sheetData>
    <row r="4">
      <c r="C4" s="175"/>
      <c r="D4" s="176" t="s">
        <v>0</v>
      </c>
      <c r="E4" s="177" t="s">
        <v>1</v>
      </c>
      <c r="F4" s="177" t="s">
        <v>2</v>
      </c>
      <c r="G4" s="177" t="s">
        <v>3</v>
      </c>
      <c r="H4" s="177" t="s">
        <v>4</v>
      </c>
      <c r="I4" s="177" t="s">
        <v>5</v>
      </c>
      <c r="J4" s="177" t="s">
        <v>6</v>
      </c>
      <c r="K4" s="177" t="s">
        <v>7</v>
      </c>
      <c r="L4" s="177" t="s">
        <v>8</v>
      </c>
      <c r="M4" s="177" t="s">
        <v>9</v>
      </c>
      <c r="N4" s="177" t="s">
        <v>10</v>
      </c>
      <c r="O4" s="177" t="s">
        <v>11</v>
      </c>
      <c r="P4" s="178" t="s">
        <v>13</v>
      </c>
      <c r="Q4" s="176" t="s">
        <v>0</v>
      </c>
      <c r="R4" s="177" t="s">
        <v>1</v>
      </c>
      <c r="S4" s="177" t="s">
        <v>2</v>
      </c>
      <c r="T4" s="177" t="s">
        <v>3</v>
      </c>
      <c r="U4" s="177" t="s">
        <v>4</v>
      </c>
      <c r="V4" s="177" t="s">
        <v>5</v>
      </c>
      <c r="W4" s="177" t="s">
        <v>6</v>
      </c>
      <c r="X4" s="177" t="s">
        <v>7</v>
      </c>
      <c r="Y4" s="177" t="s">
        <v>8</v>
      </c>
      <c r="Z4" s="177" t="s">
        <v>9</v>
      </c>
      <c r="AA4" s="177" t="s">
        <v>10</v>
      </c>
      <c r="AB4" s="177" t="s">
        <v>11</v>
      </c>
      <c r="AC4" s="179" t="s">
        <v>14</v>
      </c>
      <c r="AD4" s="178" t="s">
        <v>15</v>
      </c>
      <c r="AE4" s="178" t="s">
        <v>16</v>
      </c>
      <c r="AF4" s="178" t="s">
        <v>17</v>
      </c>
    </row>
    <row r="5">
      <c r="D5" s="180"/>
      <c r="P5" s="181"/>
      <c r="AC5" s="181"/>
      <c r="AD5" s="181"/>
      <c r="AE5" s="181"/>
      <c r="AF5" s="181"/>
    </row>
    <row r="6">
      <c r="C6" s="56" t="s">
        <v>151</v>
      </c>
      <c r="D6" s="182">
        <v>10.0</v>
      </c>
      <c r="E6" s="56">
        <v>10.0</v>
      </c>
      <c r="F6" s="56">
        <v>10.0</v>
      </c>
      <c r="G6" s="56">
        <v>10.0</v>
      </c>
      <c r="H6" s="56">
        <v>10.0</v>
      </c>
      <c r="I6" s="56">
        <v>10.0</v>
      </c>
      <c r="J6" s="56">
        <v>10.0</v>
      </c>
      <c r="K6" s="56">
        <v>10.0</v>
      </c>
      <c r="L6" s="56">
        <v>10.0</v>
      </c>
      <c r="M6" s="56">
        <v>10.0</v>
      </c>
      <c r="N6" s="56">
        <v>10.0</v>
      </c>
      <c r="O6" s="56">
        <v>10.0</v>
      </c>
      <c r="P6" s="181">
        <f>SUM(D6:O6)</f>
        <v>120</v>
      </c>
      <c r="Q6" s="56">
        <v>10.0</v>
      </c>
      <c r="R6" s="56">
        <v>10.0</v>
      </c>
      <c r="S6" s="56">
        <v>10.0</v>
      </c>
      <c r="T6" s="56">
        <v>10.0</v>
      </c>
      <c r="U6" s="56">
        <v>10.0</v>
      </c>
      <c r="V6" s="56">
        <v>10.0</v>
      </c>
      <c r="W6" s="56">
        <v>10.0</v>
      </c>
      <c r="X6" s="56">
        <v>10.0</v>
      </c>
      <c r="Y6" s="56">
        <v>10.0</v>
      </c>
      <c r="Z6" s="56">
        <v>10.0</v>
      </c>
      <c r="AA6" s="56">
        <v>10.0</v>
      </c>
      <c r="AB6" s="56">
        <v>10.0</v>
      </c>
      <c r="AC6" s="181">
        <f>SUM(Q6:AB6)</f>
        <v>120</v>
      </c>
      <c r="AD6" s="183">
        <f>AC6*(1+Assumptions!E23)</f>
        <v>194.925747</v>
      </c>
      <c r="AE6" s="183">
        <f>AD6*(1+Assumptions!F23)</f>
        <v>315.0789552</v>
      </c>
      <c r="AF6" s="183">
        <f>AE6*(1+Assumptions!G23)</f>
        <v>508.3128306</v>
      </c>
    </row>
    <row r="7">
      <c r="C7" s="56" t="s">
        <v>152</v>
      </c>
      <c r="D7" s="184">
        <v>0.1</v>
      </c>
      <c r="E7" s="185">
        <v>0.1</v>
      </c>
      <c r="F7" s="185">
        <v>0.1</v>
      </c>
      <c r="G7" s="185">
        <v>0.1</v>
      </c>
      <c r="H7" s="185">
        <v>0.1</v>
      </c>
      <c r="I7" s="185">
        <v>0.1</v>
      </c>
      <c r="J7" s="185">
        <v>0.1</v>
      </c>
      <c r="K7" s="185">
        <v>0.1</v>
      </c>
      <c r="L7" s="185">
        <v>0.1</v>
      </c>
      <c r="M7" s="185">
        <v>0.1</v>
      </c>
      <c r="N7" s="185">
        <v>0.1</v>
      </c>
      <c r="O7" s="185">
        <v>0.1</v>
      </c>
      <c r="P7" s="186">
        <v>0.1</v>
      </c>
      <c r="Q7" s="185">
        <v>0.1</v>
      </c>
      <c r="R7" s="185">
        <v>0.1</v>
      </c>
      <c r="S7" s="185">
        <v>0.1</v>
      </c>
      <c r="T7" s="185">
        <v>0.1</v>
      </c>
      <c r="U7" s="185">
        <v>0.1</v>
      </c>
      <c r="V7" s="185">
        <v>0.1</v>
      </c>
      <c r="W7" s="185">
        <v>0.1</v>
      </c>
      <c r="X7" s="185">
        <v>0.1</v>
      </c>
      <c r="Y7" s="185">
        <v>0.1</v>
      </c>
      <c r="Z7" s="185">
        <v>0.1</v>
      </c>
      <c r="AA7" s="185">
        <v>0.1</v>
      </c>
      <c r="AB7" s="185">
        <v>0.1</v>
      </c>
      <c r="AC7" s="186">
        <v>0.1</v>
      </c>
      <c r="AD7" s="186">
        <v>0.1</v>
      </c>
      <c r="AE7" s="186">
        <v>0.1</v>
      </c>
      <c r="AF7" s="186">
        <v>0.1</v>
      </c>
    </row>
    <row r="8">
      <c r="D8" s="180"/>
      <c r="P8" s="181"/>
      <c r="AC8" s="181"/>
      <c r="AD8" s="181"/>
      <c r="AE8" s="181"/>
      <c r="AF8" s="181"/>
    </row>
    <row r="9">
      <c r="C9" s="56" t="s">
        <v>153</v>
      </c>
      <c r="D9" s="187">
        <f t="shared" ref="D9:AF9" si="1">round(D6*(1-D7),0)</f>
        <v>9</v>
      </c>
      <c r="E9" s="57">
        <f t="shared" si="1"/>
        <v>9</v>
      </c>
      <c r="F9" s="57">
        <f t="shared" si="1"/>
        <v>9</v>
      </c>
      <c r="G9" s="57">
        <f t="shared" si="1"/>
        <v>9</v>
      </c>
      <c r="H9" s="57">
        <f t="shared" si="1"/>
        <v>9</v>
      </c>
      <c r="I9" s="57">
        <f t="shared" si="1"/>
        <v>9</v>
      </c>
      <c r="J9" s="57">
        <f t="shared" si="1"/>
        <v>9</v>
      </c>
      <c r="K9" s="57">
        <f t="shared" si="1"/>
        <v>9</v>
      </c>
      <c r="L9" s="57">
        <f t="shared" si="1"/>
        <v>9</v>
      </c>
      <c r="M9" s="57">
        <f t="shared" si="1"/>
        <v>9</v>
      </c>
      <c r="N9" s="57">
        <f t="shared" si="1"/>
        <v>9</v>
      </c>
      <c r="O9" s="188">
        <f t="shared" si="1"/>
        <v>9</v>
      </c>
      <c r="P9" s="189">
        <f t="shared" si="1"/>
        <v>108</v>
      </c>
      <c r="Q9" s="38">
        <f t="shared" si="1"/>
        <v>9</v>
      </c>
      <c r="R9" s="57">
        <f t="shared" si="1"/>
        <v>9</v>
      </c>
      <c r="S9" s="57">
        <f t="shared" si="1"/>
        <v>9</v>
      </c>
      <c r="T9" s="57">
        <f t="shared" si="1"/>
        <v>9</v>
      </c>
      <c r="U9" s="57">
        <f t="shared" si="1"/>
        <v>9</v>
      </c>
      <c r="V9" s="57">
        <f t="shared" si="1"/>
        <v>9</v>
      </c>
      <c r="W9" s="57">
        <f t="shared" si="1"/>
        <v>9</v>
      </c>
      <c r="X9" s="57">
        <f t="shared" si="1"/>
        <v>9</v>
      </c>
      <c r="Y9" s="57">
        <f t="shared" si="1"/>
        <v>9</v>
      </c>
      <c r="Z9" s="57">
        <f t="shared" si="1"/>
        <v>9</v>
      </c>
      <c r="AA9" s="57">
        <f t="shared" si="1"/>
        <v>9</v>
      </c>
      <c r="AB9" s="188">
        <f t="shared" si="1"/>
        <v>9</v>
      </c>
      <c r="AC9" s="189">
        <f t="shared" si="1"/>
        <v>108</v>
      </c>
      <c r="AD9" s="189">
        <f t="shared" si="1"/>
        <v>175</v>
      </c>
      <c r="AE9" s="189">
        <f t="shared" si="1"/>
        <v>284</v>
      </c>
      <c r="AF9" s="189">
        <f t="shared" si="1"/>
        <v>457</v>
      </c>
    </row>
    <row r="10">
      <c r="D10" s="180"/>
      <c r="P10" s="181"/>
      <c r="AC10" s="190">
        <f>(AC9-P9)/P9</f>
        <v>0</v>
      </c>
      <c r="AD10" s="190">
        <f t="shared" ref="AD10:AF10" si="2">(AD9-AC9)/AC9</f>
        <v>0.6203703704</v>
      </c>
      <c r="AE10" s="190">
        <f t="shared" si="2"/>
        <v>0.6228571429</v>
      </c>
      <c r="AF10" s="190">
        <f t="shared" si="2"/>
        <v>0.6091549296</v>
      </c>
    </row>
    <row r="11">
      <c r="D11" s="180"/>
      <c r="P11" s="181"/>
      <c r="AC11" s="181"/>
      <c r="AD11" s="181"/>
      <c r="AE11" s="181"/>
      <c r="AF11" s="181"/>
    </row>
    <row r="12">
      <c r="A12" s="111"/>
      <c r="B12" s="191" t="s">
        <v>154</v>
      </c>
      <c r="C12" s="56" t="s">
        <v>155</v>
      </c>
      <c r="D12" s="192">
        <v>0.3</v>
      </c>
      <c r="E12" s="193">
        <v>0.3</v>
      </c>
      <c r="F12" s="193">
        <v>0.3</v>
      </c>
      <c r="G12" s="193">
        <v>0.3</v>
      </c>
      <c r="H12" s="193">
        <v>0.3</v>
      </c>
      <c r="I12" s="193">
        <v>0.3</v>
      </c>
      <c r="J12" s="193">
        <v>0.3</v>
      </c>
      <c r="K12" s="193">
        <v>0.3</v>
      </c>
      <c r="L12" s="193">
        <v>0.3</v>
      </c>
      <c r="M12" s="193">
        <v>0.3</v>
      </c>
      <c r="N12" s="193">
        <v>0.3</v>
      </c>
      <c r="O12" s="193">
        <v>0.3</v>
      </c>
      <c r="P12" s="194">
        <f t="shared" ref="P12:P14" si="3">AVERAGE(D12:O12)</f>
        <v>0.3</v>
      </c>
      <c r="Q12" s="193">
        <v>0.3</v>
      </c>
      <c r="R12" s="193">
        <v>0.3</v>
      </c>
      <c r="S12" s="193">
        <v>0.3</v>
      </c>
      <c r="T12" s="193">
        <v>0.3</v>
      </c>
      <c r="U12" s="193">
        <v>0.3</v>
      </c>
      <c r="V12" s="193">
        <v>0.3</v>
      </c>
      <c r="W12" s="193">
        <v>0.3</v>
      </c>
      <c r="X12" s="193">
        <v>0.3</v>
      </c>
      <c r="Y12" s="193">
        <v>0.3</v>
      </c>
      <c r="Z12" s="193">
        <v>0.3</v>
      </c>
      <c r="AA12" s="193">
        <v>0.3</v>
      </c>
      <c r="AB12" s="193">
        <v>0.3</v>
      </c>
      <c r="AC12" s="194">
        <f t="shared" ref="AC12:AC14" si="4">AVERAGE(Q12:AB12)</f>
        <v>0.3</v>
      </c>
      <c r="AD12" s="194">
        <v>0.3</v>
      </c>
      <c r="AE12" s="194">
        <v>0.3</v>
      </c>
      <c r="AF12" s="194">
        <v>0.3</v>
      </c>
    </row>
    <row r="13">
      <c r="A13" s="111"/>
      <c r="C13" s="56" t="s">
        <v>156</v>
      </c>
      <c r="D13" s="192">
        <v>0.3</v>
      </c>
      <c r="E13" s="193">
        <v>0.3</v>
      </c>
      <c r="F13" s="193">
        <v>0.3</v>
      </c>
      <c r="G13" s="193">
        <v>0.3</v>
      </c>
      <c r="H13" s="193">
        <v>0.3</v>
      </c>
      <c r="I13" s="193">
        <v>0.3</v>
      </c>
      <c r="J13" s="193">
        <v>0.3</v>
      </c>
      <c r="K13" s="193">
        <v>0.3</v>
      </c>
      <c r="L13" s="193">
        <v>0.3</v>
      </c>
      <c r="M13" s="193">
        <v>0.3</v>
      </c>
      <c r="N13" s="193">
        <v>0.3</v>
      </c>
      <c r="O13" s="193">
        <v>0.3</v>
      </c>
      <c r="P13" s="194">
        <f t="shared" si="3"/>
        <v>0.3</v>
      </c>
      <c r="Q13" s="193">
        <v>0.3</v>
      </c>
      <c r="R13" s="193">
        <v>0.3</v>
      </c>
      <c r="S13" s="193">
        <v>0.3</v>
      </c>
      <c r="T13" s="193">
        <v>0.3</v>
      </c>
      <c r="U13" s="193">
        <v>0.3</v>
      </c>
      <c r="V13" s="193">
        <v>0.3</v>
      </c>
      <c r="W13" s="193">
        <v>0.3</v>
      </c>
      <c r="X13" s="193">
        <v>0.3</v>
      </c>
      <c r="Y13" s="193">
        <v>0.3</v>
      </c>
      <c r="Z13" s="193">
        <v>0.3</v>
      </c>
      <c r="AA13" s="193">
        <v>0.3</v>
      </c>
      <c r="AB13" s="193">
        <v>0.3</v>
      </c>
      <c r="AC13" s="194">
        <f t="shared" si="4"/>
        <v>0.3</v>
      </c>
      <c r="AD13" s="194">
        <v>0.3</v>
      </c>
      <c r="AE13" s="194">
        <v>0.3</v>
      </c>
      <c r="AF13" s="194">
        <v>0.3</v>
      </c>
    </row>
    <row r="14">
      <c r="A14" s="111"/>
      <c r="C14" s="56" t="s">
        <v>157</v>
      </c>
      <c r="D14" s="192">
        <v>0.4</v>
      </c>
      <c r="E14" s="193">
        <v>0.4</v>
      </c>
      <c r="F14" s="193">
        <v>0.4</v>
      </c>
      <c r="G14" s="193">
        <v>0.4</v>
      </c>
      <c r="H14" s="193">
        <v>0.4</v>
      </c>
      <c r="I14" s="193">
        <v>0.4</v>
      </c>
      <c r="J14" s="193">
        <v>0.4</v>
      </c>
      <c r="K14" s="193">
        <v>0.4</v>
      </c>
      <c r="L14" s="193">
        <v>0.4</v>
      </c>
      <c r="M14" s="193">
        <v>0.4</v>
      </c>
      <c r="N14" s="193">
        <v>0.4</v>
      </c>
      <c r="O14" s="193">
        <v>0.4</v>
      </c>
      <c r="P14" s="194">
        <f t="shared" si="3"/>
        <v>0.4</v>
      </c>
      <c r="Q14" s="193">
        <v>0.4</v>
      </c>
      <c r="R14" s="193">
        <v>0.4</v>
      </c>
      <c r="S14" s="193">
        <v>0.4</v>
      </c>
      <c r="T14" s="193">
        <v>0.4</v>
      </c>
      <c r="U14" s="193">
        <v>0.4</v>
      </c>
      <c r="V14" s="193">
        <v>0.4</v>
      </c>
      <c r="W14" s="193">
        <v>0.4</v>
      </c>
      <c r="X14" s="193">
        <v>0.4</v>
      </c>
      <c r="Y14" s="193">
        <v>0.4</v>
      </c>
      <c r="Z14" s="193">
        <v>0.4</v>
      </c>
      <c r="AA14" s="193">
        <v>0.4</v>
      </c>
      <c r="AB14" s="193">
        <v>0.4</v>
      </c>
      <c r="AC14" s="194">
        <f t="shared" si="4"/>
        <v>0.4</v>
      </c>
      <c r="AD14" s="194">
        <v>0.4</v>
      </c>
      <c r="AE14" s="194">
        <v>0.4</v>
      </c>
      <c r="AF14" s="194">
        <v>0.4</v>
      </c>
    </row>
    <row r="15">
      <c r="B15" s="113"/>
      <c r="D15" s="180"/>
      <c r="P15" s="181"/>
      <c r="AC15" s="181"/>
      <c r="AD15" s="181"/>
      <c r="AE15" s="181"/>
      <c r="AF15" s="181"/>
    </row>
    <row r="16">
      <c r="B16" s="113"/>
      <c r="D16" s="180"/>
      <c r="P16" s="181"/>
      <c r="AC16" s="181"/>
      <c r="AD16" s="181"/>
      <c r="AE16" s="181"/>
      <c r="AF16" s="181"/>
    </row>
    <row r="17">
      <c r="A17" s="195"/>
      <c r="B17" s="196" t="s">
        <v>158</v>
      </c>
      <c r="C17" s="56" t="s">
        <v>155</v>
      </c>
      <c r="D17" s="182">
        <v>10.0</v>
      </c>
      <c r="E17" s="56">
        <v>10.0</v>
      </c>
      <c r="F17" s="56">
        <v>10.0</v>
      </c>
      <c r="G17" s="56">
        <v>10.0</v>
      </c>
      <c r="H17" s="56">
        <v>10.0</v>
      </c>
      <c r="I17" s="56">
        <v>10.0</v>
      </c>
      <c r="J17" s="56">
        <v>10.0</v>
      </c>
      <c r="K17" s="56">
        <v>10.0</v>
      </c>
      <c r="L17" s="56">
        <v>10.0</v>
      </c>
      <c r="M17" s="56">
        <v>10.0</v>
      </c>
      <c r="N17" s="56">
        <v>10.0</v>
      </c>
      <c r="O17" s="56">
        <v>10.0</v>
      </c>
      <c r="P17" s="197">
        <f t="shared" ref="P17:P19" si="5">SUM(D17:O17)</f>
        <v>120</v>
      </c>
      <c r="Q17" s="56">
        <v>10.0</v>
      </c>
      <c r="R17" s="56">
        <v>10.0</v>
      </c>
      <c r="S17" s="56">
        <v>10.0</v>
      </c>
      <c r="T17" s="56">
        <v>10.0</v>
      </c>
      <c r="U17" s="56">
        <v>10.0</v>
      </c>
      <c r="V17" s="56">
        <v>10.0</v>
      </c>
      <c r="W17" s="56">
        <v>10.0</v>
      </c>
      <c r="X17" s="56">
        <v>10.0</v>
      </c>
      <c r="Y17" s="56">
        <v>10.0</v>
      </c>
      <c r="Z17" s="56">
        <v>10.0</v>
      </c>
      <c r="AA17" s="56">
        <v>10.0</v>
      </c>
      <c r="AB17" s="56">
        <v>10.0</v>
      </c>
      <c r="AC17" s="197">
        <f t="shared" ref="AC17:AC19" si="6">SUM(Q17:AB17)</f>
        <v>120</v>
      </c>
      <c r="AD17" s="198">
        <f>AC17*(1+Assumptions!E$26)</f>
        <v>123.6</v>
      </c>
      <c r="AE17" s="198">
        <f>AD17*(1+Assumptions!F$26)</f>
        <v>126.072</v>
      </c>
      <c r="AF17" s="198">
        <f>AE17*(1+Assumptions!G$26)</f>
        <v>128.59344</v>
      </c>
    </row>
    <row r="18">
      <c r="A18" s="195"/>
      <c r="C18" s="56" t="s">
        <v>156</v>
      </c>
      <c r="D18" s="182">
        <v>30.0</v>
      </c>
      <c r="E18" s="56">
        <v>30.0</v>
      </c>
      <c r="F18" s="56">
        <v>30.0</v>
      </c>
      <c r="G18" s="56">
        <v>30.0</v>
      </c>
      <c r="H18" s="56">
        <v>30.0</v>
      </c>
      <c r="I18" s="56">
        <v>30.0</v>
      </c>
      <c r="J18" s="56">
        <v>30.0</v>
      </c>
      <c r="K18" s="56">
        <v>30.0</v>
      </c>
      <c r="L18" s="56">
        <v>30.0</v>
      </c>
      <c r="M18" s="56">
        <v>30.0</v>
      </c>
      <c r="N18" s="56">
        <v>30.0</v>
      </c>
      <c r="O18" s="56">
        <v>30.0</v>
      </c>
      <c r="P18" s="197">
        <f t="shared" si="5"/>
        <v>360</v>
      </c>
      <c r="Q18" s="56">
        <v>30.0</v>
      </c>
      <c r="R18" s="56">
        <v>30.0</v>
      </c>
      <c r="S18" s="56">
        <v>30.0</v>
      </c>
      <c r="T18" s="56">
        <v>30.0</v>
      </c>
      <c r="U18" s="56">
        <v>30.0</v>
      </c>
      <c r="V18" s="56">
        <v>30.0</v>
      </c>
      <c r="W18" s="56">
        <v>30.0</v>
      </c>
      <c r="X18" s="56">
        <v>30.0</v>
      </c>
      <c r="Y18" s="56">
        <v>30.0</v>
      </c>
      <c r="Z18" s="56">
        <v>30.0</v>
      </c>
      <c r="AA18" s="56">
        <v>30.0</v>
      </c>
      <c r="AB18" s="56">
        <v>30.0</v>
      </c>
      <c r="AC18" s="197">
        <f t="shared" si="6"/>
        <v>360</v>
      </c>
      <c r="AD18" s="198">
        <f>AC18*(1+Assumptions!E$26)</f>
        <v>370.8</v>
      </c>
      <c r="AE18" s="198">
        <f>AD18*(1+Assumptions!F$26)</f>
        <v>378.216</v>
      </c>
      <c r="AF18" s="198">
        <f>AE18*(1+Assumptions!G$26)</f>
        <v>385.78032</v>
      </c>
    </row>
    <row r="19">
      <c r="A19" s="195"/>
      <c r="C19" s="56" t="s">
        <v>157</v>
      </c>
      <c r="D19" s="182">
        <v>60.0</v>
      </c>
      <c r="E19" s="56">
        <v>60.0</v>
      </c>
      <c r="F19" s="56">
        <v>60.0</v>
      </c>
      <c r="G19" s="56">
        <v>60.0</v>
      </c>
      <c r="H19" s="56">
        <v>60.0</v>
      </c>
      <c r="I19" s="56">
        <v>60.0</v>
      </c>
      <c r="J19" s="56">
        <v>60.0</v>
      </c>
      <c r="K19" s="56">
        <v>60.0</v>
      </c>
      <c r="L19" s="56">
        <v>60.0</v>
      </c>
      <c r="M19" s="56">
        <v>60.0</v>
      </c>
      <c r="N19" s="56">
        <v>60.0</v>
      </c>
      <c r="O19" s="56">
        <v>60.0</v>
      </c>
      <c r="P19" s="197">
        <f t="shared" si="5"/>
        <v>720</v>
      </c>
      <c r="Q19" s="56">
        <v>60.0</v>
      </c>
      <c r="R19" s="56">
        <v>60.0</v>
      </c>
      <c r="S19" s="56">
        <v>60.0</v>
      </c>
      <c r="T19" s="56">
        <v>60.0</v>
      </c>
      <c r="U19" s="56">
        <v>60.0</v>
      </c>
      <c r="V19" s="56">
        <v>60.0</v>
      </c>
      <c r="W19" s="56">
        <v>60.0</v>
      </c>
      <c r="X19" s="56">
        <v>60.0</v>
      </c>
      <c r="Y19" s="56">
        <v>60.0</v>
      </c>
      <c r="Z19" s="56">
        <v>60.0</v>
      </c>
      <c r="AA19" s="56">
        <v>60.0</v>
      </c>
      <c r="AB19" s="56">
        <v>60.0</v>
      </c>
      <c r="AC19" s="197">
        <f t="shared" si="6"/>
        <v>720</v>
      </c>
      <c r="AD19" s="198">
        <f>AC19*(1+Assumptions!E$26)</f>
        <v>741.6</v>
      </c>
      <c r="AE19" s="198">
        <f>AD19*(1+Assumptions!F$26)</f>
        <v>756.432</v>
      </c>
      <c r="AF19" s="198">
        <f>AE19*(1+Assumptions!G$26)</f>
        <v>771.56064</v>
      </c>
    </row>
    <row r="20">
      <c r="B20" s="113"/>
      <c r="D20" s="180"/>
      <c r="P20" s="181"/>
      <c r="AC20" s="181"/>
      <c r="AD20" s="181"/>
      <c r="AE20" s="181"/>
      <c r="AF20" s="181"/>
    </row>
    <row r="21">
      <c r="B21" s="113"/>
      <c r="D21" s="180"/>
      <c r="P21" s="181"/>
      <c r="AC21" s="181"/>
      <c r="AD21" s="181"/>
      <c r="AE21" s="181"/>
      <c r="AF21" s="181"/>
    </row>
    <row r="22">
      <c r="B22" s="191" t="s">
        <v>159</v>
      </c>
      <c r="C22" s="56" t="s">
        <v>155</v>
      </c>
      <c r="D22" s="180">
        <f t="shared" ref="D22:AF22" si="7">round(D$9*D12,0)</f>
        <v>3</v>
      </c>
      <c r="E22">
        <f t="shared" si="7"/>
        <v>3</v>
      </c>
      <c r="F22">
        <f t="shared" si="7"/>
        <v>3</v>
      </c>
      <c r="G22">
        <f t="shared" si="7"/>
        <v>3</v>
      </c>
      <c r="H22">
        <f t="shared" si="7"/>
        <v>3</v>
      </c>
      <c r="I22">
        <f t="shared" si="7"/>
        <v>3</v>
      </c>
      <c r="J22">
        <f t="shared" si="7"/>
        <v>3</v>
      </c>
      <c r="K22">
        <f t="shared" si="7"/>
        <v>3</v>
      </c>
      <c r="L22">
        <f t="shared" si="7"/>
        <v>3</v>
      </c>
      <c r="M22">
        <f t="shared" si="7"/>
        <v>3</v>
      </c>
      <c r="N22">
        <f t="shared" si="7"/>
        <v>3</v>
      </c>
      <c r="O22">
        <f t="shared" si="7"/>
        <v>3</v>
      </c>
      <c r="P22" s="181">
        <f t="shared" si="7"/>
        <v>32</v>
      </c>
      <c r="Q22">
        <f t="shared" si="7"/>
        <v>3</v>
      </c>
      <c r="R22">
        <f t="shared" si="7"/>
        <v>3</v>
      </c>
      <c r="S22">
        <f t="shared" si="7"/>
        <v>3</v>
      </c>
      <c r="T22">
        <f t="shared" si="7"/>
        <v>3</v>
      </c>
      <c r="U22">
        <f t="shared" si="7"/>
        <v>3</v>
      </c>
      <c r="V22">
        <f t="shared" si="7"/>
        <v>3</v>
      </c>
      <c r="W22">
        <f t="shared" si="7"/>
        <v>3</v>
      </c>
      <c r="X22">
        <f t="shared" si="7"/>
        <v>3</v>
      </c>
      <c r="Y22">
        <f t="shared" si="7"/>
        <v>3</v>
      </c>
      <c r="Z22">
        <f t="shared" si="7"/>
        <v>3</v>
      </c>
      <c r="AA22">
        <f t="shared" si="7"/>
        <v>3</v>
      </c>
      <c r="AB22">
        <f t="shared" si="7"/>
        <v>3</v>
      </c>
      <c r="AC22" s="181">
        <f t="shared" si="7"/>
        <v>32</v>
      </c>
      <c r="AD22" s="181">
        <f t="shared" si="7"/>
        <v>53</v>
      </c>
      <c r="AE22" s="181">
        <f t="shared" si="7"/>
        <v>85</v>
      </c>
      <c r="AF22" s="181">
        <f t="shared" si="7"/>
        <v>137</v>
      </c>
    </row>
    <row r="23">
      <c r="C23" s="56" t="s">
        <v>156</v>
      </c>
      <c r="D23" s="180">
        <f t="shared" ref="D23:AF23" si="8">round(D$9*D13,0)</f>
        <v>3</v>
      </c>
      <c r="E23">
        <f t="shared" si="8"/>
        <v>3</v>
      </c>
      <c r="F23">
        <f t="shared" si="8"/>
        <v>3</v>
      </c>
      <c r="G23">
        <f t="shared" si="8"/>
        <v>3</v>
      </c>
      <c r="H23">
        <f t="shared" si="8"/>
        <v>3</v>
      </c>
      <c r="I23">
        <f t="shared" si="8"/>
        <v>3</v>
      </c>
      <c r="J23">
        <f t="shared" si="8"/>
        <v>3</v>
      </c>
      <c r="K23">
        <f t="shared" si="8"/>
        <v>3</v>
      </c>
      <c r="L23">
        <f t="shared" si="8"/>
        <v>3</v>
      </c>
      <c r="M23">
        <f t="shared" si="8"/>
        <v>3</v>
      </c>
      <c r="N23">
        <f t="shared" si="8"/>
        <v>3</v>
      </c>
      <c r="O23">
        <f t="shared" si="8"/>
        <v>3</v>
      </c>
      <c r="P23" s="181">
        <f t="shared" si="8"/>
        <v>32</v>
      </c>
      <c r="Q23">
        <f t="shared" si="8"/>
        <v>3</v>
      </c>
      <c r="R23">
        <f t="shared" si="8"/>
        <v>3</v>
      </c>
      <c r="S23">
        <f t="shared" si="8"/>
        <v>3</v>
      </c>
      <c r="T23">
        <f t="shared" si="8"/>
        <v>3</v>
      </c>
      <c r="U23">
        <f t="shared" si="8"/>
        <v>3</v>
      </c>
      <c r="V23">
        <f t="shared" si="8"/>
        <v>3</v>
      </c>
      <c r="W23">
        <f t="shared" si="8"/>
        <v>3</v>
      </c>
      <c r="X23">
        <f t="shared" si="8"/>
        <v>3</v>
      </c>
      <c r="Y23">
        <f t="shared" si="8"/>
        <v>3</v>
      </c>
      <c r="Z23">
        <f t="shared" si="8"/>
        <v>3</v>
      </c>
      <c r="AA23">
        <f t="shared" si="8"/>
        <v>3</v>
      </c>
      <c r="AB23">
        <f t="shared" si="8"/>
        <v>3</v>
      </c>
      <c r="AC23" s="181">
        <f t="shared" si="8"/>
        <v>32</v>
      </c>
      <c r="AD23" s="181">
        <f t="shared" si="8"/>
        <v>53</v>
      </c>
      <c r="AE23" s="181">
        <f t="shared" si="8"/>
        <v>85</v>
      </c>
      <c r="AF23" s="181">
        <f t="shared" si="8"/>
        <v>137</v>
      </c>
    </row>
    <row r="24">
      <c r="C24" s="56" t="s">
        <v>157</v>
      </c>
      <c r="D24" s="180">
        <f t="shared" ref="D24:AF24" si="9">round(D$9*D14,0)</f>
        <v>4</v>
      </c>
      <c r="E24">
        <f t="shared" si="9"/>
        <v>4</v>
      </c>
      <c r="F24">
        <f t="shared" si="9"/>
        <v>4</v>
      </c>
      <c r="G24">
        <f t="shared" si="9"/>
        <v>4</v>
      </c>
      <c r="H24">
        <f t="shared" si="9"/>
        <v>4</v>
      </c>
      <c r="I24">
        <f t="shared" si="9"/>
        <v>4</v>
      </c>
      <c r="J24">
        <f t="shared" si="9"/>
        <v>4</v>
      </c>
      <c r="K24">
        <f t="shared" si="9"/>
        <v>4</v>
      </c>
      <c r="L24">
        <f t="shared" si="9"/>
        <v>4</v>
      </c>
      <c r="M24">
        <f t="shared" si="9"/>
        <v>4</v>
      </c>
      <c r="N24">
        <f t="shared" si="9"/>
        <v>4</v>
      </c>
      <c r="O24">
        <f t="shared" si="9"/>
        <v>4</v>
      </c>
      <c r="P24" s="181">
        <f t="shared" si="9"/>
        <v>43</v>
      </c>
      <c r="Q24">
        <f t="shared" si="9"/>
        <v>4</v>
      </c>
      <c r="R24">
        <f t="shared" si="9"/>
        <v>4</v>
      </c>
      <c r="S24">
        <f t="shared" si="9"/>
        <v>4</v>
      </c>
      <c r="T24">
        <f t="shared" si="9"/>
        <v>4</v>
      </c>
      <c r="U24">
        <f t="shared" si="9"/>
        <v>4</v>
      </c>
      <c r="V24">
        <f t="shared" si="9"/>
        <v>4</v>
      </c>
      <c r="W24">
        <f t="shared" si="9"/>
        <v>4</v>
      </c>
      <c r="X24">
        <f t="shared" si="9"/>
        <v>4</v>
      </c>
      <c r="Y24">
        <f t="shared" si="9"/>
        <v>4</v>
      </c>
      <c r="Z24">
        <f t="shared" si="9"/>
        <v>4</v>
      </c>
      <c r="AA24">
        <f t="shared" si="9"/>
        <v>4</v>
      </c>
      <c r="AB24">
        <f t="shared" si="9"/>
        <v>4</v>
      </c>
      <c r="AC24" s="181">
        <f t="shared" si="9"/>
        <v>43</v>
      </c>
      <c r="AD24" s="181">
        <f t="shared" si="9"/>
        <v>70</v>
      </c>
      <c r="AE24" s="181">
        <f t="shared" si="9"/>
        <v>114</v>
      </c>
      <c r="AF24" s="181">
        <f t="shared" si="9"/>
        <v>183</v>
      </c>
    </row>
    <row r="25">
      <c r="D25" s="187">
        <f t="shared" ref="D25:AF25" si="10">SUM(D22:D24)</f>
        <v>10</v>
      </c>
      <c r="E25" s="57">
        <f t="shared" si="10"/>
        <v>10</v>
      </c>
      <c r="F25" s="57">
        <f t="shared" si="10"/>
        <v>10</v>
      </c>
      <c r="G25" s="57">
        <f t="shared" si="10"/>
        <v>10</v>
      </c>
      <c r="H25" s="57">
        <f t="shared" si="10"/>
        <v>10</v>
      </c>
      <c r="I25" s="57">
        <f t="shared" si="10"/>
        <v>10</v>
      </c>
      <c r="J25" s="57">
        <f t="shared" si="10"/>
        <v>10</v>
      </c>
      <c r="K25" s="57">
        <f t="shared" si="10"/>
        <v>10</v>
      </c>
      <c r="L25" s="57">
        <f t="shared" si="10"/>
        <v>10</v>
      </c>
      <c r="M25" s="57">
        <f t="shared" si="10"/>
        <v>10</v>
      </c>
      <c r="N25" s="57">
        <f t="shared" si="10"/>
        <v>10</v>
      </c>
      <c r="O25" s="188">
        <f t="shared" si="10"/>
        <v>10</v>
      </c>
      <c r="P25" s="189">
        <f t="shared" si="10"/>
        <v>107</v>
      </c>
      <c r="Q25" s="38">
        <f t="shared" si="10"/>
        <v>10</v>
      </c>
      <c r="R25" s="57">
        <f t="shared" si="10"/>
        <v>10</v>
      </c>
      <c r="S25" s="57">
        <f t="shared" si="10"/>
        <v>10</v>
      </c>
      <c r="T25" s="57">
        <f t="shared" si="10"/>
        <v>10</v>
      </c>
      <c r="U25" s="57">
        <f t="shared" si="10"/>
        <v>10</v>
      </c>
      <c r="V25" s="57">
        <f t="shared" si="10"/>
        <v>10</v>
      </c>
      <c r="W25" s="57">
        <f t="shared" si="10"/>
        <v>10</v>
      </c>
      <c r="X25" s="57">
        <f t="shared" si="10"/>
        <v>10</v>
      </c>
      <c r="Y25" s="57">
        <f t="shared" si="10"/>
        <v>10</v>
      </c>
      <c r="Z25" s="57">
        <f t="shared" si="10"/>
        <v>10</v>
      </c>
      <c r="AA25" s="57">
        <f t="shared" si="10"/>
        <v>10</v>
      </c>
      <c r="AB25" s="188">
        <f t="shared" si="10"/>
        <v>10</v>
      </c>
      <c r="AC25" s="189">
        <f t="shared" si="10"/>
        <v>107</v>
      </c>
      <c r="AD25" s="189">
        <f t="shared" si="10"/>
        <v>176</v>
      </c>
      <c r="AE25" s="189">
        <f t="shared" si="10"/>
        <v>284</v>
      </c>
      <c r="AF25" s="189">
        <f t="shared" si="10"/>
        <v>457</v>
      </c>
    </row>
    <row r="26">
      <c r="D26" s="180"/>
      <c r="P26" s="181"/>
      <c r="AC26" s="181"/>
      <c r="AD26" s="181"/>
      <c r="AE26" s="181"/>
      <c r="AF26" s="181"/>
    </row>
    <row r="27">
      <c r="B27" s="56" t="s">
        <v>160</v>
      </c>
      <c r="D27" s="180"/>
      <c r="P27" s="181"/>
      <c r="AC27" s="181"/>
      <c r="AD27" s="186">
        <v>0.7</v>
      </c>
      <c r="AE27" s="186">
        <v>0.7</v>
      </c>
      <c r="AF27" s="186">
        <v>0.7</v>
      </c>
    </row>
    <row r="28">
      <c r="B28" s="191"/>
      <c r="C28" s="56"/>
      <c r="D28" s="199"/>
      <c r="E28" s="104"/>
      <c r="F28" s="104"/>
      <c r="G28" s="104"/>
      <c r="H28" s="104"/>
      <c r="I28" s="104"/>
      <c r="J28" s="104"/>
      <c r="K28" s="104"/>
      <c r="L28" s="104"/>
      <c r="M28" s="104"/>
      <c r="N28" s="104"/>
      <c r="O28" s="104"/>
      <c r="P28" s="183"/>
      <c r="Q28" s="104"/>
      <c r="R28" s="104"/>
      <c r="S28" s="104"/>
      <c r="T28" s="104"/>
      <c r="U28" s="104"/>
      <c r="V28" s="104"/>
      <c r="W28" s="104"/>
      <c r="X28" s="104"/>
      <c r="Y28" s="104"/>
      <c r="Z28" s="104"/>
      <c r="AA28" s="104"/>
      <c r="AB28" s="104"/>
      <c r="AC28" s="183"/>
      <c r="AD28" s="183"/>
      <c r="AE28" s="183"/>
      <c r="AF28" s="183"/>
    </row>
    <row r="29">
      <c r="B29" s="191" t="s">
        <v>159</v>
      </c>
      <c r="C29" s="56" t="s">
        <v>155</v>
      </c>
      <c r="D29" s="199">
        <f t="shared" ref="D29:AC29" si="11">D17*D22</f>
        <v>30</v>
      </c>
      <c r="E29" s="104">
        <f t="shared" si="11"/>
        <v>30</v>
      </c>
      <c r="F29" s="104">
        <f t="shared" si="11"/>
        <v>30</v>
      </c>
      <c r="G29" s="104">
        <f t="shared" si="11"/>
        <v>30</v>
      </c>
      <c r="H29" s="104">
        <f t="shared" si="11"/>
        <v>30</v>
      </c>
      <c r="I29" s="104">
        <f t="shared" si="11"/>
        <v>30</v>
      </c>
      <c r="J29" s="104">
        <f t="shared" si="11"/>
        <v>30</v>
      </c>
      <c r="K29" s="104">
        <f t="shared" si="11"/>
        <v>30</v>
      </c>
      <c r="L29" s="104">
        <f t="shared" si="11"/>
        <v>30</v>
      </c>
      <c r="M29" s="104">
        <f t="shared" si="11"/>
        <v>30</v>
      </c>
      <c r="N29" s="104">
        <f t="shared" si="11"/>
        <v>30</v>
      </c>
      <c r="O29" s="104">
        <f t="shared" si="11"/>
        <v>30</v>
      </c>
      <c r="P29" s="183">
        <f t="shared" si="11"/>
        <v>3840</v>
      </c>
      <c r="Q29" s="104">
        <f t="shared" si="11"/>
        <v>30</v>
      </c>
      <c r="R29" s="104">
        <f t="shared" si="11"/>
        <v>30</v>
      </c>
      <c r="S29" s="104">
        <f t="shared" si="11"/>
        <v>30</v>
      </c>
      <c r="T29" s="104">
        <f t="shared" si="11"/>
        <v>30</v>
      </c>
      <c r="U29" s="104">
        <f t="shared" si="11"/>
        <v>30</v>
      </c>
      <c r="V29" s="104">
        <f t="shared" si="11"/>
        <v>30</v>
      </c>
      <c r="W29" s="104">
        <f t="shared" si="11"/>
        <v>30</v>
      </c>
      <c r="X29" s="104">
        <f t="shared" si="11"/>
        <v>30</v>
      </c>
      <c r="Y29" s="104">
        <f t="shared" si="11"/>
        <v>30</v>
      </c>
      <c r="Z29" s="104">
        <f t="shared" si="11"/>
        <v>30</v>
      </c>
      <c r="AA29" s="104">
        <f t="shared" si="11"/>
        <v>30</v>
      </c>
      <c r="AB29" s="104">
        <f t="shared" si="11"/>
        <v>30</v>
      </c>
      <c r="AC29" s="183">
        <f t="shared" si="11"/>
        <v>3840</v>
      </c>
      <c r="AD29" s="183">
        <f t="shared" ref="AD29:AF29" si="12">(AD17*AD22)*AD$27</f>
        <v>4585.56</v>
      </c>
      <c r="AE29" s="183">
        <f t="shared" si="12"/>
        <v>7501.284</v>
      </c>
      <c r="AF29" s="183">
        <f t="shared" si="12"/>
        <v>12332.1109</v>
      </c>
    </row>
    <row r="30">
      <c r="C30" s="56" t="s">
        <v>156</v>
      </c>
      <c r="D30" s="199">
        <f t="shared" ref="D30:AC30" si="13">D18*D23</f>
        <v>90</v>
      </c>
      <c r="E30" s="104">
        <f t="shared" si="13"/>
        <v>90</v>
      </c>
      <c r="F30" s="104">
        <f t="shared" si="13"/>
        <v>90</v>
      </c>
      <c r="G30" s="104">
        <f t="shared" si="13"/>
        <v>90</v>
      </c>
      <c r="H30" s="104">
        <f t="shared" si="13"/>
        <v>90</v>
      </c>
      <c r="I30" s="104">
        <f t="shared" si="13"/>
        <v>90</v>
      </c>
      <c r="J30" s="104">
        <f t="shared" si="13"/>
        <v>90</v>
      </c>
      <c r="K30" s="104">
        <f t="shared" si="13"/>
        <v>90</v>
      </c>
      <c r="L30" s="104">
        <f t="shared" si="13"/>
        <v>90</v>
      </c>
      <c r="M30" s="104">
        <f t="shared" si="13"/>
        <v>90</v>
      </c>
      <c r="N30" s="104">
        <f t="shared" si="13"/>
        <v>90</v>
      </c>
      <c r="O30" s="104">
        <f t="shared" si="13"/>
        <v>90</v>
      </c>
      <c r="P30" s="183">
        <f t="shared" si="13"/>
        <v>11520</v>
      </c>
      <c r="Q30" s="104">
        <f t="shared" si="13"/>
        <v>90</v>
      </c>
      <c r="R30" s="104">
        <f t="shared" si="13"/>
        <v>90</v>
      </c>
      <c r="S30" s="104">
        <f t="shared" si="13"/>
        <v>90</v>
      </c>
      <c r="T30" s="104">
        <f t="shared" si="13"/>
        <v>90</v>
      </c>
      <c r="U30" s="104">
        <f t="shared" si="13"/>
        <v>90</v>
      </c>
      <c r="V30" s="104">
        <f t="shared" si="13"/>
        <v>90</v>
      </c>
      <c r="W30" s="104">
        <f t="shared" si="13"/>
        <v>90</v>
      </c>
      <c r="X30" s="104">
        <f t="shared" si="13"/>
        <v>90</v>
      </c>
      <c r="Y30" s="104">
        <f t="shared" si="13"/>
        <v>90</v>
      </c>
      <c r="Z30" s="104">
        <f t="shared" si="13"/>
        <v>90</v>
      </c>
      <c r="AA30" s="104">
        <f t="shared" si="13"/>
        <v>90</v>
      </c>
      <c r="AB30" s="104">
        <f t="shared" si="13"/>
        <v>90</v>
      </c>
      <c r="AC30" s="183">
        <f t="shared" si="13"/>
        <v>11520</v>
      </c>
      <c r="AD30" s="183">
        <f t="shared" ref="AD30:AF30" si="14">(AD18*AD23)*AD$27</f>
        <v>13756.68</v>
      </c>
      <c r="AE30" s="183">
        <f t="shared" si="14"/>
        <v>22503.852</v>
      </c>
      <c r="AF30" s="183">
        <f t="shared" si="14"/>
        <v>36996.33269</v>
      </c>
    </row>
    <row r="31">
      <c r="C31" s="56" t="s">
        <v>157</v>
      </c>
      <c r="D31" s="199">
        <f t="shared" ref="D31:AC31" si="15">D19*D24</f>
        <v>240</v>
      </c>
      <c r="E31" s="104">
        <f t="shared" si="15"/>
        <v>240</v>
      </c>
      <c r="F31" s="104">
        <f t="shared" si="15"/>
        <v>240</v>
      </c>
      <c r="G31" s="104">
        <f t="shared" si="15"/>
        <v>240</v>
      </c>
      <c r="H31" s="104">
        <f t="shared" si="15"/>
        <v>240</v>
      </c>
      <c r="I31" s="104">
        <f t="shared" si="15"/>
        <v>240</v>
      </c>
      <c r="J31" s="104">
        <f t="shared" si="15"/>
        <v>240</v>
      </c>
      <c r="K31" s="104">
        <f t="shared" si="15"/>
        <v>240</v>
      </c>
      <c r="L31" s="104">
        <f t="shared" si="15"/>
        <v>240</v>
      </c>
      <c r="M31" s="104">
        <f t="shared" si="15"/>
        <v>240</v>
      </c>
      <c r="N31" s="104">
        <f t="shared" si="15"/>
        <v>240</v>
      </c>
      <c r="O31" s="104">
        <f t="shared" si="15"/>
        <v>240</v>
      </c>
      <c r="P31" s="183">
        <f t="shared" si="15"/>
        <v>30960</v>
      </c>
      <c r="Q31" s="104">
        <f t="shared" si="15"/>
        <v>240</v>
      </c>
      <c r="R31" s="104">
        <f t="shared" si="15"/>
        <v>240</v>
      </c>
      <c r="S31" s="104">
        <f t="shared" si="15"/>
        <v>240</v>
      </c>
      <c r="T31" s="104">
        <f t="shared" si="15"/>
        <v>240</v>
      </c>
      <c r="U31" s="104">
        <f t="shared" si="15"/>
        <v>240</v>
      </c>
      <c r="V31" s="104">
        <f t="shared" si="15"/>
        <v>240</v>
      </c>
      <c r="W31" s="104">
        <f t="shared" si="15"/>
        <v>240</v>
      </c>
      <c r="X31" s="104">
        <f t="shared" si="15"/>
        <v>240</v>
      </c>
      <c r="Y31" s="104">
        <f t="shared" si="15"/>
        <v>240</v>
      </c>
      <c r="Z31" s="104">
        <f t="shared" si="15"/>
        <v>240</v>
      </c>
      <c r="AA31" s="104">
        <f t="shared" si="15"/>
        <v>240</v>
      </c>
      <c r="AB31" s="104">
        <f t="shared" si="15"/>
        <v>240</v>
      </c>
      <c r="AC31" s="183">
        <f t="shared" si="15"/>
        <v>30960</v>
      </c>
      <c r="AD31" s="183">
        <f t="shared" ref="AD31:AF31" si="16">(AD19*AD24)*AD$27</f>
        <v>36338.4</v>
      </c>
      <c r="AE31" s="183">
        <f t="shared" si="16"/>
        <v>60363.2736</v>
      </c>
      <c r="AF31" s="183">
        <f t="shared" si="16"/>
        <v>98836.91798</v>
      </c>
    </row>
    <row r="32">
      <c r="D32" s="200">
        <f t="shared" ref="D32:AF32" si="17">SUM(D29:D31)</f>
        <v>360</v>
      </c>
      <c r="E32" s="201">
        <f t="shared" si="17"/>
        <v>360</v>
      </c>
      <c r="F32" s="201">
        <f t="shared" si="17"/>
        <v>360</v>
      </c>
      <c r="G32" s="201">
        <f t="shared" si="17"/>
        <v>360</v>
      </c>
      <c r="H32" s="201">
        <f t="shared" si="17"/>
        <v>360</v>
      </c>
      <c r="I32" s="201">
        <f t="shared" si="17"/>
        <v>360</v>
      </c>
      <c r="J32" s="201">
        <f t="shared" si="17"/>
        <v>360</v>
      </c>
      <c r="K32" s="201">
        <f t="shared" si="17"/>
        <v>360</v>
      </c>
      <c r="L32" s="201">
        <f t="shared" si="17"/>
        <v>360</v>
      </c>
      <c r="M32" s="201">
        <f t="shared" si="17"/>
        <v>360</v>
      </c>
      <c r="N32" s="201">
        <f t="shared" si="17"/>
        <v>360</v>
      </c>
      <c r="O32" s="202">
        <f t="shared" si="17"/>
        <v>360</v>
      </c>
      <c r="P32" s="203">
        <f t="shared" si="17"/>
        <v>46320</v>
      </c>
      <c r="Q32" s="204">
        <f t="shared" si="17"/>
        <v>360</v>
      </c>
      <c r="R32" s="201">
        <f t="shared" si="17"/>
        <v>360</v>
      </c>
      <c r="S32" s="201">
        <f t="shared" si="17"/>
        <v>360</v>
      </c>
      <c r="T32" s="201">
        <f t="shared" si="17"/>
        <v>360</v>
      </c>
      <c r="U32" s="201">
        <f t="shared" si="17"/>
        <v>360</v>
      </c>
      <c r="V32" s="201">
        <f t="shared" si="17"/>
        <v>360</v>
      </c>
      <c r="W32" s="201">
        <f t="shared" si="17"/>
        <v>360</v>
      </c>
      <c r="X32" s="201">
        <f t="shared" si="17"/>
        <v>360</v>
      </c>
      <c r="Y32" s="201">
        <f t="shared" si="17"/>
        <v>360</v>
      </c>
      <c r="Z32" s="201">
        <f t="shared" si="17"/>
        <v>360</v>
      </c>
      <c r="AA32" s="201">
        <f t="shared" si="17"/>
        <v>360</v>
      </c>
      <c r="AB32" s="202">
        <f t="shared" si="17"/>
        <v>360</v>
      </c>
      <c r="AC32" s="203">
        <f t="shared" si="17"/>
        <v>46320</v>
      </c>
      <c r="AD32" s="203">
        <f t="shared" si="17"/>
        <v>54680.64</v>
      </c>
      <c r="AE32" s="203">
        <f t="shared" si="17"/>
        <v>90368.4096</v>
      </c>
      <c r="AF32" s="203">
        <f t="shared" si="17"/>
        <v>148165.3616</v>
      </c>
    </row>
    <row r="33">
      <c r="AC33" s="205">
        <f>(AC32-P32)/P32</f>
        <v>0</v>
      </c>
      <c r="AD33" s="205">
        <f t="shared" ref="AD33:AF33" si="18">(AD32-AC32)/AC32</f>
        <v>0.1804974093</v>
      </c>
      <c r="AE33" s="205">
        <f t="shared" si="18"/>
        <v>0.6526582278</v>
      </c>
      <c r="AF33" s="205">
        <f t="shared" si="18"/>
        <v>0.6395703125</v>
      </c>
    </row>
  </sheetData>
  <mergeCells count="4">
    <mergeCell ref="B12:B14"/>
    <mergeCell ref="B17:B19"/>
    <mergeCell ref="B22:B24"/>
    <mergeCell ref="B29:B31"/>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outlinePr summaryBelow="0" summaryRight="0"/>
  </sheetPr>
  <sheetViews>
    <sheetView workbookViewId="0"/>
  </sheetViews>
  <sheetFormatPr customHeight="1" defaultColWidth="15.13" defaultRowHeight="15.0"/>
  <cols>
    <col customWidth="1" min="1" max="1" width="11.0"/>
    <col customWidth="1" min="2" max="2" width="9.38"/>
    <col customWidth="1" min="3" max="3" width="7.5"/>
    <col customWidth="1" min="4" max="5" width="6.63"/>
    <col customWidth="1" min="6" max="6" width="19.5"/>
    <col customWidth="1" min="7" max="7" width="19.63"/>
    <col customWidth="1" min="8" max="9" width="8.25"/>
    <col customWidth="1" min="10" max="10" width="8.0"/>
    <col customWidth="1" min="11" max="12" width="8.25"/>
    <col customWidth="1" min="13" max="13" width="8.0"/>
    <col customWidth="1" min="14" max="14" width="9.5"/>
    <col customWidth="1" min="15" max="15" width="8.75"/>
    <col customWidth="1" min="16" max="16" width="8.0"/>
    <col customWidth="1" min="17" max="17" width="7.88"/>
    <col customWidth="1" min="18" max="19" width="8.75"/>
    <col customWidth="1" min="20" max="20" width="8.63"/>
    <col customWidth="1" min="21" max="23" width="9.75"/>
    <col customWidth="1" min="24" max="24" width="8.63"/>
    <col customWidth="1" min="25" max="32" width="15.13"/>
    <col customWidth="1" min="33" max="33" width="12.38"/>
    <col customWidth="1" min="34" max="46" width="15.13"/>
  </cols>
  <sheetData>
    <row r="1" ht="11.25" customHeight="1">
      <c r="A1" s="105"/>
      <c r="B1" s="175"/>
      <c r="C1" s="175"/>
      <c r="D1" s="175"/>
      <c r="E1" s="175"/>
      <c r="F1" s="175"/>
      <c r="G1" s="175"/>
      <c r="H1" s="175"/>
      <c r="I1" s="175"/>
      <c r="J1" s="175"/>
      <c r="K1" s="175"/>
      <c r="L1" s="175"/>
      <c r="M1" s="175"/>
      <c r="N1" s="175"/>
      <c r="O1" s="175"/>
      <c r="P1" s="175"/>
      <c r="Q1" s="175"/>
      <c r="R1" s="175"/>
      <c r="S1" s="175"/>
      <c r="T1" s="175"/>
      <c r="U1" s="175"/>
      <c r="V1" s="175"/>
      <c r="W1" s="175"/>
      <c r="X1" s="175"/>
      <c r="Y1" s="105"/>
      <c r="Z1" s="105"/>
      <c r="AA1" s="105"/>
      <c r="AB1" s="105"/>
      <c r="AC1" s="105"/>
      <c r="AD1" s="105"/>
      <c r="AE1" s="105"/>
      <c r="AF1" s="105"/>
      <c r="AG1" s="105"/>
      <c r="AH1" s="105"/>
      <c r="AI1" s="105"/>
      <c r="AJ1" s="105"/>
      <c r="AK1" s="105"/>
      <c r="AL1" s="105"/>
      <c r="AM1" s="105"/>
      <c r="AN1" s="105"/>
      <c r="AO1" s="105"/>
      <c r="AP1" s="105"/>
      <c r="AQ1" s="105"/>
      <c r="AR1" s="105"/>
      <c r="AS1" s="105"/>
      <c r="AT1" s="105"/>
    </row>
    <row r="2" ht="11.25" customHeight="1">
      <c r="A2" s="105"/>
      <c r="B2" s="175"/>
      <c r="C2" s="175"/>
      <c r="D2" s="175"/>
      <c r="E2" s="175"/>
      <c r="F2" s="175"/>
      <c r="G2" s="206" t="s">
        <v>37</v>
      </c>
      <c r="H2" s="207">
        <v>1000.0</v>
      </c>
      <c r="I2" s="207">
        <v>1000.0</v>
      </c>
      <c r="J2" s="207">
        <v>1000.0</v>
      </c>
      <c r="K2" s="207">
        <v>1000.0</v>
      </c>
      <c r="L2" s="207">
        <v>1000.0</v>
      </c>
      <c r="M2" s="207">
        <v>1000.0</v>
      </c>
      <c r="N2" s="207">
        <v>1000.0</v>
      </c>
      <c r="O2" s="207">
        <v>1000.0</v>
      </c>
      <c r="P2" s="207">
        <v>1000.0</v>
      </c>
      <c r="Q2" s="207">
        <v>1000.0</v>
      </c>
      <c r="R2" s="207">
        <v>1000.0</v>
      </c>
      <c r="S2" s="207">
        <v>1000.0</v>
      </c>
      <c r="T2" s="208">
        <f>SUM(H2:S2)</f>
        <v>12000</v>
      </c>
      <c r="U2" s="208">
        <f>T2*(1+Assumptions!D23)</f>
        <v>25158.92421</v>
      </c>
      <c r="V2" s="208">
        <f>U2*(1+Assumptions!E23)</f>
        <v>40867.68412</v>
      </c>
      <c r="W2" s="208">
        <f>V2*(1+Assumptions!F23)</f>
        <v>66058.72961</v>
      </c>
      <c r="X2" s="208">
        <f>W2*(1+Assumptions!G23)</f>
        <v>106571.6998</v>
      </c>
      <c r="Y2" s="105"/>
      <c r="Z2" s="105"/>
      <c r="AA2" s="105"/>
      <c r="AB2" s="105"/>
      <c r="AC2" s="105"/>
      <c r="AD2" s="105"/>
      <c r="AE2" s="105"/>
      <c r="AF2" s="105"/>
      <c r="AG2" s="105"/>
      <c r="AH2" s="105"/>
      <c r="AI2" s="105"/>
      <c r="AJ2" s="105"/>
      <c r="AK2" s="105"/>
      <c r="AL2" s="105"/>
      <c r="AM2" s="105"/>
      <c r="AN2" s="105"/>
      <c r="AO2" s="105"/>
      <c r="AP2" s="105"/>
      <c r="AQ2" s="105"/>
      <c r="AR2" s="105"/>
      <c r="AS2" s="105"/>
      <c r="AT2" s="105"/>
    </row>
    <row r="3" ht="11.25" customHeight="1">
      <c r="A3" s="105"/>
      <c r="B3" s="175"/>
      <c r="C3" s="175"/>
      <c r="D3" s="175"/>
      <c r="E3" s="175"/>
      <c r="F3" s="175"/>
      <c r="G3" s="209"/>
      <c r="H3" s="210"/>
      <c r="I3" s="210"/>
      <c r="J3" s="210"/>
      <c r="K3" s="210"/>
      <c r="L3" s="210"/>
      <c r="M3" s="211"/>
      <c r="N3" s="211"/>
      <c r="O3" s="211"/>
      <c r="P3" s="211"/>
      <c r="Q3" s="210"/>
      <c r="R3" s="210"/>
      <c r="S3" s="210"/>
      <c r="T3" s="210"/>
      <c r="U3" s="210"/>
      <c r="V3" s="210"/>
      <c r="W3" s="175"/>
      <c r="X3" s="175"/>
      <c r="Y3" s="105"/>
      <c r="Z3" s="105"/>
      <c r="AA3" s="105"/>
      <c r="AB3" s="105"/>
      <c r="AC3" s="105"/>
      <c r="AD3" s="105"/>
      <c r="AE3" s="105"/>
      <c r="AF3" s="105"/>
      <c r="AG3" s="105"/>
      <c r="AH3" s="105"/>
      <c r="AI3" s="105"/>
      <c r="AJ3" s="105"/>
      <c r="AK3" s="105"/>
      <c r="AL3" s="105"/>
      <c r="AM3" s="105"/>
      <c r="AN3" s="105"/>
      <c r="AO3" s="105"/>
      <c r="AP3" s="105"/>
      <c r="AQ3" s="105"/>
      <c r="AR3" s="105"/>
      <c r="AS3" s="105"/>
      <c r="AT3" s="105"/>
    </row>
    <row r="4" ht="11.25" customHeight="1">
      <c r="A4" s="105"/>
      <c r="B4" s="175"/>
      <c r="C4" s="175"/>
      <c r="D4" s="175"/>
      <c r="E4" s="175"/>
      <c r="F4" s="175"/>
      <c r="G4" s="209"/>
      <c r="H4" s="210"/>
      <c r="I4" s="210"/>
      <c r="J4" s="210"/>
      <c r="K4" s="210"/>
      <c r="L4" s="210"/>
      <c r="M4" s="211"/>
      <c r="N4" s="211"/>
      <c r="O4" s="211"/>
      <c r="P4" s="211"/>
      <c r="Q4" s="210"/>
      <c r="R4" s="210"/>
      <c r="S4" s="210"/>
      <c r="T4" s="210"/>
      <c r="U4" s="210"/>
      <c r="V4" s="210"/>
      <c r="W4" s="175"/>
      <c r="X4" s="175"/>
      <c r="Y4" s="105"/>
      <c r="Z4" s="105"/>
      <c r="AA4" s="105"/>
      <c r="AB4" s="105"/>
      <c r="AC4" s="105"/>
      <c r="AD4" s="105"/>
      <c r="AE4" s="105"/>
      <c r="AF4" s="105"/>
      <c r="AG4" s="105"/>
      <c r="AH4" s="105"/>
      <c r="AI4" s="105"/>
      <c r="AJ4" s="105"/>
      <c r="AK4" s="105"/>
      <c r="AL4" s="105"/>
      <c r="AM4" s="105"/>
      <c r="AN4" s="105"/>
      <c r="AO4" s="105"/>
      <c r="AP4" s="105"/>
      <c r="AQ4" s="105"/>
      <c r="AR4" s="105"/>
      <c r="AS4" s="105"/>
      <c r="AT4" s="105"/>
    </row>
    <row r="5" ht="11.25" customHeight="1">
      <c r="A5" s="105"/>
      <c r="B5" s="175"/>
      <c r="C5" s="175"/>
      <c r="D5" s="175"/>
      <c r="E5" s="175"/>
      <c r="F5" s="175"/>
      <c r="G5" s="209" t="s">
        <v>161</v>
      </c>
      <c r="H5" s="212"/>
      <c r="I5" s="212"/>
      <c r="J5" s="212"/>
      <c r="K5" s="212"/>
      <c r="L5" s="212"/>
      <c r="M5" s="213"/>
      <c r="N5" s="213"/>
      <c r="O5" s="213"/>
      <c r="P5" s="213"/>
      <c r="Q5" s="212"/>
      <c r="R5" s="212"/>
      <c r="S5" s="212"/>
      <c r="T5" s="212"/>
      <c r="U5" s="212"/>
      <c r="V5" s="212"/>
      <c r="W5" s="212"/>
      <c r="X5" s="212"/>
      <c r="Y5" s="105"/>
      <c r="Z5" s="105"/>
      <c r="AA5" s="105"/>
      <c r="AB5" s="105"/>
      <c r="AC5" s="105"/>
      <c r="AD5" s="105"/>
      <c r="AE5" s="105"/>
      <c r="AF5" s="105"/>
      <c r="AG5" s="105"/>
      <c r="AH5" s="105"/>
      <c r="AI5" s="105"/>
      <c r="AJ5" s="105"/>
      <c r="AK5" s="105"/>
      <c r="AL5" s="105"/>
      <c r="AM5" s="105"/>
      <c r="AN5" s="105"/>
      <c r="AO5" s="105"/>
      <c r="AP5" s="105"/>
      <c r="AQ5" s="105"/>
      <c r="AR5" s="105"/>
      <c r="AS5" s="105"/>
      <c r="AT5" s="105"/>
    </row>
    <row r="6" ht="11.25" customHeight="1">
      <c r="A6" s="105"/>
      <c r="B6" s="175"/>
      <c r="C6" s="175"/>
      <c r="D6" s="175"/>
      <c r="E6" s="175"/>
      <c r="F6" s="175"/>
      <c r="G6" s="214" t="s">
        <v>12</v>
      </c>
      <c r="H6" s="215">
        <f t="shared" ref="H6:X6" si="1">SUM(H2:H5)</f>
        <v>1000</v>
      </c>
      <c r="I6" s="215">
        <f t="shared" si="1"/>
        <v>1000</v>
      </c>
      <c r="J6" s="215">
        <f t="shared" si="1"/>
        <v>1000</v>
      </c>
      <c r="K6" s="215">
        <f t="shared" si="1"/>
        <v>1000</v>
      </c>
      <c r="L6" s="215">
        <f t="shared" si="1"/>
        <v>1000</v>
      </c>
      <c r="M6" s="215">
        <f t="shared" si="1"/>
        <v>1000</v>
      </c>
      <c r="N6" s="215">
        <f t="shared" si="1"/>
        <v>1000</v>
      </c>
      <c r="O6" s="215">
        <f t="shared" si="1"/>
        <v>1000</v>
      </c>
      <c r="P6" s="215">
        <f t="shared" si="1"/>
        <v>1000</v>
      </c>
      <c r="Q6" s="215">
        <f t="shared" si="1"/>
        <v>1000</v>
      </c>
      <c r="R6" s="215">
        <f t="shared" si="1"/>
        <v>1000</v>
      </c>
      <c r="S6" s="215">
        <f t="shared" si="1"/>
        <v>1000</v>
      </c>
      <c r="T6" s="215">
        <f t="shared" si="1"/>
        <v>12000</v>
      </c>
      <c r="U6" s="215">
        <f t="shared" si="1"/>
        <v>25158.92421</v>
      </c>
      <c r="V6" s="215">
        <f t="shared" si="1"/>
        <v>40867.68412</v>
      </c>
      <c r="W6" s="215">
        <f t="shared" si="1"/>
        <v>66058.72961</v>
      </c>
      <c r="X6" s="215">
        <f t="shared" si="1"/>
        <v>106571.6998</v>
      </c>
      <c r="Y6" s="105"/>
      <c r="Z6" s="105"/>
      <c r="AA6" s="105"/>
      <c r="AB6" s="105"/>
      <c r="AC6" s="105"/>
      <c r="AD6" s="105"/>
      <c r="AE6" s="105"/>
      <c r="AF6" s="105"/>
      <c r="AG6" s="105"/>
      <c r="AH6" s="105"/>
      <c r="AI6" s="105"/>
      <c r="AJ6" s="105"/>
      <c r="AK6" s="105"/>
      <c r="AL6" s="105"/>
      <c r="AM6" s="105"/>
      <c r="AN6" s="105"/>
      <c r="AO6" s="105"/>
      <c r="AP6" s="105"/>
      <c r="AQ6" s="105"/>
      <c r="AR6" s="105"/>
      <c r="AS6" s="105"/>
      <c r="AT6" s="105"/>
    </row>
    <row r="7" ht="11.25" customHeight="1">
      <c r="A7" s="105"/>
      <c r="B7" s="175"/>
      <c r="C7" s="175"/>
      <c r="D7" s="175"/>
      <c r="E7" s="175"/>
      <c r="F7" s="175"/>
      <c r="G7" s="175"/>
      <c r="H7" s="175"/>
      <c r="I7" s="175"/>
      <c r="J7" s="175"/>
      <c r="K7" s="175"/>
      <c r="L7" s="175"/>
      <c r="M7" s="175"/>
      <c r="N7" s="175"/>
      <c r="O7" s="175"/>
      <c r="P7" s="175"/>
      <c r="Q7" s="175"/>
      <c r="R7" s="175"/>
      <c r="S7" s="175"/>
      <c r="T7" s="175"/>
      <c r="U7" s="175"/>
      <c r="V7" s="175"/>
      <c r="W7" s="175"/>
      <c r="X7" s="175"/>
      <c r="Y7" s="105"/>
      <c r="Z7" s="105"/>
      <c r="AA7" s="105"/>
      <c r="AB7" s="105"/>
      <c r="AC7" s="105"/>
      <c r="AD7" s="105"/>
      <c r="AE7" s="105"/>
      <c r="AF7" s="105"/>
      <c r="AG7" s="105"/>
      <c r="AH7" s="105"/>
      <c r="AI7" s="105"/>
      <c r="AJ7" s="105"/>
      <c r="AK7" s="105"/>
      <c r="AL7" s="105"/>
      <c r="AM7" s="105"/>
      <c r="AN7" s="105"/>
      <c r="AO7" s="105"/>
      <c r="AP7" s="105"/>
      <c r="AQ7" s="105"/>
      <c r="AR7" s="105"/>
      <c r="AS7" s="105"/>
      <c r="AT7" s="105"/>
    </row>
    <row r="8" ht="11.25" customHeight="1">
      <c r="A8" s="105"/>
      <c r="B8" s="175"/>
      <c r="C8" s="175"/>
      <c r="D8" s="175"/>
      <c r="E8" s="175"/>
      <c r="F8" s="175"/>
      <c r="G8" s="175"/>
      <c r="H8" s="175"/>
      <c r="I8" s="175"/>
      <c r="J8" s="175"/>
      <c r="K8" s="175"/>
      <c r="L8" s="175"/>
      <c r="M8" s="175"/>
      <c r="N8" s="175"/>
      <c r="O8" s="175"/>
      <c r="P8" s="175"/>
      <c r="Q8" s="175"/>
      <c r="R8" s="175"/>
      <c r="S8" s="175"/>
      <c r="T8" s="175"/>
      <c r="U8" s="175"/>
      <c r="V8" s="175"/>
      <c r="W8" s="175"/>
      <c r="X8" s="175"/>
      <c r="Y8" s="105"/>
      <c r="Z8" s="105"/>
      <c r="AA8" s="105"/>
      <c r="AB8" s="105"/>
      <c r="AC8" s="105"/>
      <c r="AD8" s="105"/>
      <c r="AE8" s="105"/>
      <c r="AF8" s="105"/>
      <c r="AG8" s="105"/>
      <c r="AH8" s="105"/>
      <c r="AI8" s="105"/>
      <c r="AJ8" s="105"/>
      <c r="AK8" s="105"/>
      <c r="AL8" s="105"/>
      <c r="AM8" s="105"/>
      <c r="AN8" s="105"/>
      <c r="AO8" s="105"/>
      <c r="AP8" s="105"/>
      <c r="AQ8" s="105"/>
      <c r="AR8" s="105"/>
      <c r="AS8" s="105"/>
      <c r="AT8" s="105"/>
    </row>
    <row r="9" ht="11.25" customHeight="1">
      <c r="A9" s="105"/>
      <c r="B9" s="175"/>
      <c r="C9" s="175"/>
      <c r="D9" s="175"/>
      <c r="E9" s="175"/>
      <c r="F9" s="175"/>
      <c r="G9" s="175"/>
      <c r="H9" s="175"/>
      <c r="I9" s="175"/>
      <c r="J9" s="175"/>
      <c r="K9" s="175"/>
      <c r="L9" s="175"/>
      <c r="M9" s="175"/>
      <c r="N9" s="175"/>
      <c r="O9" s="175"/>
      <c r="P9" s="175"/>
      <c r="Q9" s="175"/>
      <c r="R9" s="175"/>
      <c r="S9" s="175"/>
      <c r="T9" s="175"/>
      <c r="U9" s="175"/>
      <c r="V9" s="175"/>
      <c r="W9" s="175"/>
      <c r="X9" s="175"/>
      <c r="Y9" s="105"/>
      <c r="Z9" s="105"/>
      <c r="AA9" s="105"/>
      <c r="AB9" s="105"/>
      <c r="AC9" s="105"/>
      <c r="AD9" s="105"/>
      <c r="AE9" s="105"/>
      <c r="AF9" s="105"/>
      <c r="AG9" s="105"/>
      <c r="AH9" s="105"/>
      <c r="AI9" s="105"/>
      <c r="AJ9" s="105"/>
      <c r="AK9" s="105"/>
      <c r="AL9" s="105"/>
      <c r="AM9" s="105"/>
      <c r="AN9" s="105"/>
      <c r="AO9" s="105"/>
      <c r="AP9" s="105"/>
      <c r="AQ9" s="105"/>
      <c r="AR9" s="105"/>
      <c r="AS9" s="105"/>
      <c r="AT9" s="105"/>
    </row>
    <row r="10" ht="15.75" customHeight="1">
      <c r="A10" s="105"/>
      <c r="B10" s="175"/>
      <c r="C10" s="175"/>
      <c r="D10" s="175"/>
      <c r="E10" s="175"/>
      <c r="F10" s="175"/>
      <c r="G10" s="175"/>
      <c r="H10" s="216" t="s">
        <v>162</v>
      </c>
      <c r="I10" s="217"/>
      <c r="J10" s="217"/>
      <c r="K10" s="217"/>
      <c r="L10" s="217"/>
      <c r="M10" s="217"/>
      <c r="N10" s="217"/>
      <c r="O10" s="217"/>
      <c r="P10" s="217"/>
      <c r="Q10" s="217"/>
      <c r="R10" s="217"/>
      <c r="S10" s="217"/>
      <c r="T10" s="217"/>
      <c r="U10" s="217"/>
      <c r="V10" s="217"/>
      <c r="W10" s="217"/>
      <c r="X10" s="218"/>
      <c r="Y10" s="105"/>
      <c r="Z10" s="105"/>
      <c r="AA10" s="105"/>
      <c r="AB10" s="216" t="s">
        <v>163</v>
      </c>
      <c r="AC10" s="217"/>
      <c r="AD10" s="217"/>
      <c r="AE10" s="217"/>
      <c r="AF10" s="217"/>
      <c r="AG10" s="217"/>
      <c r="AH10" s="217"/>
      <c r="AI10" s="217"/>
      <c r="AJ10" s="217"/>
      <c r="AK10" s="217"/>
      <c r="AL10" s="217"/>
      <c r="AM10" s="217"/>
      <c r="AN10" s="217"/>
      <c r="AO10" s="217"/>
      <c r="AP10" s="217"/>
      <c r="AQ10" s="217"/>
      <c r="AR10" s="218"/>
      <c r="AS10" s="105"/>
      <c r="AT10" s="105"/>
    </row>
    <row r="11" ht="15.75" customHeight="1">
      <c r="A11" s="105"/>
      <c r="B11" s="219" t="s">
        <v>164</v>
      </c>
      <c r="C11" s="220"/>
      <c r="D11" s="220"/>
      <c r="E11" s="221"/>
      <c r="F11" s="175"/>
      <c r="G11" s="175"/>
      <c r="H11" s="176" t="s">
        <v>0</v>
      </c>
      <c r="I11" s="177" t="s">
        <v>1</v>
      </c>
      <c r="J11" s="177" t="s">
        <v>2</v>
      </c>
      <c r="K11" s="177" t="s">
        <v>3</v>
      </c>
      <c r="L11" s="177" t="s">
        <v>4</v>
      </c>
      <c r="M11" s="177" t="s">
        <v>5</v>
      </c>
      <c r="N11" s="177" t="s">
        <v>6</v>
      </c>
      <c r="O11" s="177" t="s">
        <v>7</v>
      </c>
      <c r="P11" s="177" t="s">
        <v>8</v>
      </c>
      <c r="Q11" s="177" t="s">
        <v>9</v>
      </c>
      <c r="R11" s="177" t="s">
        <v>10</v>
      </c>
      <c r="S11" s="177" t="s">
        <v>11</v>
      </c>
      <c r="T11" s="178" t="s">
        <v>13</v>
      </c>
      <c r="U11" s="178" t="s">
        <v>14</v>
      </c>
      <c r="V11" s="178" t="s">
        <v>15</v>
      </c>
      <c r="W11" s="178" t="s">
        <v>16</v>
      </c>
      <c r="X11" s="178" t="s">
        <v>17</v>
      </c>
      <c r="Y11" s="105"/>
      <c r="Z11" s="105"/>
      <c r="AA11" s="105"/>
      <c r="AB11" s="176" t="s">
        <v>0</v>
      </c>
      <c r="AC11" s="177" t="s">
        <v>1</v>
      </c>
      <c r="AD11" s="177" t="s">
        <v>2</v>
      </c>
      <c r="AE11" s="177" t="s">
        <v>3</v>
      </c>
      <c r="AF11" s="177" t="s">
        <v>4</v>
      </c>
      <c r="AG11" s="177" t="s">
        <v>5</v>
      </c>
      <c r="AH11" s="177" t="s">
        <v>6</v>
      </c>
      <c r="AI11" s="177" t="s">
        <v>7</v>
      </c>
      <c r="AJ11" s="177" t="s">
        <v>8</v>
      </c>
      <c r="AK11" s="177" t="s">
        <v>9</v>
      </c>
      <c r="AL11" s="177" t="s">
        <v>10</v>
      </c>
      <c r="AM11" s="177" t="s">
        <v>11</v>
      </c>
      <c r="AN11" s="178" t="s">
        <v>13</v>
      </c>
      <c r="AO11" s="178" t="s">
        <v>14</v>
      </c>
      <c r="AP11" s="178" t="s">
        <v>15</v>
      </c>
      <c r="AQ11" s="178" t="s">
        <v>16</v>
      </c>
      <c r="AR11" s="178" t="s">
        <v>17</v>
      </c>
      <c r="AS11" s="105"/>
      <c r="AT11" s="105"/>
    </row>
    <row r="12" ht="12.0" customHeight="1">
      <c r="A12" s="109"/>
      <c r="B12" s="222" t="s">
        <v>165</v>
      </c>
      <c r="C12" s="223" t="s">
        <v>166</v>
      </c>
      <c r="D12" s="223" t="s">
        <v>167</v>
      </c>
      <c r="E12" s="223" t="s">
        <v>168</v>
      </c>
      <c r="F12" s="175"/>
      <c r="G12" s="224"/>
      <c r="H12" s="225"/>
      <c r="I12" s="226"/>
      <c r="J12" s="226"/>
      <c r="K12" s="226"/>
      <c r="L12" s="226"/>
      <c r="M12" s="226"/>
      <c r="N12" s="226"/>
      <c r="O12" s="226"/>
      <c r="P12" s="226"/>
      <c r="Q12" s="226"/>
      <c r="R12" s="226"/>
      <c r="S12" s="226"/>
      <c r="T12" s="227"/>
      <c r="U12" s="228"/>
      <c r="V12" s="228"/>
      <c r="W12" s="228"/>
      <c r="X12" s="228"/>
      <c r="Y12" s="105"/>
      <c r="Z12" s="105"/>
      <c r="AA12" s="105"/>
      <c r="AB12" s="225"/>
      <c r="AC12" s="226"/>
      <c r="AD12" s="226"/>
      <c r="AE12" s="226"/>
      <c r="AF12" s="226"/>
      <c r="AG12" s="226"/>
      <c r="AH12" s="226"/>
      <c r="AI12" s="226"/>
      <c r="AJ12" s="226"/>
      <c r="AK12" s="226"/>
      <c r="AL12" s="226"/>
      <c r="AM12" s="226"/>
      <c r="AN12" s="227"/>
      <c r="AO12" s="228"/>
      <c r="AP12" s="228"/>
      <c r="AQ12" s="228"/>
      <c r="AR12" s="228"/>
      <c r="AS12" s="105"/>
      <c r="AT12" s="105"/>
    </row>
    <row r="13" ht="12.75" customHeight="1">
      <c r="A13" s="143">
        <v>0.3</v>
      </c>
      <c r="B13" s="229" t="s">
        <v>169</v>
      </c>
      <c r="C13" s="230">
        <v>5.0</v>
      </c>
      <c r="D13" s="230">
        <v>50.0</v>
      </c>
      <c r="E13" s="231">
        <f t="shared" ref="E13:E28" si="5">(D13-C13)/C13</f>
        <v>9</v>
      </c>
      <c r="F13" s="175"/>
      <c r="G13" s="232" t="str">
        <f t="shared" ref="G13:G28" si="6">B13</f>
        <v>Product 1</v>
      </c>
      <c r="H13" s="233">
        <f t="shared" ref="H13:S13" si="2">round(H$6*$A13,0)</f>
        <v>300</v>
      </c>
      <c r="I13" s="234">
        <f t="shared" si="2"/>
        <v>300</v>
      </c>
      <c r="J13" s="234">
        <f t="shared" si="2"/>
        <v>300</v>
      </c>
      <c r="K13" s="234">
        <f t="shared" si="2"/>
        <v>300</v>
      </c>
      <c r="L13" s="234">
        <f t="shared" si="2"/>
        <v>300</v>
      </c>
      <c r="M13" s="234">
        <f t="shared" si="2"/>
        <v>300</v>
      </c>
      <c r="N13" s="234">
        <f t="shared" si="2"/>
        <v>300</v>
      </c>
      <c r="O13" s="234">
        <f t="shared" si="2"/>
        <v>300</v>
      </c>
      <c r="P13" s="234">
        <f t="shared" si="2"/>
        <v>300</v>
      </c>
      <c r="Q13" s="234">
        <f t="shared" si="2"/>
        <v>300</v>
      </c>
      <c r="R13" s="234">
        <f t="shared" si="2"/>
        <v>300</v>
      </c>
      <c r="S13" s="234">
        <f t="shared" si="2"/>
        <v>300</v>
      </c>
      <c r="T13" s="227">
        <f t="shared" ref="T13:T27" si="8">SUM(H13:S13)</f>
        <v>3600</v>
      </c>
      <c r="U13" s="228">
        <f t="shared" ref="U13:X13" si="3">round(U$6*$A13,0)</f>
        <v>7548</v>
      </c>
      <c r="V13" s="228">
        <f t="shared" si="3"/>
        <v>12260</v>
      </c>
      <c r="W13" s="228">
        <f t="shared" si="3"/>
        <v>19818</v>
      </c>
      <c r="X13" s="228">
        <f t="shared" si="3"/>
        <v>31972</v>
      </c>
      <c r="Y13" s="105"/>
      <c r="Z13" s="105"/>
      <c r="AA13" s="105"/>
      <c r="AB13" s="235">
        <f t="shared" ref="AB13:AR13" si="4">$C13*H13</f>
        <v>1500</v>
      </c>
      <c r="AC13" s="236">
        <f t="shared" si="4"/>
        <v>1500</v>
      </c>
      <c r="AD13" s="236">
        <f t="shared" si="4"/>
        <v>1500</v>
      </c>
      <c r="AE13" s="236">
        <f t="shared" si="4"/>
        <v>1500</v>
      </c>
      <c r="AF13" s="236">
        <f t="shared" si="4"/>
        <v>1500</v>
      </c>
      <c r="AG13" s="236">
        <f t="shared" si="4"/>
        <v>1500</v>
      </c>
      <c r="AH13" s="236">
        <f t="shared" si="4"/>
        <v>1500</v>
      </c>
      <c r="AI13" s="236">
        <f t="shared" si="4"/>
        <v>1500</v>
      </c>
      <c r="AJ13" s="236">
        <f t="shared" si="4"/>
        <v>1500</v>
      </c>
      <c r="AK13" s="236">
        <f t="shared" si="4"/>
        <v>1500</v>
      </c>
      <c r="AL13" s="236">
        <f t="shared" si="4"/>
        <v>1500</v>
      </c>
      <c r="AM13" s="236">
        <f t="shared" si="4"/>
        <v>1500</v>
      </c>
      <c r="AN13" s="227">
        <f t="shared" si="4"/>
        <v>18000</v>
      </c>
      <c r="AO13" s="228">
        <f t="shared" si="4"/>
        <v>37740</v>
      </c>
      <c r="AP13" s="228">
        <f t="shared" si="4"/>
        <v>61300</v>
      </c>
      <c r="AQ13" s="228">
        <f t="shared" si="4"/>
        <v>99090</v>
      </c>
      <c r="AR13" s="228">
        <f t="shared" si="4"/>
        <v>159860</v>
      </c>
      <c r="AS13" s="105"/>
      <c r="AT13" s="105"/>
    </row>
    <row r="14" ht="12.75" customHeight="1">
      <c r="A14" s="143">
        <v>0.3</v>
      </c>
      <c r="B14" s="229" t="s">
        <v>170</v>
      </c>
      <c r="C14" s="230">
        <v>2.0</v>
      </c>
      <c r="D14" s="230">
        <v>40.0</v>
      </c>
      <c r="E14" s="231">
        <f t="shared" si="5"/>
        <v>19</v>
      </c>
      <c r="F14" s="175"/>
      <c r="G14" s="232" t="str">
        <f t="shared" si="6"/>
        <v>Product 2</v>
      </c>
      <c r="H14" s="235">
        <f t="shared" ref="H14:S14" si="7">round(H$6*$A14,0)</f>
        <v>300</v>
      </c>
      <c r="I14" s="236">
        <f t="shared" si="7"/>
        <v>300</v>
      </c>
      <c r="J14" s="236">
        <f t="shared" si="7"/>
        <v>300</v>
      </c>
      <c r="K14" s="236">
        <f t="shared" si="7"/>
        <v>300</v>
      </c>
      <c r="L14" s="236">
        <f t="shared" si="7"/>
        <v>300</v>
      </c>
      <c r="M14" s="236">
        <f t="shared" si="7"/>
        <v>300</v>
      </c>
      <c r="N14" s="236">
        <f t="shared" si="7"/>
        <v>300</v>
      </c>
      <c r="O14" s="236">
        <f t="shared" si="7"/>
        <v>300</v>
      </c>
      <c r="P14" s="236">
        <f t="shared" si="7"/>
        <v>300</v>
      </c>
      <c r="Q14" s="236">
        <f t="shared" si="7"/>
        <v>300</v>
      </c>
      <c r="R14" s="236">
        <f t="shared" si="7"/>
        <v>300</v>
      </c>
      <c r="S14" s="236">
        <f t="shared" si="7"/>
        <v>300</v>
      </c>
      <c r="T14" s="227">
        <f t="shared" si="8"/>
        <v>3600</v>
      </c>
      <c r="U14" s="228">
        <f t="shared" ref="U14:X14" si="9">round(U$6*$A14,0)</f>
        <v>7548</v>
      </c>
      <c r="V14" s="228">
        <f t="shared" si="9"/>
        <v>12260</v>
      </c>
      <c r="W14" s="228">
        <f t="shared" si="9"/>
        <v>19818</v>
      </c>
      <c r="X14" s="228">
        <f t="shared" si="9"/>
        <v>31972</v>
      </c>
      <c r="Y14" s="105"/>
      <c r="Z14" s="105"/>
      <c r="AA14" s="105"/>
      <c r="AB14" s="235">
        <f t="shared" ref="AB14:AR14" si="10">$C14*H14</f>
        <v>600</v>
      </c>
      <c r="AC14" s="236">
        <f t="shared" si="10"/>
        <v>600</v>
      </c>
      <c r="AD14" s="236">
        <f t="shared" si="10"/>
        <v>600</v>
      </c>
      <c r="AE14" s="236">
        <f t="shared" si="10"/>
        <v>600</v>
      </c>
      <c r="AF14" s="236">
        <f t="shared" si="10"/>
        <v>600</v>
      </c>
      <c r="AG14" s="236">
        <f t="shared" si="10"/>
        <v>600</v>
      </c>
      <c r="AH14" s="236">
        <f t="shared" si="10"/>
        <v>600</v>
      </c>
      <c r="AI14" s="236">
        <f t="shared" si="10"/>
        <v>600</v>
      </c>
      <c r="AJ14" s="236">
        <f t="shared" si="10"/>
        <v>600</v>
      </c>
      <c r="AK14" s="236">
        <f t="shared" si="10"/>
        <v>600</v>
      </c>
      <c r="AL14" s="236">
        <f t="shared" si="10"/>
        <v>600</v>
      </c>
      <c r="AM14" s="236">
        <f t="shared" si="10"/>
        <v>600</v>
      </c>
      <c r="AN14" s="227">
        <f t="shared" si="10"/>
        <v>7200</v>
      </c>
      <c r="AO14" s="228">
        <f t="shared" si="10"/>
        <v>15096</v>
      </c>
      <c r="AP14" s="228">
        <f t="shared" si="10"/>
        <v>24520</v>
      </c>
      <c r="AQ14" s="228">
        <f t="shared" si="10"/>
        <v>39636</v>
      </c>
      <c r="AR14" s="228">
        <f t="shared" si="10"/>
        <v>63944</v>
      </c>
      <c r="AS14" s="105"/>
      <c r="AT14" s="105"/>
    </row>
    <row r="15" ht="12.75" customHeight="1">
      <c r="A15" s="143">
        <v>0.4</v>
      </c>
      <c r="B15" s="229" t="s">
        <v>171</v>
      </c>
      <c r="C15" s="230">
        <v>1.0</v>
      </c>
      <c r="D15" s="230">
        <v>15.0</v>
      </c>
      <c r="E15" s="231">
        <f t="shared" si="5"/>
        <v>14</v>
      </c>
      <c r="F15" s="175"/>
      <c r="G15" s="232" t="str">
        <f t="shared" si="6"/>
        <v>Product 3</v>
      </c>
      <c r="H15" s="235">
        <f t="shared" ref="H15:S15" si="11">round(H$6*$A15,0)</f>
        <v>400</v>
      </c>
      <c r="I15" s="236">
        <f t="shared" si="11"/>
        <v>400</v>
      </c>
      <c r="J15" s="236">
        <f t="shared" si="11"/>
        <v>400</v>
      </c>
      <c r="K15" s="236">
        <f t="shared" si="11"/>
        <v>400</v>
      </c>
      <c r="L15" s="236">
        <f t="shared" si="11"/>
        <v>400</v>
      </c>
      <c r="M15" s="236">
        <f t="shared" si="11"/>
        <v>400</v>
      </c>
      <c r="N15" s="236">
        <f t="shared" si="11"/>
        <v>400</v>
      </c>
      <c r="O15" s="236">
        <f t="shared" si="11"/>
        <v>400</v>
      </c>
      <c r="P15" s="236">
        <f t="shared" si="11"/>
        <v>400</v>
      </c>
      <c r="Q15" s="236">
        <f t="shared" si="11"/>
        <v>400</v>
      </c>
      <c r="R15" s="236">
        <f t="shared" si="11"/>
        <v>400</v>
      </c>
      <c r="S15" s="236">
        <f t="shared" si="11"/>
        <v>400</v>
      </c>
      <c r="T15" s="227">
        <f t="shared" si="8"/>
        <v>4800</v>
      </c>
      <c r="U15" s="228">
        <f t="shared" ref="U15:X15" si="12">round(U$6*$A15,0)</f>
        <v>10064</v>
      </c>
      <c r="V15" s="228">
        <f t="shared" si="12"/>
        <v>16347</v>
      </c>
      <c r="W15" s="228">
        <f t="shared" si="12"/>
        <v>26423</v>
      </c>
      <c r="X15" s="228">
        <f t="shared" si="12"/>
        <v>42629</v>
      </c>
      <c r="Y15" s="105"/>
      <c r="Z15" s="105"/>
      <c r="AA15" s="105"/>
      <c r="AB15" s="235">
        <f t="shared" ref="AB15:AR15" si="13">$C15*H15</f>
        <v>400</v>
      </c>
      <c r="AC15" s="236">
        <f t="shared" si="13"/>
        <v>400</v>
      </c>
      <c r="AD15" s="236">
        <f t="shared" si="13"/>
        <v>400</v>
      </c>
      <c r="AE15" s="236">
        <f t="shared" si="13"/>
        <v>400</v>
      </c>
      <c r="AF15" s="236">
        <f t="shared" si="13"/>
        <v>400</v>
      </c>
      <c r="AG15" s="236">
        <f t="shared" si="13"/>
        <v>400</v>
      </c>
      <c r="AH15" s="236">
        <f t="shared" si="13"/>
        <v>400</v>
      </c>
      <c r="AI15" s="236">
        <f t="shared" si="13"/>
        <v>400</v>
      </c>
      <c r="AJ15" s="236">
        <f t="shared" si="13"/>
        <v>400</v>
      </c>
      <c r="AK15" s="236">
        <f t="shared" si="13"/>
        <v>400</v>
      </c>
      <c r="AL15" s="236">
        <f t="shared" si="13"/>
        <v>400</v>
      </c>
      <c r="AM15" s="236">
        <f t="shared" si="13"/>
        <v>400</v>
      </c>
      <c r="AN15" s="227">
        <f t="shared" si="13"/>
        <v>4800</v>
      </c>
      <c r="AO15" s="228">
        <f t="shared" si="13"/>
        <v>10064</v>
      </c>
      <c r="AP15" s="228">
        <f t="shared" si="13"/>
        <v>16347</v>
      </c>
      <c r="AQ15" s="228">
        <f t="shared" si="13"/>
        <v>26423</v>
      </c>
      <c r="AR15" s="228">
        <f t="shared" si="13"/>
        <v>42629</v>
      </c>
      <c r="AS15" s="105"/>
      <c r="AT15" s="105"/>
    </row>
    <row r="16" ht="12.75" customHeight="1">
      <c r="A16" s="143"/>
      <c r="B16" s="229" t="s">
        <v>172</v>
      </c>
      <c r="C16" s="229"/>
      <c r="D16" s="229"/>
      <c r="E16" s="231" t="str">
        <f t="shared" si="5"/>
        <v>#DIV/0!</v>
      </c>
      <c r="F16" s="175"/>
      <c r="G16" s="232" t="str">
        <f t="shared" si="6"/>
        <v>Product 4</v>
      </c>
      <c r="H16" s="235">
        <f t="shared" ref="H16:S16" si="14">round(H$6*$A16,0)</f>
        <v>0</v>
      </c>
      <c r="I16" s="236">
        <f t="shared" si="14"/>
        <v>0</v>
      </c>
      <c r="J16" s="236">
        <f t="shared" si="14"/>
        <v>0</v>
      </c>
      <c r="K16" s="236">
        <f t="shared" si="14"/>
        <v>0</v>
      </c>
      <c r="L16" s="236">
        <f t="shared" si="14"/>
        <v>0</v>
      </c>
      <c r="M16" s="236">
        <f t="shared" si="14"/>
        <v>0</v>
      </c>
      <c r="N16" s="236">
        <f t="shared" si="14"/>
        <v>0</v>
      </c>
      <c r="O16" s="236">
        <f t="shared" si="14"/>
        <v>0</v>
      </c>
      <c r="P16" s="236">
        <f t="shared" si="14"/>
        <v>0</v>
      </c>
      <c r="Q16" s="236">
        <f t="shared" si="14"/>
        <v>0</v>
      </c>
      <c r="R16" s="236">
        <f t="shared" si="14"/>
        <v>0</v>
      </c>
      <c r="S16" s="236">
        <f t="shared" si="14"/>
        <v>0</v>
      </c>
      <c r="T16" s="227">
        <f t="shared" si="8"/>
        <v>0</v>
      </c>
      <c r="U16" s="228">
        <f t="shared" ref="U16:X16" si="15">round(U$6*$A16,0)</f>
        <v>0</v>
      </c>
      <c r="V16" s="228">
        <f t="shared" si="15"/>
        <v>0</v>
      </c>
      <c r="W16" s="228">
        <f t="shared" si="15"/>
        <v>0</v>
      </c>
      <c r="X16" s="228">
        <f t="shared" si="15"/>
        <v>0</v>
      </c>
      <c r="Y16" s="105"/>
      <c r="Z16" s="105"/>
      <c r="AA16" s="105"/>
      <c r="AB16" s="235">
        <f t="shared" ref="AB16:AR16" si="16">$C16*H16</f>
        <v>0</v>
      </c>
      <c r="AC16" s="236">
        <f t="shared" si="16"/>
        <v>0</v>
      </c>
      <c r="AD16" s="236">
        <f t="shared" si="16"/>
        <v>0</v>
      </c>
      <c r="AE16" s="236">
        <f t="shared" si="16"/>
        <v>0</v>
      </c>
      <c r="AF16" s="236">
        <f t="shared" si="16"/>
        <v>0</v>
      </c>
      <c r="AG16" s="236">
        <f t="shared" si="16"/>
        <v>0</v>
      </c>
      <c r="AH16" s="236">
        <f t="shared" si="16"/>
        <v>0</v>
      </c>
      <c r="AI16" s="236">
        <f t="shared" si="16"/>
        <v>0</v>
      </c>
      <c r="AJ16" s="236">
        <f t="shared" si="16"/>
        <v>0</v>
      </c>
      <c r="AK16" s="236">
        <f t="shared" si="16"/>
        <v>0</v>
      </c>
      <c r="AL16" s="236">
        <f t="shared" si="16"/>
        <v>0</v>
      </c>
      <c r="AM16" s="236">
        <f t="shared" si="16"/>
        <v>0</v>
      </c>
      <c r="AN16" s="227">
        <f t="shared" si="16"/>
        <v>0</v>
      </c>
      <c r="AO16" s="228">
        <f t="shared" si="16"/>
        <v>0</v>
      </c>
      <c r="AP16" s="228">
        <f t="shared" si="16"/>
        <v>0</v>
      </c>
      <c r="AQ16" s="228">
        <f t="shared" si="16"/>
        <v>0</v>
      </c>
      <c r="AR16" s="228">
        <f t="shared" si="16"/>
        <v>0</v>
      </c>
      <c r="AS16" s="105"/>
      <c r="AT16" s="105"/>
    </row>
    <row r="17" ht="12.75" customHeight="1">
      <c r="A17" s="143"/>
      <c r="B17" s="229" t="s">
        <v>173</v>
      </c>
      <c r="C17" s="229"/>
      <c r="D17" s="229"/>
      <c r="E17" s="231" t="str">
        <f t="shared" si="5"/>
        <v>#DIV/0!</v>
      </c>
      <c r="F17" s="175"/>
      <c r="G17" s="232" t="str">
        <f t="shared" si="6"/>
        <v>Product 5</v>
      </c>
      <c r="H17" s="235">
        <f t="shared" ref="H17:S17" si="17">round(H$6*$A17,0)</f>
        <v>0</v>
      </c>
      <c r="I17" s="236">
        <f t="shared" si="17"/>
        <v>0</v>
      </c>
      <c r="J17" s="236">
        <f t="shared" si="17"/>
        <v>0</v>
      </c>
      <c r="K17" s="236">
        <f t="shared" si="17"/>
        <v>0</v>
      </c>
      <c r="L17" s="236">
        <f t="shared" si="17"/>
        <v>0</v>
      </c>
      <c r="M17" s="236">
        <f t="shared" si="17"/>
        <v>0</v>
      </c>
      <c r="N17" s="236">
        <f t="shared" si="17"/>
        <v>0</v>
      </c>
      <c r="O17" s="236">
        <f t="shared" si="17"/>
        <v>0</v>
      </c>
      <c r="P17" s="236">
        <f t="shared" si="17"/>
        <v>0</v>
      </c>
      <c r="Q17" s="236">
        <f t="shared" si="17"/>
        <v>0</v>
      </c>
      <c r="R17" s="236">
        <f t="shared" si="17"/>
        <v>0</v>
      </c>
      <c r="S17" s="236">
        <f t="shared" si="17"/>
        <v>0</v>
      </c>
      <c r="T17" s="227">
        <f t="shared" si="8"/>
        <v>0</v>
      </c>
      <c r="U17" s="228">
        <f t="shared" ref="U17:X17" si="18">round(U$6*$A17,0)</f>
        <v>0</v>
      </c>
      <c r="V17" s="228">
        <f t="shared" si="18"/>
        <v>0</v>
      </c>
      <c r="W17" s="228">
        <f t="shared" si="18"/>
        <v>0</v>
      </c>
      <c r="X17" s="228">
        <f t="shared" si="18"/>
        <v>0</v>
      </c>
      <c r="Y17" s="105"/>
      <c r="Z17" s="105"/>
      <c r="AA17" s="105"/>
      <c r="AB17" s="235">
        <f t="shared" ref="AB17:AR17" si="19">$C17*H17</f>
        <v>0</v>
      </c>
      <c r="AC17" s="236">
        <f t="shared" si="19"/>
        <v>0</v>
      </c>
      <c r="AD17" s="236">
        <f t="shared" si="19"/>
        <v>0</v>
      </c>
      <c r="AE17" s="236">
        <f t="shared" si="19"/>
        <v>0</v>
      </c>
      <c r="AF17" s="236">
        <f t="shared" si="19"/>
        <v>0</v>
      </c>
      <c r="AG17" s="236">
        <f t="shared" si="19"/>
        <v>0</v>
      </c>
      <c r="AH17" s="236">
        <f t="shared" si="19"/>
        <v>0</v>
      </c>
      <c r="AI17" s="236">
        <f t="shared" si="19"/>
        <v>0</v>
      </c>
      <c r="AJ17" s="236">
        <f t="shared" si="19"/>
        <v>0</v>
      </c>
      <c r="AK17" s="236">
        <f t="shared" si="19"/>
        <v>0</v>
      </c>
      <c r="AL17" s="236">
        <f t="shared" si="19"/>
        <v>0</v>
      </c>
      <c r="AM17" s="236">
        <f t="shared" si="19"/>
        <v>0</v>
      </c>
      <c r="AN17" s="227">
        <f t="shared" si="19"/>
        <v>0</v>
      </c>
      <c r="AO17" s="228">
        <f t="shared" si="19"/>
        <v>0</v>
      </c>
      <c r="AP17" s="228">
        <f t="shared" si="19"/>
        <v>0</v>
      </c>
      <c r="AQ17" s="228">
        <f t="shared" si="19"/>
        <v>0</v>
      </c>
      <c r="AR17" s="228">
        <f t="shared" si="19"/>
        <v>0</v>
      </c>
      <c r="AS17" s="105"/>
      <c r="AT17" s="105"/>
    </row>
    <row r="18" ht="12.75" customHeight="1">
      <c r="A18" s="143"/>
      <c r="B18" s="229" t="s">
        <v>174</v>
      </c>
      <c r="C18" s="229"/>
      <c r="D18" s="229"/>
      <c r="E18" s="231" t="str">
        <f t="shared" si="5"/>
        <v>#DIV/0!</v>
      </c>
      <c r="F18" s="175"/>
      <c r="G18" s="232" t="str">
        <f t="shared" si="6"/>
        <v>Product 6</v>
      </c>
      <c r="H18" s="235">
        <f t="shared" ref="H18:S18" si="20">round(H$6*$A18,0)</f>
        <v>0</v>
      </c>
      <c r="I18" s="236">
        <f t="shared" si="20"/>
        <v>0</v>
      </c>
      <c r="J18" s="236">
        <f t="shared" si="20"/>
        <v>0</v>
      </c>
      <c r="K18" s="236">
        <f t="shared" si="20"/>
        <v>0</v>
      </c>
      <c r="L18" s="236">
        <f t="shared" si="20"/>
        <v>0</v>
      </c>
      <c r="M18" s="236">
        <f t="shared" si="20"/>
        <v>0</v>
      </c>
      <c r="N18" s="236">
        <f t="shared" si="20"/>
        <v>0</v>
      </c>
      <c r="O18" s="236">
        <f t="shared" si="20"/>
        <v>0</v>
      </c>
      <c r="P18" s="236">
        <f t="shared" si="20"/>
        <v>0</v>
      </c>
      <c r="Q18" s="236">
        <f t="shared" si="20"/>
        <v>0</v>
      </c>
      <c r="R18" s="236">
        <f t="shared" si="20"/>
        <v>0</v>
      </c>
      <c r="S18" s="236">
        <f t="shared" si="20"/>
        <v>0</v>
      </c>
      <c r="T18" s="227">
        <f t="shared" si="8"/>
        <v>0</v>
      </c>
      <c r="U18" s="228">
        <f t="shared" ref="U18:X18" si="21">round(U$6*$A18,0)</f>
        <v>0</v>
      </c>
      <c r="V18" s="228">
        <f t="shared" si="21"/>
        <v>0</v>
      </c>
      <c r="W18" s="228">
        <f t="shared" si="21"/>
        <v>0</v>
      </c>
      <c r="X18" s="228">
        <f t="shared" si="21"/>
        <v>0</v>
      </c>
      <c r="Y18" s="105"/>
      <c r="Z18" s="105"/>
      <c r="AA18" s="105"/>
      <c r="AB18" s="235">
        <f t="shared" ref="AB18:AR18" si="22">$C18*H18</f>
        <v>0</v>
      </c>
      <c r="AC18" s="236">
        <f t="shared" si="22"/>
        <v>0</v>
      </c>
      <c r="AD18" s="236">
        <f t="shared" si="22"/>
        <v>0</v>
      </c>
      <c r="AE18" s="236">
        <f t="shared" si="22"/>
        <v>0</v>
      </c>
      <c r="AF18" s="236">
        <f t="shared" si="22"/>
        <v>0</v>
      </c>
      <c r="AG18" s="236">
        <f t="shared" si="22"/>
        <v>0</v>
      </c>
      <c r="AH18" s="236">
        <f t="shared" si="22"/>
        <v>0</v>
      </c>
      <c r="AI18" s="236">
        <f t="shared" si="22"/>
        <v>0</v>
      </c>
      <c r="AJ18" s="236">
        <f t="shared" si="22"/>
        <v>0</v>
      </c>
      <c r="AK18" s="236">
        <f t="shared" si="22"/>
        <v>0</v>
      </c>
      <c r="AL18" s="236">
        <f t="shared" si="22"/>
        <v>0</v>
      </c>
      <c r="AM18" s="236">
        <f t="shared" si="22"/>
        <v>0</v>
      </c>
      <c r="AN18" s="227">
        <f t="shared" si="22"/>
        <v>0</v>
      </c>
      <c r="AO18" s="228">
        <f t="shared" si="22"/>
        <v>0</v>
      </c>
      <c r="AP18" s="228">
        <f t="shared" si="22"/>
        <v>0</v>
      </c>
      <c r="AQ18" s="228">
        <f t="shared" si="22"/>
        <v>0</v>
      </c>
      <c r="AR18" s="228">
        <f t="shared" si="22"/>
        <v>0</v>
      </c>
      <c r="AS18" s="105"/>
      <c r="AT18" s="105"/>
    </row>
    <row r="19" ht="12.75" customHeight="1">
      <c r="A19" s="143"/>
      <c r="B19" s="229" t="s">
        <v>175</v>
      </c>
      <c r="C19" s="229"/>
      <c r="D19" s="229"/>
      <c r="E19" s="231" t="str">
        <f t="shared" si="5"/>
        <v>#DIV/0!</v>
      </c>
      <c r="F19" s="175"/>
      <c r="G19" s="232" t="str">
        <f t="shared" si="6"/>
        <v>Product 7</v>
      </c>
      <c r="H19" s="235">
        <f t="shared" ref="H19:S19" si="23">round(H$6*$A19,0)</f>
        <v>0</v>
      </c>
      <c r="I19" s="236">
        <f t="shared" si="23"/>
        <v>0</v>
      </c>
      <c r="J19" s="236">
        <f t="shared" si="23"/>
        <v>0</v>
      </c>
      <c r="K19" s="236">
        <f t="shared" si="23"/>
        <v>0</v>
      </c>
      <c r="L19" s="236">
        <f t="shared" si="23"/>
        <v>0</v>
      </c>
      <c r="M19" s="236">
        <f t="shared" si="23"/>
        <v>0</v>
      </c>
      <c r="N19" s="236">
        <f t="shared" si="23"/>
        <v>0</v>
      </c>
      <c r="O19" s="236">
        <f t="shared" si="23"/>
        <v>0</v>
      </c>
      <c r="P19" s="236">
        <f t="shared" si="23"/>
        <v>0</v>
      </c>
      <c r="Q19" s="236">
        <f t="shared" si="23"/>
        <v>0</v>
      </c>
      <c r="R19" s="236">
        <f t="shared" si="23"/>
        <v>0</v>
      </c>
      <c r="S19" s="236">
        <f t="shared" si="23"/>
        <v>0</v>
      </c>
      <c r="T19" s="227">
        <f t="shared" si="8"/>
        <v>0</v>
      </c>
      <c r="U19" s="228">
        <f t="shared" ref="U19:X19" si="24">round(U$6*$A19,0)</f>
        <v>0</v>
      </c>
      <c r="V19" s="228">
        <f t="shared" si="24"/>
        <v>0</v>
      </c>
      <c r="W19" s="228">
        <f t="shared" si="24"/>
        <v>0</v>
      </c>
      <c r="X19" s="228">
        <f t="shared" si="24"/>
        <v>0</v>
      </c>
      <c r="Y19" s="105"/>
      <c r="Z19" s="105"/>
      <c r="AA19" s="105"/>
      <c r="AB19" s="235">
        <f t="shared" ref="AB19:AR19" si="25">$C19*H19</f>
        <v>0</v>
      </c>
      <c r="AC19" s="236">
        <f t="shared" si="25"/>
        <v>0</v>
      </c>
      <c r="AD19" s="236">
        <f t="shared" si="25"/>
        <v>0</v>
      </c>
      <c r="AE19" s="236">
        <f t="shared" si="25"/>
        <v>0</v>
      </c>
      <c r="AF19" s="236">
        <f t="shared" si="25"/>
        <v>0</v>
      </c>
      <c r="AG19" s="236">
        <f t="shared" si="25"/>
        <v>0</v>
      </c>
      <c r="AH19" s="236">
        <f t="shared" si="25"/>
        <v>0</v>
      </c>
      <c r="AI19" s="236">
        <f t="shared" si="25"/>
        <v>0</v>
      </c>
      <c r="AJ19" s="236">
        <f t="shared" si="25"/>
        <v>0</v>
      </c>
      <c r="AK19" s="236">
        <f t="shared" si="25"/>
        <v>0</v>
      </c>
      <c r="AL19" s="236">
        <f t="shared" si="25"/>
        <v>0</v>
      </c>
      <c r="AM19" s="236">
        <f t="shared" si="25"/>
        <v>0</v>
      </c>
      <c r="AN19" s="227">
        <f t="shared" si="25"/>
        <v>0</v>
      </c>
      <c r="AO19" s="228">
        <f t="shared" si="25"/>
        <v>0</v>
      </c>
      <c r="AP19" s="228">
        <f t="shared" si="25"/>
        <v>0</v>
      </c>
      <c r="AQ19" s="228">
        <f t="shared" si="25"/>
        <v>0</v>
      </c>
      <c r="AR19" s="228">
        <f t="shared" si="25"/>
        <v>0</v>
      </c>
      <c r="AS19" s="105"/>
      <c r="AT19" s="105"/>
    </row>
    <row r="20" ht="12.75" customHeight="1">
      <c r="A20" s="143"/>
      <c r="B20" s="229" t="s">
        <v>176</v>
      </c>
      <c r="C20" s="229"/>
      <c r="D20" s="229"/>
      <c r="E20" s="231" t="str">
        <f t="shared" si="5"/>
        <v>#DIV/0!</v>
      </c>
      <c r="F20" s="175"/>
      <c r="G20" s="232" t="str">
        <f t="shared" si="6"/>
        <v>Product 8</v>
      </c>
      <c r="H20" s="235">
        <f t="shared" ref="H20:S20" si="26">round(H$6*$A20,0)</f>
        <v>0</v>
      </c>
      <c r="I20" s="236">
        <f t="shared" si="26"/>
        <v>0</v>
      </c>
      <c r="J20" s="236">
        <f t="shared" si="26"/>
        <v>0</v>
      </c>
      <c r="K20" s="236">
        <f t="shared" si="26"/>
        <v>0</v>
      </c>
      <c r="L20" s="236">
        <f t="shared" si="26"/>
        <v>0</v>
      </c>
      <c r="M20" s="236">
        <f t="shared" si="26"/>
        <v>0</v>
      </c>
      <c r="N20" s="236">
        <f t="shared" si="26"/>
        <v>0</v>
      </c>
      <c r="O20" s="236">
        <f t="shared" si="26"/>
        <v>0</v>
      </c>
      <c r="P20" s="236">
        <f t="shared" si="26"/>
        <v>0</v>
      </c>
      <c r="Q20" s="236">
        <f t="shared" si="26"/>
        <v>0</v>
      </c>
      <c r="R20" s="236">
        <f t="shared" si="26"/>
        <v>0</v>
      </c>
      <c r="S20" s="236">
        <f t="shared" si="26"/>
        <v>0</v>
      </c>
      <c r="T20" s="227">
        <f t="shared" si="8"/>
        <v>0</v>
      </c>
      <c r="U20" s="228">
        <f t="shared" ref="U20:X20" si="27">round(U$6*$A20,0)</f>
        <v>0</v>
      </c>
      <c r="V20" s="228">
        <f t="shared" si="27"/>
        <v>0</v>
      </c>
      <c r="W20" s="228">
        <f t="shared" si="27"/>
        <v>0</v>
      </c>
      <c r="X20" s="228">
        <f t="shared" si="27"/>
        <v>0</v>
      </c>
      <c r="Y20" s="105"/>
      <c r="Z20" s="105"/>
      <c r="AA20" s="105"/>
      <c r="AB20" s="235">
        <f t="shared" ref="AB20:AR20" si="28">$C20*H20</f>
        <v>0</v>
      </c>
      <c r="AC20" s="236">
        <f t="shared" si="28"/>
        <v>0</v>
      </c>
      <c r="AD20" s="236">
        <f t="shared" si="28"/>
        <v>0</v>
      </c>
      <c r="AE20" s="236">
        <f t="shared" si="28"/>
        <v>0</v>
      </c>
      <c r="AF20" s="236">
        <f t="shared" si="28"/>
        <v>0</v>
      </c>
      <c r="AG20" s="236">
        <f t="shared" si="28"/>
        <v>0</v>
      </c>
      <c r="AH20" s="236">
        <f t="shared" si="28"/>
        <v>0</v>
      </c>
      <c r="AI20" s="236">
        <f t="shared" si="28"/>
        <v>0</v>
      </c>
      <c r="AJ20" s="236">
        <f t="shared" si="28"/>
        <v>0</v>
      </c>
      <c r="AK20" s="236">
        <f t="shared" si="28"/>
        <v>0</v>
      </c>
      <c r="AL20" s="236">
        <f t="shared" si="28"/>
        <v>0</v>
      </c>
      <c r="AM20" s="236">
        <f t="shared" si="28"/>
        <v>0</v>
      </c>
      <c r="AN20" s="227">
        <f t="shared" si="28"/>
        <v>0</v>
      </c>
      <c r="AO20" s="228">
        <f t="shared" si="28"/>
        <v>0</v>
      </c>
      <c r="AP20" s="228">
        <f t="shared" si="28"/>
        <v>0</v>
      </c>
      <c r="AQ20" s="228">
        <f t="shared" si="28"/>
        <v>0</v>
      </c>
      <c r="AR20" s="228">
        <f t="shared" si="28"/>
        <v>0</v>
      </c>
      <c r="AS20" s="105"/>
      <c r="AT20" s="105"/>
    </row>
    <row r="21" ht="12.75" customHeight="1">
      <c r="A21" s="143"/>
      <c r="B21" s="229" t="s">
        <v>177</v>
      </c>
      <c r="C21" s="229"/>
      <c r="D21" s="229"/>
      <c r="E21" s="231" t="str">
        <f t="shared" si="5"/>
        <v>#DIV/0!</v>
      </c>
      <c r="F21" s="175"/>
      <c r="G21" s="232" t="str">
        <f t="shared" si="6"/>
        <v>Product 9</v>
      </c>
      <c r="H21" s="235">
        <f t="shared" ref="H21:S21" si="29">round(H$6*$A21,0)</f>
        <v>0</v>
      </c>
      <c r="I21" s="236">
        <f t="shared" si="29"/>
        <v>0</v>
      </c>
      <c r="J21" s="236">
        <f t="shared" si="29"/>
        <v>0</v>
      </c>
      <c r="K21" s="236">
        <f t="shared" si="29"/>
        <v>0</v>
      </c>
      <c r="L21" s="236">
        <f t="shared" si="29"/>
        <v>0</v>
      </c>
      <c r="M21" s="236">
        <f t="shared" si="29"/>
        <v>0</v>
      </c>
      <c r="N21" s="236">
        <f t="shared" si="29"/>
        <v>0</v>
      </c>
      <c r="O21" s="236">
        <f t="shared" si="29"/>
        <v>0</v>
      </c>
      <c r="P21" s="236">
        <f t="shared" si="29"/>
        <v>0</v>
      </c>
      <c r="Q21" s="236">
        <f t="shared" si="29"/>
        <v>0</v>
      </c>
      <c r="R21" s="236">
        <f t="shared" si="29"/>
        <v>0</v>
      </c>
      <c r="S21" s="236">
        <f t="shared" si="29"/>
        <v>0</v>
      </c>
      <c r="T21" s="227">
        <f t="shared" si="8"/>
        <v>0</v>
      </c>
      <c r="U21" s="228">
        <f t="shared" ref="U21:X21" si="30">round(U$6*$A21,0)</f>
        <v>0</v>
      </c>
      <c r="V21" s="228">
        <f t="shared" si="30"/>
        <v>0</v>
      </c>
      <c r="W21" s="228">
        <f t="shared" si="30"/>
        <v>0</v>
      </c>
      <c r="X21" s="228">
        <f t="shared" si="30"/>
        <v>0</v>
      </c>
      <c r="Y21" s="105"/>
      <c r="Z21" s="105"/>
      <c r="AA21" s="105"/>
      <c r="AB21" s="235">
        <f t="shared" ref="AB21:AR21" si="31">$C21*H21</f>
        <v>0</v>
      </c>
      <c r="AC21" s="236">
        <f t="shared" si="31"/>
        <v>0</v>
      </c>
      <c r="AD21" s="236">
        <f t="shared" si="31"/>
        <v>0</v>
      </c>
      <c r="AE21" s="236">
        <f t="shared" si="31"/>
        <v>0</v>
      </c>
      <c r="AF21" s="236">
        <f t="shared" si="31"/>
        <v>0</v>
      </c>
      <c r="AG21" s="236">
        <f t="shared" si="31"/>
        <v>0</v>
      </c>
      <c r="AH21" s="236">
        <f t="shared" si="31"/>
        <v>0</v>
      </c>
      <c r="AI21" s="236">
        <f t="shared" si="31"/>
        <v>0</v>
      </c>
      <c r="AJ21" s="236">
        <f t="shared" si="31"/>
        <v>0</v>
      </c>
      <c r="AK21" s="236">
        <f t="shared" si="31"/>
        <v>0</v>
      </c>
      <c r="AL21" s="236">
        <f t="shared" si="31"/>
        <v>0</v>
      </c>
      <c r="AM21" s="236">
        <f t="shared" si="31"/>
        <v>0</v>
      </c>
      <c r="AN21" s="227">
        <f t="shared" si="31"/>
        <v>0</v>
      </c>
      <c r="AO21" s="228">
        <f t="shared" si="31"/>
        <v>0</v>
      </c>
      <c r="AP21" s="228">
        <f t="shared" si="31"/>
        <v>0</v>
      </c>
      <c r="AQ21" s="228">
        <f t="shared" si="31"/>
        <v>0</v>
      </c>
      <c r="AR21" s="228">
        <f t="shared" si="31"/>
        <v>0</v>
      </c>
      <c r="AS21" s="105"/>
      <c r="AT21" s="105"/>
    </row>
    <row r="22" ht="12.75" customHeight="1">
      <c r="A22" s="143"/>
      <c r="B22" s="229" t="s">
        <v>178</v>
      </c>
      <c r="C22" s="229"/>
      <c r="D22" s="229"/>
      <c r="E22" s="231" t="str">
        <f t="shared" si="5"/>
        <v>#DIV/0!</v>
      </c>
      <c r="F22" s="175"/>
      <c r="G22" s="232" t="str">
        <f t="shared" si="6"/>
        <v>Product 10</v>
      </c>
      <c r="H22" s="235">
        <f t="shared" ref="H22:S22" si="32">round(H$6*$A22,0)</f>
        <v>0</v>
      </c>
      <c r="I22" s="236">
        <f t="shared" si="32"/>
        <v>0</v>
      </c>
      <c r="J22" s="236">
        <f t="shared" si="32"/>
        <v>0</v>
      </c>
      <c r="K22" s="236">
        <f t="shared" si="32"/>
        <v>0</v>
      </c>
      <c r="L22" s="236">
        <f t="shared" si="32"/>
        <v>0</v>
      </c>
      <c r="M22" s="236">
        <f t="shared" si="32"/>
        <v>0</v>
      </c>
      <c r="N22" s="236">
        <f t="shared" si="32"/>
        <v>0</v>
      </c>
      <c r="O22" s="236">
        <f t="shared" si="32"/>
        <v>0</v>
      </c>
      <c r="P22" s="236">
        <f t="shared" si="32"/>
        <v>0</v>
      </c>
      <c r="Q22" s="236">
        <f t="shared" si="32"/>
        <v>0</v>
      </c>
      <c r="R22" s="236">
        <f t="shared" si="32"/>
        <v>0</v>
      </c>
      <c r="S22" s="236">
        <f t="shared" si="32"/>
        <v>0</v>
      </c>
      <c r="T22" s="227">
        <f t="shared" si="8"/>
        <v>0</v>
      </c>
      <c r="U22" s="228">
        <f t="shared" ref="U22:X22" si="33">round(U$6*$A22,0)</f>
        <v>0</v>
      </c>
      <c r="V22" s="228">
        <f t="shared" si="33"/>
        <v>0</v>
      </c>
      <c r="W22" s="228">
        <f t="shared" si="33"/>
        <v>0</v>
      </c>
      <c r="X22" s="228">
        <f t="shared" si="33"/>
        <v>0</v>
      </c>
      <c r="Y22" s="105"/>
      <c r="Z22" s="105"/>
      <c r="AA22" s="105"/>
      <c r="AB22" s="235">
        <f t="shared" ref="AB22:AR22" si="34">$C22*H22</f>
        <v>0</v>
      </c>
      <c r="AC22" s="236">
        <f t="shared" si="34"/>
        <v>0</v>
      </c>
      <c r="AD22" s="236">
        <f t="shared" si="34"/>
        <v>0</v>
      </c>
      <c r="AE22" s="236">
        <f t="shared" si="34"/>
        <v>0</v>
      </c>
      <c r="AF22" s="236">
        <f t="shared" si="34"/>
        <v>0</v>
      </c>
      <c r="AG22" s="236">
        <f t="shared" si="34"/>
        <v>0</v>
      </c>
      <c r="AH22" s="236">
        <f t="shared" si="34"/>
        <v>0</v>
      </c>
      <c r="AI22" s="236">
        <f t="shared" si="34"/>
        <v>0</v>
      </c>
      <c r="AJ22" s="236">
        <f t="shared" si="34"/>
        <v>0</v>
      </c>
      <c r="AK22" s="236">
        <f t="shared" si="34"/>
        <v>0</v>
      </c>
      <c r="AL22" s="236">
        <f t="shared" si="34"/>
        <v>0</v>
      </c>
      <c r="AM22" s="236">
        <f t="shared" si="34"/>
        <v>0</v>
      </c>
      <c r="AN22" s="227">
        <f t="shared" si="34"/>
        <v>0</v>
      </c>
      <c r="AO22" s="228">
        <f t="shared" si="34"/>
        <v>0</v>
      </c>
      <c r="AP22" s="228">
        <f t="shared" si="34"/>
        <v>0</v>
      </c>
      <c r="AQ22" s="228">
        <f t="shared" si="34"/>
        <v>0</v>
      </c>
      <c r="AR22" s="228">
        <f t="shared" si="34"/>
        <v>0</v>
      </c>
      <c r="AS22" s="105"/>
      <c r="AT22" s="105"/>
    </row>
    <row r="23" ht="12.75" customHeight="1">
      <c r="A23" s="143"/>
      <c r="B23" s="229" t="s">
        <v>179</v>
      </c>
      <c r="C23" s="229"/>
      <c r="D23" s="229"/>
      <c r="E23" s="231" t="str">
        <f t="shared" si="5"/>
        <v>#DIV/0!</v>
      </c>
      <c r="F23" s="175"/>
      <c r="G23" s="232" t="str">
        <f t="shared" si="6"/>
        <v>Product 11</v>
      </c>
      <c r="H23" s="235">
        <f t="shared" ref="H23:S23" si="35">round(H$6*$A23,0)</f>
        <v>0</v>
      </c>
      <c r="I23" s="236">
        <f t="shared" si="35"/>
        <v>0</v>
      </c>
      <c r="J23" s="236">
        <f t="shared" si="35"/>
        <v>0</v>
      </c>
      <c r="K23" s="236">
        <f t="shared" si="35"/>
        <v>0</v>
      </c>
      <c r="L23" s="236">
        <f t="shared" si="35"/>
        <v>0</v>
      </c>
      <c r="M23" s="236">
        <f t="shared" si="35"/>
        <v>0</v>
      </c>
      <c r="N23" s="236">
        <f t="shared" si="35"/>
        <v>0</v>
      </c>
      <c r="O23" s="236">
        <f t="shared" si="35"/>
        <v>0</v>
      </c>
      <c r="P23" s="236">
        <f t="shared" si="35"/>
        <v>0</v>
      </c>
      <c r="Q23" s="236">
        <f t="shared" si="35"/>
        <v>0</v>
      </c>
      <c r="R23" s="236">
        <f t="shared" si="35"/>
        <v>0</v>
      </c>
      <c r="S23" s="236">
        <f t="shared" si="35"/>
        <v>0</v>
      </c>
      <c r="T23" s="227">
        <f t="shared" si="8"/>
        <v>0</v>
      </c>
      <c r="U23" s="228">
        <f t="shared" ref="U23:X23" si="36">round(U$6*$A23,0)</f>
        <v>0</v>
      </c>
      <c r="V23" s="228">
        <f t="shared" si="36"/>
        <v>0</v>
      </c>
      <c r="W23" s="228">
        <f t="shared" si="36"/>
        <v>0</v>
      </c>
      <c r="X23" s="228">
        <f t="shared" si="36"/>
        <v>0</v>
      </c>
      <c r="Y23" s="105"/>
      <c r="Z23" s="105"/>
      <c r="AA23" s="105"/>
      <c r="AB23" s="235">
        <f t="shared" ref="AB23:AR23" si="37">$C23*H23</f>
        <v>0</v>
      </c>
      <c r="AC23" s="236">
        <f t="shared" si="37"/>
        <v>0</v>
      </c>
      <c r="AD23" s="236">
        <f t="shared" si="37"/>
        <v>0</v>
      </c>
      <c r="AE23" s="236">
        <f t="shared" si="37"/>
        <v>0</v>
      </c>
      <c r="AF23" s="236">
        <f t="shared" si="37"/>
        <v>0</v>
      </c>
      <c r="AG23" s="236">
        <f t="shared" si="37"/>
        <v>0</v>
      </c>
      <c r="AH23" s="236">
        <f t="shared" si="37"/>
        <v>0</v>
      </c>
      <c r="AI23" s="236">
        <f t="shared" si="37"/>
        <v>0</v>
      </c>
      <c r="AJ23" s="236">
        <f t="shared" si="37"/>
        <v>0</v>
      </c>
      <c r="AK23" s="236">
        <f t="shared" si="37"/>
        <v>0</v>
      </c>
      <c r="AL23" s="236">
        <f t="shared" si="37"/>
        <v>0</v>
      </c>
      <c r="AM23" s="236">
        <f t="shared" si="37"/>
        <v>0</v>
      </c>
      <c r="AN23" s="227">
        <f t="shared" si="37"/>
        <v>0</v>
      </c>
      <c r="AO23" s="228">
        <f t="shared" si="37"/>
        <v>0</v>
      </c>
      <c r="AP23" s="228">
        <f t="shared" si="37"/>
        <v>0</v>
      </c>
      <c r="AQ23" s="228">
        <f t="shared" si="37"/>
        <v>0</v>
      </c>
      <c r="AR23" s="228">
        <f t="shared" si="37"/>
        <v>0</v>
      </c>
      <c r="AS23" s="105"/>
      <c r="AT23" s="105"/>
    </row>
    <row r="24" ht="12.75" customHeight="1">
      <c r="A24" s="143"/>
      <c r="B24" s="229" t="s">
        <v>180</v>
      </c>
      <c r="C24" s="229"/>
      <c r="D24" s="229"/>
      <c r="E24" s="231" t="str">
        <f t="shared" si="5"/>
        <v>#DIV/0!</v>
      </c>
      <c r="F24" s="175"/>
      <c r="G24" s="232" t="str">
        <f t="shared" si="6"/>
        <v>Product 12</v>
      </c>
      <c r="H24" s="235">
        <f t="shared" ref="H24:S24" si="38">round(H$6*$A24,0)</f>
        <v>0</v>
      </c>
      <c r="I24" s="236">
        <f t="shared" si="38"/>
        <v>0</v>
      </c>
      <c r="J24" s="236">
        <f t="shared" si="38"/>
        <v>0</v>
      </c>
      <c r="K24" s="236">
        <f t="shared" si="38"/>
        <v>0</v>
      </c>
      <c r="L24" s="236">
        <f t="shared" si="38"/>
        <v>0</v>
      </c>
      <c r="M24" s="236">
        <f t="shared" si="38"/>
        <v>0</v>
      </c>
      <c r="N24" s="236">
        <f t="shared" si="38"/>
        <v>0</v>
      </c>
      <c r="O24" s="236">
        <f t="shared" si="38"/>
        <v>0</v>
      </c>
      <c r="P24" s="236">
        <f t="shared" si="38"/>
        <v>0</v>
      </c>
      <c r="Q24" s="236">
        <f t="shared" si="38"/>
        <v>0</v>
      </c>
      <c r="R24" s="236">
        <f t="shared" si="38"/>
        <v>0</v>
      </c>
      <c r="S24" s="236">
        <f t="shared" si="38"/>
        <v>0</v>
      </c>
      <c r="T24" s="227">
        <f t="shared" si="8"/>
        <v>0</v>
      </c>
      <c r="U24" s="228">
        <f t="shared" ref="U24:X24" si="39">round(U$6*$A24,0)</f>
        <v>0</v>
      </c>
      <c r="V24" s="228">
        <f t="shared" si="39"/>
        <v>0</v>
      </c>
      <c r="W24" s="228">
        <f t="shared" si="39"/>
        <v>0</v>
      </c>
      <c r="X24" s="228">
        <f t="shared" si="39"/>
        <v>0</v>
      </c>
      <c r="Y24" s="105"/>
      <c r="Z24" s="105"/>
      <c r="AA24" s="105"/>
      <c r="AB24" s="235">
        <f t="shared" ref="AB24:AR24" si="40">$C24*H24</f>
        <v>0</v>
      </c>
      <c r="AC24" s="236">
        <f t="shared" si="40"/>
        <v>0</v>
      </c>
      <c r="AD24" s="236">
        <f t="shared" si="40"/>
        <v>0</v>
      </c>
      <c r="AE24" s="236">
        <f t="shared" si="40"/>
        <v>0</v>
      </c>
      <c r="AF24" s="236">
        <f t="shared" si="40"/>
        <v>0</v>
      </c>
      <c r="AG24" s="236">
        <f t="shared" si="40"/>
        <v>0</v>
      </c>
      <c r="AH24" s="236">
        <f t="shared" si="40"/>
        <v>0</v>
      </c>
      <c r="AI24" s="236">
        <f t="shared" si="40"/>
        <v>0</v>
      </c>
      <c r="AJ24" s="236">
        <f t="shared" si="40"/>
        <v>0</v>
      </c>
      <c r="AK24" s="236">
        <f t="shared" si="40"/>
        <v>0</v>
      </c>
      <c r="AL24" s="236">
        <f t="shared" si="40"/>
        <v>0</v>
      </c>
      <c r="AM24" s="236">
        <f t="shared" si="40"/>
        <v>0</v>
      </c>
      <c r="AN24" s="227">
        <f t="shared" si="40"/>
        <v>0</v>
      </c>
      <c r="AO24" s="228">
        <f t="shared" si="40"/>
        <v>0</v>
      </c>
      <c r="AP24" s="228">
        <f t="shared" si="40"/>
        <v>0</v>
      </c>
      <c r="AQ24" s="228">
        <f t="shared" si="40"/>
        <v>0</v>
      </c>
      <c r="AR24" s="228">
        <f t="shared" si="40"/>
        <v>0</v>
      </c>
      <c r="AS24" s="105"/>
      <c r="AT24" s="105"/>
    </row>
    <row r="25" ht="12.75" customHeight="1">
      <c r="A25" s="143"/>
      <c r="B25" s="229" t="s">
        <v>181</v>
      </c>
      <c r="C25" s="229"/>
      <c r="D25" s="229"/>
      <c r="E25" s="231" t="str">
        <f t="shared" si="5"/>
        <v>#DIV/0!</v>
      </c>
      <c r="F25" s="175"/>
      <c r="G25" s="232" t="str">
        <f t="shared" si="6"/>
        <v>Product 13</v>
      </c>
      <c r="H25" s="235">
        <f t="shared" ref="H25:S25" si="41">round(H$6*$A25,0)</f>
        <v>0</v>
      </c>
      <c r="I25" s="236">
        <f t="shared" si="41"/>
        <v>0</v>
      </c>
      <c r="J25" s="236">
        <f t="shared" si="41"/>
        <v>0</v>
      </c>
      <c r="K25" s="236">
        <f t="shared" si="41"/>
        <v>0</v>
      </c>
      <c r="L25" s="236">
        <f t="shared" si="41"/>
        <v>0</v>
      </c>
      <c r="M25" s="236">
        <f t="shared" si="41"/>
        <v>0</v>
      </c>
      <c r="N25" s="236">
        <f t="shared" si="41"/>
        <v>0</v>
      </c>
      <c r="O25" s="236">
        <f t="shared" si="41"/>
        <v>0</v>
      </c>
      <c r="P25" s="236">
        <f t="shared" si="41"/>
        <v>0</v>
      </c>
      <c r="Q25" s="236">
        <f t="shared" si="41"/>
        <v>0</v>
      </c>
      <c r="R25" s="236">
        <f t="shared" si="41"/>
        <v>0</v>
      </c>
      <c r="S25" s="236">
        <f t="shared" si="41"/>
        <v>0</v>
      </c>
      <c r="T25" s="227">
        <f t="shared" si="8"/>
        <v>0</v>
      </c>
      <c r="U25" s="228">
        <f t="shared" ref="U25:X25" si="42">round(U$6*$A25,0)</f>
        <v>0</v>
      </c>
      <c r="V25" s="228">
        <f t="shared" si="42"/>
        <v>0</v>
      </c>
      <c r="W25" s="228">
        <f t="shared" si="42"/>
        <v>0</v>
      </c>
      <c r="X25" s="228">
        <f t="shared" si="42"/>
        <v>0</v>
      </c>
      <c r="Y25" s="105"/>
      <c r="Z25" s="105"/>
      <c r="AA25" s="105"/>
      <c r="AB25" s="235">
        <f t="shared" ref="AB25:AR25" si="43">$C25*H25</f>
        <v>0</v>
      </c>
      <c r="AC25" s="236">
        <f t="shared" si="43"/>
        <v>0</v>
      </c>
      <c r="AD25" s="236">
        <f t="shared" si="43"/>
        <v>0</v>
      </c>
      <c r="AE25" s="236">
        <f t="shared" si="43"/>
        <v>0</v>
      </c>
      <c r="AF25" s="236">
        <f t="shared" si="43"/>
        <v>0</v>
      </c>
      <c r="AG25" s="236">
        <f t="shared" si="43"/>
        <v>0</v>
      </c>
      <c r="AH25" s="236">
        <f t="shared" si="43"/>
        <v>0</v>
      </c>
      <c r="AI25" s="236">
        <f t="shared" si="43"/>
        <v>0</v>
      </c>
      <c r="AJ25" s="236">
        <f t="shared" si="43"/>
        <v>0</v>
      </c>
      <c r="AK25" s="236">
        <f t="shared" si="43"/>
        <v>0</v>
      </c>
      <c r="AL25" s="236">
        <f t="shared" si="43"/>
        <v>0</v>
      </c>
      <c r="AM25" s="236">
        <f t="shared" si="43"/>
        <v>0</v>
      </c>
      <c r="AN25" s="227">
        <f t="shared" si="43"/>
        <v>0</v>
      </c>
      <c r="AO25" s="228">
        <f t="shared" si="43"/>
        <v>0</v>
      </c>
      <c r="AP25" s="228">
        <f t="shared" si="43"/>
        <v>0</v>
      </c>
      <c r="AQ25" s="228">
        <f t="shared" si="43"/>
        <v>0</v>
      </c>
      <c r="AR25" s="228">
        <f t="shared" si="43"/>
        <v>0</v>
      </c>
      <c r="AS25" s="105"/>
      <c r="AT25" s="105"/>
    </row>
    <row r="26" ht="12.75" customHeight="1">
      <c r="A26" s="143"/>
      <c r="B26" s="229" t="s">
        <v>182</v>
      </c>
      <c r="C26" s="229"/>
      <c r="D26" s="229"/>
      <c r="E26" s="231" t="str">
        <f t="shared" si="5"/>
        <v>#DIV/0!</v>
      </c>
      <c r="F26" s="175"/>
      <c r="G26" s="232" t="str">
        <f t="shared" si="6"/>
        <v>Product 14</v>
      </c>
      <c r="H26" s="235">
        <f t="shared" ref="H26:S26" si="44">round(H$6*$A26,0)</f>
        <v>0</v>
      </c>
      <c r="I26" s="236">
        <f t="shared" si="44"/>
        <v>0</v>
      </c>
      <c r="J26" s="236">
        <f t="shared" si="44"/>
        <v>0</v>
      </c>
      <c r="K26" s="236">
        <f t="shared" si="44"/>
        <v>0</v>
      </c>
      <c r="L26" s="236">
        <f t="shared" si="44"/>
        <v>0</v>
      </c>
      <c r="M26" s="236">
        <f t="shared" si="44"/>
        <v>0</v>
      </c>
      <c r="N26" s="236">
        <f t="shared" si="44"/>
        <v>0</v>
      </c>
      <c r="O26" s="236">
        <f t="shared" si="44"/>
        <v>0</v>
      </c>
      <c r="P26" s="236">
        <f t="shared" si="44"/>
        <v>0</v>
      </c>
      <c r="Q26" s="236">
        <f t="shared" si="44"/>
        <v>0</v>
      </c>
      <c r="R26" s="236">
        <f t="shared" si="44"/>
        <v>0</v>
      </c>
      <c r="S26" s="236">
        <f t="shared" si="44"/>
        <v>0</v>
      </c>
      <c r="T26" s="227">
        <f t="shared" si="8"/>
        <v>0</v>
      </c>
      <c r="U26" s="228">
        <f t="shared" ref="U26:X26" si="45">round(U$6*$A26,0)</f>
        <v>0</v>
      </c>
      <c r="V26" s="228">
        <f t="shared" si="45"/>
        <v>0</v>
      </c>
      <c r="W26" s="228">
        <f t="shared" si="45"/>
        <v>0</v>
      </c>
      <c r="X26" s="228">
        <f t="shared" si="45"/>
        <v>0</v>
      </c>
      <c r="Y26" s="105"/>
      <c r="Z26" s="105"/>
      <c r="AA26" s="105"/>
      <c r="AB26" s="235">
        <f t="shared" ref="AB26:AR26" si="46">$C26*H26</f>
        <v>0</v>
      </c>
      <c r="AC26" s="236">
        <f t="shared" si="46"/>
        <v>0</v>
      </c>
      <c r="AD26" s="236">
        <f t="shared" si="46"/>
        <v>0</v>
      </c>
      <c r="AE26" s="236">
        <f t="shared" si="46"/>
        <v>0</v>
      </c>
      <c r="AF26" s="236">
        <f t="shared" si="46"/>
        <v>0</v>
      </c>
      <c r="AG26" s="236">
        <f t="shared" si="46"/>
        <v>0</v>
      </c>
      <c r="AH26" s="236">
        <f t="shared" si="46"/>
        <v>0</v>
      </c>
      <c r="AI26" s="236">
        <f t="shared" si="46"/>
        <v>0</v>
      </c>
      <c r="AJ26" s="236">
        <f t="shared" si="46"/>
        <v>0</v>
      </c>
      <c r="AK26" s="236">
        <f t="shared" si="46"/>
        <v>0</v>
      </c>
      <c r="AL26" s="236">
        <f t="shared" si="46"/>
        <v>0</v>
      </c>
      <c r="AM26" s="236">
        <f t="shared" si="46"/>
        <v>0</v>
      </c>
      <c r="AN26" s="227">
        <f t="shared" si="46"/>
        <v>0</v>
      </c>
      <c r="AO26" s="228">
        <f t="shared" si="46"/>
        <v>0</v>
      </c>
      <c r="AP26" s="228">
        <f t="shared" si="46"/>
        <v>0</v>
      </c>
      <c r="AQ26" s="228">
        <f t="shared" si="46"/>
        <v>0</v>
      </c>
      <c r="AR26" s="228">
        <f t="shared" si="46"/>
        <v>0</v>
      </c>
      <c r="AS26" s="105"/>
      <c r="AT26" s="105"/>
    </row>
    <row r="27" ht="12.0" customHeight="1">
      <c r="A27" s="143"/>
      <c r="B27" s="229" t="s">
        <v>183</v>
      </c>
      <c r="C27" s="229"/>
      <c r="D27" s="229"/>
      <c r="E27" s="231" t="str">
        <f t="shared" si="5"/>
        <v>#DIV/0!</v>
      </c>
      <c r="F27" s="175"/>
      <c r="G27" s="232" t="str">
        <f t="shared" si="6"/>
        <v>Product 15</v>
      </c>
      <c r="H27" s="235">
        <f t="shared" ref="H27:S27" si="47">round(H$6*$A27,0)</f>
        <v>0</v>
      </c>
      <c r="I27" s="236">
        <f t="shared" si="47"/>
        <v>0</v>
      </c>
      <c r="J27" s="236">
        <f t="shared" si="47"/>
        <v>0</v>
      </c>
      <c r="K27" s="236">
        <f t="shared" si="47"/>
        <v>0</v>
      </c>
      <c r="L27" s="236">
        <f t="shared" si="47"/>
        <v>0</v>
      </c>
      <c r="M27" s="236">
        <f t="shared" si="47"/>
        <v>0</v>
      </c>
      <c r="N27" s="236">
        <f t="shared" si="47"/>
        <v>0</v>
      </c>
      <c r="O27" s="236">
        <f t="shared" si="47"/>
        <v>0</v>
      </c>
      <c r="P27" s="236">
        <f t="shared" si="47"/>
        <v>0</v>
      </c>
      <c r="Q27" s="236">
        <f t="shared" si="47"/>
        <v>0</v>
      </c>
      <c r="R27" s="236">
        <f t="shared" si="47"/>
        <v>0</v>
      </c>
      <c r="S27" s="236">
        <f t="shared" si="47"/>
        <v>0</v>
      </c>
      <c r="T27" s="227">
        <f t="shared" si="8"/>
        <v>0</v>
      </c>
      <c r="U27" s="228">
        <f t="shared" ref="U27:X27" si="48">round(U$6*$A27,0)</f>
        <v>0</v>
      </c>
      <c r="V27" s="228">
        <f t="shared" si="48"/>
        <v>0</v>
      </c>
      <c r="W27" s="228">
        <f t="shared" si="48"/>
        <v>0</v>
      </c>
      <c r="X27" s="228">
        <f t="shared" si="48"/>
        <v>0</v>
      </c>
      <c r="Y27" s="105"/>
      <c r="Z27" s="105"/>
      <c r="AA27" s="105"/>
      <c r="AB27" s="235">
        <f t="shared" ref="AB27:AR27" si="49">$C27*H27</f>
        <v>0</v>
      </c>
      <c r="AC27" s="236">
        <f t="shared" si="49"/>
        <v>0</v>
      </c>
      <c r="AD27" s="236">
        <f t="shared" si="49"/>
        <v>0</v>
      </c>
      <c r="AE27" s="236">
        <f t="shared" si="49"/>
        <v>0</v>
      </c>
      <c r="AF27" s="236">
        <f t="shared" si="49"/>
        <v>0</v>
      </c>
      <c r="AG27" s="236">
        <f t="shared" si="49"/>
        <v>0</v>
      </c>
      <c r="AH27" s="236">
        <f t="shared" si="49"/>
        <v>0</v>
      </c>
      <c r="AI27" s="236">
        <f t="shared" si="49"/>
        <v>0</v>
      </c>
      <c r="AJ27" s="236">
        <f t="shared" si="49"/>
        <v>0</v>
      </c>
      <c r="AK27" s="236">
        <f t="shared" si="49"/>
        <v>0</v>
      </c>
      <c r="AL27" s="236">
        <f t="shared" si="49"/>
        <v>0</v>
      </c>
      <c r="AM27" s="236">
        <f t="shared" si="49"/>
        <v>0</v>
      </c>
      <c r="AN27" s="227">
        <f t="shared" si="49"/>
        <v>0</v>
      </c>
      <c r="AO27" s="228">
        <f t="shared" si="49"/>
        <v>0</v>
      </c>
      <c r="AP27" s="228">
        <f t="shared" si="49"/>
        <v>0</v>
      </c>
      <c r="AQ27" s="228">
        <f t="shared" si="49"/>
        <v>0</v>
      </c>
      <c r="AR27" s="228">
        <f t="shared" si="49"/>
        <v>0</v>
      </c>
      <c r="AS27" s="105"/>
      <c r="AT27" s="105"/>
    </row>
    <row r="28" ht="13.5" customHeight="1">
      <c r="A28" s="109">
        <f>SUM(A13:A27)</f>
        <v>1</v>
      </c>
      <c r="B28" s="237"/>
      <c r="C28" s="238">
        <f t="shared" ref="C28:D28" si="50">AVERAGE(C13:C19)</f>
        <v>2.666666667</v>
      </c>
      <c r="D28" s="238">
        <f t="shared" si="50"/>
        <v>35</v>
      </c>
      <c r="E28" s="239">
        <f t="shared" si="5"/>
        <v>12.125</v>
      </c>
      <c r="F28" s="175"/>
      <c r="G28" s="240" t="str">
        <f t="shared" si="6"/>
        <v/>
      </c>
      <c r="H28" s="241">
        <f t="shared" ref="H28:X28" si="51">SUM(H13:H27)</f>
        <v>1000</v>
      </c>
      <c r="I28" s="242">
        <f t="shared" si="51"/>
        <v>1000</v>
      </c>
      <c r="J28" s="242">
        <f t="shared" si="51"/>
        <v>1000</v>
      </c>
      <c r="K28" s="242">
        <f t="shared" si="51"/>
        <v>1000</v>
      </c>
      <c r="L28" s="242">
        <f t="shared" si="51"/>
        <v>1000</v>
      </c>
      <c r="M28" s="242">
        <f t="shared" si="51"/>
        <v>1000</v>
      </c>
      <c r="N28" s="242">
        <f t="shared" si="51"/>
        <v>1000</v>
      </c>
      <c r="O28" s="242">
        <f t="shared" si="51"/>
        <v>1000</v>
      </c>
      <c r="P28" s="242">
        <f t="shared" si="51"/>
        <v>1000</v>
      </c>
      <c r="Q28" s="242">
        <f t="shared" si="51"/>
        <v>1000</v>
      </c>
      <c r="R28" s="242">
        <f t="shared" si="51"/>
        <v>1000</v>
      </c>
      <c r="S28" s="243">
        <f t="shared" si="51"/>
        <v>1000</v>
      </c>
      <c r="T28" s="243">
        <f t="shared" si="51"/>
        <v>12000</v>
      </c>
      <c r="U28" s="244">
        <f t="shared" si="51"/>
        <v>25160</v>
      </c>
      <c r="V28" s="244">
        <f t="shared" si="51"/>
        <v>40867</v>
      </c>
      <c r="W28" s="244">
        <f t="shared" si="51"/>
        <v>66059</v>
      </c>
      <c r="X28" s="244">
        <f t="shared" si="51"/>
        <v>106573</v>
      </c>
      <c r="Y28" s="105"/>
      <c r="Z28" s="105"/>
      <c r="AA28" s="105"/>
      <c r="AB28" s="241">
        <f t="shared" ref="AB28:AR28" si="52">SUM(AB13:AB27)</f>
        <v>2500</v>
      </c>
      <c r="AC28" s="242">
        <f t="shared" si="52"/>
        <v>2500</v>
      </c>
      <c r="AD28" s="242">
        <f t="shared" si="52"/>
        <v>2500</v>
      </c>
      <c r="AE28" s="242">
        <f t="shared" si="52"/>
        <v>2500</v>
      </c>
      <c r="AF28" s="242">
        <f t="shared" si="52"/>
        <v>2500</v>
      </c>
      <c r="AG28" s="242">
        <f t="shared" si="52"/>
        <v>2500</v>
      </c>
      <c r="AH28" s="242">
        <f t="shared" si="52"/>
        <v>2500</v>
      </c>
      <c r="AI28" s="242">
        <f t="shared" si="52"/>
        <v>2500</v>
      </c>
      <c r="AJ28" s="242">
        <f t="shared" si="52"/>
        <v>2500</v>
      </c>
      <c r="AK28" s="242">
        <f t="shared" si="52"/>
        <v>2500</v>
      </c>
      <c r="AL28" s="242">
        <f t="shared" si="52"/>
        <v>2500</v>
      </c>
      <c r="AM28" s="243">
        <f t="shared" si="52"/>
        <v>2500</v>
      </c>
      <c r="AN28" s="243">
        <f t="shared" si="52"/>
        <v>30000</v>
      </c>
      <c r="AO28" s="244">
        <f t="shared" si="52"/>
        <v>62900</v>
      </c>
      <c r="AP28" s="244">
        <f t="shared" si="52"/>
        <v>102167</v>
      </c>
      <c r="AQ28" s="244">
        <f t="shared" si="52"/>
        <v>165149</v>
      </c>
      <c r="AR28" s="244">
        <f t="shared" si="52"/>
        <v>266433</v>
      </c>
      <c r="AS28" s="105"/>
      <c r="AT28" s="105"/>
    </row>
    <row r="29" ht="13.5" customHeight="1">
      <c r="A29" s="105"/>
      <c r="B29" s="175"/>
      <c r="C29" s="175"/>
      <c r="D29" s="175"/>
      <c r="E29" s="175">
        <f>D28/C28</f>
        <v>13.125</v>
      </c>
      <c r="F29" s="175"/>
      <c r="G29" s="175"/>
      <c r="H29" s="245"/>
      <c r="I29" s="246"/>
      <c r="J29" s="246"/>
      <c r="K29" s="246"/>
      <c r="L29" s="246"/>
      <c r="M29" s="246"/>
      <c r="N29" s="246"/>
      <c r="O29" s="246"/>
      <c r="P29" s="246"/>
      <c r="Q29" s="246"/>
      <c r="R29" s="246"/>
      <c r="S29" s="246"/>
      <c r="T29" s="247">
        <f>SUM(H29:S29)</f>
        <v>0</v>
      </c>
      <c r="U29" s="247">
        <f t="shared" ref="U29:X29" si="53">(U28-T28)/T28</f>
        <v>1.096666667</v>
      </c>
      <c r="V29" s="247">
        <f t="shared" si="53"/>
        <v>0.6242845787</v>
      </c>
      <c r="W29" s="247">
        <f t="shared" si="53"/>
        <v>0.6164386914</v>
      </c>
      <c r="X29" s="247">
        <f t="shared" si="53"/>
        <v>0.6133002316</v>
      </c>
      <c r="Y29" s="105"/>
      <c r="Z29" s="105"/>
      <c r="AA29" s="105"/>
      <c r="AB29" s="245"/>
      <c r="AC29" s="246"/>
      <c r="AD29" s="246"/>
      <c r="AE29" s="246"/>
      <c r="AF29" s="246"/>
      <c r="AG29" s="246"/>
      <c r="AH29" s="246"/>
      <c r="AI29" s="246"/>
      <c r="AJ29" s="246"/>
      <c r="AK29" s="246"/>
      <c r="AL29" s="246"/>
      <c r="AM29" s="246"/>
      <c r="AN29" s="247">
        <f>SUM(AB29:AM29)</f>
        <v>0</v>
      </c>
      <c r="AO29" s="247">
        <f t="shared" ref="AO29:AR29" si="54">(AO28-AN28)/AN28</f>
        <v>1.096666667</v>
      </c>
      <c r="AP29" s="247">
        <f t="shared" si="54"/>
        <v>0.6242766296</v>
      </c>
      <c r="AQ29" s="247">
        <f t="shared" si="54"/>
        <v>0.616461284</v>
      </c>
      <c r="AR29" s="247">
        <f t="shared" si="54"/>
        <v>0.613288606</v>
      </c>
      <c r="AS29" s="105"/>
      <c r="AT29" s="105"/>
    </row>
    <row r="30" ht="11.25" customHeight="1">
      <c r="A30" s="105"/>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row>
    <row r="31" ht="11.25" customHeight="1">
      <c r="A31" s="105"/>
      <c r="B31" s="248" t="s">
        <v>184</v>
      </c>
      <c r="C31" s="249" t="s">
        <v>185</v>
      </c>
      <c r="D31" s="175"/>
      <c r="E31" s="175"/>
      <c r="F31" s="175"/>
      <c r="G31" s="175"/>
      <c r="H31" s="175"/>
      <c r="I31" s="175"/>
      <c r="J31" s="175"/>
      <c r="K31" s="175"/>
      <c r="L31" s="175"/>
      <c r="M31" s="175"/>
      <c r="N31" s="175"/>
      <c r="O31" s="175"/>
      <c r="P31" s="175"/>
      <c r="Q31" s="175"/>
      <c r="R31" s="175"/>
      <c r="S31" s="175"/>
      <c r="T31" s="250"/>
      <c r="U31" s="175"/>
      <c r="V31" s="175"/>
      <c r="W31" s="175"/>
      <c r="X31" s="17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row>
    <row r="32" ht="11.25" customHeight="1">
      <c r="A32" s="105"/>
      <c r="B32" s="251">
        <f t="shared" ref="B32:C32" si="55">A13</f>
        <v>0.3</v>
      </c>
      <c r="C32" s="252" t="str">
        <f t="shared" si="55"/>
        <v>Product 1</v>
      </c>
      <c r="D32" s="175"/>
      <c r="E32" s="175"/>
      <c r="F32" s="175"/>
      <c r="G32" s="175"/>
      <c r="H32" s="175"/>
      <c r="I32" s="175"/>
      <c r="J32" s="175"/>
      <c r="K32" s="175"/>
      <c r="L32" s="175"/>
      <c r="M32" s="175"/>
      <c r="N32" s="175"/>
      <c r="O32" s="175"/>
      <c r="P32" s="175"/>
      <c r="Q32" s="175"/>
      <c r="R32" s="175"/>
      <c r="S32" s="175"/>
      <c r="T32" s="175"/>
      <c r="U32" s="175"/>
      <c r="V32" s="175"/>
      <c r="W32" s="175"/>
      <c r="X32" s="175"/>
      <c r="Y32" s="105"/>
      <c r="Z32" s="105"/>
      <c r="AA32" s="253"/>
      <c r="AB32" s="253"/>
      <c r="AC32" s="253"/>
      <c r="AD32" s="253"/>
      <c r="AE32" s="253"/>
      <c r="AF32" s="253"/>
      <c r="AG32" s="253"/>
      <c r="AH32" s="253"/>
      <c r="AI32" s="253"/>
      <c r="AJ32" s="253"/>
      <c r="AK32" s="253"/>
      <c r="AL32" s="253"/>
      <c r="AM32" s="253"/>
      <c r="AN32" s="253"/>
      <c r="AO32" s="253"/>
      <c r="AP32" s="253"/>
      <c r="AQ32" s="253"/>
      <c r="AR32" s="253"/>
      <c r="AS32" s="105"/>
      <c r="AT32" s="105"/>
    </row>
    <row r="33" ht="15.75" customHeight="1">
      <c r="A33" s="105"/>
      <c r="B33" s="251">
        <f t="shared" ref="B33:C33" si="56">A14</f>
        <v>0.3</v>
      </c>
      <c r="C33" s="252" t="str">
        <f t="shared" si="56"/>
        <v>Product 2</v>
      </c>
      <c r="D33" s="175"/>
      <c r="E33" s="175"/>
      <c r="F33" s="175"/>
      <c r="G33" s="175"/>
      <c r="H33" s="216" t="s">
        <v>186</v>
      </c>
      <c r="I33" s="217"/>
      <c r="J33" s="217"/>
      <c r="K33" s="217"/>
      <c r="L33" s="217"/>
      <c r="M33" s="217"/>
      <c r="N33" s="217"/>
      <c r="O33" s="217"/>
      <c r="P33" s="217"/>
      <c r="Q33" s="217"/>
      <c r="R33" s="217"/>
      <c r="S33" s="217"/>
      <c r="T33" s="217"/>
      <c r="U33" s="217"/>
      <c r="V33" s="217"/>
      <c r="W33" s="217"/>
      <c r="X33" s="218"/>
      <c r="Y33" s="105"/>
      <c r="Z33" s="105"/>
      <c r="AA33" s="105"/>
      <c r="AB33" s="175"/>
      <c r="AC33" s="175"/>
      <c r="AD33" s="216" t="s">
        <v>187</v>
      </c>
      <c r="AE33" s="217"/>
      <c r="AF33" s="217"/>
      <c r="AG33" s="217"/>
      <c r="AH33" s="217"/>
      <c r="AI33" s="217"/>
      <c r="AJ33" s="217"/>
      <c r="AK33" s="217"/>
      <c r="AL33" s="217"/>
      <c r="AM33" s="217"/>
      <c r="AN33" s="217"/>
      <c r="AO33" s="217"/>
      <c r="AP33" s="217"/>
      <c r="AQ33" s="217"/>
      <c r="AR33" s="217"/>
      <c r="AS33" s="217"/>
      <c r="AT33" s="218"/>
    </row>
    <row r="34" ht="15.75" customHeight="1">
      <c r="A34" s="105"/>
      <c r="B34" s="251">
        <f t="shared" ref="B34:C34" si="57">A15</f>
        <v>0.4</v>
      </c>
      <c r="C34" s="252" t="str">
        <f t="shared" si="57"/>
        <v>Product 3</v>
      </c>
      <c r="D34" s="175"/>
      <c r="E34" s="175"/>
      <c r="F34" s="175"/>
      <c r="G34" s="224" t="s">
        <v>188</v>
      </c>
      <c r="H34" s="176" t="s">
        <v>0</v>
      </c>
      <c r="I34" s="177" t="s">
        <v>1</v>
      </c>
      <c r="J34" s="177" t="s">
        <v>2</v>
      </c>
      <c r="K34" s="177" t="s">
        <v>3</v>
      </c>
      <c r="L34" s="177" t="s">
        <v>4</v>
      </c>
      <c r="M34" s="177" t="s">
        <v>5</v>
      </c>
      <c r="N34" s="177" t="s">
        <v>6</v>
      </c>
      <c r="O34" s="177" t="s">
        <v>7</v>
      </c>
      <c r="P34" s="177" t="s">
        <v>8</v>
      </c>
      <c r="Q34" s="177" t="s">
        <v>9</v>
      </c>
      <c r="R34" s="177" t="s">
        <v>10</v>
      </c>
      <c r="S34" s="177" t="s">
        <v>11</v>
      </c>
      <c r="T34" s="178" t="s">
        <v>13</v>
      </c>
      <c r="U34" s="178" t="s">
        <v>14</v>
      </c>
      <c r="V34" s="178" t="s">
        <v>15</v>
      </c>
      <c r="W34" s="178" t="s">
        <v>16</v>
      </c>
      <c r="X34" s="178" t="s">
        <v>17</v>
      </c>
      <c r="Y34" s="105"/>
      <c r="Z34" s="105"/>
      <c r="AA34" s="105"/>
      <c r="AB34" s="175"/>
      <c r="AC34" s="224" t="s">
        <v>188</v>
      </c>
      <c r="AD34" s="176" t="s">
        <v>0</v>
      </c>
      <c r="AE34" s="177" t="s">
        <v>1</v>
      </c>
      <c r="AF34" s="177" t="s">
        <v>2</v>
      </c>
      <c r="AG34" s="177" t="s">
        <v>3</v>
      </c>
      <c r="AH34" s="177" t="s">
        <v>4</v>
      </c>
      <c r="AI34" s="177" t="s">
        <v>5</v>
      </c>
      <c r="AJ34" s="177" t="s">
        <v>6</v>
      </c>
      <c r="AK34" s="177" t="s">
        <v>7</v>
      </c>
      <c r="AL34" s="177" t="s">
        <v>8</v>
      </c>
      <c r="AM34" s="177" t="s">
        <v>9</v>
      </c>
      <c r="AN34" s="177" t="s">
        <v>10</v>
      </c>
      <c r="AO34" s="177" t="s">
        <v>11</v>
      </c>
      <c r="AP34" s="178" t="s">
        <v>13</v>
      </c>
      <c r="AQ34" s="178" t="s">
        <v>14</v>
      </c>
      <c r="AR34" s="178" t="s">
        <v>15</v>
      </c>
      <c r="AS34" s="178" t="s">
        <v>16</v>
      </c>
      <c r="AT34" s="178" t="s">
        <v>17</v>
      </c>
    </row>
    <row r="35" ht="11.25" customHeight="1">
      <c r="A35" s="105"/>
      <c r="B35" s="254"/>
      <c r="C35" s="254"/>
      <c r="D35" s="175"/>
      <c r="E35" s="175"/>
      <c r="F35" s="255" t="str">
        <f t="shared" ref="F35:F49" si="61">G13</f>
        <v>Product 1</v>
      </c>
      <c r="G35" s="256"/>
      <c r="H35" s="235">
        <f t="shared" ref="H35:S35" si="58">H13</f>
        <v>300</v>
      </c>
      <c r="I35" s="236">
        <f t="shared" si="58"/>
        <v>300</v>
      </c>
      <c r="J35" s="236">
        <f t="shared" si="58"/>
        <v>300</v>
      </c>
      <c r="K35" s="236">
        <f t="shared" si="58"/>
        <v>300</v>
      </c>
      <c r="L35" s="236">
        <f t="shared" si="58"/>
        <v>300</v>
      </c>
      <c r="M35" s="236">
        <f t="shared" si="58"/>
        <v>300</v>
      </c>
      <c r="N35" s="236">
        <f t="shared" si="58"/>
        <v>300</v>
      </c>
      <c r="O35" s="236">
        <f t="shared" si="58"/>
        <v>300</v>
      </c>
      <c r="P35" s="236">
        <f t="shared" si="58"/>
        <v>300</v>
      </c>
      <c r="Q35" s="236">
        <f t="shared" si="58"/>
        <v>300</v>
      </c>
      <c r="R35" s="236">
        <f t="shared" si="58"/>
        <v>300</v>
      </c>
      <c r="S35" s="236">
        <f t="shared" si="58"/>
        <v>300</v>
      </c>
      <c r="T35" s="228">
        <f t="shared" ref="T35:T49" si="63">SUM(G35:S35)</f>
        <v>3600</v>
      </c>
      <c r="U35" s="228">
        <f t="shared" ref="U35:X35" si="59">U13</f>
        <v>7548</v>
      </c>
      <c r="V35" s="228">
        <f t="shared" si="59"/>
        <v>12260</v>
      </c>
      <c r="W35" s="228">
        <f t="shared" si="59"/>
        <v>19818</v>
      </c>
      <c r="X35" s="228">
        <f t="shared" si="59"/>
        <v>31972</v>
      </c>
      <c r="Y35" s="105"/>
      <c r="Z35" s="105"/>
      <c r="AA35" s="105"/>
      <c r="AB35" s="255">
        <f t="shared" ref="AB35:AB49" si="65">G35*$C13</f>
        <v>0</v>
      </c>
      <c r="AC35" s="257">
        <f t="shared" ref="AC35:AP35" si="60">G35*$C13</f>
        <v>0</v>
      </c>
      <c r="AD35" s="235">
        <f t="shared" si="60"/>
        <v>1500</v>
      </c>
      <c r="AE35" s="236">
        <f t="shared" si="60"/>
        <v>1500</v>
      </c>
      <c r="AF35" s="236">
        <f t="shared" si="60"/>
        <v>1500</v>
      </c>
      <c r="AG35" s="236">
        <f t="shared" si="60"/>
        <v>1500</v>
      </c>
      <c r="AH35" s="236">
        <f t="shared" si="60"/>
        <v>1500</v>
      </c>
      <c r="AI35" s="236">
        <f t="shared" si="60"/>
        <v>1500</v>
      </c>
      <c r="AJ35" s="236">
        <f t="shared" si="60"/>
        <v>1500</v>
      </c>
      <c r="AK35" s="236">
        <f t="shared" si="60"/>
        <v>1500</v>
      </c>
      <c r="AL35" s="236">
        <f t="shared" si="60"/>
        <v>1500</v>
      </c>
      <c r="AM35" s="236">
        <f t="shared" si="60"/>
        <v>1500</v>
      </c>
      <c r="AN35" s="236">
        <f t="shared" si="60"/>
        <v>1500</v>
      </c>
      <c r="AO35" s="236">
        <f t="shared" si="60"/>
        <v>1500</v>
      </c>
      <c r="AP35" s="228">
        <f t="shared" si="60"/>
        <v>18000</v>
      </c>
      <c r="AQ35" s="228">
        <f>(U35*$C13)*(1-Assumptions!D$28)</f>
        <v>35853</v>
      </c>
      <c r="AR35" s="228">
        <f>(V35*$C13)*(1-Assumptions!E$28)</f>
        <v>56702.5</v>
      </c>
      <c r="AS35" s="228">
        <f>(W35*$C13)*(1-Assumptions!F$28)</f>
        <v>89181</v>
      </c>
      <c r="AT35" s="228">
        <f>(X35*$C13)*(1-Assumptions!G$28)</f>
        <v>139877.5</v>
      </c>
    </row>
    <row r="36" ht="11.25" customHeight="1">
      <c r="A36" s="105"/>
      <c r="B36" s="258"/>
      <c r="C36" s="258"/>
      <c r="D36" s="175"/>
      <c r="E36" s="175"/>
      <c r="F36" s="228" t="str">
        <f t="shared" si="61"/>
        <v>Product 2</v>
      </c>
      <c r="G36" s="257"/>
      <c r="H36" s="235">
        <f t="shared" ref="H36:S36" si="62">H14</f>
        <v>300</v>
      </c>
      <c r="I36" s="236">
        <f t="shared" si="62"/>
        <v>300</v>
      </c>
      <c r="J36" s="236">
        <f t="shared" si="62"/>
        <v>300</v>
      </c>
      <c r="K36" s="236">
        <f t="shared" si="62"/>
        <v>300</v>
      </c>
      <c r="L36" s="236">
        <f t="shared" si="62"/>
        <v>300</v>
      </c>
      <c r="M36" s="236">
        <f t="shared" si="62"/>
        <v>300</v>
      </c>
      <c r="N36" s="236">
        <f t="shared" si="62"/>
        <v>300</v>
      </c>
      <c r="O36" s="236">
        <f t="shared" si="62"/>
        <v>300</v>
      </c>
      <c r="P36" s="236">
        <f t="shared" si="62"/>
        <v>300</v>
      </c>
      <c r="Q36" s="236">
        <f t="shared" si="62"/>
        <v>300</v>
      </c>
      <c r="R36" s="236">
        <f t="shared" si="62"/>
        <v>300</v>
      </c>
      <c r="S36" s="236">
        <f t="shared" si="62"/>
        <v>300</v>
      </c>
      <c r="T36" s="228">
        <f t="shared" si="63"/>
        <v>3600</v>
      </c>
      <c r="U36" s="228">
        <f t="shared" ref="U36:X36" si="64">U14</f>
        <v>7548</v>
      </c>
      <c r="V36" s="228">
        <f t="shared" si="64"/>
        <v>12260</v>
      </c>
      <c r="W36" s="228">
        <f t="shared" si="64"/>
        <v>19818</v>
      </c>
      <c r="X36" s="228">
        <f t="shared" si="64"/>
        <v>31972</v>
      </c>
      <c r="Y36" s="105"/>
      <c r="Z36" s="105"/>
      <c r="AA36" s="105"/>
      <c r="AB36" s="255">
        <f t="shared" si="65"/>
        <v>0</v>
      </c>
      <c r="AC36" s="257">
        <f t="shared" ref="AC36:AP36" si="66">G36*$C14</f>
        <v>0</v>
      </c>
      <c r="AD36" s="235">
        <f t="shared" si="66"/>
        <v>600</v>
      </c>
      <c r="AE36" s="236">
        <f t="shared" si="66"/>
        <v>600</v>
      </c>
      <c r="AF36" s="236">
        <f t="shared" si="66"/>
        <v>600</v>
      </c>
      <c r="AG36" s="236">
        <f t="shared" si="66"/>
        <v>600</v>
      </c>
      <c r="AH36" s="236">
        <f t="shared" si="66"/>
        <v>600</v>
      </c>
      <c r="AI36" s="236">
        <f t="shared" si="66"/>
        <v>600</v>
      </c>
      <c r="AJ36" s="236">
        <f t="shared" si="66"/>
        <v>600</v>
      </c>
      <c r="AK36" s="236">
        <f t="shared" si="66"/>
        <v>600</v>
      </c>
      <c r="AL36" s="236">
        <f t="shared" si="66"/>
        <v>600</v>
      </c>
      <c r="AM36" s="236">
        <f t="shared" si="66"/>
        <v>600</v>
      </c>
      <c r="AN36" s="236">
        <f t="shared" si="66"/>
        <v>600</v>
      </c>
      <c r="AO36" s="236">
        <f t="shared" si="66"/>
        <v>600</v>
      </c>
      <c r="AP36" s="228">
        <f t="shared" si="66"/>
        <v>7200</v>
      </c>
      <c r="AQ36" s="228">
        <f>(U36*$C14)*(1-Assumptions!D$28)</f>
        <v>14341.2</v>
      </c>
      <c r="AR36" s="228">
        <f>(V36*$C14)*(1-Assumptions!E$28)</f>
        <v>22681</v>
      </c>
      <c r="AS36" s="228">
        <f>(W36*$C14)*(1-Assumptions!F$28)</f>
        <v>35672.4</v>
      </c>
      <c r="AT36" s="228">
        <f>(X36*$C14)*(1-Assumptions!G$28)</f>
        <v>55951</v>
      </c>
    </row>
    <row r="37" ht="11.25" customHeight="1">
      <c r="A37" s="105"/>
      <c r="B37" s="259" t="str">
        <f>C31</f>
        <v>Service</v>
      </c>
      <c r="C37" s="260" t="s">
        <v>189</v>
      </c>
      <c r="D37" s="175"/>
      <c r="E37" s="175"/>
      <c r="F37" s="228" t="str">
        <f t="shared" si="61"/>
        <v>Product 3</v>
      </c>
      <c r="G37" s="261"/>
      <c r="H37" s="235">
        <f t="shared" ref="H37:S37" si="67">H15</f>
        <v>400</v>
      </c>
      <c r="I37" s="262">
        <f t="shared" si="67"/>
        <v>400</v>
      </c>
      <c r="J37" s="262">
        <f t="shared" si="67"/>
        <v>400</v>
      </c>
      <c r="K37" s="262">
        <f t="shared" si="67"/>
        <v>400</v>
      </c>
      <c r="L37" s="262">
        <f t="shared" si="67"/>
        <v>400</v>
      </c>
      <c r="M37" s="262">
        <f t="shared" si="67"/>
        <v>400</v>
      </c>
      <c r="N37" s="262">
        <f t="shared" si="67"/>
        <v>400</v>
      </c>
      <c r="O37" s="262">
        <f t="shared" si="67"/>
        <v>400</v>
      </c>
      <c r="P37" s="262">
        <f t="shared" si="67"/>
        <v>400</v>
      </c>
      <c r="Q37" s="262">
        <f t="shared" si="67"/>
        <v>400</v>
      </c>
      <c r="R37" s="262">
        <f t="shared" si="67"/>
        <v>400</v>
      </c>
      <c r="S37" s="263">
        <f t="shared" si="67"/>
        <v>400</v>
      </c>
      <c r="T37" s="228">
        <f t="shared" si="63"/>
        <v>4800</v>
      </c>
      <c r="U37" s="228">
        <f t="shared" ref="U37:X37" si="68">U15</f>
        <v>10064</v>
      </c>
      <c r="V37" s="228">
        <f t="shared" si="68"/>
        <v>16347</v>
      </c>
      <c r="W37" s="228">
        <f t="shared" si="68"/>
        <v>26423</v>
      </c>
      <c r="X37" s="228">
        <f t="shared" si="68"/>
        <v>42629</v>
      </c>
      <c r="Y37" s="105"/>
      <c r="Z37" s="105"/>
      <c r="AA37" s="105"/>
      <c r="AB37" s="255">
        <f t="shared" si="65"/>
        <v>0</v>
      </c>
      <c r="AC37" s="257">
        <f t="shared" ref="AC37:AP37" si="69">G37*$C15</f>
        <v>0</v>
      </c>
      <c r="AD37" s="235">
        <f t="shared" si="69"/>
        <v>400</v>
      </c>
      <c r="AE37" s="236">
        <f t="shared" si="69"/>
        <v>400</v>
      </c>
      <c r="AF37" s="236">
        <f t="shared" si="69"/>
        <v>400</v>
      </c>
      <c r="AG37" s="236">
        <f t="shared" si="69"/>
        <v>400</v>
      </c>
      <c r="AH37" s="236">
        <f t="shared" si="69"/>
        <v>400</v>
      </c>
      <c r="AI37" s="236">
        <f t="shared" si="69"/>
        <v>400</v>
      </c>
      <c r="AJ37" s="236">
        <f t="shared" si="69"/>
        <v>400</v>
      </c>
      <c r="AK37" s="236">
        <f t="shared" si="69"/>
        <v>400</v>
      </c>
      <c r="AL37" s="236">
        <f t="shared" si="69"/>
        <v>400</v>
      </c>
      <c r="AM37" s="236">
        <f t="shared" si="69"/>
        <v>400</v>
      </c>
      <c r="AN37" s="236">
        <f t="shared" si="69"/>
        <v>400</v>
      </c>
      <c r="AO37" s="236">
        <f t="shared" si="69"/>
        <v>400</v>
      </c>
      <c r="AP37" s="228">
        <f t="shared" si="69"/>
        <v>4800</v>
      </c>
      <c r="AQ37" s="228">
        <f>(U37*$C15)*(1-Assumptions!D$28)</f>
        <v>9560.8</v>
      </c>
      <c r="AR37" s="228">
        <f>(V37*$C15)*(1-Assumptions!E$28)</f>
        <v>15120.975</v>
      </c>
      <c r="AS37" s="228">
        <f>(W37*$C15)*(1-Assumptions!F$28)</f>
        <v>23780.7</v>
      </c>
      <c r="AT37" s="228">
        <f>(X37*$C15)*(1-Assumptions!G$28)</f>
        <v>37300.375</v>
      </c>
    </row>
    <row r="38" ht="11.25" customHeight="1">
      <c r="A38" s="105"/>
      <c r="B38" s="264" t="str">
        <f t="shared" ref="B38:B40" si="73">B13</f>
        <v>Product 1</v>
      </c>
      <c r="C38" s="265">
        <f t="shared" ref="C38:C40" si="74">D13*1.2</f>
        <v>60</v>
      </c>
      <c r="D38" s="175"/>
      <c r="E38" s="175"/>
      <c r="F38" s="228" t="str">
        <f t="shared" si="61"/>
        <v>Product 4</v>
      </c>
      <c r="G38" s="261"/>
      <c r="H38" s="235">
        <f t="shared" ref="H38:S38" si="70">H16</f>
        <v>0</v>
      </c>
      <c r="I38" s="262">
        <f t="shared" si="70"/>
        <v>0</v>
      </c>
      <c r="J38" s="262">
        <f t="shared" si="70"/>
        <v>0</v>
      </c>
      <c r="K38" s="262">
        <f t="shared" si="70"/>
        <v>0</v>
      </c>
      <c r="L38" s="262">
        <f t="shared" si="70"/>
        <v>0</v>
      </c>
      <c r="M38" s="262">
        <f t="shared" si="70"/>
        <v>0</v>
      </c>
      <c r="N38" s="262">
        <f t="shared" si="70"/>
        <v>0</v>
      </c>
      <c r="O38" s="262">
        <f t="shared" si="70"/>
        <v>0</v>
      </c>
      <c r="P38" s="262">
        <f t="shared" si="70"/>
        <v>0</v>
      </c>
      <c r="Q38" s="262">
        <f t="shared" si="70"/>
        <v>0</v>
      </c>
      <c r="R38" s="262">
        <f t="shared" si="70"/>
        <v>0</v>
      </c>
      <c r="S38" s="263">
        <f t="shared" si="70"/>
        <v>0</v>
      </c>
      <c r="T38" s="228">
        <f t="shared" si="63"/>
        <v>0</v>
      </c>
      <c r="U38" s="228">
        <f t="shared" ref="U38:X38" si="71">U16</f>
        <v>0</v>
      </c>
      <c r="V38" s="228">
        <f t="shared" si="71"/>
        <v>0</v>
      </c>
      <c r="W38" s="228">
        <f t="shared" si="71"/>
        <v>0</v>
      </c>
      <c r="X38" s="228">
        <f t="shared" si="71"/>
        <v>0</v>
      </c>
      <c r="Y38" s="105"/>
      <c r="Z38" s="105"/>
      <c r="AA38" s="105"/>
      <c r="AB38" s="255">
        <f t="shared" si="65"/>
        <v>0</v>
      </c>
      <c r="AC38" s="257">
        <f t="shared" ref="AC38:AP38" si="72">G38*$C16</f>
        <v>0</v>
      </c>
      <c r="AD38" s="235">
        <f t="shared" si="72"/>
        <v>0</v>
      </c>
      <c r="AE38" s="236">
        <f t="shared" si="72"/>
        <v>0</v>
      </c>
      <c r="AF38" s="236">
        <f t="shared" si="72"/>
        <v>0</v>
      </c>
      <c r="AG38" s="236">
        <f t="shared" si="72"/>
        <v>0</v>
      </c>
      <c r="AH38" s="236">
        <f t="shared" si="72"/>
        <v>0</v>
      </c>
      <c r="AI38" s="236">
        <f t="shared" si="72"/>
        <v>0</v>
      </c>
      <c r="AJ38" s="236">
        <f t="shared" si="72"/>
        <v>0</v>
      </c>
      <c r="AK38" s="236">
        <f t="shared" si="72"/>
        <v>0</v>
      </c>
      <c r="AL38" s="236">
        <f t="shared" si="72"/>
        <v>0</v>
      </c>
      <c r="AM38" s="236">
        <f t="shared" si="72"/>
        <v>0</v>
      </c>
      <c r="AN38" s="236">
        <f t="shared" si="72"/>
        <v>0</v>
      </c>
      <c r="AO38" s="236">
        <f t="shared" si="72"/>
        <v>0</v>
      </c>
      <c r="AP38" s="228">
        <f t="shared" si="72"/>
        <v>0</v>
      </c>
      <c r="AQ38" s="228">
        <f>(U38*$C16)*(1-Assumptions!D$28)</f>
        <v>0</v>
      </c>
      <c r="AR38" s="228">
        <f>(V38*$C16)*(1-Assumptions!E$28)</f>
        <v>0</v>
      </c>
      <c r="AS38" s="228">
        <f>(W38*$C16)*(1-Assumptions!F$28)</f>
        <v>0</v>
      </c>
      <c r="AT38" s="228">
        <f>(X38*$C16)*(1-Assumptions!G$28)</f>
        <v>0</v>
      </c>
    </row>
    <row r="39" ht="11.25" customHeight="1">
      <c r="A39" s="105"/>
      <c r="B39" s="264" t="str">
        <f t="shared" si="73"/>
        <v>Product 2</v>
      </c>
      <c r="C39" s="265">
        <f t="shared" si="74"/>
        <v>48</v>
      </c>
      <c r="D39" s="175"/>
      <c r="E39" s="175"/>
      <c r="F39" s="228" t="str">
        <f t="shared" si="61"/>
        <v>Product 5</v>
      </c>
      <c r="G39" s="261"/>
      <c r="H39" s="235">
        <f t="shared" ref="H39:S39" si="75">H17</f>
        <v>0</v>
      </c>
      <c r="I39" s="262">
        <f t="shared" si="75"/>
        <v>0</v>
      </c>
      <c r="J39" s="262">
        <f t="shared" si="75"/>
        <v>0</v>
      </c>
      <c r="K39" s="262">
        <f t="shared" si="75"/>
        <v>0</v>
      </c>
      <c r="L39" s="262">
        <f t="shared" si="75"/>
        <v>0</v>
      </c>
      <c r="M39" s="262">
        <f t="shared" si="75"/>
        <v>0</v>
      </c>
      <c r="N39" s="262">
        <f t="shared" si="75"/>
        <v>0</v>
      </c>
      <c r="O39" s="262">
        <f t="shared" si="75"/>
        <v>0</v>
      </c>
      <c r="P39" s="262">
        <f t="shared" si="75"/>
        <v>0</v>
      </c>
      <c r="Q39" s="262">
        <f t="shared" si="75"/>
        <v>0</v>
      </c>
      <c r="R39" s="262">
        <f t="shared" si="75"/>
        <v>0</v>
      </c>
      <c r="S39" s="263">
        <f t="shared" si="75"/>
        <v>0</v>
      </c>
      <c r="T39" s="228">
        <f t="shared" si="63"/>
        <v>0</v>
      </c>
      <c r="U39" s="228">
        <f t="shared" ref="U39:X39" si="76">U17</f>
        <v>0</v>
      </c>
      <c r="V39" s="228">
        <f t="shared" si="76"/>
        <v>0</v>
      </c>
      <c r="W39" s="228">
        <f t="shared" si="76"/>
        <v>0</v>
      </c>
      <c r="X39" s="228">
        <f t="shared" si="76"/>
        <v>0</v>
      </c>
      <c r="Y39" s="105"/>
      <c r="Z39" s="105"/>
      <c r="AA39" s="105"/>
      <c r="AB39" s="255">
        <f t="shared" si="65"/>
        <v>0</v>
      </c>
      <c r="AC39" s="257">
        <f t="shared" ref="AC39:AP39" si="77">G39*$C17</f>
        <v>0</v>
      </c>
      <c r="AD39" s="235">
        <f t="shared" si="77"/>
        <v>0</v>
      </c>
      <c r="AE39" s="236">
        <f t="shared" si="77"/>
        <v>0</v>
      </c>
      <c r="AF39" s="236">
        <f t="shared" si="77"/>
        <v>0</v>
      </c>
      <c r="AG39" s="236">
        <f t="shared" si="77"/>
        <v>0</v>
      </c>
      <c r="AH39" s="236">
        <f t="shared" si="77"/>
        <v>0</v>
      </c>
      <c r="AI39" s="236">
        <f t="shared" si="77"/>
        <v>0</v>
      </c>
      <c r="AJ39" s="236">
        <f t="shared" si="77"/>
        <v>0</v>
      </c>
      <c r="AK39" s="236">
        <f t="shared" si="77"/>
        <v>0</v>
      </c>
      <c r="AL39" s="236">
        <f t="shared" si="77"/>
        <v>0</v>
      </c>
      <c r="AM39" s="236">
        <f t="shared" si="77"/>
        <v>0</v>
      </c>
      <c r="AN39" s="236">
        <f t="shared" si="77"/>
        <v>0</v>
      </c>
      <c r="AO39" s="236">
        <f t="shared" si="77"/>
        <v>0</v>
      </c>
      <c r="AP39" s="228">
        <f t="shared" si="77"/>
        <v>0</v>
      </c>
      <c r="AQ39" s="228">
        <f>(U39*$C17)*(1-Assumptions!D$28)</f>
        <v>0</v>
      </c>
      <c r="AR39" s="228">
        <f>(V39*$C17)*(1-Assumptions!E$28)</f>
        <v>0</v>
      </c>
      <c r="AS39" s="228">
        <f>(W39*$C17)*(1-Assumptions!F$28)</f>
        <v>0</v>
      </c>
      <c r="AT39" s="228">
        <f>(X39*$C17)*(1-Assumptions!G$28)</f>
        <v>0</v>
      </c>
    </row>
    <row r="40" ht="11.25" customHeight="1">
      <c r="A40" s="105"/>
      <c r="B40" s="264" t="str">
        <f t="shared" si="73"/>
        <v>Product 3</v>
      </c>
      <c r="C40" s="265">
        <f t="shared" si="74"/>
        <v>18</v>
      </c>
      <c r="D40" s="175"/>
      <c r="E40" s="175"/>
      <c r="F40" s="228" t="str">
        <f t="shared" si="61"/>
        <v>Product 6</v>
      </c>
      <c r="G40" s="257"/>
      <c r="H40" s="235">
        <f t="shared" ref="H40:S40" si="78">H18</f>
        <v>0</v>
      </c>
      <c r="I40" s="236">
        <f t="shared" si="78"/>
        <v>0</v>
      </c>
      <c r="J40" s="236">
        <f t="shared" si="78"/>
        <v>0</v>
      </c>
      <c r="K40" s="236">
        <f t="shared" si="78"/>
        <v>0</v>
      </c>
      <c r="L40" s="236">
        <f t="shared" si="78"/>
        <v>0</v>
      </c>
      <c r="M40" s="236">
        <f t="shared" si="78"/>
        <v>0</v>
      </c>
      <c r="N40" s="236">
        <f t="shared" si="78"/>
        <v>0</v>
      </c>
      <c r="O40" s="236">
        <f t="shared" si="78"/>
        <v>0</v>
      </c>
      <c r="P40" s="236">
        <f t="shared" si="78"/>
        <v>0</v>
      </c>
      <c r="Q40" s="236">
        <f t="shared" si="78"/>
        <v>0</v>
      </c>
      <c r="R40" s="236">
        <f t="shared" si="78"/>
        <v>0</v>
      </c>
      <c r="S40" s="236">
        <f t="shared" si="78"/>
        <v>0</v>
      </c>
      <c r="T40" s="228">
        <f t="shared" si="63"/>
        <v>0</v>
      </c>
      <c r="U40" s="228">
        <f t="shared" ref="U40:X40" si="79">U18</f>
        <v>0</v>
      </c>
      <c r="V40" s="228">
        <f t="shared" si="79"/>
        <v>0</v>
      </c>
      <c r="W40" s="228">
        <f t="shared" si="79"/>
        <v>0</v>
      </c>
      <c r="X40" s="228">
        <f t="shared" si="79"/>
        <v>0</v>
      </c>
      <c r="Y40" s="105"/>
      <c r="Z40" s="105"/>
      <c r="AA40" s="105"/>
      <c r="AB40" s="255">
        <f t="shared" si="65"/>
        <v>0</v>
      </c>
      <c r="AC40" s="257">
        <f t="shared" ref="AC40:AP40" si="80">G40*$C18</f>
        <v>0</v>
      </c>
      <c r="AD40" s="235">
        <f t="shared" si="80"/>
        <v>0</v>
      </c>
      <c r="AE40" s="236">
        <f t="shared" si="80"/>
        <v>0</v>
      </c>
      <c r="AF40" s="236">
        <f t="shared" si="80"/>
        <v>0</v>
      </c>
      <c r="AG40" s="236">
        <f t="shared" si="80"/>
        <v>0</v>
      </c>
      <c r="AH40" s="236">
        <f t="shared" si="80"/>
        <v>0</v>
      </c>
      <c r="AI40" s="236">
        <f t="shared" si="80"/>
        <v>0</v>
      </c>
      <c r="AJ40" s="236">
        <f t="shared" si="80"/>
        <v>0</v>
      </c>
      <c r="AK40" s="236">
        <f t="shared" si="80"/>
        <v>0</v>
      </c>
      <c r="AL40" s="236">
        <f t="shared" si="80"/>
        <v>0</v>
      </c>
      <c r="AM40" s="236">
        <f t="shared" si="80"/>
        <v>0</v>
      </c>
      <c r="AN40" s="236">
        <f t="shared" si="80"/>
        <v>0</v>
      </c>
      <c r="AO40" s="236">
        <f t="shared" si="80"/>
        <v>0</v>
      </c>
      <c r="AP40" s="228">
        <f t="shared" si="80"/>
        <v>0</v>
      </c>
      <c r="AQ40" s="228">
        <f>(U40*$C18)*(1-Assumptions!D$28)</f>
        <v>0</v>
      </c>
      <c r="AR40" s="228">
        <f>(V40*$C18)*(1-Assumptions!E$28)</f>
        <v>0</v>
      </c>
      <c r="AS40" s="228">
        <f>(W40*$C18)*(1-Assumptions!F$28)</f>
        <v>0</v>
      </c>
      <c r="AT40" s="228">
        <f>(X40*$C18)*(1-Assumptions!G$28)</f>
        <v>0</v>
      </c>
    </row>
    <row r="41" ht="11.25" customHeight="1">
      <c r="A41" s="105"/>
      <c r="B41" s="175"/>
      <c r="C41" s="175"/>
      <c r="D41" s="175"/>
      <c r="E41" s="175"/>
      <c r="F41" s="228" t="str">
        <f t="shared" si="61"/>
        <v>Product 7</v>
      </c>
      <c r="G41" s="257"/>
      <c r="H41" s="235">
        <f t="shared" ref="H41:S41" si="81">H19</f>
        <v>0</v>
      </c>
      <c r="I41" s="236">
        <f t="shared" si="81"/>
        <v>0</v>
      </c>
      <c r="J41" s="236">
        <f t="shared" si="81"/>
        <v>0</v>
      </c>
      <c r="K41" s="236">
        <f t="shared" si="81"/>
        <v>0</v>
      </c>
      <c r="L41" s="236">
        <f t="shared" si="81"/>
        <v>0</v>
      </c>
      <c r="M41" s="236">
        <f t="shared" si="81"/>
        <v>0</v>
      </c>
      <c r="N41" s="236">
        <f t="shared" si="81"/>
        <v>0</v>
      </c>
      <c r="O41" s="236">
        <f t="shared" si="81"/>
        <v>0</v>
      </c>
      <c r="P41" s="236">
        <f t="shared" si="81"/>
        <v>0</v>
      </c>
      <c r="Q41" s="236">
        <f t="shared" si="81"/>
        <v>0</v>
      </c>
      <c r="R41" s="236">
        <f t="shared" si="81"/>
        <v>0</v>
      </c>
      <c r="S41" s="236">
        <f t="shared" si="81"/>
        <v>0</v>
      </c>
      <c r="T41" s="228">
        <f t="shared" si="63"/>
        <v>0</v>
      </c>
      <c r="U41" s="228">
        <f t="shared" ref="U41:X41" si="82">U19</f>
        <v>0</v>
      </c>
      <c r="V41" s="228">
        <f t="shared" si="82"/>
        <v>0</v>
      </c>
      <c r="W41" s="228">
        <f t="shared" si="82"/>
        <v>0</v>
      </c>
      <c r="X41" s="228">
        <f t="shared" si="82"/>
        <v>0</v>
      </c>
      <c r="Y41" s="105"/>
      <c r="Z41" s="105"/>
      <c r="AA41" s="105"/>
      <c r="AB41" s="255">
        <f t="shared" si="65"/>
        <v>0</v>
      </c>
      <c r="AC41" s="257">
        <f t="shared" ref="AC41:AP41" si="83">G41*$C19</f>
        <v>0</v>
      </c>
      <c r="AD41" s="235">
        <f t="shared" si="83"/>
        <v>0</v>
      </c>
      <c r="AE41" s="236">
        <f t="shared" si="83"/>
        <v>0</v>
      </c>
      <c r="AF41" s="236">
        <f t="shared" si="83"/>
        <v>0</v>
      </c>
      <c r="AG41" s="236">
        <f t="shared" si="83"/>
        <v>0</v>
      </c>
      <c r="AH41" s="236">
        <f t="shared" si="83"/>
        <v>0</v>
      </c>
      <c r="AI41" s="236">
        <f t="shared" si="83"/>
        <v>0</v>
      </c>
      <c r="AJ41" s="236">
        <f t="shared" si="83"/>
        <v>0</v>
      </c>
      <c r="AK41" s="236">
        <f t="shared" si="83"/>
        <v>0</v>
      </c>
      <c r="AL41" s="236">
        <f t="shared" si="83"/>
        <v>0</v>
      </c>
      <c r="AM41" s="236">
        <f t="shared" si="83"/>
        <v>0</v>
      </c>
      <c r="AN41" s="236">
        <f t="shared" si="83"/>
        <v>0</v>
      </c>
      <c r="AO41" s="236">
        <f t="shared" si="83"/>
        <v>0</v>
      </c>
      <c r="AP41" s="228">
        <f t="shared" si="83"/>
        <v>0</v>
      </c>
      <c r="AQ41" s="228">
        <f>(U41*$C19)*(1-Assumptions!D$28)</f>
        <v>0</v>
      </c>
      <c r="AR41" s="228">
        <f>(V41*$C19)*(1-Assumptions!E$28)</f>
        <v>0</v>
      </c>
      <c r="AS41" s="228">
        <f>(W41*$C19)*(1-Assumptions!F$28)</f>
        <v>0</v>
      </c>
      <c r="AT41" s="228">
        <f>(X41*$C19)*(1-Assumptions!G$28)</f>
        <v>0</v>
      </c>
    </row>
    <row r="42" ht="11.25" customHeight="1">
      <c r="A42" s="105"/>
      <c r="B42" s="175"/>
      <c r="C42" s="175"/>
      <c r="D42" s="175"/>
      <c r="E42" s="175"/>
      <c r="F42" s="228" t="str">
        <f t="shared" si="61"/>
        <v>Product 8</v>
      </c>
      <c r="G42" s="257"/>
      <c r="H42" s="235">
        <f t="shared" ref="H42:S42" si="84">H20</f>
        <v>0</v>
      </c>
      <c r="I42" s="236">
        <f t="shared" si="84"/>
        <v>0</v>
      </c>
      <c r="J42" s="236">
        <f t="shared" si="84"/>
        <v>0</v>
      </c>
      <c r="K42" s="236">
        <f t="shared" si="84"/>
        <v>0</v>
      </c>
      <c r="L42" s="236">
        <f t="shared" si="84"/>
        <v>0</v>
      </c>
      <c r="M42" s="236">
        <f t="shared" si="84"/>
        <v>0</v>
      </c>
      <c r="N42" s="236">
        <f t="shared" si="84"/>
        <v>0</v>
      </c>
      <c r="O42" s="236">
        <f t="shared" si="84"/>
        <v>0</v>
      </c>
      <c r="P42" s="236">
        <f t="shared" si="84"/>
        <v>0</v>
      </c>
      <c r="Q42" s="236">
        <f t="shared" si="84"/>
        <v>0</v>
      </c>
      <c r="R42" s="236">
        <f t="shared" si="84"/>
        <v>0</v>
      </c>
      <c r="S42" s="236">
        <f t="shared" si="84"/>
        <v>0</v>
      </c>
      <c r="T42" s="228">
        <f t="shared" si="63"/>
        <v>0</v>
      </c>
      <c r="U42" s="228">
        <f t="shared" ref="U42:X42" si="85">U20</f>
        <v>0</v>
      </c>
      <c r="V42" s="228">
        <f t="shared" si="85"/>
        <v>0</v>
      </c>
      <c r="W42" s="228">
        <f t="shared" si="85"/>
        <v>0</v>
      </c>
      <c r="X42" s="228">
        <f t="shared" si="85"/>
        <v>0</v>
      </c>
      <c r="Y42" s="105"/>
      <c r="Z42" s="105"/>
      <c r="AA42" s="105"/>
      <c r="AB42" s="255">
        <f t="shared" si="65"/>
        <v>0</v>
      </c>
      <c r="AC42" s="257">
        <f t="shared" ref="AC42:AP42" si="86">G42*$C20</f>
        <v>0</v>
      </c>
      <c r="AD42" s="235">
        <f t="shared" si="86"/>
        <v>0</v>
      </c>
      <c r="AE42" s="236">
        <f t="shared" si="86"/>
        <v>0</v>
      </c>
      <c r="AF42" s="236">
        <f t="shared" si="86"/>
        <v>0</v>
      </c>
      <c r="AG42" s="236">
        <f t="shared" si="86"/>
        <v>0</v>
      </c>
      <c r="AH42" s="236">
        <f t="shared" si="86"/>
        <v>0</v>
      </c>
      <c r="AI42" s="236">
        <f t="shared" si="86"/>
        <v>0</v>
      </c>
      <c r="AJ42" s="236">
        <f t="shared" si="86"/>
        <v>0</v>
      </c>
      <c r="AK42" s="236">
        <f t="shared" si="86"/>
        <v>0</v>
      </c>
      <c r="AL42" s="236">
        <f t="shared" si="86"/>
        <v>0</v>
      </c>
      <c r="AM42" s="236">
        <f t="shared" si="86"/>
        <v>0</v>
      </c>
      <c r="AN42" s="236">
        <f t="shared" si="86"/>
        <v>0</v>
      </c>
      <c r="AO42" s="236">
        <f t="shared" si="86"/>
        <v>0</v>
      </c>
      <c r="AP42" s="228">
        <f t="shared" si="86"/>
        <v>0</v>
      </c>
      <c r="AQ42" s="228">
        <f>(U42*$C20)*(1-Assumptions!D$28)</f>
        <v>0</v>
      </c>
      <c r="AR42" s="228">
        <f>(V42*$C20)*(1-Assumptions!E$28)</f>
        <v>0</v>
      </c>
      <c r="AS42" s="228">
        <f>(W42*$C20)*(1-Assumptions!F$28)</f>
        <v>0</v>
      </c>
      <c r="AT42" s="228">
        <f>(X42*$C20)*(1-Assumptions!G$28)</f>
        <v>0</v>
      </c>
    </row>
    <row r="43" ht="11.25" customHeight="1">
      <c r="A43" s="105"/>
      <c r="B43" s="175"/>
      <c r="C43" s="175"/>
      <c r="D43" s="175"/>
      <c r="E43" s="175"/>
      <c r="F43" s="228" t="str">
        <f t="shared" si="61"/>
        <v>Product 9</v>
      </c>
      <c r="G43" s="257"/>
      <c r="H43" s="235">
        <f t="shared" ref="H43:S43" si="87">H21</f>
        <v>0</v>
      </c>
      <c r="I43" s="236">
        <f t="shared" si="87"/>
        <v>0</v>
      </c>
      <c r="J43" s="236">
        <f t="shared" si="87"/>
        <v>0</v>
      </c>
      <c r="K43" s="236">
        <f t="shared" si="87"/>
        <v>0</v>
      </c>
      <c r="L43" s="236">
        <f t="shared" si="87"/>
        <v>0</v>
      </c>
      <c r="M43" s="236">
        <f t="shared" si="87"/>
        <v>0</v>
      </c>
      <c r="N43" s="236">
        <f t="shared" si="87"/>
        <v>0</v>
      </c>
      <c r="O43" s="236">
        <f t="shared" si="87"/>
        <v>0</v>
      </c>
      <c r="P43" s="236">
        <f t="shared" si="87"/>
        <v>0</v>
      </c>
      <c r="Q43" s="236">
        <f t="shared" si="87"/>
        <v>0</v>
      </c>
      <c r="R43" s="236">
        <f t="shared" si="87"/>
        <v>0</v>
      </c>
      <c r="S43" s="236">
        <f t="shared" si="87"/>
        <v>0</v>
      </c>
      <c r="T43" s="228">
        <f t="shared" si="63"/>
        <v>0</v>
      </c>
      <c r="U43" s="228">
        <f t="shared" ref="U43:X43" si="88">U21</f>
        <v>0</v>
      </c>
      <c r="V43" s="228">
        <f t="shared" si="88"/>
        <v>0</v>
      </c>
      <c r="W43" s="228">
        <f t="shared" si="88"/>
        <v>0</v>
      </c>
      <c r="X43" s="228">
        <f t="shared" si="88"/>
        <v>0</v>
      </c>
      <c r="Y43" s="105"/>
      <c r="Z43" s="105"/>
      <c r="AA43" s="105"/>
      <c r="AB43" s="255">
        <f t="shared" si="65"/>
        <v>0</v>
      </c>
      <c r="AC43" s="257">
        <f t="shared" ref="AC43:AP43" si="89">G43*$C21</f>
        <v>0</v>
      </c>
      <c r="AD43" s="235">
        <f t="shared" si="89"/>
        <v>0</v>
      </c>
      <c r="AE43" s="236">
        <f t="shared" si="89"/>
        <v>0</v>
      </c>
      <c r="AF43" s="236">
        <f t="shared" si="89"/>
        <v>0</v>
      </c>
      <c r="AG43" s="236">
        <f t="shared" si="89"/>
        <v>0</v>
      </c>
      <c r="AH43" s="236">
        <f t="shared" si="89"/>
        <v>0</v>
      </c>
      <c r="AI43" s="236">
        <f t="shared" si="89"/>
        <v>0</v>
      </c>
      <c r="AJ43" s="236">
        <f t="shared" si="89"/>
        <v>0</v>
      </c>
      <c r="AK43" s="236">
        <f t="shared" si="89"/>
        <v>0</v>
      </c>
      <c r="AL43" s="236">
        <f t="shared" si="89"/>
        <v>0</v>
      </c>
      <c r="AM43" s="236">
        <f t="shared" si="89"/>
        <v>0</v>
      </c>
      <c r="AN43" s="236">
        <f t="shared" si="89"/>
        <v>0</v>
      </c>
      <c r="AO43" s="236">
        <f t="shared" si="89"/>
        <v>0</v>
      </c>
      <c r="AP43" s="228">
        <f t="shared" si="89"/>
        <v>0</v>
      </c>
      <c r="AQ43" s="228">
        <f>(U43*$C21)*(1-Assumptions!D$28)</f>
        <v>0</v>
      </c>
      <c r="AR43" s="228">
        <f>(V43*$C21)*(1-Assumptions!E$28)</f>
        <v>0</v>
      </c>
      <c r="AS43" s="228">
        <f>(W43*$C21)*(1-Assumptions!F$28)</f>
        <v>0</v>
      </c>
      <c r="AT43" s="228">
        <f>(X43*$C21)*(1-Assumptions!G$28)</f>
        <v>0</v>
      </c>
    </row>
    <row r="44" ht="11.25" customHeight="1">
      <c r="A44" s="105"/>
      <c r="B44" s="175"/>
      <c r="C44" s="175"/>
      <c r="D44" s="175"/>
      <c r="E44" s="175"/>
      <c r="F44" s="228" t="str">
        <f t="shared" si="61"/>
        <v>Product 10</v>
      </c>
      <c r="G44" s="257"/>
      <c r="H44" s="235">
        <f t="shared" ref="H44:S44" si="90">H22</f>
        <v>0</v>
      </c>
      <c r="I44" s="236">
        <f t="shared" si="90"/>
        <v>0</v>
      </c>
      <c r="J44" s="236">
        <f t="shared" si="90"/>
        <v>0</v>
      </c>
      <c r="K44" s="236">
        <f t="shared" si="90"/>
        <v>0</v>
      </c>
      <c r="L44" s="236">
        <f t="shared" si="90"/>
        <v>0</v>
      </c>
      <c r="M44" s="236">
        <f t="shared" si="90"/>
        <v>0</v>
      </c>
      <c r="N44" s="236">
        <f t="shared" si="90"/>
        <v>0</v>
      </c>
      <c r="O44" s="236">
        <f t="shared" si="90"/>
        <v>0</v>
      </c>
      <c r="P44" s="236">
        <f t="shared" si="90"/>
        <v>0</v>
      </c>
      <c r="Q44" s="236">
        <f t="shared" si="90"/>
        <v>0</v>
      </c>
      <c r="R44" s="236">
        <f t="shared" si="90"/>
        <v>0</v>
      </c>
      <c r="S44" s="236">
        <f t="shared" si="90"/>
        <v>0</v>
      </c>
      <c r="T44" s="228">
        <f t="shared" si="63"/>
        <v>0</v>
      </c>
      <c r="U44" s="228">
        <f t="shared" ref="U44:X44" si="91">U22</f>
        <v>0</v>
      </c>
      <c r="V44" s="228">
        <f t="shared" si="91"/>
        <v>0</v>
      </c>
      <c r="W44" s="228">
        <f t="shared" si="91"/>
        <v>0</v>
      </c>
      <c r="X44" s="228">
        <f t="shared" si="91"/>
        <v>0</v>
      </c>
      <c r="Y44" s="105"/>
      <c r="Z44" s="105"/>
      <c r="AA44" s="105"/>
      <c r="AB44" s="255">
        <f t="shared" si="65"/>
        <v>0</v>
      </c>
      <c r="AC44" s="257">
        <f t="shared" ref="AC44:AP44" si="92">G44*$C22</f>
        <v>0</v>
      </c>
      <c r="AD44" s="235">
        <f t="shared" si="92"/>
        <v>0</v>
      </c>
      <c r="AE44" s="236">
        <f t="shared" si="92"/>
        <v>0</v>
      </c>
      <c r="AF44" s="236">
        <f t="shared" si="92"/>
        <v>0</v>
      </c>
      <c r="AG44" s="236">
        <f t="shared" si="92"/>
        <v>0</v>
      </c>
      <c r="AH44" s="236">
        <f t="shared" si="92"/>
        <v>0</v>
      </c>
      <c r="AI44" s="236">
        <f t="shared" si="92"/>
        <v>0</v>
      </c>
      <c r="AJ44" s="236">
        <f t="shared" si="92"/>
        <v>0</v>
      </c>
      <c r="AK44" s="236">
        <f t="shared" si="92"/>
        <v>0</v>
      </c>
      <c r="AL44" s="236">
        <f t="shared" si="92"/>
        <v>0</v>
      </c>
      <c r="AM44" s="236">
        <f t="shared" si="92"/>
        <v>0</v>
      </c>
      <c r="AN44" s="236">
        <f t="shared" si="92"/>
        <v>0</v>
      </c>
      <c r="AO44" s="236">
        <f t="shared" si="92"/>
        <v>0</v>
      </c>
      <c r="AP44" s="228">
        <f t="shared" si="92"/>
        <v>0</v>
      </c>
      <c r="AQ44" s="228">
        <f>(U44*$C22)*(1-Assumptions!D$28)</f>
        <v>0</v>
      </c>
      <c r="AR44" s="228">
        <f>(V44*$C22)*(1-Assumptions!E$28)</f>
        <v>0</v>
      </c>
      <c r="AS44" s="228">
        <f>(W44*$C22)*(1-Assumptions!F$28)</f>
        <v>0</v>
      </c>
      <c r="AT44" s="228">
        <f>(X44*$C22)*(1-Assumptions!G$28)</f>
        <v>0</v>
      </c>
    </row>
    <row r="45" ht="11.25" customHeight="1">
      <c r="A45" s="105"/>
      <c r="B45" s="175"/>
      <c r="C45" s="175"/>
      <c r="D45" s="175"/>
      <c r="E45" s="175"/>
      <c r="F45" s="228" t="str">
        <f t="shared" si="61"/>
        <v>Product 11</v>
      </c>
      <c r="G45" s="257"/>
      <c r="H45" s="235">
        <f t="shared" ref="H45:S45" si="93">H23</f>
        <v>0</v>
      </c>
      <c r="I45" s="236">
        <f t="shared" si="93"/>
        <v>0</v>
      </c>
      <c r="J45" s="236">
        <f t="shared" si="93"/>
        <v>0</v>
      </c>
      <c r="K45" s="236">
        <f t="shared" si="93"/>
        <v>0</v>
      </c>
      <c r="L45" s="236">
        <f t="shared" si="93"/>
        <v>0</v>
      </c>
      <c r="M45" s="236">
        <f t="shared" si="93"/>
        <v>0</v>
      </c>
      <c r="N45" s="236">
        <f t="shared" si="93"/>
        <v>0</v>
      </c>
      <c r="O45" s="236">
        <f t="shared" si="93"/>
        <v>0</v>
      </c>
      <c r="P45" s="236">
        <f t="shared" si="93"/>
        <v>0</v>
      </c>
      <c r="Q45" s="236">
        <f t="shared" si="93"/>
        <v>0</v>
      </c>
      <c r="R45" s="236">
        <f t="shared" si="93"/>
        <v>0</v>
      </c>
      <c r="S45" s="236">
        <f t="shared" si="93"/>
        <v>0</v>
      </c>
      <c r="T45" s="228">
        <f t="shared" si="63"/>
        <v>0</v>
      </c>
      <c r="U45" s="228">
        <f t="shared" ref="U45:X45" si="94">U23</f>
        <v>0</v>
      </c>
      <c r="V45" s="228">
        <f t="shared" si="94"/>
        <v>0</v>
      </c>
      <c r="W45" s="228">
        <f t="shared" si="94"/>
        <v>0</v>
      </c>
      <c r="X45" s="228">
        <f t="shared" si="94"/>
        <v>0</v>
      </c>
      <c r="Y45" s="105"/>
      <c r="Z45" s="105"/>
      <c r="AA45" s="105"/>
      <c r="AB45" s="255">
        <f t="shared" si="65"/>
        <v>0</v>
      </c>
      <c r="AC45" s="257">
        <f t="shared" ref="AC45:AP45" si="95">G45*$C23</f>
        <v>0</v>
      </c>
      <c r="AD45" s="235">
        <f t="shared" si="95"/>
        <v>0</v>
      </c>
      <c r="AE45" s="236">
        <f t="shared" si="95"/>
        <v>0</v>
      </c>
      <c r="AF45" s="236">
        <f t="shared" si="95"/>
        <v>0</v>
      </c>
      <c r="AG45" s="236">
        <f t="shared" si="95"/>
        <v>0</v>
      </c>
      <c r="AH45" s="236">
        <f t="shared" si="95"/>
        <v>0</v>
      </c>
      <c r="AI45" s="236">
        <f t="shared" si="95"/>
        <v>0</v>
      </c>
      <c r="AJ45" s="236">
        <f t="shared" si="95"/>
        <v>0</v>
      </c>
      <c r="AK45" s="236">
        <f t="shared" si="95"/>
        <v>0</v>
      </c>
      <c r="AL45" s="236">
        <f t="shared" si="95"/>
        <v>0</v>
      </c>
      <c r="AM45" s="236">
        <f t="shared" si="95"/>
        <v>0</v>
      </c>
      <c r="AN45" s="236">
        <f t="shared" si="95"/>
        <v>0</v>
      </c>
      <c r="AO45" s="236">
        <f t="shared" si="95"/>
        <v>0</v>
      </c>
      <c r="AP45" s="228">
        <f t="shared" si="95"/>
        <v>0</v>
      </c>
      <c r="AQ45" s="228">
        <f>(U45*$C23)*(1-Assumptions!D$28)</f>
        <v>0</v>
      </c>
      <c r="AR45" s="228">
        <f>(V45*$C23)*(1-Assumptions!E$28)</f>
        <v>0</v>
      </c>
      <c r="AS45" s="228">
        <f>(W45*$C23)*(1-Assumptions!F$28)</f>
        <v>0</v>
      </c>
      <c r="AT45" s="228">
        <f>(X45*$C23)*(1-Assumptions!G$28)</f>
        <v>0</v>
      </c>
    </row>
    <row r="46" ht="11.25" customHeight="1">
      <c r="A46" s="105"/>
      <c r="B46" s="175"/>
      <c r="C46" s="175"/>
      <c r="D46" s="175"/>
      <c r="E46" s="175"/>
      <c r="F46" s="228" t="str">
        <f t="shared" si="61"/>
        <v>Product 12</v>
      </c>
      <c r="G46" s="257"/>
      <c r="H46" s="235">
        <f t="shared" ref="H46:S46" si="96">H24</f>
        <v>0</v>
      </c>
      <c r="I46" s="236">
        <f t="shared" si="96"/>
        <v>0</v>
      </c>
      <c r="J46" s="236">
        <f t="shared" si="96"/>
        <v>0</v>
      </c>
      <c r="K46" s="236">
        <f t="shared" si="96"/>
        <v>0</v>
      </c>
      <c r="L46" s="236">
        <f t="shared" si="96"/>
        <v>0</v>
      </c>
      <c r="M46" s="236">
        <f t="shared" si="96"/>
        <v>0</v>
      </c>
      <c r="N46" s="236">
        <f t="shared" si="96"/>
        <v>0</v>
      </c>
      <c r="O46" s="236">
        <f t="shared" si="96"/>
        <v>0</v>
      </c>
      <c r="P46" s="236">
        <f t="shared" si="96"/>
        <v>0</v>
      </c>
      <c r="Q46" s="236">
        <f t="shared" si="96"/>
        <v>0</v>
      </c>
      <c r="R46" s="236">
        <f t="shared" si="96"/>
        <v>0</v>
      </c>
      <c r="S46" s="236">
        <f t="shared" si="96"/>
        <v>0</v>
      </c>
      <c r="T46" s="228">
        <f t="shared" si="63"/>
        <v>0</v>
      </c>
      <c r="U46" s="228">
        <f t="shared" ref="U46:X46" si="97">U24</f>
        <v>0</v>
      </c>
      <c r="V46" s="228">
        <f t="shared" si="97"/>
        <v>0</v>
      </c>
      <c r="W46" s="228">
        <f t="shared" si="97"/>
        <v>0</v>
      </c>
      <c r="X46" s="228">
        <f t="shared" si="97"/>
        <v>0</v>
      </c>
      <c r="Y46" s="105"/>
      <c r="Z46" s="105"/>
      <c r="AA46" s="105"/>
      <c r="AB46" s="255">
        <f t="shared" si="65"/>
        <v>0</v>
      </c>
      <c r="AC46" s="257">
        <f t="shared" ref="AC46:AP46" si="98">G46*$C24</f>
        <v>0</v>
      </c>
      <c r="AD46" s="235">
        <f t="shared" si="98"/>
        <v>0</v>
      </c>
      <c r="AE46" s="236">
        <f t="shared" si="98"/>
        <v>0</v>
      </c>
      <c r="AF46" s="236">
        <f t="shared" si="98"/>
        <v>0</v>
      </c>
      <c r="AG46" s="236">
        <f t="shared" si="98"/>
        <v>0</v>
      </c>
      <c r="AH46" s="236">
        <f t="shared" si="98"/>
        <v>0</v>
      </c>
      <c r="AI46" s="236">
        <f t="shared" si="98"/>
        <v>0</v>
      </c>
      <c r="AJ46" s="236">
        <f t="shared" si="98"/>
        <v>0</v>
      </c>
      <c r="AK46" s="236">
        <f t="shared" si="98"/>
        <v>0</v>
      </c>
      <c r="AL46" s="236">
        <f t="shared" si="98"/>
        <v>0</v>
      </c>
      <c r="AM46" s="236">
        <f t="shared" si="98"/>
        <v>0</v>
      </c>
      <c r="AN46" s="236">
        <f t="shared" si="98"/>
        <v>0</v>
      </c>
      <c r="AO46" s="236">
        <f t="shared" si="98"/>
        <v>0</v>
      </c>
      <c r="AP46" s="228">
        <f t="shared" si="98"/>
        <v>0</v>
      </c>
      <c r="AQ46" s="228">
        <f>(U46*$C24)*(1-Assumptions!D$28)</f>
        <v>0</v>
      </c>
      <c r="AR46" s="228">
        <f>(V46*$C24)*(1-Assumptions!E$28)</f>
        <v>0</v>
      </c>
      <c r="AS46" s="228">
        <f>(W46*$C24)*(1-Assumptions!F$28)</f>
        <v>0</v>
      </c>
      <c r="AT46" s="228">
        <f>(X46*$C24)*(1-Assumptions!G$28)</f>
        <v>0</v>
      </c>
    </row>
    <row r="47" ht="11.25" customHeight="1">
      <c r="A47" s="105"/>
      <c r="B47" s="175"/>
      <c r="C47" s="175"/>
      <c r="D47" s="175"/>
      <c r="E47" s="175"/>
      <c r="F47" s="228" t="str">
        <f t="shared" si="61"/>
        <v>Product 13</v>
      </c>
      <c r="G47" s="257"/>
      <c r="H47" s="235">
        <f t="shared" ref="H47:S47" si="99">H25</f>
        <v>0</v>
      </c>
      <c r="I47" s="236">
        <f t="shared" si="99"/>
        <v>0</v>
      </c>
      <c r="J47" s="236">
        <f t="shared" si="99"/>
        <v>0</v>
      </c>
      <c r="K47" s="236">
        <f t="shared" si="99"/>
        <v>0</v>
      </c>
      <c r="L47" s="236">
        <f t="shared" si="99"/>
        <v>0</v>
      </c>
      <c r="M47" s="236">
        <f t="shared" si="99"/>
        <v>0</v>
      </c>
      <c r="N47" s="236">
        <f t="shared" si="99"/>
        <v>0</v>
      </c>
      <c r="O47" s="236">
        <f t="shared" si="99"/>
        <v>0</v>
      </c>
      <c r="P47" s="236">
        <f t="shared" si="99"/>
        <v>0</v>
      </c>
      <c r="Q47" s="236">
        <f t="shared" si="99"/>
        <v>0</v>
      </c>
      <c r="R47" s="236">
        <f t="shared" si="99"/>
        <v>0</v>
      </c>
      <c r="S47" s="236">
        <f t="shared" si="99"/>
        <v>0</v>
      </c>
      <c r="T47" s="228">
        <f t="shared" si="63"/>
        <v>0</v>
      </c>
      <c r="U47" s="228">
        <f t="shared" ref="U47:X47" si="100">U25</f>
        <v>0</v>
      </c>
      <c r="V47" s="228">
        <f t="shared" si="100"/>
        <v>0</v>
      </c>
      <c r="W47" s="228">
        <f t="shared" si="100"/>
        <v>0</v>
      </c>
      <c r="X47" s="228">
        <f t="shared" si="100"/>
        <v>0</v>
      </c>
      <c r="Y47" s="105"/>
      <c r="Z47" s="105"/>
      <c r="AA47" s="105"/>
      <c r="AB47" s="255">
        <f t="shared" si="65"/>
        <v>0</v>
      </c>
      <c r="AC47" s="257">
        <f t="shared" ref="AC47:AP47" si="101">G47*$C25</f>
        <v>0</v>
      </c>
      <c r="AD47" s="235">
        <f t="shared" si="101"/>
        <v>0</v>
      </c>
      <c r="AE47" s="236">
        <f t="shared" si="101"/>
        <v>0</v>
      </c>
      <c r="AF47" s="236">
        <f t="shared" si="101"/>
        <v>0</v>
      </c>
      <c r="AG47" s="236">
        <f t="shared" si="101"/>
        <v>0</v>
      </c>
      <c r="AH47" s="236">
        <f t="shared" si="101"/>
        <v>0</v>
      </c>
      <c r="AI47" s="236">
        <f t="shared" si="101"/>
        <v>0</v>
      </c>
      <c r="AJ47" s="236">
        <f t="shared" si="101"/>
        <v>0</v>
      </c>
      <c r="AK47" s="236">
        <f t="shared" si="101"/>
        <v>0</v>
      </c>
      <c r="AL47" s="236">
        <f t="shared" si="101"/>
        <v>0</v>
      </c>
      <c r="AM47" s="236">
        <f t="shared" si="101"/>
        <v>0</v>
      </c>
      <c r="AN47" s="236">
        <f t="shared" si="101"/>
        <v>0</v>
      </c>
      <c r="AO47" s="236">
        <f t="shared" si="101"/>
        <v>0</v>
      </c>
      <c r="AP47" s="228">
        <f t="shared" si="101"/>
        <v>0</v>
      </c>
      <c r="AQ47" s="228">
        <f>(U47*$C25)*(1-Assumptions!D$28)</f>
        <v>0</v>
      </c>
      <c r="AR47" s="228">
        <f>(V47*$C25)*(1-Assumptions!E$28)</f>
        <v>0</v>
      </c>
      <c r="AS47" s="228">
        <f>(W47*$C25)*(1-Assumptions!F$28)</f>
        <v>0</v>
      </c>
      <c r="AT47" s="228">
        <f>(X47*$C25)*(1-Assumptions!G$28)</f>
        <v>0</v>
      </c>
    </row>
    <row r="48" ht="11.25" customHeight="1">
      <c r="A48" s="105"/>
      <c r="B48" s="175"/>
      <c r="C48" s="175"/>
      <c r="D48" s="175"/>
      <c r="E48" s="175"/>
      <c r="F48" s="228" t="str">
        <f t="shared" si="61"/>
        <v>Product 14</v>
      </c>
      <c r="G48" s="257"/>
      <c r="H48" s="235">
        <f t="shared" ref="H48:S48" si="102">H26</f>
        <v>0</v>
      </c>
      <c r="I48" s="236">
        <f t="shared" si="102"/>
        <v>0</v>
      </c>
      <c r="J48" s="236">
        <f t="shared" si="102"/>
        <v>0</v>
      </c>
      <c r="K48" s="236">
        <f t="shared" si="102"/>
        <v>0</v>
      </c>
      <c r="L48" s="236">
        <f t="shared" si="102"/>
        <v>0</v>
      </c>
      <c r="M48" s="236">
        <f t="shared" si="102"/>
        <v>0</v>
      </c>
      <c r="N48" s="236">
        <f t="shared" si="102"/>
        <v>0</v>
      </c>
      <c r="O48" s="236">
        <f t="shared" si="102"/>
        <v>0</v>
      </c>
      <c r="P48" s="236">
        <f t="shared" si="102"/>
        <v>0</v>
      </c>
      <c r="Q48" s="236">
        <f t="shared" si="102"/>
        <v>0</v>
      </c>
      <c r="R48" s="236">
        <f t="shared" si="102"/>
        <v>0</v>
      </c>
      <c r="S48" s="236">
        <f t="shared" si="102"/>
        <v>0</v>
      </c>
      <c r="T48" s="228">
        <f t="shared" si="63"/>
        <v>0</v>
      </c>
      <c r="U48" s="228">
        <f t="shared" ref="U48:X48" si="103">U26</f>
        <v>0</v>
      </c>
      <c r="V48" s="228">
        <f t="shared" si="103"/>
        <v>0</v>
      </c>
      <c r="W48" s="228">
        <f t="shared" si="103"/>
        <v>0</v>
      </c>
      <c r="X48" s="228">
        <f t="shared" si="103"/>
        <v>0</v>
      </c>
      <c r="Y48" s="105"/>
      <c r="Z48" s="105"/>
      <c r="AA48" s="105"/>
      <c r="AB48" s="255">
        <f t="shared" si="65"/>
        <v>0</v>
      </c>
      <c r="AC48" s="257">
        <f t="shared" ref="AC48:AP48" si="104">G48*$C26</f>
        <v>0</v>
      </c>
      <c r="AD48" s="235">
        <f t="shared" si="104"/>
        <v>0</v>
      </c>
      <c r="AE48" s="236">
        <f t="shared" si="104"/>
        <v>0</v>
      </c>
      <c r="AF48" s="236">
        <f t="shared" si="104"/>
        <v>0</v>
      </c>
      <c r="AG48" s="236">
        <f t="shared" si="104"/>
        <v>0</v>
      </c>
      <c r="AH48" s="236">
        <f t="shared" si="104"/>
        <v>0</v>
      </c>
      <c r="AI48" s="236">
        <f t="shared" si="104"/>
        <v>0</v>
      </c>
      <c r="AJ48" s="236">
        <f t="shared" si="104"/>
        <v>0</v>
      </c>
      <c r="AK48" s="236">
        <f t="shared" si="104"/>
        <v>0</v>
      </c>
      <c r="AL48" s="236">
        <f t="shared" si="104"/>
        <v>0</v>
      </c>
      <c r="AM48" s="236">
        <f t="shared" si="104"/>
        <v>0</v>
      </c>
      <c r="AN48" s="236">
        <f t="shared" si="104"/>
        <v>0</v>
      </c>
      <c r="AO48" s="236">
        <f t="shared" si="104"/>
        <v>0</v>
      </c>
      <c r="AP48" s="228">
        <f t="shared" si="104"/>
        <v>0</v>
      </c>
      <c r="AQ48" s="228">
        <f>(U48*$C26)*(1-Assumptions!D$28)</f>
        <v>0</v>
      </c>
      <c r="AR48" s="228">
        <f>(V48*$C26)*(1-Assumptions!E$28)</f>
        <v>0</v>
      </c>
      <c r="AS48" s="228">
        <f>(W48*$C26)*(1-Assumptions!F$28)</f>
        <v>0</v>
      </c>
      <c r="AT48" s="228">
        <f>(X48*$C26)*(1-Assumptions!G$28)</f>
        <v>0</v>
      </c>
    </row>
    <row r="49" ht="11.25" customHeight="1">
      <c r="A49" s="105"/>
      <c r="B49" s="175"/>
      <c r="C49" s="175"/>
      <c r="D49" s="175"/>
      <c r="E49" s="175"/>
      <c r="F49" s="266" t="str">
        <f t="shared" si="61"/>
        <v>Product 15</v>
      </c>
      <c r="G49" s="257"/>
      <c r="H49" s="235">
        <f t="shared" ref="H49:S49" si="105">H27</f>
        <v>0</v>
      </c>
      <c r="I49" s="236">
        <f t="shared" si="105"/>
        <v>0</v>
      </c>
      <c r="J49" s="236">
        <f t="shared" si="105"/>
        <v>0</v>
      </c>
      <c r="K49" s="236">
        <f t="shared" si="105"/>
        <v>0</v>
      </c>
      <c r="L49" s="236">
        <f t="shared" si="105"/>
        <v>0</v>
      </c>
      <c r="M49" s="236">
        <f t="shared" si="105"/>
        <v>0</v>
      </c>
      <c r="N49" s="236">
        <f t="shared" si="105"/>
        <v>0</v>
      </c>
      <c r="O49" s="236">
        <f t="shared" si="105"/>
        <v>0</v>
      </c>
      <c r="P49" s="236">
        <f t="shared" si="105"/>
        <v>0</v>
      </c>
      <c r="Q49" s="236">
        <f t="shared" si="105"/>
        <v>0</v>
      </c>
      <c r="R49" s="236">
        <f t="shared" si="105"/>
        <v>0</v>
      </c>
      <c r="S49" s="236">
        <f t="shared" si="105"/>
        <v>0</v>
      </c>
      <c r="T49" s="228">
        <f t="shared" si="63"/>
        <v>0</v>
      </c>
      <c r="U49" s="228">
        <f t="shared" ref="U49:X49" si="106">U27</f>
        <v>0</v>
      </c>
      <c r="V49" s="228">
        <f t="shared" si="106"/>
        <v>0</v>
      </c>
      <c r="W49" s="228">
        <f t="shared" si="106"/>
        <v>0</v>
      </c>
      <c r="X49" s="228">
        <f t="shared" si="106"/>
        <v>0</v>
      </c>
      <c r="Y49" s="105"/>
      <c r="Z49" s="105"/>
      <c r="AA49" s="105"/>
      <c r="AB49" s="267">
        <f t="shared" si="65"/>
        <v>0</v>
      </c>
      <c r="AC49" s="257">
        <f t="shared" ref="AC49:AP49" si="107">G49*$C27</f>
        <v>0</v>
      </c>
      <c r="AD49" s="235">
        <f t="shared" si="107"/>
        <v>0</v>
      </c>
      <c r="AE49" s="236">
        <f t="shared" si="107"/>
        <v>0</v>
      </c>
      <c r="AF49" s="236">
        <f t="shared" si="107"/>
        <v>0</v>
      </c>
      <c r="AG49" s="236">
        <f t="shared" si="107"/>
        <v>0</v>
      </c>
      <c r="AH49" s="236">
        <f t="shared" si="107"/>
        <v>0</v>
      </c>
      <c r="AI49" s="236">
        <f t="shared" si="107"/>
        <v>0</v>
      </c>
      <c r="AJ49" s="236">
        <f t="shared" si="107"/>
        <v>0</v>
      </c>
      <c r="AK49" s="236">
        <f t="shared" si="107"/>
        <v>0</v>
      </c>
      <c r="AL49" s="236">
        <f t="shared" si="107"/>
        <v>0</v>
      </c>
      <c r="AM49" s="236">
        <f t="shared" si="107"/>
        <v>0</v>
      </c>
      <c r="AN49" s="236">
        <f t="shared" si="107"/>
        <v>0</v>
      </c>
      <c r="AO49" s="236">
        <f t="shared" si="107"/>
        <v>0</v>
      </c>
      <c r="AP49" s="228">
        <f t="shared" si="107"/>
        <v>0</v>
      </c>
      <c r="AQ49" s="228">
        <f>(U49*$C27)*(1-Assumptions!D$28)</f>
        <v>0</v>
      </c>
      <c r="AR49" s="228">
        <f>(V49*$C27)*(1-Assumptions!E$28)</f>
        <v>0</v>
      </c>
      <c r="AS49" s="228">
        <f>(W49*$C27)*(1-Assumptions!F$28)</f>
        <v>0</v>
      </c>
      <c r="AT49" s="228">
        <f>(X49*$C27)*(1-Assumptions!G$28)</f>
        <v>0</v>
      </c>
    </row>
    <row r="50" ht="12.0" customHeight="1">
      <c r="A50" s="105"/>
      <c r="B50" s="175"/>
      <c r="C50" s="175"/>
      <c r="D50" s="175"/>
      <c r="E50" s="175"/>
      <c r="F50" s="175"/>
      <c r="G50" s="240">
        <f t="shared" ref="G50:X50" si="108">SUM(G35:G49)</f>
        <v>0</v>
      </c>
      <c r="H50" s="241">
        <f t="shared" si="108"/>
        <v>1000</v>
      </c>
      <c r="I50" s="242">
        <f t="shared" si="108"/>
        <v>1000</v>
      </c>
      <c r="J50" s="242">
        <f t="shared" si="108"/>
        <v>1000</v>
      </c>
      <c r="K50" s="242">
        <f t="shared" si="108"/>
        <v>1000</v>
      </c>
      <c r="L50" s="242">
        <f t="shared" si="108"/>
        <v>1000</v>
      </c>
      <c r="M50" s="242">
        <f t="shared" si="108"/>
        <v>1000</v>
      </c>
      <c r="N50" s="242">
        <f t="shared" si="108"/>
        <v>1000</v>
      </c>
      <c r="O50" s="242">
        <f t="shared" si="108"/>
        <v>1000</v>
      </c>
      <c r="P50" s="242">
        <f t="shared" si="108"/>
        <v>1000</v>
      </c>
      <c r="Q50" s="242">
        <f t="shared" si="108"/>
        <v>1000</v>
      </c>
      <c r="R50" s="242">
        <f t="shared" si="108"/>
        <v>1000</v>
      </c>
      <c r="S50" s="243">
        <f t="shared" si="108"/>
        <v>1000</v>
      </c>
      <c r="T50" s="243">
        <f t="shared" si="108"/>
        <v>12000</v>
      </c>
      <c r="U50" s="244">
        <f t="shared" si="108"/>
        <v>25160</v>
      </c>
      <c r="V50" s="244">
        <f t="shared" si="108"/>
        <v>40867</v>
      </c>
      <c r="W50" s="244">
        <f t="shared" si="108"/>
        <v>66059</v>
      </c>
      <c r="X50" s="244">
        <f t="shared" si="108"/>
        <v>106573</v>
      </c>
      <c r="Y50" s="105"/>
      <c r="Z50" s="105"/>
      <c r="AA50" s="105"/>
      <c r="AB50" s="175"/>
      <c r="AC50" s="240">
        <f t="shared" ref="AC50:AT50" si="109">SUM(AC35:AC49)</f>
        <v>0</v>
      </c>
      <c r="AD50" s="241">
        <f t="shared" si="109"/>
        <v>2500</v>
      </c>
      <c r="AE50" s="242">
        <f t="shared" si="109"/>
        <v>2500</v>
      </c>
      <c r="AF50" s="242">
        <f t="shared" si="109"/>
        <v>2500</v>
      </c>
      <c r="AG50" s="242">
        <f t="shared" si="109"/>
        <v>2500</v>
      </c>
      <c r="AH50" s="242">
        <f t="shared" si="109"/>
        <v>2500</v>
      </c>
      <c r="AI50" s="242">
        <f t="shared" si="109"/>
        <v>2500</v>
      </c>
      <c r="AJ50" s="242">
        <f t="shared" si="109"/>
        <v>2500</v>
      </c>
      <c r="AK50" s="242">
        <f t="shared" si="109"/>
        <v>2500</v>
      </c>
      <c r="AL50" s="242">
        <f t="shared" si="109"/>
        <v>2500</v>
      </c>
      <c r="AM50" s="242">
        <f t="shared" si="109"/>
        <v>2500</v>
      </c>
      <c r="AN50" s="242">
        <f t="shared" si="109"/>
        <v>2500</v>
      </c>
      <c r="AO50" s="243">
        <f t="shared" si="109"/>
        <v>2500</v>
      </c>
      <c r="AP50" s="243">
        <f t="shared" si="109"/>
        <v>30000</v>
      </c>
      <c r="AQ50" s="244">
        <f t="shared" si="109"/>
        <v>59755</v>
      </c>
      <c r="AR50" s="244">
        <f t="shared" si="109"/>
        <v>94504.475</v>
      </c>
      <c r="AS50" s="244">
        <f t="shared" si="109"/>
        <v>148634.1</v>
      </c>
      <c r="AT50" s="244">
        <f t="shared" si="109"/>
        <v>233128.875</v>
      </c>
    </row>
    <row r="51" ht="13.5" customHeight="1">
      <c r="A51" s="105"/>
      <c r="B51" s="175"/>
      <c r="C51" s="175"/>
      <c r="D51" s="175"/>
      <c r="E51" s="175"/>
      <c r="F51" s="175"/>
      <c r="G51" s="175"/>
      <c r="H51" s="245"/>
      <c r="I51" s="246"/>
      <c r="J51" s="246"/>
      <c r="K51" s="246"/>
      <c r="L51" s="246"/>
      <c r="M51" s="246"/>
      <c r="N51" s="246"/>
      <c r="O51" s="246"/>
      <c r="P51" s="246"/>
      <c r="Q51" s="246"/>
      <c r="R51" s="246"/>
      <c r="S51" s="246"/>
      <c r="T51" s="247">
        <f>SUM(H51:S51)</f>
        <v>0</v>
      </c>
      <c r="U51" s="247"/>
      <c r="V51" s="247"/>
      <c r="W51" s="247"/>
      <c r="X51" s="247"/>
      <c r="Y51" s="105"/>
      <c r="Z51" s="105"/>
      <c r="AA51" s="105"/>
      <c r="AB51" s="175"/>
      <c r="AC51" s="175"/>
      <c r="AD51" s="245"/>
      <c r="AE51" s="246"/>
      <c r="AF51" s="246"/>
      <c r="AG51" s="246"/>
      <c r="AH51" s="246"/>
      <c r="AI51" s="246"/>
      <c r="AJ51" s="246"/>
      <c r="AK51" s="246"/>
      <c r="AL51" s="246"/>
      <c r="AM51" s="246"/>
      <c r="AN51" s="246"/>
      <c r="AO51" s="246"/>
      <c r="AP51" s="247">
        <f>SUM(AD51:AO51)</f>
        <v>0</v>
      </c>
      <c r="AQ51" s="247"/>
      <c r="AR51" s="247"/>
      <c r="AS51" s="247"/>
      <c r="AT51" s="247"/>
    </row>
    <row r="52" ht="11.25" customHeight="1">
      <c r="A52" s="10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row>
    <row r="53" ht="11.25" customHeight="1">
      <c r="A53" s="10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row>
    <row r="54" ht="15.75" customHeight="1">
      <c r="A54" s="105"/>
      <c r="B54" s="175"/>
      <c r="C54" s="175"/>
      <c r="D54" s="175"/>
      <c r="E54" s="175"/>
      <c r="F54" s="175"/>
      <c r="G54" s="175"/>
      <c r="H54" s="216" t="s">
        <v>190</v>
      </c>
      <c r="I54" s="217"/>
      <c r="J54" s="217"/>
      <c r="K54" s="217"/>
      <c r="L54" s="217"/>
      <c r="M54" s="217"/>
      <c r="N54" s="217"/>
      <c r="O54" s="217"/>
      <c r="P54" s="217"/>
      <c r="Q54" s="217"/>
      <c r="R54" s="217"/>
      <c r="S54" s="217"/>
      <c r="T54" s="217"/>
      <c r="U54" s="217"/>
      <c r="V54" s="217"/>
      <c r="W54" s="217"/>
      <c r="X54" s="218"/>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row>
    <row r="55" ht="15.75" customHeight="1">
      <c r="A55" s="105"/>
      <c r="B55" s="175"/>
      <c r="C55" s="175"/>
      <c r="D55" s="175"/>
      <c r="E55" s="175"/>
      <c r="F55" s="175"/>
      <c r="G55" s="224" t="s">
        <v>188</v>
      </c>
      <c r="H55" s="176" t="s">
        <v>0</v>
      </c>
      <c r="I55" s="177" t="s">
        <v>1</v>
      </c>
      <c r="J55" s="177" t="s">
        <v>2</v>
      </c>
      <c r="K55" s="177" t="s">
        <v>3</v>
      </c>
      <c r="L55" s="177" t="s">
        <v>4</v>
      </c>
      <c r="M55" s="177" t="s">
        <v>5</v>
      </c>
      <c r="N55" s="177" t="s">
        <v>6</v>
      </c>
      <c r="O55" s="177" t="s">
        <v>7</v>
      </c>
      <c r="P55" s="177" t="s">
        <v>8</v>
      </c>
      <c r="Q55" s="177" t="s">
        <v>9</v>
      </c>
      <c r="R55" s="177" t="s">
        <v>10</v>
      </c>
      <c r="S55" s="177" t="s">
        <v>11</v>
      </c>
      <c r="T55" s="178" t="s">
        <v>13</v>
      </c>
      <c r="U55" s="178" t="s">
        <v>14</v>
      </c>
      <c r="V55" s="178" t="s">
        <v>15</v>
      </c>
      <c r="W55" s="178" t="s">
        <v>16</v>
      </c>
      <c r="X55" s="178" t="s">
        <v>17</v>
      </c>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row>
    <row r="56" ht="11.25" customHeight="1">
      <c r="A56" s="105"/>
      <c r="B56" s="175"/>
      <c r="C56" s="175"/>
      <c r="D56" s="175"/>
      <c r="E56" s="175"/>
      <c r="F56" s="255" t="str">
        <f t="shared" ref="F56:G56" si="110">F35</f>
        <v>Product 1</v>
      </c>
      <c r="G56" s="268" t="str">
        <f t="shared" si="110"/>
        <v/>
      </c>
      <c r="H56" s="269">
        <f t="shared" ref="H56:S56" si="111">G56+H35-H13</f>
        <v>0</v>
      </c>
      <c r="I56" s="270">
        <f t="shared" si="111"/>
        <v>0</v>
      </c>
      <c r="J56" s="270">
        <f t="shared" si="111"/>
        <v>0</v>
      </c>
      <c r="K56" s="270">
        <f t="shared" si="111"/>
        <v>0</v>
      </c>
      <c r="L56" s="270">
        <f t="shared" si="111"/>
        <v>0</v>
      </c>
      <c r="M56" s="270">
        <f t="shared" si="111"/>
        <v>0</v>
      </c>
      <c r="N56" s="270">
        <f t="shared" si="111"/>
        <v>0</v>
      </c>
      <c r="O56" s="270">
        <f t="shared" si="111"/>
        <v>0</v>
      </c>
      <c r="P56" s="270">
        <f t="shared" si="111"/>
        <v>0</v>
      </c>
      <c r="Q56" s="270">
        <f t="shared" si="111"/>
        <v>0</v>
      </c>
      <c r="R56" s="270">
        <f t="shared" si="111"/>
        <v>0</v>
      </c>
      <c r="S56" s="270">
        <f t="shared" si="111"/>
        <v>0</v>
      </c>
      <c r="T56" s="228">
        <f t="shared" ref="T56:T70" si="115">S56</f>
        <v>0</v>
      </c>
      <c r="U56" s="228">
        <f t="shared" ref="U56:X56" si="112">T56+U35-U13</f>
        <v>0</v>
      </c>
      <c r="V56" s="228">
        <f t="shared" si="112"/>
        <v>0</v>
      </c>
      <c r="W56" s="228">
        <f t="shared" si="112"/>
        <v>0</v>
      </c>
      <c r="X56" s="228">
        <f t="shared" si="112"/>
        <v>0</v>
      </c>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row>
    <row r="57" ht="11.25" customHeight="1">
      <c r="A57" s="105"/>
      <c r="B57" s="175"/>
      <c r="C57" s="175"/>
      <c r="D57" s="175"/>
      <c r="E57" s="175"/>
      <c r="F57" s="228" t="str">
        <f t="shared" ref="F57:G57" si="113">F36</f>
        <v>Product 2</v>
      </c>
      <c r="G57" s="268" t="str">
        <f t="shared" si="113"/>
        <v/>
      </c>
      <c r="H57" s="269">
        <f t="shared" ref="H57:S57" si="114">G57+H36-H14</f>
        <v>0</v>
      </c>
      <c r="I57" s="270">
        <f t="shared" si="114"/>
        <v>0</v>
      </c>
      <c r="J57" s="270">
        <f t="shared" si="114"/>
        <v>0</v>
      </c>
      <c r="K57" s="270">
        <f t="shared" si="114"/>
        <v>0</v>
      </c>
      <c r="L57" s="270">
        <f t="shared" si="114"/>
        <v>0</v>
      </c>
      <c r="M57" s="270">
        <f t="shared" si="114"/>
        <v>0</v>
      </c>
      <c r="N57" s="270">
        <f t="shared" si="114"/>
        <v>0</v>
      </c>
      <c r="O57" s="270">
        <f t="shared" si="114"/>
        <v>0</v>
      </c>
      <c r="P57" s="270">
        <f t="shared" si="114"/>
        <v>0</v>
      </c>
      <c r="Q57" s="270">
        <f t="shared" si="114"/>
        <v>0</v>
      </c>
      <c r="R57" s="270">
        <f t="shared" si="114"/>
        <v>0</v>
      </c>
      <c r="S57" s="270">
        <f t="shared" si="114"/>
        <v>0</v>
      </c>
      <c r="T57" s="228">
        <f t="shared" si="115"/>
        <v>0</v>
      </c>
      <c r="U57" s="228">
        <f t="shared" ref="U57:X57" si="116">T57+U36-U14</f>
        <v>0</v>
      </c>
      <c r="V57" s="228">
        <f t="shared" si="116"/>
        <v>0</v>
      </c>
      <c r="W57" s="228">
        <f t="shared" si="116"/>
        <v>0</v>
      </c>
      <c r="X57" s="228">
        <f t="shared" si="116"/>
        <v>0</v>
      </c>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row>
    <row r="58" ht="11.25" customHeight="1">
      <c r="A58" s="105"/>
      <c r="B58" s="175"/>
      <c r="C58" s="175"/>
      <c r="D58" s="175"/>
      <c r="E58" s="175"/>
      <c r="F58" s="228" t="str">
        <f t="shared" ref="F58:G58" si="117">F37</f>
        <v>Product 3</v>
      </c>
      <c r="G58" s="268" t="str">
        <f t="shared" si="117"/>
        <v/>
      </c>
      <c r="H58" s="269">
        <f t="shared" ref="H58:S58" si="118">G58+H37-H15</f>
        <v>0</v>
      </c>
      <c r="I58" s="270">
        <f t="shared" si="118"/>
        <v>0</v>
      </c>
      <c r="J58" s="270">
        <f t="shared" si="118"/>
        <v>0</v>
      </c>
      <c r="K58" s="270">
        <f t="shared" si="118"/>
        <v>0</v>
      </c>
      <c r="L58" s="270">
        <f t="shared" si="118"/>
        <v>0</v>
      </c>
      <c r="M58" s="270">
        <f t="shared" si="118"/>
        <v>0</v>
      </c>
      <c r="N58" s="270">
        <f t="shared" si="118"/>
        <v>0</v>
      </c>
      <c r="O58" s="270">
        <f t="shared" si="118"/>
        <v>0</v>
      </c>
      <c r="P58" s="270">
        <f t="shared" si="118"/>
        <v>0</v>
      </c>
      <c r="Q58" s="270">
        <f t="shared" si="118"/>
        <v>0</v>
      </c>
      <c r="R58" s="270">
        <f t="shared" si="118"/>
        <v>0</v>
      </c>
      <c r="S58" s="270">
        <f t="shared" si="118"/>
        <v>0</v>
      </c>
      <c r="T58" s="228">
        <f t="shared" si="115"/>
        <v>0</v>
      </c>
      <c r="U58" s="228">
        <f t="shared" ref="U58:X58" si="119">T58+U37-U15</f>
        <v>0</v>
      </c>
      <c r="V58" s="228">
        <f t="shared" si="119"/>
        <v>0</v>
      </c>
      <c r="W58" s="228">
        <f t="shared" si="119"/>
        <v>0</v>
      </c>
      <c r="X58" s="228">
        <f t="shared" si="119"/>
        <v>0</v>
      </c>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row>
    <row r="59" ht="11.25" customHeight="1">
      <c r="A59" s="105"/>
      <c r="B59" s="175"/>
      <c r="C59" s="175"/>
      <c r="D59" s="175"/>
      <c r="E59" s="175"/>
      <c r="F59" s="228" t="str">
        <f t="shared" ref="F59:G59" si="120">F38</f>
        <v>Product 4</v>
      </c>
      <c r="G59" s="268" t="str">
        <f t="shared" si="120"/>
        <v/>
      </c>
      <c r="H59" s="269">
        <f t="shared" ref="H59:S59" si="121">G59+H38-H16</f>
        <v>0</v>
      </c>
      <c r="I59" s="270">
        <f t="shared" si="121"/>
        <v>0</v>
      </c>
      <c r="J59" s="270">
        <f t="shared" si="121"/>
        <v>0</v>
      </c>
      <c r="K59" s="270">
        <f t="shared" si="121"/>
        <v>0</v>
      </c>
      <c r="L59" s="270">
        <f t="shared" si="121"/>
        <v>0</v>
      </c>
      <c r="M59" s="270">
        <f t="shared" si="121"/>
        <v>0</v>
      </c>
      <c r="N59" s="270">
        <f t="shared" si="121"/>
        <v>0</v>
      </c>
      <c r="O59" s="270">
        <f t="shared" si="121"/>
        <v>0</v>
      </c>
      <c r="P59" s="270">
        <f t="shared" si="121"/>
        <v>0</v>
      </c>
      <c r="Q59" s="270">
        <f t="shared" si="121"/>
        <v>0</v>
      </c>
      <c r="R59" s="270">
        <f t="shared" si="121"/>
        <v>0</v>
      </c>
      <c r="S59" s="270">
        <f t="shared" si="121"/>
        <v>0</v>
      </c>
      <c r="T59" s="228">
        <f t="shared" si="115"/>
        <v>0</v>
      </c>
      <c r="U59" s="228">
        <f t="shared" ref="U59:X59" si="122">T59+U38-U16</f>
        <v>0</v>
      </c>
      <c r="V59" s="228">
        <f t="shared" si="122"/>
        <v>0</v>
      </c>
      <c r="W59" s="228">
        <f t="shared" si="122"/>
        <v>0</v>
      </c>
      <c r="X59" s="228">
        <f t="shared" si="122"/>
        <v>0</v>
      </c>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row>
    <row r="60" ht="11.25" customHeight="1">
      <c r="A60" s="105"/>
      <c r="B60" s="175"/>
      <c r="C60" s="175"/>
      <c r="D60" s="175"/>
      <c r="E60" s="175"/>
      <c r="F60" s="228" t="str">
        <f t="shared" ref="F60:G60" si="123">F39</f>
        <v>Product 5</v>
      </c>
      <c r="G60" s="268" t="str">
        <f t="shared" si="123"/>
        <v/>
      </c>
      <c r="H60" s="269">
        <f t="shared" ref="H60:S60" si="124">G60+H39-H17</f>
        <v>0</v>
      </c>
      <c r="I60" s="270">
        <f t="shared" si="124"/>
        <v>0</v>
      </c>
      <c r="J60" s="270">
        <f t="shared" si="124"/>
        <v>0</v>
      </c>
      <c r="K60" s="270">
        <f t="shared" si="124"/>
        <v>0</v>
      </c>
      <c r="L60" s="270">
        <f t="shared" si="124"/>
        <v>0</v>
      </c>
      <c r="M60" s="270">
        <f t="shared" si="124"/>
        <v>0</v>
      </c>
      <c r="N60" s="270">
        <f t="shared" si="124"/>
        <v>0</v>
      </c>
      <c r="O60" s="270">
        <f t="shared" si="124"/>
        <v>0</v>
      </c>
      <c r="P60" s="270">
        <f t="shared" si="124"/>
        <v>0</v>
      </c>
      <c r="Q60" s="270">
        <f t="shared" si="124"/>
        <v>0</v>
      </c>
      <c r="R60" s="270">
        <f t="shared" si="124"/>
        <v>0</v>
      </c>
      <c r="S60" s="270">
        <f t="shared" si="124"/>
        <v>0</v>
      </c>
      <c r="T60" s="228">
        <f t="shared" si="115"/>
        <v>0</v>
      </c>
      <c r="U60" s="228">
        <f t="shared" ref="U60:X60" si="125">T60+U39-U17</f>
        <v>0</v>
      </c>
      <c r="V60" s="228">
        <f t="shared" si="125"/>
        <v>0</v>
      </c>
      <c r="W60" s="228">
        <f t="shared" si="125"/>
        <v>0</v>
      </c>
      <c r="X60" s="228">
        <f t="shared" si="125"/>
        <v>0</v>
      </c>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row>
    <row r="61" ht="11.25" customHeight="1">
      <c r="A61" s="105"/>
      <c r="B61" s="175"/>
      <c r="C61" s="175"/>
      <c r="D61" s="175"/>
      <c r="E61" s="175"/>
      <c r="F61" s="228" t="str">
        <f t="shared" ref="F61:G61" si="126">F40</f>
        <v>Product 6</v>
      </c>
      <c r="G61" s="268" t="str">
        <f t="shared" si="126"/>
        <v/>
      </c>
      <c r="H61" s="269">
        <f t="shared" ref="H61:S61" si="127">G61+H40-H18</f>
        <v>0</v>
      </c>
      <c r="I61" s="270">
        <f t="shared" si="127"/>
        <v>0</v>
      </c>
      <c r="J61" s="270">
        <f t="shared" si="127"/>
        <v>0</v>
      </c>
      <c r="K61" s="270">
        <f t="shared" si="127"/>
        <v>0</v>
      </c>
      <c r="L61" s="270">
        <f t="shared" si="127"/>
        <v>0</v>
      </c>
      <c r="M61" s="270">
        <f t="shared" si="127"/>
        <v>0</v>
      </c>
      <c r="N61" s="270">
        <f t="shared" si="127"/>
        <v>0</v>
      </c>
      <c r="O61" s="270">
        <f t="shared" si="127"/>
        <v>0</v>
      </c>
      <c r="P61" s="270">
        <f t="shared" si="127"/>
        <v>0</v>
      </c>
      <c r="Q61" s="270">
        <f t="shared" si="127"/>
        <v>0</v>
      </c>
      <c r="R61" s="270">
        <f t="shared" si="127"/>
        <v>0</v>
      </c>
      <c r="S61" s="270">
        <f t="shared" si="127"/>
        <v>0</v>
      </c>
      <c r="T61" s="228">
        <f t="shared" si="115"/>
        <v>0</v>
      </c>
      <c r="U61" s="228">
        <f t="shared" ref="U61:X61" si="128">T61+U40-U18</f>
        <v>0</v>
      </c>
      <c r="V61" s="228">
        <f t="shared" si="128"/>
        <v>0</v>
      </c>
      <c r="W61" s="228">
        <f t="shared" si="128"/>
        <v>0</v>
      </c>
      <c r="X61" s="228">
        <f t="shared" si="128"/>
        <v>0</v>
      </c>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row>
    <row r="62" ht="11.25" customHeight="1">
      <c r="A62" s="105"/>
      <c r="B62" s="175"/>
      <c r="C62" s="175"/>
      <c r="D62" s="175"/>
      <c r="E62" s="175"/>
      <c r="F62" s="228" t="str">
        <f t="shared" ref="F62:G62" si="129">F41</f>
        <v>Product 7</v>
      </c>
      <c r="G62" s="268" t="str">
        <f t="shared" si="129"/>
        <v/>
      </c>
      <c r="H62" s="269">
        <f t="shared" ref="H62:S62" si="130">G62+H41-H19</f>
        <v>0</v>
      </c>
      <c r="I62" s="270">
        <f t="shared" si="130"/>
        <v>0</v>
      </c>
      <c r="J62" s="270">
        <f t="shared" si="130"/>
        <v>0</v>
      </c>
      <c r="K62" s="270">
        <f t="shared" si="130"/>
        <v>0</v>
      </c>
      <c r="L62" s="270">
        <f t="shared" si="130"/>
        <v>0</v>
      </c>
      <c r="M62" s="270">
        <f t="shared" si="130"/>
        <v>0</v>
      </c>
      <c r="N62" s="270">
        <f t="shared" si="130"/>
        <v>0</v>
      </c>
      <c r="O62" s="270">
        <f t="shared" si="130"/>
        <v>0</v>
      </c>
      <c r="P62" s="270">
        <f t="shared" si="130"/>
        <v>0</v>
      </c>
      <c r="Q62" s="270">
        <f t="shared" si="130"/>
        <v>0</v>
      </c>
      <c r="R62" s="270">
        <f t="shared" si="130"/>
        <v>0</v>
      </c>
      <c r="S62" s="270">
        <f t="shared" si="130"/>
        <v>0</v>
      </c>
      <c r="T62" s="228">
        <f t="shared" si="115"/>
        <v>0</v>
      </c>
      <c r="U62" s="228">
        <f t="shared" ref="U62:X62" si="131">T62+U41-U19</f>
        <v>0</v>
      </c>
      <c r="V62" s="228">
        <f t="shared" si="131"/>
        <v>0</v>
      </c>
      <c r="W62" s="228">
        <f t="shared" si="131"/>
        <v>0</v>
      </c>
      <c r="X62" s="228">
        <f t="shared" si="131"/>
        <v>0</v>
      </c>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row>
    <row r="63" ht="11.25" customHeight="1">
      <c r="A63" s="105"/>
      <c r="B63" s="175"/>
      <c r="C63" s="175"/>
      <c r="D63" s="175"/>
      <c r="E63" s="175"/>
      <c r="F63" s="228" t="str">
        <f t="shared" ref="F63:G63" si="132">F42</f>
        <v>Product 8</v>
      </c>
      <c r="G63" s="268" t="str">
        <f t="shared" si="132"/>
        <v/>
      </c>
      <c r="H63" s="269">
        <f t="shared" ref="H63:S63" si="133">G63+H42-H20</f>
        <v>0</v>
      </c>
      <c r="I63" s="270">
        <f t="shared" si="133"/>
        <v>0</v>
      </c>
      <c r="J63" s="270">
        <f t="shared" si="133"/>
        <v>0</v>
      </c>
      <c r="K63" s="270">
        <f t="shared" si="133"/>
        <v>0</v>
      </c>
      <c r="L63" s="270">
        <f t="shared" si="133"/>
        <v>0</v>
      </c>
      <c r="M63" s="270">
        <f t="shared" si="133"/>
        <v>0</v>
      </c>
      <c r="N63" s="270">
        <f t="shared" si="133"/>
        <v>0</v>
      </c>
      <c r="O63" s="270">
        <f t="shared" si="133"/>
        <v>0</v>
      </c>
      <c r="P63" s="270">
        <f t="shared" si="133"/>
        <v>0</v>
      </c>
      <c r="Q63" s="270">
        <f t="shared" si="133"/>
        <v>0</v>
      </c>
      <c r="R63" s="270">
        <f t="shared" si="133"/>
        <v>0</v>
      </c>
      <c r="S63" s="270">
        <f t="shared" si="133"/>
        <v>0</v>
      </c>
      <c r="T63" s="228">
        <f t="shared" si="115"/>
        <v>0</v>
      </c>
      <c r="U63" s="228">
        <f t="shared" ref="U63:X63" si="134">T63+U42-U20</f>
        <v>0</v>
      </c>
      <c r="V63" s="228">
        <f t="shared" si="134"/>
        <v>0</v>
      </c>
      <c r="W63" s="228">
        <f t="shared" si="134"/>
        <v>0</v>
      </c>
      <c r="X63" s="228">
        <f t="shared" si="134"/>
        <v>0</v>
      </c>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row>
    <row r="64" ht="11.25" customHeight="1">
      <c r="A64" s="105"/>
      <c r="B64" s="175"/>
      <c r="C64" s="175"/>
      <c r="D64" s="175"/>
      <c r="E64" s="175"/>
      <c r="F64" s="228" t="str">
        <f t="shared" ref="F64:G64" si="135">F43</f>
        <v>Product 9</v>
      </c>
      <c r="G64" s="268" t="str">
        <f t="shared" si="135"/>
        <v/>
      </c>
      <c r="H64" s="269">
        <f t="shared" ref="H64:S64" si="136">G64+H43-H21</f>
        <v>0</v>
      </c>
      <c r="I64" s="270">
        <f t="shared" si="136"/>
        <v>0</v>
      </c>
      <c r="J64" s="270">
        <f t="shared" si="136"/>
        <v>0</v>
      </c>
      <c r="K64" s="270">
        <f t="shared" si="136"/>
        <v>0</v>
      </c>
      <c r="L64" s="270">
        <f t="shared" si="136"/>
        <v>0</v>
      </c>
      <c r="M64" s="270">
        <f t="shared" si="136"/>
        <v>0</v>
      </c>
      <c r="N64" s="270">
        <f t="shared" si="136"/>
        <v>0</v>
      </c>
      <c r="O64" s="270">
        <f t="shared" si="136"/>
        <v>0</v>
      </c>
      <c r="P64" s="270">
        <f t="shared" si="136"/>
        <v>0</v>
      </c>
      <c r="Q64" s="270">
        <f t="shared" si="136"/>
        <v>0</v>
      </c>
      <c r="R64" s="270">
        <f t="shared" si="136"/>
        <v>0</v>
      </c>
      <c r="S64" s="270">
        <f t="shared" si="136"/>
        <v>0</v>
      </c>
      <c r="T64" s="228">
        <f t="shared" si="115"/>
        <v>0</v>
      </c>
      <c r="U64" s="228">
        <f t="shared" ref="U64:X64" si="137">T64+U43-U21</f>
        <v>0</v>
      </c>
      <c r="V64" s="228">
        <f t="shared" si="137"/>
        <v>0</v>
      </c>
      <c r="W64" s="228">
        <f t="shared" si="137"/>
        <v>0</v>
      </c>
      <c r="X64" s="228">
        <f t="shared" si="137"/>
        <v>0</v>
      </c>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row>
    <row r="65" ht="11.25" customHeight="1">
      <c r="A65" s="105"/>
      <c r="B65" s="175"/>
      <c r="C65" s="175"/>
      <c r="D65" s="175"/>
      <c r="E65" s="175"/>
      <c r="F65" s="228" t="str">
        <f t="shared" ref="F65:G65" si="138">F44</f>
        <v>Product 10</v>
      </c>
      <c r="G65" s="268" t="str">
        <f t="shared" si="138"/>
        <v/>
      </c>
      <c r="H65" s="269">
        <f t="shared" ref="H65:S65" si="139">G65+H44-H22</f>
        <v>0</v>
      </c>
      <c r="I65" s="270">
        <f t="shared" si="139"/>
        <v>0</v>
      </c>
      <c r="J65" s="270">
        <f t="shared" si="139"/>
        <v>0</v>
      </c>
      <c r="K65" s="270">
        <f t="shared" si="139"/>
        <v>0</v>
      </c>
      <c r="L65" s="270">
        <f t="shared" si="139"/>
        <v>0</v>
      </c>
      <c r="M65" s="270">
        <f t="shared" si="139"/>
        <v>0</v>
      </c>
      <c r="N65" s="270">
        <f t="shared" si="139"/>
        <v>0</v>
      </c>
      <c r="O65" s="270">
        <f t="shared" si="139"/>
        <v>0</v>
      </c>
      <c r="P65" s="270">
        <f t="shared" si="139"/>
        <v>0</v>
      </c>
      <c r="Q65" s="270">
        <f t="shared" si="139"/>
        <v>0</v>
      </c>
      <c r="R65" s="270">
        <f t="shared" si="139"/>
        <v>0</v>
      </c>
      <c r="S65" s="270">
        <f t="shared" si="139"/>
        <v>0</v>
      </c>
      <c r="T65" s="228">
        <f t="shared" si="115"/>
        <v>0</v>
      </c>
      <c r="U65" s="228">
        <f t="shared" ref="U65:X65" si="140">T65+U44-U22</f>
        <v>0</v>
      </c>
      <c r="V65" s="228">
        <f t="shared" si="140"/>
        <v>0</v>
      </c>
      <c r="W65" s="228">
        <f t="shared" si="140"/>
        <v>0</v>
      </c>
      <c r="X65" s="228">
        <f t="shared" si="140"/>
        <v>0</v>
      </c>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row>
    <row r="66" ht="11.25" customHeight="1">
      <c r="A66" s="105"/>
      <c r="B66" s="175"/>
      <c r="C66" s="175"/>
      <c r="D66" s="175"/>
      <c r="E66" s="175"/>
      <c r="F66" s="228" t="str">
        <f t="shared" ref="F66:G66" si="141">F45</f>
        <v>Product 11</v>
      </c>
      <c r="G66" s="268" t="str">
        <f t="shared" si="141"/>
        <v/>
      </c>
      <c r="H66" s="269">
        <f t="shared" ref="H66:S66" si="142">G66+H45-H23</f>
        <v>0</v>
      </c>
      <c r="I66" s="270">
        <f t="shared" si="142"/>
        <v>0</v>
      </c>
      <c r="J66" s="270">
        <f t="shared" si="142"/>
        <v>0</v>
      </c>
      <c r="K66" s="270">
        <f t="shared" si="142"/>
        <v>0</v>
      </c>
      <c r="L66" s="270">
        <f t="shared" si="142"/>
        <v>0</v>
      </c>
      <c r="M66" s="270">
        <f t="shared" si="142"/>
        <v>0</v>
      </c>
      <c r="N66" s="270">
        <f t="shared" si="142"/>
        <v>0</v>
      </c>
      <c r="O66" s="270">
        <f t="shared" si="142"/>
        <v>0</v>
      </c>
      <c r="P66" s="270">
        <f t="shared" si="142"/>
        <v>0</v>
      </c>
      <c r="Q66" s="270">
        <f t="shared" si="142"/>
        <v>0</v>
      </c>
      <c r="R66" s="270">
        <f t="shared" si="142"/>
        <v>0</v>
      </c>
      <c r="S66" s="270">
        <f t="shared" si="142"/>
        <v>0</v>
      </c>
      <c r="T66" s="228">
        <f t="shared" si="115"/>
        <v>0</v>
      </c>
      <c r="U66" s="228">
        <f t="shared" ref="U66:X66" si="143">T66+U45-U23</f>
        <v>0</v>
      </c>
      <c r="V66" s="228">
        <f t="shared" si="143"/>
        <v>0</v>
      </c>
      <c r="W66" s="228">
        <f t="shared" si="143"/>
        <v>0</v>
      </c>
      <c r="X66" s="228">
        <f t="shared" si="143"/>
        <v>0</v>
      </c>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row>
    <row r="67" ht="11.25" customHeight="1">
      <c r="A67" s="105"/>
      <c r="B67" s="175"/>
      <c r="C67" s="175"/>
      <c r="D67" s="175"/>
      <c r="E67" s="175"/>
      <c r="F67" s="228" t="str">
        <f t="shared" ref="F67:G67" si="144">F46</f>
        <v>Product 12</v>
      </c>
      <c r="G67" s="268" t="str">
        <f t="shared" si="144"/>
        <v/>
      </c>
      <c r="H67" s="269">
        <f t="shared" ref="H67:S67" si="145">G67+H46-H24</f>
        <v>0</v>
      </c>
      <c r="I67" s="270">
        <f t="shared" si="145"/>
        <v>0</v>
      </c>
      <c r="J67" s="270">
        <f t="shared" si="145"/>
        <v>0</v>
      </c>
      <c r="K67" s="270">
        <f t="shared" si="145"/>
        <v>0</v>
      </c>
      <c r="L67" s="270">
        <f t="shared" si="145"/>
        <v>0</v>
      </c>
      <c r="M67" s="270">
        <f t="shared" si="145"/>
        <v>0</v>
      </c>
      <c r="N67" s="270">
        <f t="shared" si="145"/>
        <v>0</v>
      </c>
      <c r="O67" s="270">
        <f t="shared" si="145"/>
        <v>0</v>
      </c>
      <c r="P67" s="270">
        <f t="shared" si="145"/>
        <v>0</v>
      </c>
      <c r="Q67" s="270">
        <f t="shared" si="145"/>
        <v>0</v>
      </c>
      <c r="R67" s="270">
        <f t="shared" si="145"/>
        <v>0</v>
      </c>
      <c r="S67" s="270">
        <f t="shared" si="145"/>
        <v>0</v>
      </c>
      <c r="T67" s="228">
        <f t="shared" si="115"/>
        <v>0</v>
      </c>
      <c r="U67" s="228">
        <f t="shared" ref="U67:X67" si="146">T67+U46-U24</f>
        <v>0</v>
      </c>
      <c r="V67" s="228">
        <f t="shared" si="146"/>
        <v>0</v>
      </c>
      <c r="W67" s="228">
        <f t="shared" si="146"/>
        <v>0</v>
      </c>
      <c r="X67" s="228">
        <f t="shared" si="146"/>
        <v>0</v>
      </c>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row>
    <row r="68" ht="11.25" customHeight="1">
      <c r="A68" s="105"/>
      <c r="B68" s="175"/>
      <c r="C68" s="175"/>
      <c r="D68" s="175"/>
      <c r="E68" s="175"/>
      <c r="F68" s="228" t="str">
        <f t="shared" ref="F68:G68" si="147">F47</f>
        <v>Product 13</v>
      </c>
      <c r="G68" s="268" t="str">
        <f t="shared" si="147"/>
        <v/>
      </c>
      <c r="H68" s="269">
        <f t="shared" ref="H68:S68" si="148">G68+H47-H25</f>
        <v>0</v>
      </c>
      <c r="I68" s="270">
        <f t="shared" si="148"/>
        <v>0</v>
      </c>
      <c r="J68" s="270">
        <f t="shared" si="148"/>
        <v>0</v>
      </c>
      <c r="K68" s="270">
        <f t="shared" si="148"/>
        <v>0</v>
      </c>
      <c r="L68" s="270">
        <f t="shared" si="148"/>
        <v>0</v>
      </c>
      <c r="M68" s="270">
        <f t="shared" si="148"/>
        <v>0</v>
      </c>
      <c r="N68" s="270">
        <f t="shared" si="148"/>
        <v>0</v>
      </c>
      <c r="O68" s="270">
        <f t="shared" si="148"/>
        <v>0</v>
      </c>
      <c r="P68" s="270">
        <f t="shared" si="148"/>
        <v>0</v>
      </c>
      <c r="Q68" s="270">
        <f t="shared" si="148"/>
        <v>0</v>
      </c>
      <c r="R68" s="270">
        <f t="shared" si="148"/>
        <v>0</v>
      </c>
      <c r="S68" s="270">
        <f t="shared" si="148"/>
        <v>0</v>
      </c>
      <c r="T68" s="228">
        <f t="shared" si="115"/>
        <v>0</v>
      </c>
      <c r="U68" s="228">
        <f t="shared" ref="U68:X68" si="149">T68+U47-U25</f>
        <v>0</v>
      </c>
      <c r="V68" s="228">
        <f t="shared" si="149"/>
        <v>0</v>
      </c>
      <c r="W68" s="228">
        <f t="shared" si="149"/>
        <v>0</v>
      </c>
      <c r="X68" s="228">
        <f t="shared" si="149"/>
        <v>0</v>
      </c>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row>
    <row r="69" ht="11.25" customHeight="1">
      <c r="A69" s="105"/>
      <c r="B69" s="175"/>
      <c r="C69" s="175"/>
      <c r="D69" s="175"/>
      <c r="E69" s="175"/>
      <c r="F69" s="228" t="str">
        <f t="shared" ref="F69:G69" si="150">F48</f>
        <v>Product 14</v>
      </c>
      <c r="G69" s="268" t="str">
        <f t="shared" si="150"/>
        <v/>
      </c>
      <c r="H69" s="269">
        <f t="shared" ref="H69:S69" si="151">G69+H48-H26</f>
        <v>0</v>
      </c>
      <c r="I69" s="270">
        <f t="shared" si="151"/>
        <v>0</v>
      </c>
      <c r="J69" s="270">
        <f t="shared" si="151"/>
        <v>0</v>
      </c>
      <c r="K69" s="270">
        <f t="shared" si="151"/>
        <v>0</v>
      </c>
      <c r="L69" s="270">
        <f t="shared" si="151"/>
        <v>0</v>
      </c>
      <c r="M69" s="270">
        <f t="shared" si="151"/>
        <v>0</v>
      </c>
      <c r="N69" s="270">
        <f t="shared" si="151"/>
        <v>0</v>
      </c>
      <c r="O69" s="270">
        <f t="shared" si="151"/>
        <v>0</v>
      </c>
      <c r="P69" s="270">
        <f t="shared" si="151"/>
        <v>0</v>
      </c>
      <c r="Q69" s="270">
        <f t="shared" si="151"/>
        <v>0</v>
      </c>
      <c r="R69" s="270">
        <f t="shared" si="151"/>
        <v>0</v>
      </c>
      <c r="S69" s="270">
        <f t="shared" si="151"/>
        <v>0</v>
      </c>
      <c r="T69" s="228">
        <f t="shared" si="115"/>
        <v>0</v>
      </c>
      <c r="U69" s="228">
        <f t="shared" ref="U69:X69" si="152">T69+U48-U26</f>
        <v>0</v>
      </c>
      <c r="V69" s="228">
        <f t="shared" si="152"/>
        <v>0</v>
      </c>
      <c r="W69" s="228">
        <f t="shared" si="152"/>
        <v>0</v>
      </c>
      <c r="X69" s="228">
        <f t="shared" si="152"/>
        <v>0</v>
      </c>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row>
    <row r="70" ht="11.25" customHeight="1">
      <c r="A70" s="105"/>
      <c r="B70" s="175"/>
      <c r="C70" s="175"/>
      <c r="D70" s="175"/>
      <c r="E70" s="175"/>
      <c r="F70" s="266" t="str">
        <f t="shared" ref="F70:G70" si="153">F49</f>
        <v>Product 15</v>
      </c>
      <c r="G70" s="268" t="str">
        <f t="shared" si="153"/>
        <v/>
      </c>
      <c r="H70" s="269">
        <f t="shared" ref="H70:S70" si="154">G70+H49-H27</f>
        <v>0</v>
      </c>
      <c r="I70" s="270">
        <f t="shared" si="154"/>
        <v>0</v>
      </c>
      <c r="J70" s="270">
        <f t="shared" si="154"/>
        <v>0</v>
      </c>
      <c r="K70" s="270">
        <f t="shared" si="154"/>
        <v>0</v>
      </c>
      <c r="L70" s="270">
        <f t="shared" si="154"/>
        <v>0</v>
      </c>
      <c r="M70" s="270">
        <f t="shared" si="154"/>
        <v>0</v>
      </c>
      <c r="N70" s="270">
        <f t="shared" si="154"/>
        <v>0</v>
      </c>
      <c r="O70" s="270">
        <f t="shared" si="154"/>
        <v>0</v>
      </c>
      <c r="P70" s="270">
        <f t="shared" si="154"/>
        <v>0</v>
      </c>
      <c r="Q70" s="270">
        <f t="shared" si="154"/>
        <v>0</v>
      </c>
      <c r="R70" s="270">
        <f t="shared" si="154"/>
        <v>0</v>
      </c>
      <c r="S70" s="270">
        <f t="shared" si="154"/>
        <v>0</v>
      </c>
      <c r="T70" s="228">
        <f t="shared" si="115"/>
        <v>0</v>
      </c>
      <c r="U70" s="228">
        <f t="shared" ref="U70:X70" si="155">T70+U49-U27</f>
        <v>0</v>
      </c>
      <c r="V70" s="228">
        <f t="shared" si="155"/>
        <v>0</v>
      </c>
      <c r="W70" s="228">
        <f t="shared" si="155"/>
        <v>0</v>
      </c>
      <c r="X70" s="228">
        <f t="shared" si="155"/>
        <v>0</v>
      </c>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row>
    <row r="71" ht="12.0" customHeight="1">
      <c r="A71" s="105"/>
      <c r="B71" s="175"/>
      <c r="C71" s="175"/>
      <c r="D71" s="175"/>
      <c r="E71" s="175"/>
      <c r="F71" s="175"/>
      <c r="G71" s="240">
        <f t="shared" ref="G71:X71" si="156">SUM(G56:G70)</f>
        <v>0</v>
      </c>
      <c r="H71" s="241">
        <f t="shared" si="156"/>
        <v>0</v>
      </c>
      <c r="I71" s="242">
        <f t="shared" si="156"/>
        <v>0</v>
      </c>
      <c r="J71" s="242">
        <f t="shared" si="156"/>
        <v>0</v>
      </c>
      <c r="K71" s="242">
        <f t="shared" si="156"/>
        <v>0</v>
      </c>
      <c r="L71" s="242">
        <f t="shared" si="156"/>
        <v>0</v>
      </c>
      <c r="M71" s="242">
        <f t="shared" si="156"/>
        <v>0</v>
      </c>
      <c r="N71" s="242">
        <f t="shared" si="156"/>
        <v>0</v>
      </c>
      <c r="O71" s="242">
        <f t="shared" si="156"/>
        <v>0</v>
      </c>
      <c r="P71" s="242">
        <f t="shared" si="156"/>
        <v>0</v>
      </c>
      <c r="Q71" s="242">
        <f t="shared" si="156"/>
        <v>0</v>
      </c>
      <c r="R71" s="242">
        <f t="shared" si="156"/>
        <v>0</v>
      </c>
      <c r="S71" s="243">
        <f t="shared" si="156"/>
        <v>0</v>
      </c>
      <c r="T71" s="243">
        <f t="shared" si="156"/>
        <v>0</v>
      </c>
      <c r="U71" s="244">
        <f t="shared" si="156"/>
        <v>0</v>
      </c>
      <c r="V71" s="244">
        <f t="shared" si="156"/>
        <v>0</v>
      </c>
      <c r="W71" s="244">
        <f t="shared" si="156"/>
        <v>0</v>
      </c>
      <c r="X71" s="244">
        <f t="shared" si="156"/>
        <v>0</v>
      </c>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row>
    <row r="72" ht="13.5" customHeight="1">
      <c r="A72" s="105"/>
      <c r="B72" s="175"/>
      <c r="C72" s="175"/>
      <c r="D72" s="175"/>
      <c r="E72" s="175"/>
      <c r="F72" s="175"/>
      <c r="G72" s="175"/>
      <c r="H72" s="245"/>
      <c r="I72" s="246"/>
      <c r="J72" s="246"/>
      <c r="K72" s="246"/>
      <c r="L72" s="246"/>
      <c r="M72" s="246"/>
      <c r="N72" s="246"/>
      <c r="O72" s="246"/>
      <c r="P72" s="246"/>
      <c r="Q72" s="246"/>
      <c r="R72" s="246"/>
      <c r="S72" s="246"/>
      <c r="T72" s="247">
        <f>SUM(H72:S72)</f>
        <v>0</v>
      </c>
      <c r="U72" s="247"/>
      <c r="V72" s="247"/>
      <c r="W72" s="247"/>
      <c r="X72" s="247"/>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row>
    <row r="73" ht="11.25" customHeight="1">
      <c r="A73" s="10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row>
    <row r="74" ht="11.25" customHeight="1">
      <c r="A74" s="10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row>
    <row r="75" ht="15.75" customHeight="1">
      <c r="A75" s="105"/>
      <c r="B75" s="175"/>
      <c r="C75" s="175"/>
      <c r="D75" s="175"/>
      <c r="E75" s="175"/>
      <c r="F75" s="175"/>
      <c r="G75" s="175"/>
      <c r="H75" s="216" t="s">
        <v>191</v>
      </c>
      <c r="I75" s="217"/>
      <c r="J75" s="217"/>
      <c r="K75" s="217"/>
      <c r="L75" s="217"/>
      <c r="M75" s="217"/>
      <c r="N75" s="217"/>
      <c r="O75" s="217"/>
      <c r="P75" s="217"/>
      <c r="Q75" s="217"/>
      <c r="R75" s="217"/>
      <c r="S75" s="217"/>
      <c r="T75" s="217"/>
      <c r="U75" s="217"/>
      <c r="V75" s="217"/>
      <c r="W75" s="217"/>
      <c r="X75" s="218"/>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row>
    <row r="76" ht="15.75" customHeight="1">
      <c r="A76" s="105"/>
      <c r="B76" s="175"/>
      <c r="C76" s="175"/>
      <c r="D76" s="175"/>
      <c r="E76" s="175"/>
      <c r="F76" s="175"/>
      <c r="G76" s="224" t="s">
        <v>188</v>
      </c>
      <c r="H76" s="176" t="s">
        <v>0</v>
      </c>
      <c r="I76" s="177" t="s">
        <v>1</v>
      </c>
      <c r="J76" s="177" t="s">
        <v>2</v>
      </c>
      <c r="K76" s="177" t="s">
        <v>3</v>
      </c>
      <c r="L76" s="177" t="s">
        <v>4</v>
      </c>
      <c r="M76" s="177" t="s">
        <v>5</v>
      </c>
      <c r="N76" s="177" t="s">
        <v>6</v>
      </c>
      <c r="O76" s="177" t="s">
        <v>7</v>
      </c>
      <c r="P76" s="177" t="s">
        <v>8</v>
      </c>
      <c r="Q76" s="177" t="s">
        <v>9</v>
      </c>
      <c r="R76" s="177" t="s">
        <v>10</v>
      </c>
      <c r="S76" s="177" t="s">
        <v>11</v>
      </c>
      <c r="T76" s="178" t="s">
        <v>13</v>
      </c>
      <c r="U76" s="178" t="s">
        <v>14</v>
      </c>
      <c r="V76" s="178" t="s">
        <v>15</v>
      </c>
      <c r="W76" s="178" t="s">
        <v>16</v>
      </c>
      <c r="X76" s="178" t="s">
        <v>17</v>
      </c>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row>
    <row r="77" ht="11.25" customHeight="1">
      <c r="A77" s="105"/>
      <c r="B77" s="175"/>
      <c r="C77" s="175"/>
      <c r="D77" s="175"/>
      <c r="E77" s="175"/>
      <c r="F77" s="255" t="str">
        <f t="shared" ref="F77:F91" si="159">F56</f>
        <v>Product 1</v>
      </c>
      <c r="G77" s="268">
        <f t="shared" ref="G77:S77" si="157">G56*$C13</f>
        <v>0</v>
      </c>
      <c r="H77" s="271">
        <f t="shared" si="157"/>
        <v>0</v>
      </c>
      <c r="I77" s="272">
        <f t="shared" si="157"/>
        <v>0</v>
      </c>
      <c r="J77" s="272">
        <f t="shared" si="157"/>
        <v>0</v>
      </c>
      <c r="K77" s="272">
        <f t="shared" si="157"/>
        <v>0</v>
      </c>
      <c r="L77" s="272">
        <f t="shared" si="157"/>
        <v>0</v>
      </c>
      <c r="M77" s="272">
        <f t="shared" si="157"/>
        <v>0</v>
      </c>
      <c r="N77" s="272">
        <f t="shared" si="157"/>
        <v>0</v>
      </c>
      <c r="O77" s="272">
        <f t="shared" si="157"/>
        <v>0</v>
      </c>
      <c r="P77" s="272">
        <f t="shared" si="157"/>
        <v>0</v>
      </c>
      <c r="Q77" s="272">
        <f t="shared" si="157"/>
        <v>0</v>
      </c>
      <c r="R77" s="272">
        <f t="shared" si="157"/>
        <v>0</v>
      </c>
      <c r="S77" s="272">
        <f t="shared" si="157"/>
        <v>0</v>
      </c>
      <c r="T77" s="228">
        <f t="shared" ref="T77:T93" si="161">S77</f>
        <v>0</v>
      </c>
      <c r="U77" s="228">
        <f t="shared" ref="U77:X77" si="158">U56*$C13</f>
        <v>0</v>
      </c>
      <c r="V77" s="228">
        <f t="shared" si="158"/>
        <v>0</v>
      </c>
      <c r="W77" s="228">
        <f t="shared" si="158"/>
        <v>0</v>
      </c>
      <c r="X77" s="228">
        <f t="shared" si="158"/>
        <v>0</v>
      </c>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row>
    <row r="78" ht="11.25" customHeight="1">
      <c r="A78" s="105"/>
      <c r="B78" s="175"/>
      <c r="C78" s="175"/>
      <c r="D78" s="175"/>
      <c r="E78" s="175"/>
      <c r="F78" s="228" t="str">
        <f t="shared" si="159"/>
        <v>Product 2</v>
      </c>
      <c r="G78" s="268">
        <f t="shared" ref="G78:S78" si="160">G57*$C14</f>
        <v>0</v>
      </c>
      <c r="H78" s="271">
        <f t="shared" si="160"/>
        <v>0</v>
      </c>
      <c r="I78" s="272">
        <f t="shared" si="160"/>
        <v>0</v>
      </c>
      <c r="J78" s="272">
        <f t="shared" si="160"/>
        <v>0</v>
      </c>
      <c r="K78" s="272">
        <f t="shared" si="160"/>
        <v>0</v>
      </c>
      <c r="L78" s="272">
        <f t="shared" si="160"/>
        <v>0</v>
      </c>
      <c r="M78" s="272">
        <f t="shared" si="160"/>
        <v>0</v>
      </c>
      <c r="N78" s="272">
        <f t="shared" si="160"/>
        <v>0</v>
      </c>
      <c r="O78" s="272">
        <f t="shared" si="160"/>
        <v>0</v>
      </c>
      <c r="P78" s="272">
        <f t="shared" si="160"/>
        <v>0</v>
      </c>
      <c r="Q78" s="272">
        <f t="shared" si="160"/>
        <v>0</v>
      </c>
      <c r="R78" s="272">
        <f t="shared" si="160"/>
        <v>0</v>
      </c>
      <c r="S78" s="272">
        <f t="shared" si="160"/>
        <v>0</v>
      </c>
      <c r="T78" s="228">
        <f t="shared" si="161"/>
        <v>0</v>
      </c>
      <c r="U78" s="228">
        <f t="shared" ref="U78:X78" si="162">U57*$C14</f>
        <v>0</v>
      </c>
      <c r="V78" s="228">
        <f t="shared" si="162"/>
        <v>0</v>
      </c>
      <c r="W78" s="228">
        <f t="shared" si="162"/>
        <v>0</v>
      </c>
      <c r="X78" s="228">
        <f t="shared" si="162"/>
        <v>0</v>
      </c>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row>
    <row r="79" ht="11.25" customHeight="1">
      <c r="A79" s="105"/>
      <c r="B79" s="175"/>
      <c r="C79" s="175"/>
      <c r="D79" s="175"/>
      <c r="E79" s="175"/>
      <c r="F79" s="228" t="str">
        <f t="shared" si="159"/>
        <v>Product 3</v>
      </c>
      <c r="G79" s="268">
        <f t="shared" ref="G79:S79" si="163">G58*$C15</f>
        <v>0</v>
      </c>
      <c r="H79" s="271">
        <f t="shared" si="163"/>
        <v>0</v>
      </c>
      <c r="I79" s="272">
        <f t="shared" si="163"/>
        <v>0</v>
      </c>
      <c r="J79" s="272">
        <f t="shared" si="163"/>
        <v>0</v>
      </c>
      <c r="K79" s="272">
        <f t="shared" si="163"/>
        <v>0</v>
      </c>
      <c r="L79" s="272">
        <f t="shared" si="163"/>
        <v>0</v>
      </c>
      <c r="M79" s="272">
        <f t="shared" si="163"/>
        <v>0</v>
      </c>
      <c r="N79" s="272">
        <f t="shared" si="163"/>
        <v>0</v>
      </c>
      <c r="O79" s="272">
        <f t="shared" si="163"/>
        <v>0</v>
      </c>
      <c r="P79" s="272">
        <f t="shared" si="163"/>
        <v>0</v>
      </c>
      <c r="Q79" s="272">
        <f t="shared" si="163"/>
        <v>0</v>
      </c>
      <c r="R79" s="272">
        <f t="shared" si="163"/>
        <v>0</v>
      </c>
      <c r="S79" s="272">
        <f t="shared" si="163"/>
        <v>0</v>
      </c>
      <c r="T79" s="228">
        <f t="shared" si="161"/>
        <v>0</v>
      </c>
      <c r="U79" s="228">
        <f t="shared" ref="U79:X79" si="164">U58*$C15</f>
        <v>0</v>
      </c>
      <c r="V79" s="228">
        <f t="shared" si="164"/>
        <v>0</v>
      </c>
      <c r="W79" s="228">
        <f t="shared" si="164"/>
        <v>0</v>
      </c>
      <c r="X79" s="228">
        <f t="shared" si="164"/>
        <v>0</v>
      </c>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row>
    <row r="80" ht="11.25" customHeight="1">
      <c r="A80" s="105"/>
      <c r="B80" s="175"/>
      <c r="C80" s="175"/>
      <c r="D80" s="175"/>
      <c r="E80" s="175"/>
      <c r="F80" s="228" t="str">
        <f t="shared" si="159"/>
        <v>Product 4</v>
      </c>
      <c r="G80" s="268">
        <f t="shared" ref="G80:S80" si="165">G59*$C16</f>
        <v>0</v>
      </c>
      <c r="H80" s="271">
        <f t="shared" si="165"/>
        <v>0</v>
      </c>
      <c r="I80" s="272">
        <f t="shared" si="165"/>
        <v>0</v>
      </c>
      <c r="J80" s="272">
        <f t="shared" si="165"/>
        <v>0</v>
      </c>
      <c r="K80" s="272">
        <f t="shared" si="165"/>
        <v>0</v>
      </c>
      <c r="L80" s="272">
        <f t="shared" si="165"/>
        <v>0</v>
      </c>
      <c r="M80" s="272">
        <f t="shared" si="165"/>
        <v>0</v>
      </c>
      <c r="N80" s="272">
        <f t="shared" si="165"/>
        <v>0</v>
      </c>
      <c r="O80" s="272">
        <f t="shared" si="165"/>
        <v>0</v>
      </c>
      <c r="P80" s="272">
        <f t="shared" si="165"/>
        <v>0</v>
      </c>
      <c r="Q80" s="272">
        <f t="shared" si="165"/>
        <v>0</v>
      </c>
      <c r="R80" s="272">
        <f t="shared" si="165"/>
        <v>0</v>
      </c>
      <c r="S80" s="272">
        <f t="shared" si="165"/>
        <v>0</v>
      </c>
      <c r="T80" s="228">
        <f t="shared" si="161"/>
        <v>0</v>
      </c>
      <c r="U80" s="228">
        <f t="shared" ref="U80:X80" si="166">U59*$C16</f>
        <v>0</v>
      </c>
      <c r="V80" s="228">
        <f t="shared" si="166"/>
        <v>0</v>
      </c>
      <c r="W80" s="228">
        <f t="shared" si="166"/>
        <v>0</v>
      </c>
      <c r="X80" s="228">
        <f t="shared" si="166"/>
        <v>0</v>
      </c>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row>
    <row r="81" ht="11.25" customHeight="1">
      <c r="A81" s="105"/>
      <c r="B81" s="175"/>
      <c r="C81" s="175"/>
      <c r="D81" s="175"/>
      <c r="E81" s="175"/>
      <c r="F81" s="228" t="str">
        <f t="shared" si="159"/>
        <v>Product 5</v>
      </c>
      <c r="G81" s="268">
        <f t="shared" ref="G81:S81" si="167">G60*$C17</f>
        <v>0</v>
      </c>
      <c r="H81" s="271">
        <f t="shared" si="167"/>
        <v>0</v>
      </c>
      <c r="I81" s="272">
        <f t="shared" si="167"/>
        <v>0</v>
      </c>
      <c r="J81" s="272">
        <f t="shared" si="167"/>
        <v>0</v>
      </c>
      <c r="K81" s="272">
        <f t="shared" si="167"/>
        <v>0</v>
      </c>
      <c r="L81" s="272">
        <f t="shared" si="167"/>
        <v>0</v>
      </c>
      <c r="M81" s="272">
        <f t="shared" si="167"/>
        <v>0</v>
      </c>
      <c r="N81" s="272">
        <f t="shared" si="167"/>
        <v>0</v>
      </c>
      <c r="O81" s="272">
        <f t="shared" si="167"/>
        <v>0</v>
      </c>
      <c r="P81" s="272">
        <f t="shared" si="167"/>
        <v>0</v>
      </c>
      <c r="Q81" s="272">
        <f t="shared" si="167"/>
        <v>0</v>
      </c>
      <c r="R81" s="272">
        <f t="shared" si="167"/>
        <v>0</v>
      </c>
      <c r="S81" s="272">
        <f t="shared" si="167"/>
        <v>0</v>
      </c>
      <c r="T81" s="228">
        <f t="shared" si="161"/>
        <v>0</v>
      </c>
      <c r="U81" s="228">
        <f t="shared" ref="U81:X81" si="168">U60*$C17</f>
        <v>0</v>
      </c>
      <c r="V81" s="228">
        <f t="shared" si="168"/>
        <v>0</v>
      </c>
      <c r="W81" s="228">
        <f t="shared" si="168"/>
        <v>0</v>
      </c>
      <c r="X81" s="228">
        <f t="shared" si="168"/>
        <v>0</v>
      </c>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row>
    <row r="82" ht="11.25" customHeight="1">
      <c r="A82" s="105"/>
      <c r="B82" s="175"/>
      <c r="C82" s="175"/>
      <c r="D82" s="175"/>
      <c r="E82" s="175"/>
      <c r="F82" s="228" t="str">
        <f t="shared" si="159"/>
        <v>Product 6</v>
      </c>
      <c r="G82" s="268">
        <f t="shared" ref="G82:S82" si="169">G61*$C18</f>
        <v>0</v>
      </c>
      <c r="H82" s="271">
        <f t="shared" si="169"/>
        <v>0</v>
      </c>
      <c r="I82" s="272">
        <f t="shared" si="169"/>
        <v>0</v>
      </c>
      <c r="J82" s="272">
        <f t="shared" si="169"/>
        <v>0</v>
      </c>
      <c r="K82" s="272">
        <f t="shared" si="169"/>
        <v>0</v>
      </c>
      <c r="L82" s="272">
        <f t="shared" si="169"/>
        <v>0</v>
      </c>
      <c r="M82" s="272">
        <f t="shared" si="169"/>
        <v>0</v>
      </c>
      <c r="N82" s="272">
        <f t="shared" si="169"/>
        <v>0</v>
      </c>
      <c r="O82" s="272">
        <f t="shared" si="169"/>
        <v>0</v>
      </c>
      <c r="P82" s="272">
        <f t="shared" si="169"/>
        <v>0</v>
      </c>
      <c r="Q82" s="272">
        <f t="shared" si="169"/>
        <v>0</v>
      </c>
      <c r="R82" s="272">
        <f t="shared" si="169"/>
        <v>0</v>
      </c>
      <c r="S82" s="272">
        <f t="shared" si="169"/>
        <v>0</v>
      </c>
      <c r="T82" s="228">
        <f t="shared" si="161"/>
        <v>0</v>
      </c>
      <c r="U82" s="228">
        <f t="shared" ref="U82:X82" si="170">U61*$C18</f>
        <v>0</v>
      </c>
      <c r="V82" s="228">
        <f t="shared" si="170"/>
        <v>0</v>
      </c>
      <c r="W82" s="228">
        <f t="shared" si="170"/>
        <v>0</v>
      </c>
      <c r="X82" s="228">
        <f t="shared" si="170"/>
        <v>0</v>
      </c>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row>
    <row r="83" ht="11.25" customHeight="1">
      <c r="A83" s="105"/>
      <c r="B83" s="175"/>
      <c r="C83" s="175"/>
      <c r="D83" s="175"/>
      <c r="E83" s="175"/>
      <c r="F83" s="228" t="str">
        <f t="shared" si="159"/>
        <v>Product 7</v>
      </c>
      <c r="G83" s="268">
        <f t="shared" ref="G83:S83" si="171">G62*$C19</f>
        <v>0</v>
      </c>
      <c r="H83" s="271">
        <f t="shared" si="171"/>
        <v>0</v>
      </c>
      <c r="I83" s="272">
        <f t="shared" si="171"/>
        <v>0</v>
      </c>
      <c r="J83" s="272">
        <f t="shared" si="171"/>
        <v>0</v>
      </c>
      <c r="K83" s="272">
        <f t="shared" si="171"/>
        <v>0</v>
      </c>
      <c r="L83" s="272">
        <f t="shared" si="171"/>
        <v>0</v>
      </c>
      <c r="M83" s="272">
        <f t="shared" si="171"/>
        <v>0</v>
      </c>
      <c r="N83" s="272">
        <f t="shared" si="171"/>
        <v>0</v>
      </c>
      <c r="O83" s="272">
        <f t="shared" si="171"/>
        <v>0</v>
      </c>
      <c r="P83" s="272">
        <f t="shared" si="171"/>
        <v>0</v>
      </c>
      <c r="Q83" s="272">
        <f t="shared" si="171"/>
        <v>0</v>
      </c>
      <c r="R83" s="272">
        <f t="shared" si="171"/>
        <v>0</v>
      </c>
      <c r="S83" s="272">
        <f t="shared" si="171"/>
        <v>0</v>
      </c>
      <c r="T83" s="228">
        <f t="shared" si="161"/>
        <v>0</v>
      </c>
      <c r="U83" s="228">
        <f t="shared" ref="U83:X83" si="172">U62*$C19</f>
        <v>0</v>
      </c>
      <c r="V83" s="228">
        <f t="shared" si="172"/>
        <v>0</v>
      </c>
      <c r="W83" s="228">
        <f t="shared" si="172"/>
        <v>0</v>
      </c>
      <c r="X83" s="228">
        <f t="shared" si="172"/>
        <v>0</v>
      </c>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row>
    <row r="84" ht="11.25" customHeight="1">
      <c r="A84" s="105"/>
      <c r="B84" s="175"/>
      <c r="C84" s="175"/>
      <c r="D84" s="175"/>
      <c r="E84" s="175"/>
      <c r="F84" s="228" t="str">
        <f t="shared" si="159"/>
        <v>Product 8</v>
      </c>
      <c r="G84" s="268">
        <f t="shared" ref="G84:S84" si="173">G63*$C20</f>
        <v>0</v>
      </c>
      <c r="H84" s="271">
        <f t="shared" si="173"/>
        <v>0</v>
      </c>
      <c r="I84" s="272">
        <f t="shared" si="173"/>
        <v>0</v>
      </c>
      <c r="J84" s="272">
        <f t="shared" si="173"/>
        <v>0</v>
      </c>
      <c r="K84" s="272">
        <f t="shared" si="173"/>
        <v>0</v>
      </c>
      <c r="L84" s="272">
        <f t="shared" si="173"/>
        <v>0</v>
      </c>
      <c r="M84" s="272">
        <f t="shared" si="173"/>
        <v>0</v>
      </c>
      <c r="N84" s="272">
        <f t="shared" si="173"/>
        <v>0</v>
      </c>
      <c r="O84" s="272">
        <f t="shared" si="173"/>
        <v>0</v>
      </c>
      <c r="P84" s="272">
        <f t="shared" si="173"/>
        <v>0</v>
      </c>
      <c r="Q84" s="272">
        <f t="shared" si="173"/>
        <v>0</v>
      </c>
      <c r="R84" s="272">
        <f t="shared" si="173"/>
        <v>0</v>
      </c>
      <c r="S84" s="272">
        <f t="shared" si="173"/>
        <v>0</v>
      </c>
      <c r="T84" s="228">
        <f t="shared" si="161"/>
        <v>0</v>
      </c>
      <c r="U84" s="228">
        <f t="shared" ref="U84:X84" si="174">U63*$C20</f>
        <v>0</v>
      </c>
      <c r="V84" s="228">
        <f t="shared" si="174"/>
        <v>0</v>
      </c>
      <c r="W84" s="228">
        <f t="shared" si="174"/>
        <v>0</v>
      </c>
      <c r="X84" s="228">
        <f t="shared" si="174"/>
        <v>0</v>
      </c>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row>
    <row r="85" ht="11.25" customHeight="1">
      <c r="A85" s="105"/>
      <c r="B85" s="175"/>
      <c r="C85" s="175"/>
      <c r="D85" s="175"/>
      <c r="E85" s="175"/>
      <c r="F85" s="228" t="str">
        <f t="shared" si="159"/>
        <v>Product 9</v>
      </c>
      <c r="G85" s="268">
        <f t="shared" ref="G85:S85" si="175">G64*$C21</f>
        <v>0</v>
      </c>
      <c r="H85" s="271">
        <f t="shared" si="175"/>
        <v>0</v>
      </c>
      <c r="I85" s="272">
        <f t="shared" si="175"/>
        <v>0</v>
      </c>
      <c r="J85" s="272">
        <f t="shared" si="175"/>
        <v>0</v>
      </c>
      <c r="K85" s="272">
        <f t="shared" si="175"/>
        <v>0</v>
      </c>
      <c r="L85" s="272">
        <f t="shared" si="175"/>
        <v>0</v>
      </c>
      <c r="M85" s="272">
        <f t="shared" si="175"/>
        <v>0</v>
      </c>
      <c r="N85" s="272">
        <f t="shared" si="175"/>
        <v>0</v>
      </c>
      <c r="O85" s="272">
        <f t="shared" si="175"/>
        <v>0</v>
      </c>
      <c r="P85" s="272">
        <f t="shared" si="175"/>
        <v>0</v>
      </c>
      <c r="Q85" s="272">
        <f t="shared" si="175"/>
        <v>0</v>
      </c>
      <c r="R85" s="272">
        <f t="shared" si="175"/>
        <v>0</v>
      </c>
      <c r="S85" s="272">
        <f t="shared" si="175"/>
        <v>0</v>
      </c>
      <c r="T85" s="228">
        <f t="shared" si="161"/>
        <v>0</v>
      </c>
      <c r="U85" s="228">
        <f t="shared" ref="U85:X85" si="176">U64*$C21</f>
        <v>0</v>
      </c>
      <c r="V85" s="228">
        <f t="shared" si="176"/>
        <v>0</v>
      </c>
      <c r="W85" s="228">
        <f t="shared" si="176"/>
        <v>0</v>
      </c>
      <c r="X85" s="228">
        <f t="shared" si="176"/>
        <v>0</v>
      </c>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row>
    <row r="86" ht="11.25" customHeight="1">
      <c r="A86" s="105"/>
      <c r="B86" s="175"/>
      <c r="C86" s="175"/>
      <c r="D86" s="175"/>
      <c r="E86" s="175"/>
      <c r="F86" s="228" t="str">
        <f t="shared" si="159"/>
        <v>Product 10</v>
      </c>
      <c r="G86" s="268">
        <f t="shared" ref="G86:S86" si="177">G65*$C22</f>
        <v>0</v>
      </c>
      <c r="H86" s="271">
        <f t="shared" si="177"/>
        <v>0</v>
      </c>
      <c r="I86" s="272">
        <f t="shared" si="177"/>
        <v>0</v>
      </c>
      <c r="J86" s="272">
        <f t="shared" si="177"/>
        <v>0</v>
      </c>
      <c r="K86" s="272">
        <f t="shared" si="177"/>
        <v>0</v>
      </c>
      <c r="L86" s="272">
        <f t="shared" si="177"/>
        <v>0</v>
      </c>
      <c r="M86" s="272">
        <f t="shared" si="177"/>
        <v>0</v>
      </c>
      <c r="N86" s="272">
        <f t="shared" si="177"/>
        <v>0</v>
      </c>
      <c r="O86" s="272">
        <f t="shared" si="177"/>
        <v>0</v>
      </c>
      <c r="P86" s="272">
        <f t="shared" si="177"/>
        <v>0</v>
      </c>
      <c r="Q86" s="272">
        <f t="shared" si="177"/>
        <v>0</v>
      </c>
      <c r="R86" s="272">
        <f t="shared" si="177"/>
        <v>0</v>
      </c>
      <c r="S86" s="272">
        <f t="shared" si="177"/>
        <v>0</v>
      </c>
      <c r="T86" s="228">
        <f t="shared" si="161"/>
        <v>0</v>
      </c>
      <c r="U86" s="228">
        <f t="shared" ref="U86:X86" si="178">U65*$C22</f>
        <v>0</v>
      </c>
      <c r="V86" s="228">
        <f t="shared" si="178"/>
        <v>0</v>
      </c>
      <c r="W86" s="228">
        <f t="shared" si="178"/>
        <v>0</v>
      </c>
      <c r="X86" s="228">
        <f t="shared" si="178"/>
        <v>0</v>
      </c>
      <c r="Y86" s="105"/>
      <c r="Z86" s="105"/>
      <c r="AA86" s="105"/>
      <c r="AB86" s="105"/>
      <c r="AC86" s="105"/>
      <c r="AD86" s="105"/>
      <c r="AE86" s="105"/>
      <c r="AF86" s="105"/>
      <c r="AG86" s="105"/>
      <c r="AH86" s="105"/>
      <c r="AI86" s="105"/>
      <c r="AJ86" s="105"/>
      <c r="AK86" s="105"/>
      <c r="AL86" s="105"/>
      <c r="AM86" s="105"/>
      <c r="AN86" s="105"/>
      <c r="AO86" s="105"/>
      <c r="AP86" s="105"/>
      <c r="AQ86" s="105"/>
      <c r="AR86" s="105"/>
      <c r="AS86" s="105"/>
      <c r="AT86" s="105"/>
    </row>
    <row r="87" ht="11.25" customHeight="1">
      <c r="A87" s="105"/>
      <c r="B87" s="175"/>
      <c r="C87" s="175"/>
      <c r="D87" s="175"/>
      <c r="E87" s="175"/>
      <c r="F87" s="228" t="str">
        <f t="shared" si="159"/>
        <v>Product 11</v>
      </c>
      <c r="G87" s="268">
        <f t="shared" ref="G87:S87" si="179">G66*$C23</f>
        <v>0</v>
      </c>
      <c r="H87" s="271">
        <f t="shared" si="179"/>
        <v>0</v>
      </c>
      <c r="I87" s="272">
        <f t="shared" si="179"/>
        <v>0</v>
      </c>
      <c r="J87" s="272">
        <f t="shared" si="179"/>
        <v>0</v>
      </c>
      <c r="K87" s="272">
        <f t="shared" si="179"/>
        <v>0</v>
      </c>
      <c r="L87" s="272">
        <f t="shared" si="179"/>
        <v>0</v>
      </c>
      <c r="M87" s="272">
        <f t="shared" si="179"/>
        <v>0</v>
      </c>
      <c r="N87" s="272">
        <f t="shared" si="179"/>
        <v>0</v>
      </c>
      <c r="O87" s="272">
        <f t="shared" si="179"/>
        <v>0</v>
      </c>
      <c r="P87" s="272">
        <f t="shared" si="179"/>
        <v>0</v>
      </c>
      <c r="Q87" s="272">
        <f t="shared" si="179"/>
        <v>0</v>
      </c>
      <c r="R87" s="272">
        <f t="shared" si="179"/>
        <v>0</v>
      </c>
      <c r="S87" s="272">
        <f t="shared" si="179"/>
        <v>0</v>
      </c>
      <c r="T87" s="228">
        <f t="shared" si="161"/>
        <v>0</v>
      </c>
      <c r="U87" s="228">
        <f t="shared" ref="U87:X87" si="180">U66*$C23</f>
        <v>0</v>
      </c>
      <c r="V87" s="228">
        <f t="shared" si="180"/>
        <v>0</v>
      </c>
      <c r="W87" s="228">
        <f t="shared" si="180"/>
        <v>0</v>
      </c>
      <c r="X87" s="228">
        <f t="shared" si="180"/>
        <v>0</v>
      </c>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row>
    <row r="88" ht="11.25" customHeight="1">
      <c r="A88" s="105"/>
      <c r="B88" s="175"/>
      <c r="C88" s="175"/>
      <c r="D88" s="175"/>
      <c r="E88" s="175"/>
      <c r="F88" s="228" t="str">
        <f t="shared" si="159"/>
        <v>Product 12</v>
      </c>
      <c r="G88" s="268">
        <f t="shared" ref="G88:S88" si="181">G67*$C24</f>
        <v>0</v>
      </c>
      <c r="H88" s="271">
        <f t="shared" si="181"/>
        <v>0</v>
      </c>
      <c r="I88" s="272">
        <f t="shared" si="181"/>
        <v>0</v>
      </c>
      <c r="J88" s="272">
        <f t="shared" si="181"/>
        <v>0</v>
      </c>
      <c r="K88" s="272">
        <f t="shared" si="181"/>
        <v>0</v>
      </c>
      <c r="L88" s="272">
        <f t="shared" si="181"/>
        <v>0</v>
      </c>
      <c r="M88" s="272">
        <f t="shared" si="181"/>
        <v>0</v>
      </c>
      <c r="N88" s="272">
        <f t="shared" si="181"/>
        <v>0</v>
      </c>
      <c r="O88" s="272">
        <f t="shared" si="181"/>
        <v>0</v>
      </c>
      <c r="P88" s="272">
        <f t="shared" si="181"/>
        <v>0</v>
      </c>
      <c r="Q88" s="272">
        <f t="shared" si="181"/>
        <v>0</v>
      </c>
      <c r="R88" s="272">
        <f t="shared" si="181"/>
        <v>0</v>
      </c>
      <c r="S88" s="272">
        <f t="shared" si="181"/>
        <v>0</v>
      </c>
      <c r="T88" s="228">
        <f t="shared" si="161"/>
        <v>0</v>
      </c>
      <c r="U88" s="228">
        <f t="shared" ref="U88:X88" si="182">U67*$C24</f>
        <v>0</v>
      </c>
      <c r="V88" s="228">
        <f t="shared" si="182"/>
        <v>0</v>
      </c>
      <c r="W88" s="228">
        <f t="shared" si="182"/>
        <v>0</v>
      </c>
      <c r="X88" s="228">
        <f t="shared" si="182"/>
        <v>0</v>
      </c>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row>
    <row r="89" ht="11.25" customHeight="1">
      <c r="A89" s="105"/>
      <c r="B89" s="175"/>
      <c r="C89" s="175"/>
      <c r="D89" s="175"/>
      <c r="E89" s="175"/>
      <c r="F89" s="228" t="str">
        <f t="shared" si="159"/>
        <v>Product 13</v>
      </c>
      <c r="G89" s="268">
        <f t="shared" ref="G89:S89" si="183">G68*$C25</f>
        <v>0</v>
      </c>
      <c r="H89" s="271">
        <f t="shared" si="183"/>
        <v>0</v>
      </c>
      <c r="I89" s="272">
        <f t="shared" si="183"/>
        <v>0</v>
      </c>
      <c r="J89" s="272">
        <f t="shared" si="183"/>
        <v>0</v>
      </c>
      <c r="K89" s="272">
        <f t="shared" si="183"/>
        <v>0</v>
      </c>
      <c r="L89" s="272">
        <f t="shared" si="183"/>
        <v>0</v>
      </c>
      <c r="M89" s="272">
        <f t="shared" si="183"/>
        <v>0</v>
      </c>
      <c r="N89" s="272">
        <f t="shared" si="183"/>
        <v>0</v>
      </c>
      <c r="O89" s="272">
        <f t="shared" si="183"/>
        <v>0</v>
      </c>
      <c r="P89" s="272">
        <f t="shared" si="183"/>
        <v>0</v>
      </c>
      <c r="Q89" s="272">
        <f t="shared" si="183"/>
        <v>0</v>
      </c>
      <c r="R89" s="272">
        <f t="shared" si="183"/>
        <v>0</v>
      </c>
      <c r="S89" s="272">
        <f t="shared" si="183"/>
        <v>0</v>
      </c>
      <c r="T89" s="228">
        <f t="shared" si="161"/>
        <v>0</v>
      </c>
      <c r="U89" s="228">
        <f t="shared" ref="U89:X89" si="184">U68*$C25</f>
        <v>0</v>
      </c>
      <c r="V89" s="228">
        <f t="shared" si="184"/>
        <v>0</v>
      </c>
      <c r="W89" s="228">
        <f t="shared" si="184"/>
        <v>0</v>
      </c>
      <c r="X89" s="228">
        <f t="shared" si="184"/>
        <v>0</v>
      </c>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row>
    <row r="90" ht="11.25" customHeight="1">
      <c r="A90" s="105"/>
      <c r="B90" s="175"/>
      <c r="C90" s="175"/>
      <c r="D90" s="175"/>
      <c r="E90" s="175"/>
      <c r="F90" s="228" t="str">
        <f t="shared" si="159"/>
        <v>Product 14</v>
      </c>
      <c r="G90" s="268">
        <f t="shared" ref="G90:S90" si="185">G69*$C26</f>
        <v>0</v>
      </c>
      <c r="H90" s="271">
        <f t="shared" si="185"/>
        <v>0</v>
      </c>
      <c r="I90" s="272">
        <f t="shared" si="185"/>
        <v>0</v>
      </c>
      <c r="J90" s="272">
        <f t="shared" si="185"/>
        <v>0</v>
      </c>
      <c r="K90" s="272">
        <f t="shared" si="185"/>
        <v>0</v>
      </c>
      <c r="L90" s="272">
        <f t="shared" si="185"/>
        <v>0</v>
      </c>
      <c r="M90" s="272">
        <f t="shared" si="185"/>
        <v>0</v>
      </c>
      <c r="N90" s="272">
        <f t="shared" si="185"/>
        <v>0</v>
      </c>
      <c r="O90" s="272">
        <f t="shared" si="185"/>
        <v>0</v>
      </c>
      <c r="P90" s="272">
        <f t="shared" si="185"/>
        <v>0</v>
      </c>
      <c r="Q90" s="272">
        <f t="shared" si="185"/>
        <v>0</v>
      </c>
      <c r="R90" s="272">
        <f t="shared" si="185"/>
        <v>0</v>
      </c>
      <c r="S90" s="272">
        <f t="shared" si="185"/>
        <v>0</v>
      </c>
      <c r="T90" s="228">
        <f t="shared" si="161"/>
        <v>0</v>
      </c>
      <c r="U90" s="228">
        <f t="shared" ref="U90:X90" si="186">U69*$C26</f>
        <v>0</v>
      </c>
      <c r="V90" s="228">
        <f t="shared" si="186"/>
        <v>0</v>
      </c>
      <c r="W90" s="228">
        <f t="shared" si="186"/>
        <v>0</v>
      </c>
      <c r="X90" s="228">
        <f t="shared" si="186"/>
        <v>0</v>
      </c>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row>
    <row r="91" ht="11.25" customHeight="1">
      <c r="A91" s="105"/>
      <c r="B91" s="175"/>
      <c r="C91" s="175"/>
      <c r="D91" s="175"/>
      <c r="E91" s="175"/>
      <c r="F91" s="266" t="str">
        <f t="shared" si="159"/>
        <v>Product 15</v>
      </c>
      <c r="G91" s="268">
        <f t="shared" ref="G91:S91" si="187">G70*$C27</f>
        <v>0</v>
      </c>
      <c r="H91" s="271">
        <f t="shared" si="187"/>
        <v>0</v>
      </c>
      <c r="I91" s="272">
        <f t="shared" si="187"/>
        <v>0</v>
      </c>
      <c r="J91" s="272">
        <f t="shared" si="187"/>
        <v>0</v>
      </c>
      <c r="K91" s="272">
        <f t="shared" si="187"/>
        <v>0</v>
      </c>
      <c r="L91" s="272">
        <f t="shared" si="187"/>
        <v>0</v>
      </c>
      <c r="M91" s="272">
        <f t="shared" si="187"/>
        <v>0</v>
      </c>
      <c r="N91" s="272">
        <f t="shared" si="187"/>
        <v>0</v>
      </c>
      <c r="O91" s="272">
        <f t="shared" si="187"/>
        <v>0</v>
      </c>
      <c r="P91" s="272">
        <f t="shared" si="187"/>
        <v>0</v>
      </c>
      <c r="Q91" s="272">
        <f t="shared" si="187"/>
        <v>0</v>
      </c>
      <c r="R91" s="272">
        <f t="shared" si="187"/>
        <v>0</v>
      </c>
      <c r="S91" s="272">
        <f t="shared" si="187"/>
        <v>0</v>
      </c>
      <c r="T91" s="228">
        <f t="shared" si="161"/>
        <v>0</v>
      </c>
      <c r="U91" s="228">
        <f t="shared" ref="U91:X91" si="188">U70*$C27</f>
        <v>0</v>
      </c>
      <c r="V91" s="228">
        <f t="shared" si="188"/>
        <v>0</v>
      </c>
      <c r="W91" s="228">
        <f t="shared" si="188"/>
        <v>0</v>
      </c>
      <c r="X91" s="228">
        <f t="shared" si="188"/>
        <v>0</v>
      </c>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row>
    <row r="92" ht="12.0" customHeight="1">
      <c r="A92" s="105"/>
      <c r="B92" s="175"/>
      <c r="C92" s="175"/>
      <c r="D92" s="175"/>
      <c r="E92" s="175"/>
      <c r="F92" s="175"/>
      <c r="G92" s="240">
        <f t="shared" ref="G92:S92" si="189">SUM(G77:G91)</f>
        <v>0</v>
      </c>
      <c r="H92" s="241">
        <f t="shared" si="189"/>
        <v>0</v>
      </c>
      <c r="I92" s="242">
        <f t="shared" si="189"/>
        <v>0</v>
      </c>
      <c r="J92" s="242">
        <f t="shared" si="189"/>
        <v>0</v>
      </c>
      <c r="K92" s="242">
        <f t="shared" si="189"/>
        <v>0</v>
      </c>
      <c r="L92" s="242">
        <f t="shared" si="189"/>
        <v>0</v>
      </c>
      <c r="M92" s="242">
        <f t="shared" si="189"/>
        <v>0</v>
      </c>
      <c r="N92" s="242">
        <f t="shared" si="189"/>
        <v>0</v>
      </c>
      <c r="O92" s="242">
        <f t="shared" si="189"/>
        <v>0</v>
      </c>
      <c r="P92" s="242">
        <f t="shared" si="189"/>
        <v>0</v>
      </c>
      <c r="Q92" s="242">
        <f t="shared" si="189"/>
        <v>0</v>
      </c>
      <c r="R92" s="242">
        <f t="shared" si="189"/>
        <v>0</v>
      </c>
      <c r="S92" s="243">
        <f t="shared" si="189"/>
        <v>0</v>
      </c>
      <c r="T92" s="243">
        <f t="shared" si="161"/>
        <v>0</v>
      </c>
      <c r="U92" s="244">
        <f t="shared" ref="U92:X92" si="190">SUM(U77:U91)</f>
        <v>0</v>
      </c>
      <c r="V92" s="244">
        <f t="shared" si="190"/>
        <v>0</v>
      </c>
      <c r="W92" s="244">
        <f t="shared" si="190"/>
        <v>0</v>
      </c>
      <c r="X92" s="244">
        <f t="shared" si="190"/>
        <v>0</v>
      </c>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row>
    <row r="93" ht="13.5" customHeight="1">
      <c r="A93" s="105"/>
      <c r="B93" s="175"/>
      <c r="C93" s="175"/>
      <c r="D93" s="175"/>
      <c r="E93" s="175"/>
      <c r="F93" s="175"/>
      <c r="G93" s="175"/>
      <c r="H93" s="245"/>
      <c r="I93" s="246"/>
      <c r="J93" s="246"/>
      <c r="K93" s="246"/>
      <c r="L93" s="246"/>
      <c r="M93" s="246"/>
      <c r="N93" s="246"/>
      <c r="O93" s="246"/>
      <c r="P93" s="246"/>
      <c r="Q93" s="246"/>
      <c r="R93" s="246"/>
      <c r="S93" s="246"/>
      <c r="T93" s="247" t="str">
        <f t="shared" si="161"/>
        <v/>
      </c>
      <c r="U93" s="247"/>
      <c r="V93" s="247"/>
      <c r="W93" s="247"/>
      <c r="X93" s="247"/>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row>
    <row r="94" ht="11.25" customHeight="1">
      <c r="A94" s="105"/>
      <c r="B94" s="175"/>
      <c r="C94" s="175"/>
      <c r="D94" s="175"/>
      <c r="E94" s="175"/>
      <c r="F94" s="175"/>
      <c r="G94" s="175"/>
      <c r="H94" s="175"/>
      <c r="I94" s="175"/>
      <c r="J94" s="175"/>
      <c r="K94" s="175"/>
      <c r="L94" s="175"/>
      <c r="M94" s="175"/>
      <c r="N94" s="175"/>
      <c r="O94" s="175"/>
      <c r="P94" s="175"/>
      <c r="Q94" s="175"/>
      <c r="R94" s="175"/>
      <c r="S94" s="175"/>
      <c r="T94" s="175"/>
      <c r="U94" s="175"/>
      <c r="V94" s="175"/>
      <c r="W94" s="175"/>
      <c r="X94" s="17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row>
    <row r="95" ht="11.25" customHeight="1">
      <c r="A95" s="10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row>
    <row r="96" ht="11.25" customHeight="1">
      <c r="A96" s="105"/>
      <c r="B96" s="175"/>
      <c r="C96" s="175"/>
      <c r="D96" s="175"/>
      <c r="E96" s="175"/>
      <c r="F96" s="175"/>
      <c r="G96" s="175"/>
      <c r="H96" s="175"/>
      <c r="I96" s="175"/>
      <c r="J96" s="175"/>
      <c r="K96" s="175"/>
      <c r="L96" s="175"/>
      <c r="M96" s="175"/>
      <c r="N96" s="175"/>
      <c r="O96" s="175"/>
      <c r="P96" s="175"/>
      <c r="Q96" s="175"/>
      <c r="R96" s="175"/>
      <c r="S96" s="175"/>
      <c r="T96" s="175"/>
      <c r="U96" s="175"/>
      <c r="V96" s="175"/>
      <c r="W96" s="175"/>
      <c r="X96" s="17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row>
    <row r="97" ht="11.25" customHeight="1">
      <c r="A97" s="105"/>
      <c r="B97" s="175"/>
      <c r="C97" s="175"/>
      <c r="D97" s="175"/>
      <c r="E97" s="175"/>
      <c r="F97" s="175"/>
      <c r="G97" s="175"/>
      <c r="H97" s="175"/>
      <c r="I97" s="175"/>
      <c r="J97" s="175"/>
      <c r="K97" s="175"/>
      <c r="L97" s="175"/>
      <c r="M97" s="175"/>
      <c r="N97" s="175"/>
      <c r="O97" s="175"/>
      <c r="P97" s="175"/>
      <c r="Q97" s="175"/>
      <c r="R97" s="175"/>
      <c r="S97" s="175"/>
      <c r="T97" s="175"/>
      <c r="U97" s="175"/>
      <c r="V97" s="175"/>
      <c r="W97" s="175"/>
      <c r="X97" s="175"/>
      <c r="Y97" s="105"/>
      <c r="Z97" s="105"/>
      <c r="AA97" s="105"/>
      <c r="AB97" s="105"/>
      <c r="AC97" s="105"/>
      <c r="AD97" s="105"/>
      <c r="AE97" s="105"/>
      <c r="AF97" s="105"/>
      <c r="AG97" s="105"/>
      <c r="AH97" s="105"/>
      <c r="AI97" s="105"/>
      <c r="AJ97" s="105"/>
      <c r="AK97" s="105"/>
      <c r="AL97" s="105"/>
      <c r="AM97" s="105"/>
      <c r="AN97" s="105"/>
      <c r="AO97" s="105"/>
      <c r="AP97" s="105"/>
      <c r="AQ97" s="105"/>
      <c r="AR97" s="105"/>
      <c r="AS97" s="105"/>
      <c r="AT97" s="105"/>
    </row>
    <row r="98" ht="11.25" customHeight="1">
      <c r="A98" s="105"/>
      <c r="B98" s="175"/>
      <c r="C98" s="175"/>
      <c r="D98" s="175"/>
      <c r="E98" s="175"/>
      <c r="F98" s="175"/>
      <c r="G98" s="175"/>
      <c r="H98" s="175"/>
      <c r="I98" s="175"/>
      <c r="J98" s="175"/>
      <c r="K98" s="175"/>
      <c r="L98" s="175"/>
      <c r="M98" s="175"/>
      <c r="N98" s="175"/>
      <c r="O98" s="175"/>
      <c r="P98" s="175"/>
      <c r="Q98" s="175"/>
      <c r="R98" s="175"/>
      <c r="S98" s="175"/>
      <c r="T98" s="175"/>
      <c r="U98" s="175"/>
      <c r="V98" s="175"/>
      <c r="W98" s="175"/>
      <c r="X98" s="175"/>
      <c r="Y98" s="105"/>
      <c r="Z98" s="105"/>
      <c r="AA98" s="105"/>
      <c r="AB98" s="105"/>
      <c r="AC98" s="105"/>
      <c r="AD98" s="105"/>
      <c r="AE98" s="105"/>
      <c r="AF98" s="105"/>
      <c r="AG98" s="105"/>
      <c r="AH98" s="105"/>
      <c r="AI98" s="105"/>
      <c r="AJ98" s="105"/>
      <c r="AK98" s="105"/>
      <c r="AL98" s="105"/>
      <c r="AM98" s="105"/>
      <c r="AN98" s="105"/>
      <c r="AO98" s="105"/>
      <c r="AP98" s="105"/>
      <c r="AQ98" s="105"/>
      <c r="AR98" s="105"/>
      <c r="AS98" s="105"/>
      <c r="AT98" s="105"/>
    </row>
    <row r="99" ht="15.75" customHeight="1">
      <c r="A99" s="105"/>
      <c r="B99" s="175"/>
      <c r="C99" s="175"/>
      <c r="D99" s="175"/>
      <c r="E99" s="175"/>
      <c r="F99" s="175"/>
      <c r="G99" s="175"/>
      <c r="H99" s="216" t="s">
        <v>192</v>
      </c>
      <c r="I99" s="217"/>
      <c r="J99" s="217"/>
      <c r="K99" s="217"/>
      <c r="L99" s="217"/>
      <c r="M99" s="217"/>
      <c r="N99" s="217"/>
      <c r="O99" s="217"/>
      <c r="P99" s="217"/>
      <c r="Q99" s="217"/>
      <c r="R99" s="217"/>
      <c r="S99" s="217"/>
      <c r="T99" s="217"/>
      <c r="U99" s="217"/>
      <c r="V99" s="217"/>
      <c r="W99" s="217"/>
      <c r="X99" s="218"/>
      <c r="Y99" s="105"/>
      <c r="Z99" s="105"/>
      <c r="AA99" s="105"/>
      <c r="AB99" s="105"/>
      <c r="AC99" s="105"/>
      <c r="AD99" s="105"/>
      <c r="AE99" s="105"/>
      <c r="AF99" s="105"/>
      <c r="AG99" s="105"/>
      <c r="AH99" s="105"/>
      <c r="AI99" s="105"/>
      <c r="AJ99" s="105"/>
      <c r="AK99" s="105"/>
      <c r="AL99" s="105"/>
      <c r="AM99" s="105"/>
      <c r="AN99" s="105"/>
      <c r="AO99" s="105"/>
      <c r="AP99" s="105"/>
      <c r="AQ99" s="105"/>
      <c r="AR99" s="105"/>
      <c r="AS99" s="105"/>
      <c r="AT99" s="105"/>
    </row>
    <row r="100" ht="15.75" customHeight="1">
      <c r="A100" s="105"/>
      <c r="B100" s="175"/>
      <c r="C100" s="175"/>
      <c r="D100" s="175"/>
      <c r="E100" s="175"/>
      <c r="F100" s="175"/>
      <c r="G100" s="175"/>
      <c r="H100" s="176" t="s">
        <v>0</v>
      </c>
      <c r="I100" s="177" t="s">
        <v>1</v>
      </c>
      <c r="J100" s="177" t="s">
        <v>2</v>
      </c>
      <c r="K100" s="177" t="s">
        <v>3</v>
      </c>
      <c r="L100" s="177" t="s">
        <v>4</v>
      </c>
      <c r="M100" s="177" t="s">
        <v>5</v>
      </c>
      <c r="N100" s="177" t="s">
        <v>6</v>
      </c>
      <c r="O100" s="177" t="s">
        <v>7</v>
      </c>
      <c r="P100" s="177" t="s">
        <v>8</v>
      </c>
      <c r="Q100" s="177" t="s">
        <v>9</v>
      </c>
      <c r="R100" s="177" t="s">
        <v>10</v>
      </c>
      <c r="S100" s="177" t="s">
        <v>11</v>
      </c>
      <c r="T100" s="178" t="s">
        <v>13</v>
      </c>
      <c r="U100" s="178" t="s">
        <v>14</v>
      </c>
      <c r="V100" s="178" t="s">
        <v>15</v>
      </c>
      <c r="W100" s="178" t="s">
        <v>16</v>
      </c>
      <c r="X100" s="178" t="s">
        <v>17</v>
      </c>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row>
    <row r="101" ht="11.25" customHeight="1">
      <c r="A101" s="105"/>
      <c r="B101" s="175"/>
      <c r="C101" s="175"/>
      <c r="D101" s="175"/>
      <c r="E101" s="175"/>
      <c r="F101" s="175"/>
      <c r="G101" s="255" t="str">
        <f>F77</f>
        <v>Product 1</v>
      </c>
      <c r="H101" s="272">
        <f t="shared" ref="H101:S101" si="191">$D13*H13</f>
        <v>15000</v>
      </c>
      <c r="I101" s="272">
        <f t="shared" si="191"/>
        <v>15000</v>
      </c>
      <c r="J101" s="272">
        <f t="shared" si="191"/>
        <v>15000</v>
      </c>
      <c r="K101" s="272">
        <f t="shared" si="191"/>
        <v>15000</v>
      </c>
      <c r="L101" s="272">
        <f t="shared" si="191"/>
        <v>15000</v>
      </c>
      <c r="M101" s="272">
        <f t="shared" si="191"/>
        <v>15000</v>
      </c>
      <c r="N101" s="272">
        <f t="shared" si="191"/>
        <v>15000</v>
      </c>
      <c r="O101" s="272">
        <f t="shared" si="191"/>
        <v>15000</v>
      </c>
      <c r="P101" s="272">
        <f t="shared" si="191"/>
        <v>15000</v>
      </c>
      <c r="Q101" s="272">
        <f t="shared" si="191"/>
        <v>15000</v>
      </c>
      <c r="R101" s="272">
        <f t="shared" si="191"/>
        <v>15000</v>
      </c>
      <c r="S101" s="272">
        <f t="shared" si="191"/>
        <v>15000</v>
      </c>
      <c r="T101" s="228">
        <f t="shared" ref="T101:T115" si="193">SUM(H101:S101)</f>
        <v>180000</v>
      </c>
      <c r="U101" s="228">
        <f>(U13*$D13)*(1+Assumptions!D$26)</f>
        <v>396270</v>
      </c>
      <c r="V101" s="228">
        <f>(V13*$D13)*(1+Assumptions!E$26)</f>
        <v>631390</v>
      </c>
      <c r="W101" s="228">
        <f>(W13*$D13)*(1+Assumptions!F$26)</f>
        <v>1010718</v>
      </c>
      <c r="X101" s="228">
        <f>(X13*$D13)*(1+Assumptions!G$26)</f>
        <v>1630572</v>
      </c>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row>
    <row r="102" ht="11.25" customHeight="1">
      <c r="A102" s="105"/>
      <c r="B102" s="175"/>
      <c r="C102" s="175"/>
      <c r="D102" s="175"/>
      <c r="E102" s="175"/>
      <c r="F102" s="175"/>
      <c r="G102" s="228" t="str">
        <f t="shared" ref="G102:G115" si="194">F36</f>
        <v>Product 2</v>
      </c>
      <c r="H102" s="272">
        <f t="shared" ref="H102:S102" si="192">$D14*H14</f>
        <v>12000</v>
      </c>
      <c r="I102" s="272">
        <f t="shared" si="192"/>
        <v>12000</v>
      </c>
      <c r="J102" s="272">
        <f t="shared" si="192"/>
        <v>12000</v>
      </c>
      <c r="K102" s="272">
        <f t="shared" si="192"/>
        <v>12000</v>
      </c>
      <c r="L102" s="272">
        <f t="shared" si="192"/>
        <v>12000</v>
      </c>
      <c r="M102" s="272">
        <f t="shared" si="192"/>
        <v>12000</v>
      </c>
      <c r="N102" s="272">
        <f t="shared" si="192"/>
        <v>12000</v>
      </c>
      <c r="O102" s="272">
        <f t="shared" si="192"/>
        <v>12000</v>
      </c>
      <c r="P102" s="272">
        <f t="shared" si="192"/>
        <v>12000</v>
      </c>
      <c r="Q102" s="272">
        <f t="shared" si="192"/>
        <v>12000</v>
      </c>
      <c r="R102" s="272">
        <f t="shared" si="192"/>
        <v>12000</v>
      </c>
      <c r="S102" s="272">
        <f t="shared" si="192"/>
        <v>12000</v>
      </c>
      <c r="T102" s="228">
        <f t="shared" si="193"/>
        <v>144000</v>
      </c>
      <c r="U102" s="228">
        <f>(U14*$D14)*(1+Assumptions!D$26)</f>
        <v>317016</v>
      </c>
      <c r="V102" s="228">
        <f>(V14*$D14)*(1+Assumptions!E$26)</f>
        <v>505112</v>
      </c>
      <c r="W102" s="228">
        <f>(W14*$D14)*(1+Assumptions!F$26)</f>
        <v>808574.4</v>
      </c>
      <c r="X102" s="228">
        <f>(X14*$D14)*(1+Assumptions!G$26)</f>
        <v>1304457.6</v>
      </c>
      <c r="Y102" s="105"/>
      <c r="Z102" s="105"/>
      <c r="AA102" s="105"/>
      <c r="AB102" s="105"/>
      <c r="AC102" s="105"/>
      <c r="AD102" s="105"/>
      <c r="AE102" s="105"/>
      <c r="AF102" s="105"/>
      <c r="AG102" s="105"/>
      <c r="AH102" s="105"/>
      <c r="AI102" s="105"/>
      <c r="AJ102" s="105"/>
      <c r="AK102" s="105"/>
      <c r="AL102" s="105"/>
      <c r="AM102" s="105"/>
      <c r="AN102" s="105"/>
      <c r="AO102" s="105"/>
      <c r="AP102" s="105"/>
      <c r="AQ102" s="105"/>
      <c r="AR102" s="105"/>
      <c r="AS102" s="105"/>
      <c r="AT102" s="105"/>
    </row>
    <row r="103" ht="11.25" customHeight="1">
      <c r="A103" s="105"/>
      <c r="B103" s="175"/>
      <c r="C103" s="175"/>
      <c r="D103" s="175"/>
      <c r="E103" s="175"/>
      <c r="F103" s="175"/>
      <c r="G103" s="228" t="str">
        <f t="shared" si="194"/>
        <v>Product 3</v>
      </c>
      <c r="H103" s="272">
        <f t="shared" ref="H103:S103" si="195">$D15*H15</f>
        <v>6000</v>
      </c>
      <c r="I103" s="272">
        <f t="shared" si="195"/>
        <v>6000</v>
      </c>
      <c r="J103" s="272">
        <f t="shared" si="195"/>
        <v>6000</v>
      </c>
      <c r="K103" s="272">
        <f t="shared" si="195"/>
        <v>6000</v>
      </c>
      <c r="L103" s="272">
        <f t="shared" si="195"/>
        <v>6000</v>
      </c>
      <c r="M103" s="272">
        <f t="shared" si="195"/>
        <v>6000</v>
      </c>
      <c r="N103" s="272">
        <f t="shared" si="195"/>
        <v>6000</v>
      </c>
      <c r="O103" s="272">
        <f t="shared" si="195"/>
        <v>6000</v>
      </c>
      <c r="P103" s="272">
        <f t="shared" si="195"/>
        <v>6000</v>
      </c>
      <c r="Q103" s="272">
        <f t="shared" si="195"/>
        <v>6000</v>
      </c>
      <c r="R103" s="272">
        <f t="shared" si="195"/>
        <v>6000</v>
      </c>
      <c r="S103" s="272">
        <f t="shared" si="195"/>
        <v>6000</v>
      </c>
      <c r="T103" s="228">
        <f t="shared" si="193"/>
        <v>72000</v>
      </c>
      <c r="U103" s="228">
        <f>(U15*$D15)*(1+Assumptions!D$26)</f>
        <v>158508</v>
      </c>
      <c r="V103" s="228">
        <f>(V15*$D15)*(1+Assumptions!E$26)</f>
        <v>252561.15</v>
      </c>
      <c r="W103" s="228">
        <f>(W15*$D15)*(1+Assumptions!F$26)</f>
        <v>404271.9</v>
      </c>
      <c r="X103" s="228">
        <f>(X15*$D15)*(1+Assumptions!G$26)</f>
        <v>652223.7</v>
      </c>
      <c r="Y103" s="105"/>
      <c r="Z103" s="105"/>
      <c r="AA103" s="105"/>
      <c r="AB103" s="105"/>
      <c r="AC103" s="105"/>
      <c r="AD103" s="105"/>
      <c r="AE103" s="105"/>
      <c r="AF103" s="105"/>
      <c r="AG103" s="105"/>
      <c r="AH103" s="105"/>
      <c r="AI103" s="105"/>
      <c r="AJ103" s="105"/>
      <c r="AK103" s="105"/>
      <c r="AL103" s="105"/>
      <c r="AM103" s="105"/>
      <c r="AN103" s="105"/>
      <c r="AO103" s="105"/>
      <c r="AP103" s="105"/>
      <c r="AQ103" s="105"/>
      <c r="AR103" s="105"/>
      <c r="AS103" s="105"/>
      <c r="AT103" s="105"/>
    </row>
    <row r="104" ht="11.25" customHeight="1">
      <c r="A104" s="105"/>
      <c r="B104" s="175"/>
      <c r="C104" s="175"/>
      <c r="D104" s="175"/>
      <c r="E104" s="175"/>
      <c r="F104" s="175"/>
      <c r="G104" s="228" t="str">
        <f t="shared" si="194"/>
        <v>Product 4</v>
      </c>
      <c r="H104" s="272">
        <f t="shared" ref="H104:S104" si="196">$D16*H16</f>
        <v>0</v>
      </c>
      <c r="I104" s="272">
        <f t="shared" si="196"/>
        <v>0</v>
      </c>
      <c r="J104" s="272">
        <f t="shared" si="196"/>
        <v>0</v>
      </c>
      <c r="K104" s="272">
        <f t="shared" si="196"/>
        <v>0</v>
      </c>
      <c r="L104" s="272">
        <f t="shared" si="196"/>
        <v>0</v>
      </c>
      <c r="M104" s="272">
        <f t="shared" si="196"/>
        <v>0</v>
      </c>
      <c r="N104" s="272">
        <f t="shared" si="196"/>
        <v>0</v>
      </c>
      <c r="O104" s="272">
        <f t="shared" si="196"/>
        <v>0</v>
      </c>
      <c r="P104" s="272">
        <f t="shared" si="196"/>
        <v>0</v>
      </c>
      <c r="Q104" s="272">
        <f t="shared" si="196"/>
        <v>0</v>
      </c>
      <c r="R104" s="272">
        <f t="shared" si="196"/>
        <v>0</v>
      </c>
      <c r="S104" s="272">
        <f t="shared" si="196"/>
        <v>0</v>
      </c>
      <c r="T104" s="228">
        <f t="shared" si="193"/>
        <v>0</v>
      </c>
      <c r="U104" s="228">
        <f>(U16*$D16)*(1+Assumptions!D$26)</f>
        <v>0</v>
      </c>
      <c r="V104" s="228">
        <f>(V16*$D16)*(1+Assumptions!E$26)</f>
        <v>0</v>
      </c>
      <c r="W104" s="228">
        <f>(W16*$D16)*(1+Assumptions!F$26)</f>
        <v>0</v>
      </c>
      <c r="X104" s="228">
        <f>(X16*$D16)*(1+Assumptions!G$26)</f>
        <v>0</v>
      </c>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row>
    <row r="105" ht="11.25" customHeight="1">
      <c r="A105" s="105"/>
      <c r="B105" s="175"/>
      <c r="C105" s="175"/>
      <c r="D105" s="175"/>
      <c r="E105" s="175"/>
      <c r="F105" s="175"/>
      <c r="G105" s="228" t="str">
        <f t="shared" si="194"/>
        <v>Product 5</v>
      </c>
      <c r="H105" s="272">
        <f t="shared" ref="H105:S105" si="197">$D17*H17</f>
        <v>0</v>
      </c>
      <c r="I105" s="272">
        <f t="shared" si="197"/>
        <v>0</v>
      </c>
      <c r="J105" s="272">
        <f t="shared" si="197"/>
        <v>0</v>
      </c>
      <c r="K105" s="272">
        <f t="shared" si="197"/>
        <v>0</v>
      </c>
      <c r="L105" s="272">
        <f t="shared" si="197"/>
        <v>0</v>
      </c>
      <c r="M105" s="272">
        <f t="shared" si="197"/>
        <v>0</v>
      </c>
      <c r="N105" s="272">
        <f t="shared" si="197"/>
        <v>0</v>
      </c>
      <c r="O105" s="272">
        <f t="shared" si="197"/>
        <v>0</v>
      </c>
      <c r="P105" s="272">
        <f t="shared" si="197"/>
        <v>0</v>
      </c>
      <c r="Q105" s="272">
        <f t="shared" si="197"/>
        <v>0</v>
      </c>
      <c r="R105" s="272">
        <f t="shared" si="197"/>
        <v>0</v>
      </c>
      <c r="S105" s="272">
        <f t="shared" si="197"/>
        <v>0</v>
      </c>
      <c r="T105" s="228">
        <f t="shared" si="193"/>
        <v>0</v>
      </c>
      <c r="U105" s="228">
        <f>(U17*$D17)*(1+Assumptions!D$26)</f>
        <v>0</v>
      </c>
      <c r="V105" s="228">
        <f>(V17*$D17)*(1+Assumptions!E$26)</f>
        <v>0</v>
      </c>
      <c r="W105" s="228">
        <f>(W17*$D17)*(1+Assumptions!F$26)</f>
        <v>0</v>
      </c>
      <c r="X105" s="228">
        <f>(X17*$D17)*(1+Assumptions!G$26)</f>
        <v>0</v>
      </c>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row>
    <row r="106" ht="11.25" customHeight="1">
      <c r="A106" s="105"/>
      <c r="B106" s="175"/>
      <c r="C106" s="175"/>
      <c r="D106" s="175"/>
      <c r="E106" s="175"/>
      <c r="F106" s="175"/>
      <c r="G106" s="228" t="str">
        <f t="shared" si="194"/>
        <v>Product 6</v>
      </c>
      <c r="H106" s="272">
        <f t="shared" ref="H106:S106" si="198">$D18*H18</f>
        <v>0</v>
      </c>
      <c r="I106" s="272">
        <f t="shared" si="198"/>
        <v>0</v>
      </c>
      <c r="J106" s="272">
        <f t="shared" si="198"/>
        <v>0</v>
      </c>
      <c r="K106" s="272">
        <f t="shared" si="198"/>
        <v>0</v>
      </c>
      <c r="L106" s="272">
        <f t="shared" si="198"/>
        <v>0</v>
      </c>
      <c r="M106" s="272">
        <f t="shared" si="198"/>
        <v>0</v>
      </c>
      <c r="N106" s="272">
        <f t="shared" si="198"/>
        <v>0</v>
      </c>
      <c r="O106" s="272">
        <f t="shared" si="198"/>
        <v>0</v>
      </c>
      <c r="P106" s="272">
        <f t="shared" si="198"/>
        <v>0</v>
      </c>
      <c r="Q106" s="272">
        <f t="shared" si="198"/>
        <v>0</v>
      </c>
      <c r="R106" s="272">
        <f t="shared" si="198"/>
        <v>0</v>
      </c>
      <c r="S106" s="272">
        <f t="shared" si="198"/>
        <v>0</v>
      </c>
      <c r="T106" s="228">
        <f t="shared" si="193"/>
        <v>0</v>
      </c>
      <c r="U106" s="228">
        <f>(U18*$D18)*(1+Assumptions!D$26)</f>
        <v>0</v>
      </c>
      <c r="V106" s="228">
        <f>(V18*$D18)*(1+Assumptions!E$26)</f>
        <v>0</v>
      </c>
      <c r="W106" s="228">
        <f>(W18*$D18)*(1+Assumptions!F$26)</f>
        <v>0</v>
      </c>
      <c r="X106" s="228">
        <f>(X18*$D18)*(1+Assumptions!G$26)</f>
        <v>0</v>
      </c>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row>
    <row r="107" ht="11.25" customHeight="1">
      <c r="A107" s="105"/>
      <c r="B107" s="175"/>
      <c r="C107" s="175"/>
      <c r="D107" s="175"/>
      <c r="E107" s="175"/>
      <c r="F107" s="175"/>
      <c r="G107" s="228" t="str">
        <f t="shared" si="194"/>
        <v>Product 7</v>
      </c>
      <c r="H107" s="272">
        <f t="shared" ref="H107:S107" si="199">$D19*H19</f>
        <v>0</v>
      </c>
      <c r="I107" s="272">
        <f t="shared" si="199"/>
        <v>0</v>
      </c>
      <c r="J107" s="272">
        <f t="shared" si="199"/>
        <v>0</v>
      </c>
      <c r="K107" s="272">
        <f t="shared" si="199"/>
        <v>0</v>
      </c>
      <c r="L107" s="272">
        <f t="shared" si="199"/>
        <v>0</v>
      </c>
      <c r="M107" s="272">
        <f t="shared" si="199"/>
        <v>0</v>
      </c>
      <c r="N107" s="272">
        <f t="shared" si="199"/>
        <v>0</v>
      </c>
      <c r="O107" s="272">
        <f t="shared" si="199"/>
        <v>0</v>
      </c>
      <c r="P107" s="272">
        <f t="shared" si="199"/>
        <v>0</v>
      </c>
      <c r="Q107" s="272">
        <f t="shared" si="199"/>
        <v>0</v>
      </c>
      <c r="R107" s="272">
        <f t="shared" si="199"/>
        <v>0</v>
      </c>
      <c r="S107" s="272">
        <f t="shared" si="199"/>
        <v>0</v>
      </c>
      <c r="T107" s="228">
        <f t="shared" si="193"/>
        <v>0</v>
      </c>
      <c r="U107" s="228">
        <f>(U19*$D19)*(1+Assumptions!D$26)</f>
        <v>0</v>
      </c>
      <c r="V107" s="228">
        <f>(V19*$D19)*(1+Assumptions!E$26)</f>
        <v>0</v>
      </c>
      <c r="W107" s="228">
        <f>(W19*$D19)*(1+Assumptions!F$26)</f>
        <v>0</v>
      </c>
      <c r="X107" s="228">
        <f>(X19*$D19)*(1+Assumptions!G$26)</f>
        <v>0</v>
      </c>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row>
    <row r="108" ht="11.25" customHeight="1">
      <c r="A108" s="105"/>
      <c r="B108" s="175"/>
      <c r="C108" s="175"/>
      <c r="D108" s="175"/>
      <c r="E108" s="175"/>
      <c r="F108" s="175"/>
      <c r="G108" s="228" t="str">
        <f t="shared" si="194"/>
        <v>Product 8</v>
      </c>
      <c r="H108" s="272">
        <f t="shared" ref="H108:S108" si="200">$D20*H20</f>
        <v>0</v>
      </c>
      <c r="I108" s="272">
        <f t="shared" si="200"/>
        <v>0</v>
      </c>
      <c r="J108" s="272">
        <f t="shared" si="200"/>
        <v>0</v>
      </c>
      <c r="K108" s="272">
        <f t="shared" si="200"/>
        <v>0</v>
      </c>
      <c r="L108" s="272">
        <f t="shared" si="200"/>
        <v>0</v>
      </c>
      <c r="M108" s="272">
        <f t="shared" si="200"/>
        <v>0</v>
      </c>
      <c r="N108" s="272">
        <f t="shared" si="200"/>
        <v>0</v>
      </c>
      <c r="O108" s="272">
        <f t="shared" si="200"/>
        <v>0</v>
      </c>
      <c r="P108" s="272">
        <f t="shared" si="200"/>
        <v>0</v>
      </c>
      <c r="Q108" s="272">
        <f t="shared" si="200"/>
        <v>0</v>
      </c>
      <c r="R108" s="272">
        <f t="shared" si="200"/>
        <v>0</v>
      </c>
      <c r="S108" s="272">
        <f t="shared" si="200"/>
        <v>0</v>
      </c>
      <c r="T108" s="228">
        <f t="shared" si="193"/>
        <v>0</v>
      </c>
      <c r="U108" s="228">
        <f>(U20*$D20)*(1+Assumptions!D$26)</f>
        <v>0</v>
      </c>
      <c r="V108" s="228">
        <f>(V20*$D20)*(1+Assumptions!E$26)</f>
        <v>0</v>
      </c>
      <c r="W108" s="228">
        <f>(W20*$D20)*(1+Assumptions!F$26)</f>
        <v>0</v>
      </c>
      <c r="X108" s="228">
        <f>(X20*$D20)*(1+Assumptions!G$26)</f>
        <v>0</v>
      </c>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row>
    <row r="109" ht="11.25" customHeight="1">
      <c r="A109" s="105"/>
      <c r="B109" s="175"/>
      <c r="C109" s="175"/>
      <c r="D109" s="175"/>
      <c r="E109" s="175"/>
      <c r="F109" s="175"/>
      <c r="G109" s="228" t="str">
        <f t="shared" si="194"/>
        <v>Product 9</v>
      </c>
      <c r="H109" s="272">
        <f t="shared" ref="H109:S109" si="201">$D21*H21</f>
        <v>0</v>
      </c>
      <c r="I109" s="272">
        <f t="shared" si="201"/>
        <v>0</v>
      </c>
      <c r="J109" s="272">
        <f t="shared" si="201"/>
        <v>0</v>
      </c>
      <c r="K109" s="272">
        <f t="shared" si="201"/>
        <v>0</v>
      </c>
      <c r="L109" s="272">
        <f t="shared" si="201"/>
        <v>0</v>
      </c>
      <c r="M109" s="272">
        <f t="shared" si="201"/>
        <v>0</v>
      </c>
      <c r="N109" s="272">
        <f t="shared" si="201"/>
        <v>0</v>
      </c>
      <c r="O109" s="272">
        <f t="shared" si="201"/>
        <v>0</v>
      </c>
      <c r="P109" s="272">
        <f t="shared" si="201"/>
        <v>0</v>
      </c>
      <c r="Q109" s="272">
        <f t="shared" si="201"/>
        <v>0</v>
      </c>
      <c r="R109" s="272">
        <f t="shared" si="201"/>
        <v>0</v>
      </c>
      <c r="S109" s="272">
        <f t="shared" si="201"/>
        <v>0</v>
      </c>
      <c r="T109" s="228">
        <f t="shared" si="193"/>
        <v>0</v>
      </c>
      <c r="U109" s="228">
        <f>(U21*$D21)*(1+Assumptions!D$26)</f>
        <v>0</v>
      </c>
      <c r="V109" s="228">
        <f>(V21*$D21)*(1+Assumptions!E$26)</f>
        <v>0</v>
      </c>
      <c r="W109" s="228">
        <f>(W21*$D21)*(1+Assumptions!F$26)</f>
        <v>0</v>
      </c>
      <c r="X109" s="228">
        <f>(X21*$D21)*(1+Assumptions!G$26)</f>
        <v>0</v>
      </c>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row>
    <row r="110" ht="11.25" customHeight="1">
      <c r="A110" s="105"/>
      <c r="B110" s="175"/>
      <c r="C110" s="175"/>
      <c r="D110" s="175"/>
      <c r="E110" s="175"/>
      <c r="F110" s="175"/>
      <c r="G110" s="228" t="str">
        <f t="shared" si="194"/>
        <v>Product 10</v>
      </c>
      <c r="H110" s="272">
        <f t="shared" ref="H110:S110" si="202">$D22*H22</f>
        <v>0</v>
      </c>
      <c r="I110" s="272">
        <f t="shared" si="202"/>
        <v>0</v>
      </c>
      <c r="J110" s="272">
        <f t="shared" si="202"/>
        <v>0</v>
      </c>
      <c r="K110" s="272">
        <f t="shared" si="202"/>
        <v>0</v>
      </c>
      <c r="L110" s="272">
        <f t="shared" si="202"/>
        <v>0</v>
      </c>
      <c r="M110" s="272">
        <f t="shared" si="202"/>
        <v>0</v>
      </c>
      <c r="N110" s="272">
        <f t="shared" si="202"/>
        <v>0</v>
      </c>
      <c r="O110" s="272">
        <f t="shared" si="202"/>
        <v>0</v>
      </c>
      <c r="P110" s="272">
        <f t="shared" si="202"/>
        <v>0</v>
      </c>
      <c r="Q110" s="272">
        <f t="shared" si="202"/>
        <v>0</v>
      </c>
      <c r="R110" s="272">
        <f t="shared" si="202"/>
        <v>0</v>
      </c>
      <c r="S110" s="272">
        <f t="shared" si="202"/>
        <v>0</v>
      </c>
      <c r="T110" s="228">
        <f t="shared" si="193"/>
        <v>0</v>
      </c>
      <c r="U110" s="228">
        <f>(U22*$D22)*(1+Assumptions!D$26)</f>
        <v>0</v>
      </c>
      <c r="V110" s="228">
        <f>(V22*$D22)*(1+Assumptions!E$26)</f>
        <v>0</v>
      </c>
      <c r="W110" s="228">
        <f>(W22*$D22)*(1+Assumptions!F$26)</f>
        <v>0</v>
      </c>
      <c r="X110" s="228">
        <f>(X22*$D22)*(1+Assumptions!G$26)</f>
        <v>0</v>
      </c>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row>
    <row r="111" ht="11.25" customHeight="1">
      <c r="A111" s="105"/>
      <c r="B111" s="175"/>
      <c r="C111" s="175"/>
      <c r="D111" s="175"/>
      <c r="E111" s="175"/>
      <c r="F111" s="175"/>
      <c r="G111" s="228" t="str">
        <f t="shared" si="194"/>
        <v>Product 11</v>
      </c>
      <c r="H111" s="272">
        <f t="shared" ref="H111:S111" si="203">$D23*H23</f>
        <v>0</v>
      </c>
      <c r="I111" s="272">
        <f t="shared" si="203"/>
        <v>0</v>
      </c>
      <c r="J111" s="272">
        <f t="shared" si="203"/>
        <v>0</v>
      </c>
      <c r="K111" s="272">
        <f t="shared" si="203"/>
        <v>0</v>
      </c>
      <c r="L111" s="272">
        <f t="shared" si="203"/>
        <v>0</v>
      </c>
      <c r="M111" s="272">
        <f t="shared" si="203"/>
        <v>0</v>
      </c>
      <c r="N111" s="272">
        <f t="shared" si="203"/>
        <v>0</v>
      </c>
      <c r="O111" s="272">
        <f t="shared" si="203"/>
        <v>0</v>
      </c>
      <c r="P111" s="272">
        <f t="shared" si="203"/>
        <v>0</v>
      </c>
      <c r="Q111" s="272">
        <f t="shared" si="203"/>
        <v>0</v>
      </c>
      <c r="R111" s="272">
        <f t="shared" si="203"/>
        <v>0</v>
      </c>
      <c r="S111" s="272">
        <f t="shared" si="203"/>
        <v>0</v>
      </c>
      <c r="T111" s="228">
        <f t="shared" si="193"/>
        <v>0</v>
      </c>
      <c r="U111" s="228">
        <f>(U23*$D23)*(1+Assumptions!D$26)</f>
        <v>0</v>
      </c>
      <c r="V111" s="228">
        <f>(V23*$D23)*(1+Assumptions!E$26)</f>
        <v>0</v>
      </c>
      <c r="W111" s="228">
        <f>(W23*$D23)*(1+Assumptions!F$26)</f>
        <v>0</v>
      </c>
      <c r="X111" s="228">
        <f>(X23*$D23)*(1+Assumptions!G$26)</f>
        <v>0</v>
      </c>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row>
    <row r="112" ht="11.25" customHeight="1">
      <c r="A112" s="105"/>
      <c r="B112" s="175"/>
      <c r="C112" s="175"/>
      <c r="D112" s="175"/>
      <c r="E112" s="175"/>
      <c r="F112" s="175"/>
      <c r="G112" s="228" t="str">
        <f t="shared" si="194"/>
        <v>Product 12</v>
      </c>
      <c r="H112" s="272">
        <f t="shared" ref="H112:S112" si="204">$D24*H24</f>
        <v>0</v>
      </c>
      <c r="I112" s="272">
        <f t="shared" si="204"/>
        <v>0</v>
      </c>
      <c r="J112" s="272">
        <f t="shared" si="204"/>
        <v>0</v>
      </c>
      <c r="K112" s="272">
        <f t="shared" si="204"/>
        <v>0</v>
      </c>
      <c r="L112" s="272">
        <f t="shared" si="204"/>
        <v>0</v>
      </c>
      <c r="M112" s="272">
        <f t="shared" si="204"/>
        <v>0</v>
      </c>
      <c r="N112" s="272">
        <f t="shared" si="204"/>
        <v>0</v>
      </c>
      <c r="O112" s="272">
        <f t="shared" si="204"/>
        <v>0</v>
      </c>
      <c r="P112" s="272">
        <f t="shared" si="204"/>
        <v>0</v>
      </c>
      <c r="Q112" s="272">
        <f t="shared" si="204"/>
        <v>0</v>
      </c>
      <c r="R112" s="272">
        <f t="shared" si="204"/>
        <v>0</v>
      </c>
      <c r="S112" s="272">
        <f t="shared" si="204"/>
        <v>0</v>
      </c>
      <c r="T112" s="228">
        <f t="shared" si="193"/>
        <v>0</v>
      </c>
      <c r="U112" s="228">
        <f>(U24*$D24)*(1+Assumptions!D$26)</f>
        <v>0</v>
      </c>
      <c r="V112" s="228">
        <f>(V24*$D24)*(1+Assumptions!E$26)</f>
        <v>0</v>
      </c>
      <c r="W112" s="228">
        <f>(W24*$D24)*(1+Assumptions!F$26)</f>
        <v>0</v>
      </c>
      <c r="X112" s="228">
        <f>(X24*$D24)*(1+Assumptions!G$26)</f>
        <v>0</v>
      </c>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row>
    <row r="113" ht="11.25" customHeight="1">
      <c r="A113" s="105"/>
      <c r="B113" s="175"/>
      <c r="C113" s="175"/>
      <c r="D113" s="175"/>
      <c r="E113" s="175"/>
      <c r="F113" s="175"/>
      <c r="G113" s="228" t="str">
        <f t="shared" si="194"/>
        <v>Product 13</v>
      </c>
      <c r="H113" s="272">
        <f t="shared" ref="H113:S113" si="205">$D25*H25</f>
        <v>0</v>
      </c>
      <c r="I113" s="272">
        <f t="shared" si="205"/>
        <v>0</v>
      </c>
      <c r="J113" s="272">
        <f t="shared" si="205"/>
        <v>0</v>
      </c>
      <c r="K113" s="272">
        <f t="shared" si="205"/>
        <v>0</v>
      </c>
      <c r="L113" s="272">
        <f t="shared" si="205"/>
        <v>0</v>
      </c>
      <c r="M113" s="272">
        <f t="shared" si="205"/>
        <v>0</v>
      </c>
      <c r="N113" s="272">
        <f t="shared" si="205"/>
        <v>0</v>
      </c>
      <c r="O113" s="272">
        <f t="shared" si="205"/>
        <v>0</v>
      </c>
      <c r="P113" s="272">
        <f t="shared" si="205"/>
        <v>0</v>
      </c>
      <c r="Q113" s="272">
        <f t="shared" si="205"/>
        <v>0</v>
      </c>
      <c r="R113" s="272">
        <f t="shared" si="205"/>
        <v>0</v>
      </c>
      <c r="S113" s="272">
        <f t="shared" si="205"/>
        <v>0</v>
      </c>
      <c r="T113" s="228">
        <f t="shared" si="193"/>
        <v>0</v>
      </c>
      <c r="U113" s="228">
        <f>(U25*$D25)*(1+Assumptions!D$26)</f>
        <v>0</v>
      </c>
      <c r="V113" s="228">
        <f>(V25*$D25)*(1+Assumptions!E$26)</f>
        <v>0</v>
      </c>
      <c r="W113" s="228">
        <f>(W25*$D25)*(1+Assumptions!F$26)</f>
        <v>0</v>
      </c>
      <c r="X113" s="228">
        <f>(X25*$D25)*(1+Assumptions!G$26)</f>
        <v>0</v>
      </c>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row>
    <row r="114" ht="11.25" customHeight="1">
      <c r="A114" s="105"/>
      <c r="B114" s="175"/>
      <c r="C114" s="175"/>
      <c r="D114" s="175"/>
      <c r="E114" s="175"/>
      <c r="F114" s="175"/>
      <c r="G114" s="228" t="str">
        <f t="shared" si="194"/>
        <v>Product 14</v>
      </c>
      <c r="H114" s="272">
        <f t="shared" ref="H114:S114" si="206">$D26*H26</f>
        <v>0</v>
      </c>
      <c r="I114" s="272">
        <f t="shared" si="206"/>
        <v>0</v>
      </c>
      <c r="J114" s="272">
        <f t="shared" si="206"/>
        <v>0</v>
      </c>
      <c r="K114" s="272">
        <f t="shared" si="206"/>
        <v>0</v>
      </c>
      <c r="L114" s="272">
        <f t="shared" si="206"/>
        <v>0</v>
      </c>
      <c r="M114" s="272">
        <f t="shared" si="206"/>
        <v>0</v>
      </c>
      <c r="N114" s="272">
        <f t="shared" si="206"/>
        <v>0</v>
      </c>
      <c r="O114" s="272">
        <f t="shared" si="206"/>
        <v>0</v>
      </c>
      <c r="P114" s="272">
        <f t="shared" si="206"/>
        <v>0</v>
      </c>
      <c r="Q114" s="272">
        <f t="shared" si="206"/>
        <v>0</v>
      </c>
      <c r="R114" s="272">
        <f t="shared" si="206"/>
        <v>0</v>
      </c>
      <c r="S114" s="272">
        <f t="shared" si="206"/>
        <v>0</v>
      </c>
      <c r="T114" s="228">
        <f t="shared" si="193"/>
        <v>0</v>
      </c>
      <c r="U114" s="228">
        <f>(U26*$D26)*(1+Assumptions!D$26)</f>
        <v>0</v>
      </c>
      <c r="V114" s="228">
        <f>(V26*$D26)*(1+Assumptions!E$26)</f>
        <v>0</v>
      </c>
      <c r="W114" s="228">
        <f>(W26*$D26)*(1+Assumptions!F$26)</f>
        <v>0</v>
      </c>
      <c r="X114" s="228">
        <f>(X26*$D26)*(1+Assumptions!G$26)</f>
        <v>0</v>
      </c>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row>
    <row r="115" ht="11.25" customHeight="1">
      <c r="A115" s="105"/>
      <c r="B115" s="175"/>
      <c r="C115" s="175"/>
      <c r="D115" s="175"/>
      <c r="E115" s="175"/>
      <c r="F115" s="175"/>
      <c r="G115" s="266" t="str">
        <f t="shared" si="194"/>
        <v>Product 15</v>
      </c>
      <c r="H115" s="272">
        <f t="shared" ref="H115:S115" si="207">$D27*H27</f>
        <v>0</v>
      </c>
      <c r="I115" s="272">
        <f t="shared" si="207"/>
        <v>0</v>
      </c>
      <c r="J115" s="272">
        <f t="shared" si="207"/>
        <v>0</v>
      </c>
      <c r="K115" s="272">
        <f t="shared" si="207"/>
        <v>0</v>
      </c>
      <c r="L115" s="272">
        <f t="shared" si="207"/>
        <v>0</v>
      </c>
      <c r="M115" s="272">
        <f t="shared" si="207"/>
        <v>0</v>
      </c>
      <c r="N115" s="272">
        <f t="shared" si="207"/>
        <v>0</v>
      </c>
      <c r="O115" s="272">
        <f t="shared" si="207"/>
        <v>0</v>
      </c>
      <c r="P115" s="272">
        <f t="shared" si="207"/>
        <v>0</v>
      </c>
      <c r="Q115" s="272">
        <f t="shared" si="207"/>
        <v>0</v>
      </c>
      <c r="R115" s="272">
        <f t="shared" si="207"/>
        <v>0</v>
      </c>
      <c r="S115" s="272">
        <f t="shared" si="207"/>
        <v>0</v>
      </c>
      <c r="T115" s="228">
        <f t="shared" si="193"/>
        <v>0</v>
      </c>
      <c r="U115" s="228">
        <f>(U27*$D27)*(1+Assumptions!D$26)</f>
        <v>0</v>
      </c>
      <c r="V115" s="228">
        <f>(V27*$D27)*(1+Assumptions!E$26)</f>
        <v>0</v>
      </c>
      <c r="W115" s="228">
        <f>(W27*$D27)*(1+Assumptions!F$26)</f>
        <v>0</v>
      </c>
      <c r="X115" s="228">
        <f>(X27*$D27)*(1+Assumptions!G$26)</f>
        <v>0</v>
      </c>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row>
    <row r="116" ht="12.0" customHeight="1">
      <c r="A116" s="105"/>
      <c r="B116" s="175"/>
      <c r="C116" s="175"/>
      <c r="D116" s="175"/>
      <c r="E116" s="175"/>
      <c r="F116" s="175"/>
      <c r="G116" s="175"/>
      <c r="H116" s="241">
        <f t="shared" ref="H116:X116" si="208">SUM(H101:H115)</f>
        <v>33000</v>
      </c>
      <c r="I116" s="242">
        <f t="shared" si="208"/>
        <v>33000</v>
      </c>
      <c r="J116" s="242">
        <f t="shared" si="208"/>
        <v>33000</v>
      </c>
      <c r="K116" s="242">
        <f t="shared" si="208"/>
        <v>33000</v>
      </c>
      <c r="L116" s="242">
        <f t="shared" si="208"/>
        <v>33000</v>
      </c>
      <c r="M116" s="242">
        <f t="shared" si="208"/>
        <v>33000</v>
      </c>
      <c r="N116" s="242">
        <f t="shared" si="208"/>
        <v>33000</v>
      </c>
      <c r="O116" s="242">
        <f t="shared" si="208"/>
        <v>33000</v>
      </c>
      <c r="P116" s="242">
        <f t="shared" si="208"/>
        <v>33000</v>
      </c>
      <c r="Q116" s="242">
        <f t="shared" si="208"/>
        <v>33000</v>
      </c>
      <c r="R116" s="242">
        <f t="shared" si="208"/>
        <v>33000</v>
      </c>
      <c r="S116" s="243">
        <f t="shared" si="208"/>
        <v>33000</v>
      </c>
      <c r="T116" s="243">
        <f t="shared" si="208"/>
        <v>396000</v>
      </c>
      <c r="U116" s="244">
        <f t="shared" si="208"/>
        <v>871794</v>
      </c>
      <c r="V116" s="244">
        <f t="shared" si="208"/>
        <v>1389063.15</v>
      </c>
      <c r="W116" s="244">
        <f t="shared" si="208"/>
        <v>2223564.3</v>
      </c>
      <c r="X116" s="244">
        <f t="shared" si="208"/>
        <v>3587253.3</v>
      </c>
      <c r="Y116" s="105"/>
      <c r="Z116" s="105"/>
      <c r="AA116" s="105"/>
      <c r="AB116" s="105"/>
      <c r="AC116" s="105"/>
      <c r="AD116" s="105"/>
      <c r="AE116" s="105"/>
      <c r="AF116" s="105"/>
      <c r="AG116" s="105"/>
      <c r="AH116" s="105"/>
      <c r="AI116" s="105"/>
      <c r="AJ116" s="105"/>
      <c r="AK116" s="105"/>
      <c r="AL116" s="105"/>
      <c r="AM116" s="105"/>
      <c r="AN116" s="105"/>
      <c r="AO116" s="105"/>
      <c r="AP116" s="105"/>
      <c r="AQ116" s="105"/>
      <c r="AR116" s="105"/>
      <c r="AS116" s="105"/>
      <c r="AT116" s="105"/>
    </row>
    <row r="117" ht="13.5" customHeight="1">
      <c r="A117" s="105"/>
      <c r="B117" s="175"/>
      <c r="C117" s="175"/>
      <c r="D117" s="175"/>
      <c r="E117" s="175"/>
      <c r="F117" s="175"/>
      <c r="G117" s="175"/>
      <c r="H117" s="245"/>
      <c r="I117" s="246"/>
      <c r="J117" s="246"/>
      <c r="K117" s="246"/>
      <c r="L117" s="246"/>
      <c r="M117" s="246"/>
      <c r="N117" s="246"/>
      <c r="O117" s="246"/>
      <c r="P117" s="246"/>
      <c r="Q117" s="246"/>
      <c r="R117" s="246"/>
      <c r="S117" s="246"/>
      <c r="T117" s="247">
        <f>SUM(H117:S117)</f>
        <v>0</v>
      </c>
      <c r="U117" s="247">
        <f t="shared" ref="U117:X117" si="209">(U116-T116)/T116</f>
        <v>1.2015</v>
      </c>
      <c r="V117" s="247">
        <f t="shared" si="209"/>
        <v>0.593338736</v>
      </c>
      <c r="W117" s="247">
        <f t="shared" si="209"/>
        <v>0.6007654512</v>
      </c>
      <c r="X117" s="247">
        <f t="shared" si="209"/>
        <v>0.6132896629</v>
      </c>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row>
    <row r="118" ht="11.25" customHeight="1">
      <c r="A118" s="105"/>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05"/>
      <c r="Z118" s="105"/>
      <c r="AA118" s="105"/>
      <c r="AB118" s="105"/>
      <c r="AC118" s="105"/>
      <c r="AD118" s="105"/>
      <c r="AE118" s="105"/>
      <c r="AF118" s="105"/>
      <c r="AG118" s="105"/>
      <c r="AH118" s="105"/>
      <c r="AI118" s="105"/>
      <c r="AJ118" s="105"/>
      <c r="AK118" s="105"/>
      <c r="AL118" s="105"/>
      <c r="AM118" s="105"/>
      <c r="AN118" s="105"/>
      <c r="AO118" s="105"/>
      <c r="AP118" s="105"/>
      <c r="AQ118" s="105"/>
      <c r="AR118" s="105"/>
      <c r="AS118" s="105"/>
      <c r="AT118" s="105"/>
    </row>
    <row r="119" ht="11.25" customHeight="1">
      <c r="A119" s="105"/>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05"/>
      <c r="Z119" s="105"/>
      <c r="AA119" s="105"/>
      <c r="AB119" s="105"/>
      <c r="AC119" s="105"/>
      <c r="AD119" s="105"/>
      <c r="AE119" s="105"/>
      <c r="AF119" s="105"/>
      <c r="AG119" s="105"/>
      <c r="AH119" s="105"/>
      <c r="AI119" s="105"/>
      <c r="AJ119" s="105"/>
      <c r="AK119" s="105"/>
      <c r="AL119" s="105"/>
      <c r="AM119" s="105"/>
      <c r="AN119" s="105"/>
      <c r="AO119" s="105"/>
      <c r="AP119" s="105"/>
      <c r="AQ119" s="105"/>
      <c r="AR119" s="105"/>
      <c r="AS119" s="105"/>
      <c r="AT119" s="105"/>
    </row>
    <row r="120" ht="11.25" customHeight="1">
      <c r="A120" s="105"/>
      <c r="B120" s="175"/>
      <c r="C120" s="175"/>
      <c r="D120" s="175"/>
      <c r="E120" s="175"/>
      <c r="F120" s="175"/>
      <c r="G120" s="175"/>
      <c r="H120" s="175"/>
      <c r="I120" s="175"/>
      <c r="J120" s="175"/>
      <c r="K120" s="175"/>
      <c r="L120" s="175"/>
      <c r="M120" s="175"/>
      <c r="N120" s="175"/>
      <c r="O120" s="175"/>
      <c r="P120" s="175"/>
      <c r="Q120" s="175"/>
      <c r="R120" s="175"/>
      <c r="S120" s="175"/>
      <c r="T120" s="250">
        <f>T116-'P&amp;L'!Q17</f>
        <v>0</v>
      </c>
      <c r="U120" s="250">
        <f>U116-'P&amp;L'!AD17</f>
        <v>0</v>
      </c>
      <c r="V120" s="250">
        <f>V116-'P&amp;L'!AE17</f>
        <v>0</v>
      </c>
      <c r="W120" s="250">
        <f>W116-'P&amp;L'!AF17</f>
        <v>0</v>
      </c>
      <c r="X120" s="250">
        <f>X116-'P&amp;L'!AG17</f>
        <v>0</v>
      </c>
      <c r="Y120" s="105"/>
      <c r="Z120" s="105"/>
      <c r="AA120" s="105"/>
      <c r="AB120" s="105"/>
      <c r="AC120" s="105"/>
      <c r="AD120" s="105"/>
      <c r="AE120" s="105"/>
      <c r="AF120" s="105"/>
      <c r="AG120" s="105"/>
      <c r="AH120" s="105"/>
      <c r="AI120" s="105"/>
      <c r="AJ120" s="105"/>
      <c r="AK120" s="105"/>
      <c r="AL120" s="105"/>
      <c r="AM120" s="105"/>
      <c r="AN120" s="105"/>
      <c r="AO120" s="105"/>
      <c r="AP120" s="105"/>
      <c r="AQ120" s="105"/>
      <c r="AR120" s="105"/>
      <c r="AS120" s="105"/>
      <c r="AT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c r="AN121" s="105"/>
      <c r="AO121" s="105"/>
      <c r="AP121" s="105"/>
      <c r="AQ121" s="105"/>
      <c r="AR121" s="105"/>
      <c r="AS121" s="105"/>
      <c r="AT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c r="AR122" s="105"/>
      <c r="AS122" s="105"/>
      <c r="AT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5"/>
      <c r="AP123" s="105"/>
      <c r="AQ123" s="105"/>
      <c r="AR123" s="105"/>
      <c r="AS123" s="105"/>
      <c r="AT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c r="AR124" s="105"/>
      <c r="AS124" s="105"/>
      <c r="AT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c r="AN126" s="105"/>
      <c r="AO126" s="105"/>
      <c r="AP126" s="105"/>
      <c r="AQ126" s="105"/>
      <c r="AR126" s="105"/>
      <c r="AS126" s="105"/>
      <c r="AT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c r="AN128" s="105"/>
      <c r="AO128" s="105"/>
      <c r="AP128" s="105"/>
      <c r="AQ128" s="105"/>
      <c r="AR128" s="105"/>
      <c r="AS128" s="105"/>
      <c r="AT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c r="AR130" s="105"/>
      <c r="AS130" s="105"/>
      <c r="AT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c r="AR131" s="105"/>
      <c r="AS131" s="105"/>
      <c r="AT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5"/>
      <c r="AP132" s="105"/>
      <c r="AQ132" s="105"/>
      <c r="AR132" s="105"/>
      <c r="AS132" s="105"/>
      <c r="AT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c r="AR133" s="105"/>
      <c r="AS133" s="105"/>
      <c r="AT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c r="AR134" s="105"/>
      <c r="AS134" s="105"/>
      <c r="AT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c r="AR135" s="105"/>
      <c r="AS135" s="105"/>
      <c r="AT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c r="AT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c r="AN137" s="105"/>
      <c r="AO137" s="105"/>
      <c r="AP137" s="105"/>
      <c r="AQ137" s="105"/>
      <c r="AR137" s="105"/>
      <c r="AS137" s="105"/>
      <c r="AT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c r="AN139" s="105"/>
      <c r="AO139" s="105"/>
      <c r="AP139" s="105"/>
      <c r="AQ139" s="105"/>
      <c r="AR139" s="105"/>
      <c r="AS139" s="105"/>
      <c r="AT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c r="AR140" s="105"/>
      <c r="AS140" s="105"/>
      <c r="AT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c r="AR141" s="105"/>
      <c r="AS141" s="105"/>
      <c r="AT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c r="AN142" s="105"/>
      <c r="AO142" s="105"/>
      <c r="AP142" s="105"/>
      <c r="AQ142" s="105"/>
      <c r="AR142" s="105"/>
      <c r="AS142" s="105"/>
      <c r="AT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c r="AN143" s="105"/>
      <c r="AO143" s="105"/>
      <c r="AP143" s="105"/>
      <c r="AQ143" s="105"/>
      <c r="AR143" s="105"/>
      <c r="AS143" s="105"/>
      <c r="AT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c r="AN144" s="105"/>
      <c r="AO144" s="105"/>
      <c r="AP144" s="105"/>
      <c r="AQ144" s="105"/>
      <c r="AR144" s="105"/>
      <c r="AS144" s="105"/>
      <c r="AT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c r="AR145" s="105"/>
      <c r="AS145" s="105"/>
      <c r="AT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c r="AN146" s="105"/>
      <c r="AO146" s="105"/>
      <c r="AP146" s="105"/>
      <c r="AQ146" s="105"/>
      <c r="AR146" s="105"/>
      <c r="AS146" s="105"/>
      <c r="AT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5"/>
      <c r="AP147" s="105"/>
      <c r="AQ147" s="105"/>
      <c r="AR147" s="105"/>
      <c r="AS147" s="105"/>
      <c r="AT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c r="AR148" s="105"/>
      <c r="AS148" s="105"/>
      <c r="AT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105"/>
      <c r="AT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5"/>
      <c r="AS150" s="105"/>
      <c r="AT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5"/>
      <c r="AS151" s="105"/>
      <c r="AT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5"/>
      <c r="AS153" s="105"/>
      <c r="AT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5"/>
      <c r="AS154" s="105"/>
      <c r="AT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5"/>
      <c r="AS155" s="105"/>
      <c r="AT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c r="AN158" s="105"/>
      <c r="AO158" s="105"/>
      <c r="AP158" s="105"/>
      <c r="AQ158" s="105"/>
      <c r="AR158" s="105"/>
      <c r="AS158" s="105"/>
      <c r="AT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c r="AN159" s="105"/>
      <c r="AO159" s="105"/>
      <c r="AP159" s="105"/>
      <c r="AQ159" s="105"/>
      <c r="AR159" s="105"/>
      <c r="AS159" s="105"/>
      <c r="AT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c r="AR160" s="105"/>
      <c r="AS160" s="105"/>
      <c r="AT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c r="AN166" s="105"/>
      <c r="AO166" s="105"/>
      <c r="AP166" s="105"/>
      <c r="AQ166" s="105"/>
      <c r="AR166" s="105"/>
      <c r="AS166" s="105"/>
      <c r="AT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c r="AN167" s="105"/>
      <c r="AO167" s="105"/>
      <c r="AP167" s="105"/>
      <c r="AQ167" s="105"/>
      <c r="AR167" s="105"/>
      <c r="AS167" s="105"/>
      <c r="AT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c r="AN168" s="105"/>
      <c r="AO168" s="105"/>
      <c r="AP168" s="105"/>
      <c r="AQ168" s="105"/>
      <c r="AR168" s="105"/>
      <c r="AS168" s="105"/>
      <c r="AT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c r="AN169" s="105"/>
      <c r="AO169" s="105"/>
      <c r="AP169" s="105"/>
      <c r="AQ169" s="105"/>
      <c r="AR169" s="105"/>
      <c r="AS169" s="105"/>
      <c r="AT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c r="AN170" s="105"/>
      <c r="AO170" s="105"/>
      <c r="AP170" s="105"/>
      <c r="AQ170" s="105"/>
      <c r="AR170" s="105"/>
      <c r="AS170" s="105"/>
      <c r="AT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c r="AN171" s="105"/>
      <c r="AO171" s="105"/>
      <c r="AP171" s="105"/>
      <c r="AQ171" s="105"/>
      <c r="AR171" s="105"/>
      <c r="AS171" s="105"/>
      <c r="AT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c r="AN172" s="105"/>
      <c r="AO172" s="105"/>
      <c r="AP172" s="105"/>
      <c r="AQ172" s="105"/>
      <c r="AR172" s="105"/>
      <c r="AS172" s="105"/>
      <c r="AT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c r="AN173" s="105"/>
      <c r="AO173" s="105"/>
      <c r="AP173" s="105"/>
      <c r="AQ173" s="105"/>
      <c r="AR173" s="105"/>
      <c r="AS173" s="105"/>
      <c r="AT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c r="AN174" s="105"/>
      <c r="AO174" s="105"/>
      <c r="AP174" s="105"/>
      <c r="AQ174" s="105"/>
      <c r="AR174" s="105"/>
      <c r="AS174" s="105"/>
      <c r="AT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c r="AN177" s="105"/>
      <c r="AO177" s="105"/>
      <c r="AP177" s="105"/>
      <c r="AQ177" s="105"/>
      <c r="AR177" s="105"/>
      <c r="AS177" s="105"/>
      <c r="AT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105"/>
      <c r="AT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105"/>
      <c r="AT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105"/>
      <c r="AT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105"/>
      <c r="AT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c r="AN183" s="105"/>
      <c r="AO183" s="105"/>
      <c r="AP183" s="105"/>
      <c r="AQ183" s="105"/>
      <c r="AR183" s="105"/>
      <c r="AS183" s="105"/>
      <c r="AT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c r="AN184" s="105"/>
      <c r="AO184" s="105"/>
      <c r="AP184" s="105"/>
      <c r="AQ184" s="105"/>
      <c r="AR184" s="105"/>
      <c r="AS184" s="105"/>
      <c r="AT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c r="AN186" s="105"/>
      <c r="AO186" s="105"/>
      <c r="AP186" s="105"/>
      <c r="AQ186" s="105"/>
      <c r="AR186" s="105"/>
      <c r="AS186" s="105"/>
      <c r="AT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105"/>
      <c r="AT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105"/>
      <c r="AT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c r="AN189" s="105"/>
      <c r="AO189" s="105"/>
      <c r="AP189" s="105"/>
      <c r="AQ189" s="105"/>
      <c r="AR189" s="105"/>
      <c r="AS189" s="105"/>
      <c r="AT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105"/>
      <c r="AT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c r="AN192" s="105"/>
      <c r="AO192" s="105"/>
      <c r="AP192" s="105"/>
      <c r="AQ192" s="105"/>
      <c r="AR192" s="105"/>
      <c r="AS192" s="105"/>
      <c r="AT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c r="AN193" s="105"/>
      <c r="AO193" s="105"/>
      <c r="AP193" s="105"/>
      <c r="AQ193" s="105"/>
      <c r="AR193" s="105"/>
      <c r="AS193" s="105"/>
      <c r="AT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c r="AN194" s="105"/>
      <c r="AO194" s="105"/>
      <c r="AP194" s="105"/>
      <c r="AQ194" s="105"/>
      <c r="AR194" s="105"/>
      <c r="AS194" s="105"/>
      <c r="AT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c r="AN196" s="105"/>
      <c r="AO196" s="105"/>
      <c r="AP196" s="105"/>
      <c r="AQ196" s="105"/>
      <c r="AR196" s="105"/>
      <c r="AS196" s="105"/>
      <c r="AT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c r="AN197" s="105"/>
      <c r="AO197" s="105"/>
      <c r="AP197" s="105"/>
      <c r="AQ197" s="105"/>
      <c r="AR197" s="105"/>
      <c r="AS197" s="105"/>
      <c r="AT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c r="AN198" s="105"/>
      <c r="AO198" s="105"/>
      <c r="AP198" s="105"/>
      <c r="AQ198" s="105"/>
      <c r="AR198" s="105"/>
      <c r="AS198" s="105"/>
      <c r="AT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c r="AN199" s="105"/>
      <c r="AO199" s="105"/>
      <c r="AP199" s="105"/>
      <c r="AQ199" s="105"/>
      <c r="AR199" s="105"/>
      <c r="AS199" s="105"/>
      <c r="AT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c r="AS201" s="105"/>
      <c r="AT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c r="AS202" s="105"/>
      <c r="AT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c r="AS204" s="105"/>
      <c r="AT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c r="AS205" s="105"/>
      <c r="AT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c r="AS207" s="105"/>
      <c r="AT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c r="AS208" s="105"/>
      <c r="AT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c r="AS210" s="105"/>
      <c r="AT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c r="AS212" s="105"/>
      <c r="AT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c r="AS213" s="105"/>
      <c r="AT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c r="AS215" s="105"/>
      <c r="AT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c r="AS216" s="105"/>
      <c r="AT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c r="AS217" s="105"/>
      <c r="AT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c r="AS220" s="105"/>
      <c r="AT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c r="AS221" s="105"/>
      <c r="AT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c r="AS222" s="105"/>
      <c r="AT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c r="AS223" s="105"/>
      <c r="AT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c r="AS224" s="105"/>
      <c r="AT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c r="AS225" s="105"/>
      <c r="AT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c r="AS226" s="105"/>
      <c r="AT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c r="AS227" s="105"/>
      <c r="AT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c r="AS228" s="105"/>
      <c r="AT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c r="AS229" s="105"/>
      <c r="AT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c r="AS230" s="105"/>
      <c r="AT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c r="AS231" s="105"/>
      <c r="AT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c r="AS233" s="105"/>
      <c r="AT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c r="AS234" s="105"/>
      <c r="AT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c r="AS235" s="105"/>
      <c r="AT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c r="AS236" s="105"/>
      <c r="AT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c r="AS237" s="105"/>
      <c r="AT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c r="AS238" s="105"/>
      <c r="AT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c r="AS239" s="105"/>
      <c r="AT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c r="AS240" s="105"/>
      <c r="AT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c r="AS241" s="105"/>
      <c r="AT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c r="AS242" s="105"/>
      <c r="AT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c r="AS243" s="105"/>
      <c r="AT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c r="AS244" s="105"/>
      <c r="AT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c r="AS245" s="105"/>
      <c r="AT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c r="AS246" s="105"/>
      <c r="AT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c r="AS247" s="105"/>
      <c r="AT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c r="AS248" s="105"/>
      <c r="AT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c r="AS249" s="105"/>
      <c r="AT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c r="AS250" s="105"/>
      <c r="AT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c r="AS251" s="105"/>
      <c r="AT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c r="AS252" s="105"/>
      <c r="AT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c r="AS253" s="105"/>
      <c r="AT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c r="AS254" s="105"/>
      <c r="AT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c r="AS255" s="105"/>
      <c r="AT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c r="AS256" s="105"/>
      <c r="AT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c r="AS257" s="105"/>
      <c r="AT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c r="AS258" s="105"/>
      <c r="AT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c r="AS259" s="105"/>
      <c r="AT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c r="AS260" s="105"/>
      <c r="AT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c r="AS261" s="105"/>
      <c r="AT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c r="AS262" s="105"/>
      <c r="AT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c r="AS263" s="105"/>
      <c r="AT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c r="AS264" s="105"/>
      <c r="AT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c r="AS265" s="105"/>
      <c r="AT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c r="AS266" s="105"/>
      <c r="AT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c r="AS268" s="105"/>
      <c r="AT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c r="AS269" s="105"/>
      <c r="AT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c r="AS270" s="105"/>
      <c r="AT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c r="AS271" s="105"/>
      <c r="AT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c r="AS272" s="105"/>
      <c r="AT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c r="AS273" s="105"/>
      <c r="AT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c r="AS274" s="105"/>
      <c r="AT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c r="AS275" s="105"/>
      <c r="AT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c r="AS276" s="105"/>
      <c r="AT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c r="AS277" s="105"/>
      <c r="AT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c r="AS278" s="105"/>
      <c r="AT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c r="AS279" s="105"/>
      <c r="AT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c r="AS280" s="105"/>
      <c r="AT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c r="AS281" s="105"/>
      <c r="AT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c r="AS282" s="105"/>
      <c r="AT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c r="AS283" s="105"/>
      <c r="AT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c r="AS284" s="105"/>
      <c r="AT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c r="AS287" s="105"/>
      <c r="AT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c r="AS288" s="105"/>
      <c r="AT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c r="AS289" s="105"/>
      <c r="AT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c r="AS290" s="105"/>
      <c r="AT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c r="AS291" s="105"/>
      <c r="AT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c r="AS293" s="105"/>
      <c r="AT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c r="AS294" s="105"/>
      <c r="AT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c r="AS295" s="105"/>
      <c r="AT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c r="AS296" s="105"/>
      <c r="AT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c r="AS297" s="105"/>
      <c r="AT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c r="AS298" s="105"/>
      <c r="AT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c r="AS300" s="105"/>
      <c r="AT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c r="AS301" s="105"/>
      <c r="AT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c r="AS302" s="105"/>
      <c r="AT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c r="AS303" s="105"/>
      <c r="AT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c r="AS304" s="105"/>
      <c r="AT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c r="AS305" s="105"/>
      <c r="AT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c r="AS306" s="105"/>
      <c r="AT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c r="AS307" s="105"/>
      <c r="AT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c r="AS308" s="105"/>
      <c r="AT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c r="AS309" s="105"/>
      <c r="AT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c r="AS310" s="105"/>
      <c r="AT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c r="AS311" s="105"/>
      <c r="AT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c r="AS312" s="105"/>
      <c r="AT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c r="AS313" s="105"/>
      <c r="AT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c r="AS314" s="105"/>
      <c r="AT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c r="AS315" s="105"/>
      <c r="AT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c r="AS316" s="105"/>
      <c r="AT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c r="AS317" s="105"/>
      <c r="AT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c r="AS318" s="105"/>
      <c r="AT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c r="AS319" s="105"/>
      <c r="AT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c r="AS320" s="105"/>
      <c r="AT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c r="AS321" s="105"/>
      <c r="AT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c r="AS322" s="105"/>
      <c r="AT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c r="AS323" s="105"/>
      <c r="AT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c r="AS324" s="105"/>
      <c r="AT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c r="AS325" s="105"/>
      <c r="AT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c r="AS326" s="105"/>
      <c r="AT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c r="AS327" s="105"/>
      <c r="AT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c r="AS328" s="105"/>
      <c r="AT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c r="AS329" s="105"/>
      <c r="AT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c r="AS330" s="105"/>
      <c r="AT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c r="AS331" s="105"/>
      <c r="AT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c r="AS332" s="105"/>
      <c r="AT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c r="AS333" s="105"/>
      <c r="AT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c r="AS334" s="105"/>
      <c r="AT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c r="AS335" s="105"/>
      <c r="AT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c r="AS336" s="105"/>
      <c r="AT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c r="AS337" s="105"/>
      <c r="AT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c r="AS338" s="105"/>
      <c r="AT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c r="AS339" s="105"/>
      <c r="AT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c r="AS340" s="105"/>
      <c r="AT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c r="AS341" s="105"/>
      <c r="AT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c r="AS342" s="105"/>
      <c r="AT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c r="AS343" s="105"/>
      <c r="AT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c r="AS344" s="105"/>
      <c r="AT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c r="AS345" s="105"/>
      <c r="AT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c r="AS346" s="105"/>
      <c r="AT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c r="AS347" s="105"/>
      <c r="AT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c r="AS348" s="105"/>
      <c r="AT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c r="AS349" s="105"/>
      <c r="AT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c r="AS350" s="105"/>
      <c r="AT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c r="AS351" s="105"/>
      <c r="AT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c r="AS352" s="105"/>
      <c r="AT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c r="AS353" s="105"/>
      <c r="AT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c r="AS354" s="105"/>
      <c r="AT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c r="AS355" s="105"/>
      <c r="AT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c r="AS356" s="105"/>
      <c r="AT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c r="AS357" s="105"/>
      <c r="AT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c r="AS358" s="105"/>
      <c r="AT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c r="AS359" s="105"/>
      <c r="AT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c r="AS360" s="105"/>
      <c r="AT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c r="AS361" s="105"/>
      <c r="AT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c r="AS362" s="105"/>
      <c r="AT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c r="AS363" s="105"/>
      <c r="AT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c r="AS364" s="105"/>
      <c r="AT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c r="AS365" s="105"/>
      <c r="AT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c r="AS366" s="105"/>
      <c r="AT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c r="AS367" s="105"/>
      <c r="AT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c r="AS368" s="105"/>
      <c r="AT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c r="AS369" s="105"/>
      <c r="AT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c r="AS370" s="105"/>
      <c r="AT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c r="AS371" s="105"/>
      <c r="AT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c r="AS372" s="105"/>
      <c r="AT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c r="AS373" s="105"/>
      <c r="AT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c r="AS374" s="105"/>
      <c r="AT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c r="AS375" s="105"/>
      <c r="AT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c r="AS376" s="105"/>
      <c r="AT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c r="AS377" s="105"/>
      <c r="AT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c r="AS378" s="105"/>
      <c r="AT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c r="AS379" s="105"/>
      <c r="AT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c r="AS380" s="105"/>
      <c r="AT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c r="AS381" s="105"/>
      <c r="AT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c r="AS382" s="105"/>
      <c r="AT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c r="AS383" s="105"/>
      <c r="AT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c r="AS384" s="105"/>
      <c r="AT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c r="AS385" s="105"/>
      <c r="AT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c r="AS386" s="105"/>
      <c r="AT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c r="AS387" s="105"/>
      <c r="AT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c r="AS388" s="105"/>
      <c r="AT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c r="AS389" s="105"/>
      <c r="AT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c r="AS390" s="105"/>
      <c r="AT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c r="AS391" s="105"/>
      <c r="AT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c r="AS392" s="105"/>
      <c r="AT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c r="AS393" s="105"/>
      <c r="AT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c r="AS394" s="105"/>
      <c r="AT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c r="AS395" s="105"/>
      <c r="AT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c r="AS396" s="105"/>
      <c r="AT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c r="AS397" s="105"/>
      <c r="AT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c r="AS398" s="105"/>
      <c r="AT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c r="AS399" s="105"/>
      <c r="AT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c r="AS400" s="105"/>
      <c r="AT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c r="AS401" s="105"/>
      <c r="AT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c r="AS402" s="105"/>
      <c r="AT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c r="AS403" s="105"/>
      <c r="AT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c r="AS404" s="105"/>
      <c r="AT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c r="AS405" s="105"/>
      <c r="AT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c r="AS406" s="105"/>
      <c r="AT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c r="AS407" s="105"/>
      <c r="AT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c r="AS408" s="105"/>
      <c r="AT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c r="AS409" s="105"/>
      <c r="AT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c r="AS410" s="105"/>
      <c r="AT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c r="AS411" s="105"/>
      <c r="AT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c r="AS412" s="105"/>
      <c r="AT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c r="AS413" s="105"/>
      <c r="AT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c r="AS414" s="105"/>
      <c r="AT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c r="AS415" s="105"/>
      <c r="AT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c r="AS416" s="105"/>
      <c r="AT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c r="AS417" s="105"/>
      <c r="AT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c r="AS418" s="105"/>
      <c r="AT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c r="AS419" s="105"/>
      <c r="AT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c r="AS420" s="105"/>
      <c r="AT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c r="AS421" s="105"/>
      <c r="AT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c r="AG422" s="105"/>
      <c r="AH422" s="105"/>
      <c r="AI422" s="105"/>
      <c r="AJ422" s="105"/>
      <c r="AK422" s="105"/>
      <c r="AL422" s="105"/>
      <c r="AM422" s="105"/>
      <c r="AN422" s="105"/>
      <c r="AO422" s="105"/>
      <c r="AP422" s="105"/>
      <c r="AQ422" s="105"/>
      <c r="AR422" s="105"/>
      <c r="AS422" s="105"/>
      <c r="AT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5"/>
      <c r="AJ423" s="105"/>
      <c r="AK423" s="105"/>
      <c r="AL423" s="105"/>
      <c r="AM423" s="105"/>
      <c r="AN423" s="105"/>
      <c r="AO423" s="105"/>
      <c r="AP423" s="105"/>
      <c r="AQ423" s="105"/>
      <c r="AR423" s="105"/>
      <c r="AS423" s="105"/>
      <c r="AT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5"/>
      <c r="AL424" s="105"/>
      <c r="AM424" s="105"/>
      <c r="AN424" s="105"/>
      <c r="AO424" s="105"/>
      <c r="AP424" s="105"/>
      <c r="AQ424" s="105"/>
      <c r="AR424" s="105"/>
      <c r="AS424" s="105"/>
      <c r="AT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5"/>
      <c r="AJ425" s="105"/>
      <c r="AK425" s="105"/>
      <c r="AL425" s="105"/>
      <c r="AM425" s="105"/>
      <c r="AN425" s="105"/>
      <c r="AO425" s="105"/>
      <c r="AP425" s="105"/>
      <c r="AQ425" s="105"/>
      <c r="AR425" s="105"/>
      <c r="AS425" s="105"/>
      <c r="AT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5"/>
      <c r="AL426" s="105"/>
      <c r="AM426" s="105"/>
      <c r="AN426" s="105"/>
      <c r="AO426" s="105"/>
      <c r="AP426" s="105"/>
      <c r="AQ426" s="105"/>
      <c r="AR426" s="105"/>
      <c r="AS426" s="105"/>
      <c r="AT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5"/>
      <c r="AL427" s="105"/>
      <c r="AM427" s="105"/>
      <c r="AN427" s="105"/>
      <c r="AO427" s="105"/>
      <c r="AP427" s="105"/>
      <c r="AQ427" s="105"/>
      <c r="AR427" s="105"/>
      <c r="AS427" s="105"/>
      <c r="AT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5"/>
      <c r="AJ428" s="105"/>
      <c r="AK428" s="105"/>
      <c r="AL428" s="105"/>
      <c r="AM428" s="105"/>
      <c r="AN428" s="105"/>
      <c r="AO428" s="105"/>
      <c r="AP428" s="105"/>
      <c r="AQ428" s="105"/>
      <c r="AR428" s="105"/>
      <c r="AS428" s="105"/>
      <c r="AT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c r="AG429" s="105"/>
      <c r="AH429" s="105"/>
      <c r="AI429" s="105"/>
      <c r="AJ429" s="105"/>
      <c r="AK429" s="105"/>
      <c r="AL429" s="105"/>
      <c r="AM429" s="105"/>
      <c r="AN429" s="105"/>
      <c r="AO429" s="105"/>
      <c r="AP429" s="105"/>
      <c r="AQ429" s="105"/>
      <c r="AR429" s="105"/>
      <c r="AS429" s="105"/>
      <c r="AT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5"/>
      <c r="AL430" s="105"/>
      <c r="AM430" s="105"/>
      <c r="AN430" s="105"/>
      <c r="AO430" s="105"/>
      <c r="AP430" s="105"/>
      <c r="AQ430" s="105"/>
      <c r="AR430" s="105"/>
      <c r="AS430" s="105"/>
      <c r="AT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5"/>
      <c r="AL431" s="105"/>
      <c r="AM431" s="105"/>
      <c r="AN431" s="105"/>
      <c r="AO431" s="105"/>
      <c r="AP431" s="105"/>
      <c r="AQ431" s="105"/>
      <c r="AR431" s="105"/>
      <c r="AS431" s="105"/>
      <c r="AT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5"/>
      <c r="AJ432" s="105"/>
      <c r="AK432" s="105"/>
      <c r="AL432" s="105"/>
      <c r="AM432" s="105"/>
      <c r="AN432" s="105"/>
      <c r="AO432" s="105"/>
      <c r="AP432" s="105"/>
      <c r="AQ432" s="105"/>
      <c r="AR432" s="105"/>
      <c r="AS432" s="105"/>
      <c r="AT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5"/>
      <c r="AJ433" s="105"/>
      <c r="AK433" s="105"/>
      <c r="AL433" s="105"/>
      <c r="AM433" s="105"/>
      <c r="AN433" s="105"/>
      <c r="AO433" s="105"/>
      <c r="AP433" s="105"/>
      <c r="AQ433" s="105"/>
      <c r="AR433" s="105"/>
      <c r="AS433" s="105"/>
      <c r="AT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5"/>
      <c r="AJ434" s="105"/>
      <c r="AK434" s="105"/>
      <c r="AL434" s="105"/>
      <c r="AM434" s="105"/>
      <c r="AN434" s="105"/>
      <c r="AO434" s="105"/>
      <c r="AP434" s="105"/>
      <c r="AQ434" s="105"/>
      <c r="AR434" s="105"/>
      <c r="AS434" s="105"/>
      <c r="AT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5"/>
      <c r="AJ435" s="105"/>
      <c r="AK435" s="105"/>
      <c r="AL435" s="105"/>
      <c r="AM435" s="105"/>
      <c r="AN435" s="105"/>
      <c r="AO435" s="105"/>
      <c r="AP435" s="105"/>
      <c r="AQ435" s="105"/>
      <c r="AR435" s="105"/>
      <c r="AS435" s="105"/>
      <c r="AT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c r="AK436" s="105"/>
      <c r="AL436" s="105"/>
      <c r="AM436" s="105"/>
      <c r="AN436" s="105"/>
      <c r="AO436" s="105"/>
      <c r="AP436" s="105"/>
      <c r="AQ436" s="105"/>
      <c r="AR436" s="105"/>
      <c r="AS436" s="105"/>
      <c r="AT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5"/>
      <c r="AJ437" s="105"/>
      <c r="AK437" s="105"/>
      <c r="AL437" s="105"/>
      <c r="AM437" s="105"/>
      <c r="AN437" s="105"/>
      <c r="AO437" s="105"/>
      <c r="AP437" s="105"/>
      <c r="AQ437" s="105"/>
      <c r="AR437" s="105"/>
      <c r="AS437" s="105"/>
      <c r="AT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5"/>
      <c r="AJ438" s="105"/>
      <c r="AK438" s="105"/>
      <c r="AL438" s="105"/>
      <c r="AM438" s="105"/>
      <c r="AN438" s="105"/>
      <c r="AO438" s="105"/>
      <c r="AP438" s="105"/>
      <c r="AQ438" s="105"/>
      <c r="AR438" s="105"/>
      <c r="AS438" s="105"/>
      <c r="AT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5"/>
      <c r="AJ439" s="105"/>
      <c r="AK439" s="105"/>
      <c r="AL439" s="105"/>
      <c r="AM439" s="105"/>
      <c r="AN439" s="105"/>
      <c r="AO439" s="105"/>
      <c r="AP439" s="105"/>
      <c r="AQ439" s="105"/>
      <c r="AR439" s="105"/>
      <c r="AS439" s="105"/>
      <c r="AT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5"/>
      <c r="AJ440" s="105"/>
      <c r="AK440" s="105"/>
      <c r="AL440" s="105"/>
      <c r="AM440" s="105"/>
      <c r="AN440" s="105"/>
      <c r="AO440" s="105"/>
      <c r="AP440" s="105"/>
      <c r="AQ440" s="105"/>
      <c r="AR440" s="105"/>
      <c r="AS440" s="105"/>
      <c r="AT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c r="AG441" s="105"/>
      <c r="AH441" s="105"/>
      <c r="AI441" s="105"/>
      <c r="AJ441" s="105"/>
      <c r="AK441" s="105"/>
      <c r="AL441" s="105"/>
      <c r="AM441" s="105"/>
      <c r="AN441" s="105"/>
      <c r="AO441" s="105"/>
      <c r="AP441" s="105"/>
      <c r="AQ441" s="105"/>
      <c r="AR441" s="105"/>
      <c r="AS441" s="105"/>
      <c r="AT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5"/>
      <c r="AJ442" s="105"/>
      <c r="AK442" s="105"/>
      <c r="AL442" s="105"/>
      <c r="AM442" s="105"/>
      <c r="AN442" s="105"/>
      <c r="AO442" s="105"/>
      <c r="AP442" s="105"/>
      <c r="AQ442" s="105"/>
      <c r="AR442" s="105"/>
      <c r="AS442" s="105"/>
      <c r="AT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5"/>
      <c r="AJ443" s="105"/>
      <c r="AK443" s="105"/>
      <c r="AL443" s="105"/>
      <c r="AM443" s="105"/>
      <c r="AN443" s="105"/>
      <c r="AO443" s="105"/>
      <c r="AP443" s="105"/>
      <c r="AQ443" s="105"/>
      <c r="AR443" s="105"/>
      <c r="AS443" s="105"/>
      <c r="AT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5"/>
      <c r="AL444" s="105"/>
      <c r="AM444" s="105"/>
      <c r="AN444" s="105"/>
      <c r="AO444" s="105"/>
      <c r="AP444" s="105"/>
      <c r="AQ444" s="105"/>
      <c r="AR444" s="105"/>
      <c r="AS444" s="105"/>
      <c r="AT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5"/>
      <c r="AJ445" s="105"/>
      <c r="AK445" s="105"/>
      <c r="AL445" s="105"/>
      <c r="AM445" s="105"/>
      <c r="AN445" s="105"/>
      <c r="AO445" s="105"/>
      <c r="AP445" s="105"/>
      <c r="AQ445" s="105"/>
      <c r="AR445" s="105"/>
      <c r="AS445" s="105"/>
      <c r="AT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5"/>
      <c r="AJ446" s="105"/>
      <c r="AK446" s="105"/>
      <c r="AL446" s="105"/>
      <c r="AM446" s="105"/>
      <c r="AN446" s="105"/>
      <c r="AO446" s="105"/>
      <c r="AP446" s="105"/>
      <c r="AQ446" s="105"/>
      <c r="AR446" s="105"/>
      <c r="AS446" s="105"/>
      <c r="AT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5"/>
      <c r="AL447" s="105"/>
      <c r="AM447" s="105"/>
      <c r="AN447" s="105"/>
      <c r="AO447" s="105"/>
      <c r="AP447" s="105"/>
      <c r="AQ447" s="105"/>
      <c r="AR447" s="105"/>
      <c r="AS447" s="105"/>
      <c r="AT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c r="AG448" s="105"/>
      <c r="AH448" s="105"/>
      <c r="AI448" s="105"/>
      <c r="AJ448" s="105"/>
      <c r="AK448" s="105"/>
      <c r="AL448" s="105"/>
      <c r="AM448" s="105"/>
      <c r="AN448" s="105"/>
      <c r="AO448" s="105"/>
      <c r="AP448" s="105"/>
      <c r="AQ448" s="105"/>
      <c r="AR448" s="105"/>
      <c r="AS448" s="105"/>
      <c r="AT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c r="AG449" s="105"/>
      <c r="AH449" s="105"/>
      <c r="AI449" s="105"/>
      <c r="AJ449" s="105"/>
      <c r="AK449" s="105"/>
      <c r="AL449" s="105"/>
      <c r="AM449" s="105"/>
      <c r="AN449" s="105"/>
      <c r="AO449" s="105"/>
      <c r="AP449" s="105"/>
      <c r="AQ449" s="105"/>
      <c r="AR449" s="105"/>
      <c r="AS449" s="105"/>
      <c r="AT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c r="AM450" s="105"/>
      <c r="AN450" s="105"/>
      <c r="AO450" s="105"/>
      <c r="AP450" s="105"/>
      <c r="AQ450" s="105"/>
      <c r="AR450" s="105"/>
      <c r="AS450" s="105"/>
      <c r="AT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5"/>
      <c r="AL451" s="105"/>
      <c r="AM451" s="105"/>
      <c r="AN451" s="105"/>
      <c r="AO451" s="105"/>
      <c r="AP451" s="105"/>
      <c r="AQ451" s="105"/>
      <c r="AR451" s="105"/>
      <c r="AS451" s="105"/>
      <c r="AT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5"/>
      <c r="AJ452" s="105"/>
      <c r="AK452" s="105"/>
      <c r="AL452" s="105"/>
      <c r="AM452" s="105"/>
      <c r="AN452" s="105"/>
      <c r="AO452" s="105"/>
      <c r="AP452" s="105"/>
      <c r="AQ452" s="105"/>
      <c r="AR452" s="105"/>
      <c r="AS452" s="105"/>
      <c r="AT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5"/>
      <c r="AJ453" s="105"/>
      <c r="AK453" s="105"/>
      <c r="AL453" s="105"/>
      <c r="AM453" s="105"/>
      <c r="AN453" s="105"/>
      <c r="AO453" s="105"/>
      <c r="AP453" s="105"/>
      <c r="AQ453" s="105"/>
      <c r="AR453" s="105"/>
      <c r="AS453" s="105"/>
      <c r="AT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5"/>
      <c r="AJ454" s="105"/>
      <c r="AK454" s="105"/>
      <c r="AL454" s="105"/>
      <c r="AM454" s="105"/>
      <c r="AN454" s="105"/>
      <c r="AO454" s="105"/>
      <c r="AP454" s="105"/>
      <c r="AQ454" s="105"/>
      <c r="AR454" s="105"/>
      <c r="AS454" s="105"/>
      <c r="AT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105"/>
      <c r="AL455" s="105"/>
      <c r="AM455" s="105"/>
      <c r="AN455" s="105"/>
      <c r="AO455" s="105"/>
      <c r="AP455" s="105"/>
      <c r="AQ455" s="105"/>
      <c r="AR455" s="105"/>
      <c r="AS455" s="105"/>
      <c r="AT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5"/>
      <c r="AL456" s="105"/>
      <c r="AM456" s="105"/>
      <c r="AN456" s="105"/>
      <c r="AO456" s="105"/>
      <c r="AP456" s="105"/>
      <c r="AQ456" s="105"/>
      <c r="AR456" s="105"/>
      <c r="AS456" s="105"/>
      <c r="AT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c r="AG457" s="105"/>
      <c r="AH457" s="105"/>
      <c r="AI457" s="105"/>
      <c r="AJ457" s="105"/>
      <c r="AK457" s="105"/>
      <c r="AL457" s="105"/>
      <c r="AM457" s="105"/>
      <c r="AN457" s="105"/>
      <c r="AO457" s="105"/>
      <c r="AP457" s="105"/>
      <c r="AQ457" s="105"/>
      <c r="AR457" s="105"/>
      <c r="AS457" s="105"/>
      <c r="AT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5"/>
      <c r="AJ458" s="105"/>
      <c r="AK458" s="105"/>
      <c r="AL458" s="105"/>
      <c r="AM458" s="105"/>
      <c r="AN458" s="105"/>
      <c r="AO458" s="105"/>
      <c r="AP458" s="105"/>
      <c r="AQ458" s="105"/>
      <c r="AR458" s="105"/>
      <c r="AS458" s="105"/>
      <c r="AT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5"/>
      <c r="AL459" s="105"/>
      <c r="AM459" s="105"/>
      <c r="AN459" s="105"/>
      <c r="AO459" s="105"/>
      <c r="AP459" s="105"/>
      <c r="AQ459" s="105"/>
      <c r="AR459" s="105"/>
      <c r="AS459" s="105"/>
      <c r="AT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5"/>
      <c r="AJ460" s="105"/>
      <c r="AK460" s="105"/>
      <c r="AL460" s="105"/>
      <c r="AM460" s="105"/>
      <c r="AN460" s="105"/>
      <c r="AO460" s="105"/>
      <c r="AP460" s="105"/>
      <c r="AQ460" s="105"/>
      <c r="AR460" s="105"/>
      <c r="AS460" s="105"/>
      <c r="AT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5"/>
      <c r="AJ461" s="105"/>
      <c r="AK461" s="105"/>
      <c r="AL461" s="105"/>
      <c r="AM461" s="105"/>
      <c r="AN461" s="105"/>
      <c r="AO461" s="105"/>
      <c r="AP461" s="105"/>
      <c r="AQ461" s="105"/>
      <c r="AR461" s="105"/>
      <c r="AS461" s="105"/>
      <c r="AT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5"/>
      <c r="AL462" s="105"/>
      <c r="AM462" s="105"/>
      <c r="AN462" s="105"/>
      <c r="AO462" s="105"/>
      <c r="AP462" s="105"/>
      <c r="AQ462" s="105"/>
      <c r="AR462" s="105"/>
      <c r="AS462" s="105"/>
      <c r="AT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05"/>
      <c r="AK463" s="105"/>
      <c r="AL463" s="105"/>
      <c r="AM463" s="105"/>
      <c r="AN463" s="105"/>
      <c r="AO463" s="105"/>
      <c r="AP463" s="105"/>
      <c r="AQ463" s="105"/>
      <c r="AR463" s="105"/>
      <c r="AS463" s="105"/>
      <c r="AT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5"/>
      <c r="AJ464" s="105"/>
      <c r="AK464" s="105"/>
      <c r="AL464" s="105"/>
      <c r="AM464" s="105"/>
      <c r="AN464" s="105"/>
      <c r="AO464" s="105"/>
      <c r="AP464" s="105"/>
      <c r="AQ464" s="105"/>
      <c r="AR464" s="105"/>
      <c r="AS464" s="105"/>
      <c r="AT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5"/>
      <c r="AJ465" s="105"/>
      <c r="AK465" s="105"/>
      <c r="AL465" s="105"/>
      <c r="AM465" s="105"/>
      <c r="AN465" s="105"/>
      <c r="AO465" s="105"/>
      <c r="AP465" s="105"/>
      <c r="AQ465" s="105"/>
      <c r="AR465" s="105"/>
      <c r="AS465" s="105"/>
      <c r="AT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c r="AG466" s="105"/>
      <c r="AH466" s="105"/>
      <c r="AI466" s="105"/>
      <c r="AJ466" s="105"/>
      <c r="AK466" s="105"/>
      <c r="AL466" s="105"/>
      <c r="AM466" s="105"/>
      <c r="AN466" s="105"/>
      <c r="AO466" s="105"/>
      <c r="AP466" s="105"/>
      <c r="AQ466" s="105"/>
      <c r="AR466" s="105"/>
      <c r="AS466" s="105"/>
      <c r="AT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5"/>
      <c r="AJ467" s="105"/>
      <c r="AK467" s="105"/>
      <c r="AL467" s="105"/>
      <c r="AM467" s="105"/>
      <c r="AN467" s="105"/>
      <c r="AO467" s="105"/>
      <c r="AP467" s="105"/>
      <c r="AQ467" s="105"/>
      <c r="AR467" s="105"/>
      <c r="AS467" s="105"/>
      <c r="AT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5"/>
      <c r="AJ468" s="105"/>
      <c r="AK468" s="105"/>
      <c r="AL468" s="105"/>
      <c r="AM468" s="105"/>
      <c r="AN468" s="105"/>
      <c r="AO468" s="105"/>
      <c r="AP468" s="105"/>
      <c r="AQ468" s="105"/>
      <c r="AR468" s="105"/>
      <c r="AS468" s="105"/>
      <c r="AT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5"/>
      <c r="AJ469" s="105"/>
      <c r="AK469" s="105"/>
      <c r="AL469" s="105"/>
      <c r="AM469" s="105"/>
      <c r="AN469" s="105"/>
      <c r="AO469" s="105"/>
      <c r="AP469" s="105"/>
      <c r="AQ469" s="105"/>
      <c r="AR469" s="105"/>
      <c r="AS469" s="105"/>
      <c r="AT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5"/>
      <c r="AJ470" s="105"/>
      <c r="AK470" s="105"/>
      <c r="AL470" s="105"/>
      <c r="AM470" s="105"/>
      <c r="AN470" s="105"/>
      <c r="AO470" s="105"/>
      <c r="AP470" s="105"/>
      <c r="AQ470" s="105"/>
      <c r="AR470" s="105"/>
      <c r="AS470" s="105"/>
      <c r="AT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5"/>
      <c r="AJ471" s="105"/>
      <c r="AK471" s="105"/>
      <c r="AL471" s="105"/>
      <c r="AM471" s="105"/>
      <c r="AN471" s="105"/>
      <c r="AO471" s="105"/>
      <c r="AP471" s="105"/>
      <c r="AQ471" s="105"/>
      <c r="AR471" s="105"/>
      <c r="AS471" s="105"/>
      <c r="AT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05"/>
      <c r="AK472" s="105"/>
      <c r="AL472" s="105"/>
      <c r="AM472" s="105"/>
      <c r="AN472" s="105"/>
      <c r="AO472" s="105"/>
      <c r="AP472" s="105"/>
      <c r="AQ472" s="105"/>
      <c r="AR472" s="105"/>
      <c r="AS472" s="105"/>
      <c r="AT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105"/>
      <c r="AL473" s="105"/>
      <c r="AM473" s="105"/>
      <c r="AN473" s="105"/>
      <c r="AO473" s="105"/>
      <c r="AP473" s="105"/>
      <c r="AQ473" s="105"/>
      <c r="AR473" s="105"/>
      <c r="AS473" s="105"/>
      <c r="AT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c r="AG474" s="105"/>
      <c r="AH474" s="105"/>
      <c r="AI474" s="105"/>
      <c r="AJ474" s="105"/>
      <c r="AK474" s="105"/>
      <c r="AL474" s="105"/>
      <c r="AM474" s="105"/>
      <c r="AN474" s="105"/>
      <c r="AO474" s="105"/>
      <c r="AP474" s="105"/>
      <c r="AQ474" s="105"/>
      <c r="AR474" s="105"/>
      <c r="AS474" s="105"/>
      <c r="AT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c r="AG475" s="105"/>
      <c r="AH475" s="105"/>
      <c r="AI475" s="105"/>
      <c r="AJ475" s="105"/>
      <c r="AK475" s="105"/>
      <c r="AL475" s="105"/>
      <c r="AM475" s="105"/>
      <c r="AN475" s="105"/>
      <c r="AO475" s="105"/>
      <c r="AP475" s="105"/>
      <c r="AQ475" s="105"/>
      <c r="AR475" s="105"/>
      <c r="AS475" s="105"/>
      <c r="AT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5"/>
      <c r="AL476" s="105"/>
      <c r="AM476" s="105"/>
      <c r="AN476" s="105"/>
      <c r="AO476" s="105"/>
      <c r="AP476" s="105"/>
      <c r="AQ476" s="105"/>
      <c r="AR476" s="105"/>
      <c r="AS476" s="105"/>
      <c r="AT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c r="AG477" s="105"/>
      <c r="AH477" s="105"/>
      <c r="AI477" s="105"/>
      <c r="AJ477" s="105"/>
      <c r="AK477" s="105"/>
      <c r="AL477" s="105"/>
      <c r="AM477" s="105"/>
      <c r="AN477" s="105"/>
      <c r="AO477" s="105"/>
      <c r="AP477" s="105"/>
      <c r="AQ477" s="105"/>
      <c r="AR477" s="105"/>
      <c r="AS477" s="105"/>
      <c r="AT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5"/>
      <c r="AL478" s="105"/>
      <c r="AM478" s="105"/>
      <c r="AN478" s="105"/>
      <c r="AO478" s="105"/>
      <c r="AP478" s="105"/>
      <c r="AQ478" s="105"/>
      <c r="AR478" s="105"/>
      <c r="AS478" s="105"/>
      <c r="AT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c r="AG479" s="105"/>
      <c r="AH479" s="105"/>
      <c r="AI479" s="105"/>
      <c r="AJ479" s="105"/>
      <c r="AK479" s="105"/>
      <c r="AL479" s="105"/>
      <c r="AM479" s="105"/>
      <c r="AN479" s="105"/>
      <c r="AO479" s="105"/>
      <c r="AP479" s="105"/>
      <c r="AQ479" s="105"/>
      <c r="AR479" s="105"/>
      <c r="AS479" s="105"/>
      <c r="AT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c r="AS480" s="105"/>
      <c r="AT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105"/>
      <c r="AL481" s="105"/>
      <c r="AM481" s="105"/>
      <c r="AN481" s="105"/>
      <c r="AO481" s="105"/>
      <c r="AP481" s="105"/>
      <c r="AQ481" s="105"/>
      <c r="AR481" s="105"/>
      <c r="AS481" s="105"/>
      <c r="AT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G482" s="105"/>
      <c r="AH482" s="105"/>
      <c r="AI482" s="105"/>
      <c r="AJ482" s="105"/>
      <c r="AK482" s="105"/>
      <c r="AL482" s="105"/>
      <c r="AM482" s="105"/>
      <c r="AN482" s="105"/>
      <c r="AO482" s="105"/>
      <c r="AP482" s="105"/>
      <c r="AQ482" s="105"/>
      <c r="AR482" s="105"/>
      <c r="AS482" s="105"/>
      <c r="AT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5"/>
      <c r="AL483" s="105"/>
      <c r="AM483" s="105"/>
      <c r="AN483" s="105"/>
      <c r="AO483" s="105"/>
      <c r="AP483" s="105"/>
      <c r="AQ483" s="105"/>
      <c r="AR483" s="105"/>
      <c r="AS483" s="105"/>
      <c r="AT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c r="AG484" s="105"/>
      <c r="AH484" s="105"/>
      <c r="AI484" s="105"/>
      <c r="AJ484" s="105"/>
      <c r="AK484" s="105"/>
      <c r="AL484" s="105"/>
      <c r="AM484" s="105"/>
      <c r="AN484" s="105"/>
      <c r="AO484" s="105"/>
      <c r="AP484" s="105"/>
      <c r="AQ484" s="105"/>
      <c r="AR484" s="105"/>
      <c r="AS484" s="105"/>
      <c r="AT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c r="AG485" s="105"/>
      <c r="AH485" s="105"/>
      <c r="AI485" s="105"/>
      <c r="AJ485" s="105"/>
      <c r="AK485" s="105"/>
      <c r="AL485" s="105"/>
      <c r="AM485" s="105"/>
      <c r="AN485" s="105"/>
      <c r="AO485" s="105"/>
      <c r="AP485" s="105"/>
      <c r="AQ485" s="105"/>
      <c r="AR485" s="105"/>
      <c r="AS485" s="105"/>
      <c r="AT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c r="AG486" s="105"/>
      <c r="AH486" s="105"/>
      <c r="AI486" s="105"/>
      <c r="AJ486" s="105"/>
      <c r="AK486" s="105"/>
      <c r="AL486" s="105"/>
      <c r="AM486" s="105"/>
      <c r="AN486" s="105"/>
      <c r="AO486" s="105"/>
      <c r="AP486" s="105"/>
      <c r="AQ486" s="105"/>
      <c r="AR486" s="105"/>
      <c r="AS486" s="105"/>
      <c r="AT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c r="AG487" s="105"/>
      <c r="AH487" s="105"/>
      <c r="AI487" s="105"/>
      <c r="AJ487" s="105"/>
      <c r="AK487" s="105"/>
      <c r="AL487" s="105"/>
      <c r="AM487" s="105"/>
      <c r="AN487" s="105"/>
      <c r="AO487" s="105"/>
      <c r="AP487" s="105"/>
      <c r="AQ487" s="105"/>
      <c r="AR487" s="105"/>
      <c r="AS487" s="105"/>
      <c r="AT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c r="AS490" s="105"/>
      <c r="AT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c r="AG491" s="105"/>
      <c r="AH491" s="105"/>
      <c r="AI491" s="105"/>
      <c r="AJ491" s="105"/>
      <c r="AK491" s="105"/>
      <c r="AL491" s="105"/>
      <c r="AM491" s="105"/>
      <c r="AN491" s="105"/>
      <c r="AO491" s="105"/>
      <c r="AP491" s="105"/>
      <c r="AQ491" s="105"/>
      <c r="AR491" s="105"/>
      <c r="AS491" s="105"/>
      <c r="AT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c r="AG492" s="105"/>
      <c r="AH492" s="105"/>
      <c r="AI492" s="105"/>
      <c r="AJ492" s="105"/>
      <c r="AK492" s="105"/>
      <c r="AL492" s="105"/>
      <c r="AM492" s="105"/>
      <c r="AN492" s="105"/>
      <c r="AO492" s="105"/>
      <c r="AP492" s="105"/>
      <c r="AQ492" s="105"/>
      <c r="AR492" s="105"/>
      <c r="AS492" s="105"/>
      <c r="AT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c r="AS493" s="105"/>
      <c r="AT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c r="AG494" s="105"/>
      <c r="AH494" s="105"/>
      <c r="AI494" s="105"/>
      <c r="AJ494" s="105"/>
      <c r="AK494" s="105"/>
      <c r="AL494" s="105"/>
      <c r="AM494" s="105"/>
      <c r="AN494" s="105"/>
      <c r="AO494" s="105"/>
      <c r="AP494" s="105"/>
      <c r="AQ494" s="105"/>
      <c r="AR494" s="105"/>
      <c r="AS494" s="105"/>
      <c r="AT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c r="AG495" s="105"/>
      <c r="AH495" s="105"/>
      <c r="AI495" s="105"/>
      <c r="AJ495" s="105"/>
      <c r="AK495" s="105"/>
      <c r="AL495" s="105"/>
      <c r="AM495" s="105"/>
      <c r="AN495" s="105"/>
      <c r="AO495" s="105"/>
      <c r="AP495" s="105"/>
      <c r="AQ495" s="105"/>
      <c r="AR495" s="105"/>
      <c r="AS495" s="105"/>
      <c r="AT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c r="AG496" s="105"/>
      <c r="AH496" s="105"/>
      <c r="AI496" s="105"/>
      <c r="AJ496" s="105"/>
      <c r="AK496" s="105"/>
      <c r="AL496" s="105"/>
      <c r="AM496" s="105"/>
      <c r="AN496" s="105"/>
      <c r="AO496" s="105"/>
      <c r="AP496" s="105"/>
      <c r="AQ496" s="105"/>
      <c r="AR496" s="105"/>
      <c r="AS496" s="105"/>
      <c r="AT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c r="AG497" s="105"/>
      <c r="AH497" s="105"/>
      <c r="AI497" s="105"/>
      <c r="AJ497" s="105"/>
      <c r="AK497" s="105"/>
      <c r="AL497" s="105"/>
      <c r="AM497" s="105"/>
      <c r="AN497" s="105"/>
      <c r="AO497" s="105"/>
      <c r="AP497" s="105"/>
      <c r="AQ497" s="105"/>
      <c r="AR497" s="105"/>
      <c r="AS497" s="105"/>
      <c r="AT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c r="AG498" s="105"/>
      <c r="AH498" s="105"/>
      <c r="AI498" s="105"/>
      <c r="AJ498" s="105"/>
      <c r="AK498" s="105"/>
      <c r="AL498" s="105"/>
      <c r="AM498" s="105"/>
      <c r="AN498" s="105"/>
      <c r="AO498" s="105"/>
      <c r="AP498" s="105"/>
      <c r="AQ498" s="105"/>
      <c r="AR498" s="105"/>
      <c r="AS498" s="105"/>
      <c r="AT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c r="AG499" s="105"/>
      <c r="AH499" s="105"/>
      <c r="AI499" s="105"/>
      <c r="AJ499" s="105"/>
      <c r="AK499" s="105"/>
      <c r="AL499" s="105"/>
      <c r="AM499" s="105"/>
      <c r="AN499" s="105"/>
      <c r="AO499" s="105"/>
      <c r="AP499" s="105"/>
      <c r="AQ499" s="105"/>
      <c r="AR499" s="105"/>
      <c r="AS499" s="105"/>
      <c r="AT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c r="AS500" s="105"/>
      <c r="AT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c r="AS501" s="105"/>
      <c r="AT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c r="AS502" s="105"/>
      <c r="AT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05"/>
      <c r="AL503" s="105"/>
      <c r="AM503" s="105"/>
      <c r="AN503" s="105"/>
      <c r="AO503" s="105"/>
      <c r="AP503" s="105"/>
      <c r="AQ503" s="105"/>
      <c r="AR503" s="105"/>
      <c r="AS503" s="105"/>
      <c r="AT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c r="AG504" s="105"/>
      <c r="AH504" s="105"/>
      <c r="AI504" s="105"/>
      <c r="AJ504" s="105"/>
      <c r="AK504" s="105"/>
      <c r="AL504" s="105"/>
      <c r="AM504" s="105"/>
      <c r="AN504" s="105"/>
      <c r="AO504" s="105"/>
      <c r="AP504" s="105"/>
      <c r="AQ504" s="105"/>
      <c r="AR504" s="105"/>
      <c r="AS504" s="105"/>
      <c r="AT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c r="AG505" s="105"/>
      <c r="AH505" s="105"/>
      <c r="AI505" s="105"/>
      <c r="AJ505" s="105"/>
      <c r="AK505" s="105"/>
      <c r="AL505" s="105"/>
      <c r="AM505" s="105"/>
      <c r="AN505" s="105"/>
      <c r="AO505" s="105"/>
      <c r="AP505" s="105"/>
      <c r="AQ505" s="105"/>
      <c r="AR505" s="105"/>
      <c r="AS505" s="105"/>
      <c r="AT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c r="AG506" s="105"/>
      <c r="AH506" s="105"/>
      <c r="AI506" s="105"/>
      <c r="AJ506" s="105"/>
      <c r="AK506" s="105"/>
      <c r="AL506" s="105"/>
      <c r="AM506" s="105"/>
      <c r="AN506" s="105"/>
      <c r="AO506" s="105"/>
      <c r="AP506" s="105"/>
      <c r="AQ506" s="105"/>
      <c r="AR506" s="105"/>
      <c r="AS506" s="105"/>
      <c r="AT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c r="AG507" s="105"/>
      <c r="AH507" s="105"/>
      <c r="AI507" s="105"/>
      <c r="AJ507" s="105"/>
      <c r="AK507" s="105"/>
      <c r="AL507" s="105"/>
      <c r="AM507" s="105"/>
      <c r="AN507" s="105"/>
      <c r="AO507" s="105"/>
      <c r="AP507" s="105"/>
      <c r="AQ507" s="105"/>
      <c r="AR507" s="105"/>
      <c r="AS507" s="105"/>
      <c r="AT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c r="AG508" s="105"/>
      <c r="AH508" s="105"/>
      <c r="AI508" s="105"/>
      <c r="AJ508" s="105"/>
      <c r="AK508" s="105"/>
      <c r="AL508" s="105"/>
      <c r="AM508" s="105"/>
      <c r="AN508" s="105"/>
      <c r="AO508" s="105"/>
      <c r="AP508" s="105"/>
      <c r="AQ508" s="105"/>
      <c r="AR508" s="105"/>
      <c r="AS508" s="105"/>
      <c r="AT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c r="AG509" s="105"/>
      <c r="AH509" s="105"/>
      <c r="AI509" s="105"/>
      <c r="AJ509" s="105"/>
      <c r="AK509" s="105"/>
      <c r="AL509" s="105"/>
      <c r="AM509" s="105"/>
      <c r="AN509" s="105"/>
      <c r="AO509" s="105"/>
      <c r="AP509" s="105"/>
      <c r="AQ509" s="105"/>
      <c r="AR509" s="105"/>
      <c r="AS509" s="105"/>
      <c r="AT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c r="AG510" s="105"/>
      <c r="AH510" s="105"/>
      <c r="AI510" s="105"/>
      <c r="AJ510" s="105"/>
      <c r="AK510" s="105"/>
      <c r="AL510" s="105"/>
      <c r="AM510" s="105"/>
      <c r="AN510" s="105"/>
      <c r="AO510" s="105"/>
      <c r="AP510" s="105"/>
      <c r="AQ510" s="105"/>
      <c r="AR510" s="105"/>
      <c r="AS510" s="105"/>
      <c r="AT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c r="AG511" s="105"/>
      <c r="AH511" s="105"/>
      <c r="AI511" s="105"/>
      <c r="AJ511" s="105"/>
      <c r="AK511" s="105"/>
      <c r="AL511" s="105"/>
      <c r="AM511" s="105"/>
      <c r="AN511" s="105"/>
      <c r="AO511" s="105"/>
      <c r="AP511" s="105"/>
      <c r="AQ511" s="105"/>
      <c r="AR511" s="105"/>
      <c r="AS511" s="105"/>
      <c r="AT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c r="AG512" s="105"/>
      <c r="AH512" s="105"/>
      <c r="AI512" s="105"/>
      <c r="AJ512" s="105"/>
      <c r="AK512" s="105"/>
      <c r="AL512" s="105"/>
      <c r="AM512" s="105"/>
      <c r="AN512" s="105"/>
      <c r="AO512" s="105"/>
      <c r="AP512" s="105"/>
      <c r="AQ512" s="105"/>
      <c r="AR512" s="105"/>
      <c r="AS512" s="105"/>
      <c r="AT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c r="AA513" s="105"/>
      <c r="AB513" s="105"/>
      <c r="AC513" s="105"/>
      <c r="AD513" s="105"/>
      <c r="AE513" s="105"/>
      <c r="AF513" s="105"/>
      <c r="AG513" s="105"/>
      <c r="AH513" s="105"/>
      <c r="AI513" s="105"/>
      <c r="AJ513" s="105"/>
      <c r="AK513" s="105"/>
      <c r="AL513" s="105"/>
      <c r="AM513" s="105"/>
      <c r="AN513" s="105"/>
      <c r="AO513" s="105"/>
      <c r="AP513" s="105"/>
      <c r="AQ513" s="105"/>
      <c r="AR513" s="105"/>
      <c r="AS513" s="105"/>
      <c r="AT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c r="AG514" s="105"/>
      <c r="AH514" s="105"/>
      <c r="AI514" s="105"/>
      <c r="AJ514" s="105"/>
      <c r="AK514" s="105"/>
      <c r="AL514" s="105"/>
      <c r="AM514" s="105"/>
      <c r="AN514" s="105"/>
      <c r="AO514" s="105"/>
      <c r="AP514" s="105"/>
      <c r="AQ514" s="105"/>
      <c r="AR514" s="105"/>
      <c r="AS514" s="105"/>
      <c r="AT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c r="AG515" s="105"/>
      <c r="AH515" s="105"/>
      <c r="AI515" s="105"/>
      <c r="AJ515" s="105"/>
      <c r="AK515" s="105"/>
      <c r="AL515" s="105"/>
      <c r="AM515" s="105"/>
      <c r="AN515" s="105"/>
      <c r="AO515" s="105"/>
      <c r="AP515" s="105"/>
      <c r="AQ515" s="105"/>
      <c r="AR515" s="105"/>
      <c r="AS515" s="105"/>
      <c r="AT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c r="AG516" s="105"/>
      <c r="AH516" s="105"/>
      <c r="AI516" s="105"/>
      <c r="AJ516" s="105"/>
      <c r="AK516" s="105"/>
      <c r="AL516" s="105"/>
      <c r="AM516" s="105"/>
      <c r="AN516" s="105"/>
      <c r="AO516" s="105"/>
      <c r="AP516" s="105"/>
      <c r="AQ516" s="105"/>
      <c r="AR516" s="105"/>
      <c r="AS516" s="105"/>
      <c r="AT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c r="AG517" s="105"/>
      <c r="AH517" s="105"/>
      <c r="AI517" s="105"/>
      <c r="AJ517" s="105"/>
      <c r="AK517" s="105"/>
      <c r="AL517" s="105"/>
      <c r="AM517" s="105"/>
      <c r="AN517" s="105"/>
      <c r="AO517" s="105"/>
      <c r="AP517" s="105"/>
      <c r="AQ517" s="105"/>
      <c r="AR517" s="105"/>
      <c r="AS517" s="105"/>
      <c r="AT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c r="AG518" s="105"/>
      <c r="AH518" s="105"/>
      <c r="AI518" s="105"/>
      <c r="AJ518" s="105"/>
      <c r="AK518" s="105"/>
      <c r="AL518" s="105"/>
      <c r="AM518" s="105"/>
      <c r="AN518" s="105"/>
      <c r="AO518" s="105"/>
      <c r="AP518" s="105"/>
      <c r="AQ518" s="105"/>
      <c r="AR518" s="105"/>
      <c r="AS518" s="105"/>
      <c r="AT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c r="AG519" s="105"/>
      <c r="AH519" s="105"/>
      <c r="AI519" s="105"/>
      <c r="AJ519" s="105"/>
      <c r="AK519" s="105"/>
      <c r="AL519" s="105"/>
      <c r="AM519" s="105"/>
      <c r="AN519" s="105"/>
      <c r="AO519" s="105"/>
      <c r="AP519" s="105"/>
      <c r="AQ519" s="105"/>
      <c r="AR519" s="105"/>
      <c r="AS519" s="105"/>
      <c r="AT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c r="AG520" s="105"/>
      <c r="AH520" s="105"/>
      <c r="AI520" s="105"/>
      <c r="AJ520" s="105"/>
      <c r="AK520" s="105"/>
      <c r="AL520" s="105"/>
      <c r="AM520" s="105"/>
      <c r="AN520" s="105"/>
      <c r="AO520" s="105"/>
      <c r="AP520" s="105"/>
      <c r="AQ520" s="105"/>
      <c r="AR520" s="105"/>
      <c r="AS520" s="105"/>
      <c r="AT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c r="AG521" s="105"/>
      <c r="AH521" s="105"/>
      <c r="AI521" s="105"/>
      <c r="AJ521" s="105"/>
      <c r="AK521" s="105"/>
      <c r="AL521" s="105"/>
      <c r="AM521" s="105"/>
      <c r="AN521" s="105"/>
      <c r="AO521" s="105"/>
      <c r="AP521" s="105"/>
      <c r="AQ521" s="105"/>
      <c r="AR521" s="105"/>
      <c r="AS521" s="105"/>
      <c r="AT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c r="AG522" s="105"/>
      <c r="AH522" s="105"/>
      <c r="AI522" s="105"/>
      <c r="AJ522" s="105"/>
      <c r="AK522" s="105"/>
      <c r="AL522" s="105"/>
      <c r="AM522" s="105"/>
      <c r="AN522" s="105"/>
      <c r="AO522" s="105"/>
      <c r="AP522" s="105"/>
      <c r="AQ522" s="105"/>
      <c r="AR522" s="105"/>
      <c r="AS522" s="105"/>
      <c r="AT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c r="AG523" s="105"/>
      <c r="AH523" s="105"/>
      <c r="AI523" s="105"/>
      <c r="AJ523" s="105"/>
      <c r="AK523" s="105"/>
      <c r="AL523" s="105"/>
      <c r="AM523" s="105"/>
      <c r="AN523" s="105"/>
      <c r="AO523" s="105"/>
      <c r="AP523" s="105"/>
      <c r="AQ523" s="105"/>
      <c r="AR523" s="105"/>
      <c r="AS523" s="105"/>
      <c r="AT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c r="AG524" s="105"/>
      <c r="AH524" s="105"/>
      <c r="AI524" s="105"/>
      <c r="AJ524" s="105"/>
      <c r="AK524" s="105"/>
      <c r="AL524" s="105"/>
      <c r="AM524" s="105"/>
      <c r="AN524" s="105"/>
      <c r="AO524" s="105"/>
      <c r="AP524" s="105"/>
      <c r="AQ524" s="105"/>
      <c r="AR524" s="105"/>
      <c r="AS524" s="105"/>
      <c r="AT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c r="AG525" s="105"/>
      <c r="AH525" s="105"/>
      <c r="AI525" s="105"/>
      <c r="AJ525" s="105"/>
      <c r="AK525" s="105"/>
      <c r="AL525" s="105"/>
      <c r="AM525" s="105"/>
      <c r="AN525" s="105"/>
      <c r="AO525" s="105"/>
      <c r="AP525" s="105"/>
      <c r="AQ525" s="105"/>
      <c r="AR525" s="105"/>
      <c r="AS525" s="105"/>
      <c r="AT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c r="AG526" s="105"/>
      <c r="AH526" s="105"/>
      <c r="AI526" s="105"/>
      <c r="AJ526" s="105"/>
      <c r="AK526" s="105"/>
      <c r="AL526" s="105"/>
      <c r="AM526" s="105"/>
      <c r="AN526" s="105"/>
      <c r="AO526" s="105"/>
      <c r="AP526" s="105"/>
      <c r="AQ526" s="105"/>
      <c r="AR526" s="105"/>
      <c r="AS526" s="105"/>
      <c r="AT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c r="AG527" s="105"/>
      <c r="AH527" s="105"/>
      <c r="AI527" s="105"/>
      <c r="AJ527" s="105"/>
      <c r="AK527" s="105"/>
      <c r="AL527" s="105"/>
      <c r="AM527" s="105"/>
      <c r="AN527" s="105"/>
      <c r="AO527" s="105"/>
      <c r="AP527" s="105"/>
      <c r="AQ527" s="105"/>
      <c r="AR527" s="105"/>
      <c r="AS527" s="105"/>
      <c r="AT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c r="AG528" s="105"/>
      <c r="AH528" s="105"/>
      <c r="AI528" s="105"/>
      <c r="AJ528" s="105"/>
      <c r="AK528" s="105"/>
      <c r="AL528" s="105"/>
      <c r="AM528" s="105"/>
      <c r="AN528" s="105"/>
      <c r="AO528" s="105"/>
      <c r="AP528" s="105"/>
      <c r="AQ528" s="105"/>
      <c r="AR528" s="105"/>
      <c r="AS528" s="105"/>
      <c r="AT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c r="AG529" s="105"/>
      <c r="AH529" s="105"/>
      <c r="AI529" s="105"/>
      <c r="AJ529" s="105"/>
      <c r="AK529" s="105"/>
      <c r="AL529" s="105"/>
      <c r="AM529" s="105"/>
      <c r="AN529" s="105"/>
      <c r="AO529" s="105"/>
      <c r="AP529" s="105"/>
      <c r="AQ529" s="105"/>
      <c r="AR529" s="105"/>
      <c r="AS529" s="105"/>
      <c r="AT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c r="AG530" s="105"/>
      <c r="AH530" s="105"/>
      <c r="AI530" s="105"/>
      <c r="AJ530" s="105"/>
      <c r="AK530" s="105"/>
      <c r="AL530" s="105"/>
      <c r="AM530" s="105"/>
      <c r="AN530" s="105"/>
      <c r="AO530" s="105"/>
      <c r="AP530" s="105"/>
      <c r="AQ530" s="105"/>
      <c r="AR530" s="105"/>
      <c r="AS530" s="105"/>
      <c r="AT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c r="AG531" s="105"/>
      <c r="AH531" s="105"/>
      <c r="AI531" s="105"/>
      <c r="AJ531" s="105"/>
      <c r="AK531" s="105"/>
      <c r="AL531" s="105"/>
      <c r="AM531" s="105"/>
      <c r="AN531" s="105"/>
      <c r="AO531" s="105"/>
      <c r="AP531" s="105"/>
      <c r="AQ531" s="105"/>
      <c r="AR531" s="105"/>
      <c r="AS531" s="105"/>
      <c r="AT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c r="AG532" s="105"/>
      <c r="AH532" s="105"/>
      <c r="AI532" s="105"/>
      <c r="AJ532" s="105"/>
      <c r="AK532" s="105"/>
      <c r="AL532" s="105"/>
      <c r="AM532" s="105"/>
      <c r="AN532" s="105"/>
      <c r="AO532" s="105"/>
      <c r="AP532" s="105"/>
      <c r="AQ532" s="105"/>
      <c r="AR532" s="105"/>
      <c r="AS532" s="105"/>
      <c r="AT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c r="AG533" s="105"/>
      <c r="AH533" s="105"/>
      <c r="AI533" s="105"/>
      <c r="AJ533" s="105"/>
      <c r="AK533" s="105"/>
      <c r="AL533" s="105"/>
      <c r="AM533" s="105"/>
      <c r="AN533" s="105"/>
      <c r="AO533" s="105"/>
      <c r="AP533" s="105"/>
      <c r="AQ533" s="105"/>
      <c r="AR533" s="105"/>
      <c r="AS533" s="105"/>
      <c r="AT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c r="AG534" s="105"/>
      <c r="AH534" s="105"/>
      <c r="AI534" s="105"/>
      <c r="AJ534" s="105"/>
      <c r="AK534" s="105"/>
      <c r="AL534" s="105"/>
      <c r="AM534" s="105"/>
      <c r="AN534" s="105"/>
      <c r="AO534" s="105"/>
      <c r="AP534" s="105"/>
      <c r="AQ534" s="105"/>
      <c r="AR534" s="105"/>
      <c r="AS534" s="105"/>
      <c r="AT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c r="AG535" s="105"/>
      <c r="AH535" s="105"/>
      <c r="AI535" s="105"/>
      <c r="AJ535" s="105"/>
      <c r="AK535" s="105"/>
      <c r="AL535" s="105"/>
      <c r="AM535" s="105"/>
      <c r="AN535" s="105"/>
      <c r="AO535" s="105"/>
      <c r="AP535" s="105"/>
      <c r="AQ535" s="105"/>
      <c r="AR535" s="105"/>
      <c r="AS535" s="105"/>
      <c r="AT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c r="AG536" s="105"/>
      <c r="AH536" s="105"/>
      <c r="AI536" s="105"/>
      <c r="AJ536" s="105"/>
      <c r="AK536" s="105"/>
      <c r="AL536" s="105"/>
      <c r="AM536" s="105"/>
      <c r="AN536" s="105"/>
      <c r="AO536" s="105"/>
      <c r="AP536" s="105"/>
      <c r="AQ536" s="105"/>
      <c r="AR536" s="105"/>
      <c r="AS536" s="105"/>
      <c r="AT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c r="AG537" s="105"/>
      <c r="AH537" s="105"/>
      <c r="AI537" s="105"/>
      <c r="AJ537" s="105"/>
      <c r="AK537" s="105"/>
      <c r="AL537" s="105"/>
      <c r="AM537" s="105"/>
      <c r="AN537" s="105"/>
      <c r="AO537" s="105"/>
      <c r="AP537" s="105"/>
      <c r="AQ537" s="105"/>
      <c r="AR537" s="105"/>
      <c r="AS537" s="105"/>
      <c r="AT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c r="AG538" s="105"/>
      <c r="AH538" s="105"/>
      <c r="AI538" s="105"/>
      <c r="AJ538" s="105"/>
      <c r="AK538" s="105"/>
      <c r="AL538" s="105"/>
      <c r="AM538" s="105"/>
      <c r="AN538" s="105"/>
      <c r="AO538" s="105"/>
      <c r="AP538" s="105"/>
      <c r="AQ538" s="105"/>
      <c r="AR538" s="105"/>
      <c r="AS538" s="105"/>
      <c r="AT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c r="AG539" s="105"/>
      <c r="AH539" s="105"/>
      <c r="AI539" s="105"/>
      <c r="AJ539" s="105"/>
      <c r="AK539" s="105"/>
      <c r="AL539" s="105"/>
      <c r="AM539" s="105"/>
      <c r="AN539" s="105"/>
      <c r="AO539" s="105"/>
      <c r="AP539" s="105"/>
      <c r="AQ539" s="105"/>
      <c r="AR539" s="105"/>
      <c r="AS539" s="105"/>
      <c r="AT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c r="AG540" s="105"/>
      <c r="AH540" s="105"/>
      <c r="AI540" s="105"/>
      <c r="AJ540" s="105"/>
      <c r="AK540" s="105"/>
      <c r="AL540" s="105"/>
      <c r="AM540" s="105"/>
      <c r="AN540" s="105"/>
      <c r="AO540" s="105"/>
      <c r="AP540" s="105"/>
      <c r="AQ540" s="105"/>
      <c r="AR540" s="105"/>
      <c r="AS540" s="105"/>
      <c r="AT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c r="AG541" s="105"/>
      <c r="AH541" s="105"/>
      <c r="AI541" s="105"/>
      <c r="AJ541" s="105"/>
      <c r="AK541" s="105"/>
      <c r="AL541" s="105"/>
      <c r="AM541" s="105"/>
      <c r="AN541" s="105"/>
      <c r="AO541" s="105"/>
      <c r="AP541" s="105"/>
      <c r="AQ541" s="105"/>
      <c r="AR541" s="105"/>
      <c r="AS541" s="105"/>
      <c r="AT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c r="AG542" s="105"/>
      <c r="AH542" s="105"/>
      <c r="AI542" s="105"/>
      <c r="AJ542" s="105"/>
      <c r="AK542" s="105"/>
      <c r="AL542" s="105"/>
      <c r="AM542" s="105"/>
      <c r="AN542" s="105"/>
      <c r="AO542" s="105"/>
      <c r="AP542" s="105"/>
      <c r="AQ542" s="105"/>
      <c r="AR542" s="105"/>
      <c r="AS542" s="105"/>
      <c r="AT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c r="AG543" s="105"/>
      <c r="AH543" s="105"/>
      <c r="AI543" s="105"/>
      <c r="AJ543" s="105"/>
      <c r="AK543" s="105"/>
      <c r="AL543" s="105"/>
      <c r="AM543" s="105"/>
      <c r="AN543" s="105"/>
      <c r="AO543" s="105"/>
      <c r="AP543" s="105"/>
      <c r="AQ543" s="105"/>
      <c r="AR543" s="105"/>
      <c r="AS543" s="105"/>
      <c r="AT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c r="AA544" s="105"/>
      <c r="AB544" s="105"/>
      <c r="AC544" s="105"/>
      <c r="AD544" s="105"/>
      <c r="AE544" s="105"/>
      <c r="AF544" s="105"/>
      <c r="AG544" s="105"/>
      <c r="AH544" s="105"/>
      <c r="AI544" s="105"/>
      <c r="AJ544" s="105"/>
      <c r="AK544" s="105"/>
      <c r="AL544" s="105"/>
      <c r="AM544" s="105"/>
      <c r="AN544" s="105"/>
      <c r="AO544" s="105"/>
      <c r="AP544" s="105"/>
      <c r="AQ544" s="105"/>
      <c r="AR544" s="105"/>
      <c r="AS544" s="105"/>
      <c r="AT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105"/>
      <c r="AL545" s="105"/>
      <c r="AM545" s="105"/>
      <c r="AN545" s="105"/>
      <c r="AO545" s="105"/>
      <c r="AP545" s="105"/>
      <c r="AQ545" s="105"/>
      <c r="AR545" s="105"/>
      <c r="AS545" s="105"/>
      <c r="AT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c r="AG546" s="105"/>
      <c r="AH546" s="105"/>
      <c r="AI546" s="105"/>
      <c r="AJ546" s="105"/>
      <c r="AK546" s="105"/>
      <c r="AL546" s="105"/>
      <c r="AM546" s="105"/>
      <c r="AN546" s="105"/>
      <c r="AO546" s="105"/>
      <c r="AP546" s="105"/>
      <c r="AQ546" s="105"/>
      <c r="AR546" s="105"/>
      <c r="AS546" s="105"/>
      <c r="AT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c r="AG547" s="105"/>
      <c r="AH547" s="105"/>
      <c r="AI547" s="105"/>
      <c r="AJ547" s="105"/>
      <c r="AK547" s="105"/>
      <c r="AL547" s="105"/>
      <c r="AM547" s="105"/>
      <c r="AN547" s="105"/>
      <c r="AO547" s="105"/>
      <c r="AP547" s="105"/>
      <c r="AQ547" s="105"/>
      <c r="AR547" s="105"/>
      <c r="AS547" s="105"/>
      <c r="AT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5"/>
      <c r="AL548" s="105"/>
      <c r="AM548" s="105"/>
      <c r="AN548" s="105"/>
      <c r="AO548" s="105"/>
      <c r="AP548" s="105"/>
      <c r="AQ548" s="105"/>
      <c r="AR548" s="105"/>
      <c r="AS548" s="105"/>
      <c r="AT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c r="AG549" s="105"/>
      <c r="AH549" s="105"/>
      <c r="AI549" s="105"/>
      <c r="AJ549" s="105"/>
      <c r="AK549" s="105"/>
      <c r="AL549" s="105"/>
      <c r="AM549" s="105"/>
      <c r="AN549" s="105"/>
      <c r="AO549" s="105"/>
      <c r="AP549" s="105"/>
      <c r="AQ549" s="105"/>
      <c r="AR549" s="105"/>
      <c r="AS549" s="105"/>
      <c r="AT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c r="AA550" s="105"/>
      <c r="AB550" s="105"/>
      <c r="AC550" s="105"/>
      <c r="AD550" s="105"/>
      <c r="AE550" s="105"/>
      <c r="AF550" s="105"/>
      <c r="AG550" s="105"/>
      <c r="AH550" s="105"/>
      <c r="AI550" s="105"/>
      <c r="AJ550" s="105"/>
      <c r="AK550" s="105"/>
      <c r="AL550" s="105"/>
      <c r="AM550" s="105"/>
      <c r="AN550" s="105"/>
      <c r="AO550" s="105"/>
      <c r="AP550" s="105"/>
      <c r="AQ550" s="105"/>
      <c r="AR550" s="105"/>
      <c r="AS550" s="105"/>
      <c r="AT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c r="AA551" s="105"/>
      <c r="AB551" s="105"/>
      <c r="AC551" s="105"/>
      <c r="AD551" s="105"/>
      <c r="AE551" s="105"/>
      <c r="AF551" s="105"/>
      <c r="AG551" s="105"/>
      <c r="AH551" s="105"/>
      <c r="AI551" s="105"/>
      <c r="AJ551" s="105"/>
      <c r="AK551" s="105"/>
      <c r="AL551" s="105"/>
      <c r="AM551" s="105"/>
      <c r="AN551" s="105"/>
      <c r="AO551" s="105"/>
      <c r="AP551" s="105"/>
      <c r="AQ551" s="105"/>
      <c r="AR551" s="105"/>
      <c r="AS551" s="105"/>
      <c r="AT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c r="AG552" s="105"/>
      <c r="AH552" s="105"/>
      <c r="AI552" s="105"/>
      <c r="AJ552" s="105"/>
      <c r="AK552" s="105"/>
      <c r="AL552" s="105"/>
      <c r="AM552" s="105"/>
      <c r="AN552" s="105"/>
      <c r="AO552" s="105"/>
      <c r="AP552" s="105"/>
      <c r="AQ552" s="105"/>
      <c r="AR552" s="105"/>
      <c r="AS552" s="105"/>
      <c r="AT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c r="AG553" s="105"/>
      <c r="AH553" s="105"/>
      <c r="AI553" s="105"/>
      <c r="AJ553" s="105"/>
      <c r="AK553" s="105"/>
      <c r="AL553" s="105"/>
      <c r="AM553" s="105"/>
      <c r="AN553" s="105"/>
      <c r="AO553" s="105"/>
      <c r="AP553" s="105"/>
      <c r="AQ553" s="105"/>
      <c r="AR553" s="105"/>
      <c r="AS553" s="105"/>
      <c r="AT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c r="AG554" s="105"/>
      <c r="AH554" s="105"/>
      <c r="AI554" s="105"/>
      <c r="AJ554" s="105"/>
      <c r="AK554" s="105"/>
      <c r="AL554" s="105"/>
      <c r="AM554" s="105"/>
      <c r="AN554" s="105"/>
      <c r="AO554" s="105"/>
      <c r="AP554" s="105"/>
      <c r="AQ554" s="105"/>
      <c r="AR554" s="105"/>
      <c r="AS554" s="105"/>
      <c r="AT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c r="AG555" s="105"/>
      <c r="AH555" s="105"/>
      <c r="AI555" s="105"/>
      <c r="AJ555" s="105"/>
      <c r="AK555" s="105"/>
      <c r="AL555" s="105"/>
      <c r="AM555" s="105"/>
      <c r="AN555" s="105"/>
      <c r="AO555" s="105"/>
      <c r="AP555" s="105"/>
      <c r="AQ555" s="105"/>
      <c r="AR555" s="105"/>
      <c r="AS555" s="105"/>
      <c r="AT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c r="AG556" s="105"/>
      <c r="AH556" s="105"/>
      <c r="AI556" s="105"/>
      <c r="AJ556" s="105"/>
      <c r="AK556" s="105"/>
      <c r="AL556" s="105"/>
      <c r="AM556" s="105"/>
      <c r="AN556" s="105"/>
      <c r="AO556" s="105"/>
      <c r="AP556" s="105"/>
      <c r="AQ556" s="105"/>
      <c r="AR556" s="105"/>
      <c r="AS556" s="105"/>
      <c r="AT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c r="AG557" s="105"/>
      <c r="AH557" s="105"/>
      <c r="AI557" s="105"/>
      <c r="AJ557" s="105"/>
      <c r="AK557" s="105"/>
      <c r="AL557" s="105"/>
      <c r="AM557" s="105"/>
      <c r="AN557" s="105"/>
      <c r="AO557" s="105"/>
      <c r="AP557" s="105"/>
      <c r="AQ557" s="105"/>
      <c r="AR557" s="105"/>
      <c r="AS557" s="105"/>
      <c r="AT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c r="AG558" s="105"/>
      <c r="AH558" s="105"/>
      <c r="AI558" s="105"/>
      <c r="AJ558" s="105"/>
      <c r="AK558" s="105"/>
      <c r="AL558" s="105"/>
      <c r="AM558" s="105"/>
      <c r="AN558" s="105"/>
      <c r="AO558" s="105"/>
      <c r="AP558" s="105"/>
      <c r="AQ558" s="105"/>
      <c r="AR558" s="105"/>
      <c r="AS558" s="105"/>
      <c r="AT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c r="AG559" s="105"/>
      <c r="AH559" s="105"/>
      <c r="AI559" s="105"/>
      <c r="AJ559" s="105"/>
      <c r="AK559" s="105"/>
      <c r="AL559" s="105"/>
      <c r="AM559" s="105"/>
      <c r="AN559" s="105"/>
      <c r="AO559" s="105"/>
      <c r="AP559" s="105"/>
      <c r="AQ559" s="105"/>
      <c r="AR559" s="105"/>
      <c r="AS559" s="105"/>
      <c r="AT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c r="AG560" s="105"/>
      <c r="AH560" s="105"/>
      <c r="AI560" s="105"/>
      <c r="AJ560" s="105"/>
      <c r="AK560" s="105"/>
      <c r="AL560" s="105"/>
      <c r="AM560" s="105"/>
      <c r="AN560" s="105"/>
      <c r="AO560" s="105"/>
      <c r="AP560" s="105"/>
      <c r="AQ560" s="105"/>
      <c r="AR560" s="105"/>
      <c r="AS560" s="105"/>
      <c r="AT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c r="AG561" s="105"/>
      <c r="AH561" s="105"/>
      <c r="AI561" s="105"/>
      <c r="AJ561" s="105"/>
      <c r="AK561" s="105"/>
      <c r="AL561" s="105"/>
      <c r="AM561" s="105"/>
      <c r="AN561" s="105"/>
      <c r="AO561" s="105"/>
      <c r="AP561" s="105"/>
      <c r="AQ561" s="105"/>
      <c r="AR561" s="105"/>
      <c r="AS561" s="105"/>
      <c r="AT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c r="AG562" s="105"/>
      <c r="AH562" s="105"/>
      <c r="AI562" s="105"/>
      <c r="AJ562" s="105"/>
      <c r="AK562" s="105"/>
      <c r="AL562" s="105"/>
      <c r="AM562" s="105"/>
      <c r="AN562" s="105"/>
      <c r="AO562" s="105"/>
      <c r="AP562" s="105"/>
      <c r="AQ562" s="105"/>
      <c r="AR562" s="105"/>
      <c r="AS562" s="105"/>
      <c r="AT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c r="AG563" s="105"/>
      <c r="AH563" s="105"/>
      <c r="AI563" s="105"/>
      <c r="AJ563" s="105"/>
      <c r="AK563" s="105"/>
      <c r="AL563" s="105"/>
      <c r="AM563" s="105"/>
      <c r="AN563" s="105"/>
      <c r="AO563" s="105"/>
      <c r="AP563" s="105"/>
      <c r="AQ563" s="105"/>
      <c r="AR563" s="105"/>
      <c r="AS563" s="105"/>
      <c r="AT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c r="AG564" s="105"/>
      <c r="AH564" s="105"/>
      <c r="AI564" s="105"/>
      <c r="AJ564" s="105"/>
      <c r="AK564" s="105"/>
      <c r="AL564" s="105"/>
      <c r="AM564" s="105"/>
      <c r="AN564" s="105"/>
      <c r="AO564" s="105"/>
      <c r="AP564" s="105"/>
      <c r="AQ564" s="105"/>
      <c r="AR564" s="105"/>
      <c r="AS564" s="105"/>
      <c r="AT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c r="AG565" s="105"/>
      <c r="AH565" s="105"/>
      <c r="AI565" s="105"/>
      <c r="AJ565" s="105"/>
      <c r="AK565" s="105"/>
      <c r="AL565" s="105"/>
      <c r="AM565" s="105"/>
      <c r="AN565" s="105"/>
      <c r="AO565" s="105"/>
      <c r="AP565" s="105"/>
      <c r="AQ565" s="105"/>
      <c r="AR565" s="105"/>
      <c r="AS565" s="105"/>
      <c r="AT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c r="AG566" s="105"/>
      <c r="AH566" s="105"/>
      <c r="AI566" s="105"/>
      <c r="AJ566" s="105"/>
      <c r="AK566" s="105"/>
      <c r="AL566" s="105"/>
      <c r="AM566" s="105"/>
      <c r="AN566" s="105"/>
      <c r="AO566" s="105"/>
      <c r="AP566" s="105"/>
      <c r="AQ566" s="105"/>
      <c r="AR566" s="105"/>
      <c r="AS566" s="105"/>
      <c r="AT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c r="AG567" s="105"/>
      <c r="AH567" s="105"/>
      <c r="AI567" s="105"/>
      <c r="AJ567" s="105"/>
      <c r="AK567" s="105"/>
      <c r="AL567" s="105"/>
      <c r="AM567" s="105"/>
      <c r="AN567" s="105"/>
      <c r="AO567" s="105"/>
      <c r="AP567" s="105"/>
      <c r="AQ567" s="105"/>
      <c r="AR567" s="105"/>
      <c r="AS567" s="105"/>
      <c r="AT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c r="AG568" s="105"/>
      <c r="AH568" s="105"/>
      <c r="AI568" s="105"/>
      <c r="AJ568" s="105"/>
      <c r="AK568" s="105"/>
      <c r="AL568" s="105"/>
      <c r="AM568" s="105"/>
      <c r="AN568" s="105"/>
      <c r="AO568" s="105"/>
      <c r="AP568" s="105"/>
      <c r="AQ568" s="105"/>
      <c r="AR568" s="105"/>
      <c r="AS568" s="105"/>
      <c r="AT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c r="AG569" s="105"/>
      <c r="AH569" s="105"/>
      <c r="AI569" s="105"/>
      <c r="AJ569" s="105"/>
      <c r="AK569" s="105"/>
      <c r="AL569" s="105"/>
      <c r="AM569" s="105"/>
      <c r="AN569" s="105"/>
      <c r="AO569" s="105"/>
      <c r="AP569" s="105"/>
      <c r="AQ569" s="105"/>
      <c r="AR569" s="105"/>
      <c r="AS569" s="105"/>
      <c r="AT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c r="AG570" s="105"/>
      <c r="AH570" s="105"/>
      <c r="AI570" s="105"/>
      <c r="AJ570" s="105"/>
      <c r="AK570" s="105"/>
      <c r="AL570" s="105"/>
      <c r="AM570" s="105"/>
      <c r="AN570" s="105"/>
      <c r="AO570" s="105"/>
      <c r="AP570" s="105"/>
      <c r="AQ570" s="105"/>
      <c r="AR570" s="105"/>
      <c r="AS570" s="105"/>
      <c r="AT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c r="AG571" s="105"/>
      <c r="AH571" s="105"/>
      <c r="AI571" s="105"/>
      <c r="AJ571" s="105"/>
      <c r="AK571" s="105"/>
      <c r="AL571" s="105"/>
      <c r="AM571" s="105"/>
      <c r="AN571" s="105"/>
      <c r="AO571" s="105"/>
      <c r="AP571" s="105"/>
      <c r="AQ571" s="105"/>
      <c r="AR571" s="105"/>
      <c r="AS571" s="105"/>
      <c r="AT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G572" s="105"/>
      <c r="AH572" s="105"/>
      <c r="AI572" s="105"/>
      <c r="AJ572" s="105"/>
      <c r="AK572" s="105"/>
      <c r="AL572" s="105"/>
      <c r="AM572" s="105"/>
      <c r="AN572" s="105"/>
      <c r="AO572" s="105"/>
      <c r="AP572" s="105"/>
      <c r="AQ572" s="105"/>
      <c r="AR572" s="105"/>
      <c r="AS572" s="105"/>
      <c r="AT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c r="AG573" s="105"/>
      <c r="AH573" s="105"/>
      <c r="AI573" s="105"/>
      <c r="AJ573" s="105"/>
      <c r="AK573" s="105"/>
      <c r="AL573" s="105"/>
      <c r="AM573" s="105"/>
      <c r="AN573" s="105"/>
      <c r="AO573" s="105"/>
      <c r="AP573" s="105"/>
      <c r="AQ573" s="105"/>
      <c r="AR573" s="105"/>
      <c r="AS573" s="105"/>
      <c r="AT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c r="AG574" s="105"/>
      <c r="AH574" s="105"/>
      <c r="AI574" s="105"/>
      <c r="AJ574" s="105"/>
      <c r="AK574" s="105"/>
      <c r="AL574" s="105"/>
      <c r="AM574" s="105"/>
      <c r="AN574" s="105"/>
      <c r="AO574" s="105"/>
      <c r="AP574" s="105"/>
      <c r="AQ574" s="105"/>
      <c r="AR574" s="105"/>
      <c r="AS574" s="105"/>
      <c r="AT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c r="AG575" s="105"/>
      <c r="AH575" s="105"/>
      <c r="AI575" s="105"/>
      <c r="AJ575" s="105"/>
      <c r="AK575" s="105"/>
      <c r="AL575" s="105"/>
      <c r="AM575" s="105"/>
      <c r="AN575" s="105"/>
      <c r="AO575" s="105"/>
      <c r="AP575" s="105"/>
      <c r="AQ575" s="105"/>
      <c r="AR575" s="105"/>
      <c r="AS575" s="105"/>
      <c r="AT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c r="AG576" s="105"/>
      <c r="AH576" s="105"/>
      <c r="AI576" s="105"/>
      <c r="AJ576" s="105"/>
      <c r="AK576" s="105"/>
      <c r="AL576" s="105"/>
      <c r="AM576" s="105"/>
      <c r="AN576" s="105"/>
      <c r="AO576" s="105"/>
      <c r="AP576" s="105"/>
      <c r="AQ576" s="105"/>
      <c r="AR576" s="105"/>
      <c r="AS576" s="105"/>
      <c r="AT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c r="AG577" s="105"/>
      <c r="AH577" s="105"/>
      <c r="AI577" s="105"/>
      <c r="AJ577" s="105"/>
      <c r="AK577" s="105"/>
      <c r="AL577" s="105"/>
      <c r="AM577" s="105"/>
      <c r="AN577" s="105"/>
      <c r="AO577" s="105"/>
      <c r="AP577" s="105"/>
      <c r="AQ577" s="105"/>
      <c r="AR577" s="105"/>
      <c r="AS577" s="105"/>
      <c r="AT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c r="AA578" s="105"/>
      <c r="AB578" s="105"/>
      <c r="AC578" s="105"/>
      <c r="AD578" s="105"/>
      <c r="AE578" s="105"/>
      <c r="AF578" s="105"/>
      <c r="AG578" s="105"/>
      <c r="AH578" s="105"/>
      <c r="AI578" s="105"/>
      <c r="AJ578" s="105"/>
      <c r="AK578" s="105"/>
      <c r="AL578" s="105"/>
      <c r="AM578" s="105"/>
      <c r="AN578" s="105"/>
      <c r="AO578" s="105"/>
      <c r="AP578" s="105"/>
      <c r="AQ578" s="105"/>
      <c r="AR578" s="105"/>
      <c r="AS578" s="105"/>
      <c r="AT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c r="AG579" s="105"/>
      <c r="AH579" s="105"/>
      <c r="AI579" s="105"/>
      <c r="AJ579" s="105"/>
      <c r="AK579" s="105"/>
      <c r="AL579" s="105"/>
      <c r="AM579" s="105"/>
      <c r="AN579" s="105"/>
      <c r="AO579" s="105"/>
      <c r="AP579" s="105"/>
      <c r="AQ579" s="105"/>
      <c r="AR579" s="105"/>
      <c r="AS579" s="105"/>
      <c r="AT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c r="AS580" s="105"/>
      <c r="AT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c r="AG581" s="105"/>
      <c r="AH581" s="105"/>
      <c r="AI581" s="105"/>
      <c r="AJ581" s="105"/>
      <c r="AK581" s="105"/>
      <c r="AL581" s="105"/>
      <c r="AM581" s="105"/>
      <c r="AN581" s="105"/>
      <c r="AO581" s="105"/>
      <c r="AP581" s="105"/>
      <c r="AQ581" s="105"/>
      <c r="AR581" s="105"/>
      <c r="AS581" s="105"/>
      <c r="AT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c r="AG582" s="105"/>
      <c r="AH582" s="105"/>
      <c r="AI582" s="105"/>
      <c r="AJ582" s="105"/>
      <c r="AK582" s="105"/>
      <c r="AL582" s="105"/>
      <c r="AM582" s="105"/>
      <c r="AN582" s="105"/>
      <c r="AO582" s="105"/>
      <c r="AP582" s="105"/>
      <c r="AQ582" s="105"/>
      <c r="AR582" s="105"/>
      <c r="AS582" s="105"/>
      <c r="AT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c r="AS583" s="105"/>
      <c r="AT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c r="AG584" s="105"/>
      <c r="AH584" s="105"/>
      <c r="AI584" s="105"/>
      <c r="AJ584" s="105"/>
      <c r="AK584" s="105"/>
      <c r="AL584" s="105"/>
      <c r="AM584" s="105"/>
      <c r="AN584" s="105"/>
      <c r="AO584" s="105"/>
      <c r="AP584" s="105"/>
      <c r="AQ584" s="105"/>
      <c r="AR584" s="105"/>
      <c r="AS584" s="105"/>
      <c r="AT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c r="AG585" s="105"/>
      <c r="AH585" s="105"/>
      <c r="AI585" s="105"/>
      <c r="AJ585" s="105"/>
      <c r="AK585" s="105"/>
      <c r="AL585" s="105"/>
      <c r="AM585" s="105"/>
      <c r="AN585" s="105"/>
      <c r="AO585" s="105"/>
      <c r="AP585" s="105"/>
      <c r="AQ585" s="105"/>
      <c r="AR585" s="105"/>
      <c r="AS585" s="105"/>
      <c r="AT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c r="AG586" s="105"/>
      <c r="AH586" s="105"/>
      <c r="AI586" s="105"/>
      <c r="AJ586" s="105"/>
      <c r="AK586" s="105"/>
      <c r="AL586" s="105"/>
      <c r="AM586" s="105"/>
      <c r="AN586" s="105"/>
      <c r="AO586" s="105"/>
      <c r="AP586" s="105"/>
      <c r="AQ586" s="105"/>
      <c r="AR586" s="105"/>
      <c r="AS586" s="105"/>
      <c r="AT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c r="AG587" s="105"/>
      <c r="AH587" s="105"/>
      <c r="AI587" s="105"/>
      <c r="AJ587" s="105"/>
      <c r="AK587" s="105"/>
      <c r="AL587" s="105"/>
      <c r="AM587" s="105"/>
      <c r="AN587" s="105"/>
      <c r="AO587" s="105"/>
      <c r="AP587" s="105"/>
      <c r="AQ587" s="105"/>
      <c r="AR587" s="105"/>
      <c r="AS587" s="105"/>
      <c r="AT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c r="AG588" s="105"/>
      <c r="AH588" s="105"/>
      <c r="AI588" s="105"/>
      <c r="AJ588" s="105"/>
      <c r="AK588" s="105"/>
      <c r="AL588" s="105"/>
      <c r="AM588" s="105"/>
      <c r="AN588" s="105"/>
      <c r="AO588" s="105"/>
      <c r="AP588" s="105"/>
      <c r="AQ588" s="105"/>
      <c r="AR588" s="105"/>
      <c r="AS588" s="105"/>
      <c r="AT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c r="AA589" s="105"/>
      <c r="AB589" s="105"/>
      <c r="AC589" s="105"/>
      <c r="AD589" s="105"/>
      <c r="AE589" s="105"/>
      <c r="AF589" s="105"/>
      <c r="AG589" s="105"/>
      <c r="AH589" s="105"/>
      <c r="AI589" s="105"/>
      <c r="AJ589" s="105"/>
      <c r="AK589" s="105"/>
      <c r="AL589" s="105"/>
      <c r="AM589" s="105"/>
      <c r="AN589" s="105"/>
      <c r="AO589" s="105"/>
      <c r="AP589" s="105"/>
      <c r="AQ589" s="105"/>
      <c r="AR589" s="105"/>
      <c r="AS589" s="105"/>
      <c r="AT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G590" s="105"/>
      <c r="AH590" s="105"/>
      <c r="AI590" s="105"/>
      <c r="AJ590" s="105"/>
      <c r="AK590" s="105"/>
      <c r="AL590" s="105"/>
      <c r="AM590" s="105"/>
      <c r="AN590" s="105"/>
      <c r="AO590" s="105"/>
      <c r="AP590" s="105"/>
      <c r="AQ590" s="105"/>
      <c r="AR590" s="105"/>
      <c r="AS590" s="105"/>
      <c r="AT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c r="AA591" s="105"/>
      <c r="AB591" s="105"/>
      <c r="AC591" s="105"/>
      <c r="AD591" s="105"/>
      <c r="AE591" s="105"/>
      <c r="AF591" s="105"/>
      <c r="AG591" s="105"/>
      <c r="AH591" s="105"/>
      <c r="AI591" s="105"/>
      <c r="AJ591" s="105"/>
      <c r="AK591" s="105"/>
      <c r="AL591" s="105"/>
      <c r="AM591" s="105"/>
      <c r="AN591" s="105"/>
      <c r="AO591" s="105"/>
      <c r="AP591" s="105"/>
      <c r="AQ591" s="105"/>
      <c r="AR591" s="105"/>
      <c r="AS591" s="105"/>
      <c r="AT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c r="AA592" s="105"/>
      <c r="AB592" s="105"/>
      <c r="AC592" s="105"/>
      <c r="AD592" s="105"/>
      <c r="AE592" s="105"/>
      <c r="AF592" s="105"/>
      <c r="AG592" s="105"/>
      <c r="AH592" s="105"/>
      <c r="AI592" s="105"/>
      <c r="AJ592" s="105"/>
      <c r="AK592" s="105"/>
      <c r="AL592" s="105"/>
      <c r="AM592" s="105"/>
      <c r="AN592" s="105"/>
      <c r="AO592" s="105"/>
      <c r="AP592" s="105"/>
      <c r="AQ592" s="105"/>
      <c r="AR592" s="105"/>
      <c r="AS592" s="105"/>
      <c r="AT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c r="AA593" s="105"/>
      <c r="AB593" s="105"/>
      <c r="AC593" s="105"/>
      <c r="AD593" s="105"/>
      <c r="AE593" s="105"/>
      <c r="AF593" s="105"/>
      <c r="AG593" s="105"/>
      <c r="AH593" s="105"/>
      <c r="AI593" s="105"/>
      <c r="AJ593" s="105"/>
      <c r="AK593" s="105"/>
      <c r="AL593" s="105"/>
      <c r="AM593" s="105"/>
      <c r="AN593" s="105"/>
      <c r="AO593" s="105"/>
      <c r="AP593" s="105"/>
      <c r="AQ593" s="105"/>
      <c r="AR593" s="105"/>
      <c r="AS593" s="105"/>
      <c r="AT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c r="AA594" s="105"/>
      <c r="AB594" s="105"/>
      <c r="AC594" s="105"/>
      <c r="AD594" s="105"/>
      <c r="AE594" s="105"/>
      <c r="AF594" s="105"/>
      <c r="AG594" s="105"/>
      <c r="AH594" s="105"/>
      <c r="AI594" s="105"/>
      <c r="AJ594" s="105"/>
      <c r="AK594" s="105"/>
      <c r="AL594" s="105"/>
      <c r="AM594" s="105"/>
      <c r="AN594" s="105"/>
      <c r="AO594" s="105"/>
      <c r="AP594" s="105"/>
      <c r="AQ594" s="105"/>
      <c r="AR594" s="105"/>
      <c r="AS594" s="105"/>
      <c r="AT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c r="AA595" s="105"/>
      <c r="AB595" s="105"/>
      <c r="AC595" s="105"/>
      <c r="AD595" s="105"/>
      <c r="AE595" s="105"/>
      <c r="AF595" s="105"/>
      <c r="AG595" s="105"/>
      <c r="AH595" s="105"/>
      <c r="AI595" s="105"/>
      <c r="AJ595" s="105"/>
      <c r="AK595" s="105"/>
      <c r="AL595" s="105"/>
      <c r="AM595" s="105"/>
      <c r="AN595" s="105"/>
      <c r="AO595" s="105"/>
      <c r="AP595" s="105"/>
      <c r="AQ595" s="105"/>
      <c r="AR595" s="105"/>
      <c r="AS595" s="105"/>
      <c r="AT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c r="AA596" s="105"/>
      <c r="AB596" s="105"/>
      <c r="AC596" s="105"/>
      <c r="AD596" s="105"/>
      <c r="AE596" s="105"/>
      <c r="AF596" s="105"/>
      <c r="AG596" s="105"/>
      <c r="AH596" s="105"/>
      <c r="AI596" s="105"/>
      <c r="AJ596" s="105"/>
      <c r="AK596" s="105"/>
      <c r="AL596" s="105"/>
      <c r="AM596" s="105"/>
      <c r="AN596" s="105"/>
      <c r="AO596" s="105"/>
      <c r="AP596" s="105"/>
      <c r="AQ596" s="105"/>
      <c r="AR596" s="105"/>
      <c r="AS596" s="105"/>
      <c r="AT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c r="AG597" s="105"/>
      <c r="AH597" s="105"/>
      <c r="AI597" s="105"/>
      <c r="AJ597" s="105"/>
      <c r="AK597" s="105"/>
      <c r="AL597" s="105"/>
      <c r="AM597" s="105"/>
      <c r="AN597" s="105"/>
      <c r="AO597" s="105"/>
      <c r="AP597" s="105"/>
      <c r="AQ597" s="105"/>
      <c r="AR597" s="105"/>
      <c r="AS597" s="105"/>
      <c r="AT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c r="AA598" s="105"/>
      <c r="AB598" s="105"/>
      <c r="AC598" s="105"/>
      <c r="AD598" s="105"/>
      <c r="AE598" s="105"/>
      <c r="AF598" s="105"/>
      <c r="AG598" s="105"/>
      <c r="AH598" s="105"/>
      <c r="AI598" s="105"/>
      <c r="AJ598" s="105"/>
      <c r="AK598" s="105"/>
      <c r="AL598" s="105"/>
      <c r="AM598" s="105"/>
      <c r="AN598" s="105"/>
      <c r="AO598" s="105"/>
      <c r="AP598" s="105"/>
      <c r="AQ598" s="105"/>
      <c r="AR598" s="105"/>
      <c r="AS598" s="105"/>
      <c r="AT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c r="AG599" s="105"/>
      <c r="AH599" s="105"/>
      <c r="AI599" s="105"/>
      <c r="AJ599" s="105"/>
      <c r="AK599" s="105"/>
      <c r="AL599" s="105"/>
      <c r="AM599" s="105"/>
      <c r="AN599" s="105"/>
      <c r="AO599" s="105"/>
      <c r="AP599" s="105"/>
      <c r="AQ599" s="105"/>
      <c r="AR599" s="105"/>
      <c r="AS599" s="105"/>
      <c r="AT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c r="AA600" s="105"/>
      <c r="AB600" s="105"/>
      <c r="AC600" s="105"/>
      <c r="AD600" s="105"/>
      <c r="AE600" s="105"/>
      <c r="AF600" s="105"/>
      <c r="AG600" s="105"/>
      <c r="AH600" s="105"/>
      <c r="AI600" s="105"/>
      <c r="AJ600" s="105"/>
      <c r="AK600" s="105"/>
      <c r="AL600" s="105"/>
      <c r="AM600" s="105"/>
      <c r="AN600" s="105"/>
      <c r="AO600" s="105"/>
      <c r="AP600" s="105"/>
      <c r="AQ600" s="105"/>
      <c r="AR600" s="105"/>
      <c r="AS600" s="105"/>
      <c r="AT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c r="AA601" s="105"/>
      <c r="AB601" s="105"/>
      <c r="AC601" s="105"/>
      <c r="AD601" s="105"/>
      <c r="AE601" s="105"/>
      <c r="AF601" s="105"/>
      <c r="AG601" s="105"/>
      <c r="AH601" s="105"/>
      <c r="AI601" s="105"/>
      <c r="AJ601" s="105"/>
      <c r="AK601" s="105"/>
      <c r="AL601" s="105"/>
      <c r="AM601" s="105"/>
      <c r="AN601" s="105"/>
      <c r="AO601" s="105"/>
      <c r="AP601" s="105"/>
      <c r="AQ601" s="105"/>
      <c r="AR601" s="105"/>
      <c r="AS601" s="105"/>
      <c r="AT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c r="AA602" s="105"/>
      <c r="AB602" s="105"/>
      <c r="AC602" s="105"/>
      <c r="AD602" s="105"/>
      <c r="AE602" s="105"/>
      <c r="AF602" s="105"/>
      <c r="AG602" s="105"/>
      <c r="AH602" s="105"/>
      <c r="AI602" s="105"/>
      <c r="AJ602" s="105"/>
      <c r="AK602" s="105"/>
      <c r="AL602" s="105"/>
      <c r="AM602" s="105"/>
      <c r="AN602" s="105"/>
      <c r="AO602" s="105"/>
      <c r="AP602" s="105"/>
      <c r="AQ602" s="105"/>
      <c r="AR602" s="105"/>
      <c r="AS602" s="105"/>
      <c r="AT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c r="AA603" s="105"/>
      <c r="AB603" s="105"/>
      <c r="AC603" s="105"/>
      <c r="AD603" s="105"/>
      <c r="AE603" s="105"/>
      <c r="AF603" s="105"/>
      <c r="AG603" s="105"/>
      <c r="AH603" s="105"/>
      <c r="AI603" s="105"/>
      <c r="AJ603" s="105"/>
      <c r="AK603" s="105"/>
      <c r="AL603" s="105"/>
      <c r="AM603" s="105"/>
      <c r="AN603" s="105"/>
      <c r="AO603" s="105"/>
      <c r="AP603" s="105"/>
      <c r="AQ603" s="105"/>
      <c r="AR603" s="105"/>
      <c r="AS603" s="105"/>
      <c r="AT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c r="AG604" s="105"/>
      <c r="AH604" s="105"/>
      <c r="AI604" s="105"/>
      <c r="AJ604" s="105"/>
      <c r="AK604" s="105"/>
      <c r="AL604" s="105"/>
      <c r="AM604" s="105"/>
      <c r="AN604" s="105"/>
      <c r="AO604" s="105"/>
      <c r="AP604" s="105"/>
      <c r="AQ604" s="105"/>
      <c r="AR604" s="105"/>
      <c r="AS604" s="105"/>
      <c r="AT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c r="AS605" s="105"/>
      <c r="AT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c r="AA606" s="105"/>
      <c r="AB606" s="105"/>
      <c r="AC606" s="105"/>
      <c r="AD606" s="105"/>
      <c r="AE606" s="105"/>
      <c r="AF606" s="105"/>
      <c r="AG606" s="105"/>
      <c r="AH606" s="105"/>
      <c r="AI606" s="105"/>
      <c r="AJ606" s="105"/>
      <c r="AK606" s="105"/>
      <c r="AL606" s="105"/>
      <c r="AM606" s="105"/>
      <c r="AN606" s="105"/>
      <c r="AO606" s="105"/>
      <c r="AP606" s="105"/>
      <c r="AQ606" s="105"/>
      <c r="AR606" s="105"/>
      <c r="AS606" s="105"/>
      <c r="AT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c r="AA607" s="105"/>
      <c r="AB607" s="105"/>
      <c r="AC607" s="105"/>
      <c r="AD607" s="105"/>
      <c r="AE607" s="105"/>
      <c r="AF607" s="105"/>
      <c r="AG607" s="105"/>
      <c r="AH607" s="105"/>
      <c r="AI607" s="105"/>
      <c r="AJ607" s="105"/>
      <c r="AK607" s="105"/>
      <c r="AL607" s="105"/>
      <c r="AM607" s="105"/>
      <c r="AN607" s="105"/>
      <c r="AO607" s="105"/>
      <c r="AP607" s="105"/>
      <c r="AQ607" s="105"/>
      <c r="AR607" s="105"/>
      <c r="AS607" s="105"/>
      <c r="AT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c r="AG608" s="105"/>
      <c r="AH608" s="105"/>
      <c r="AI608" s="105"/>
      <c r="AJ608" s="105"/>
      <c r="AK608" s="105"/>
      <c r="AL608" s="105"/>
      <c r="AM608" s="105"/>
      <c r="AN608" s="105"/>
      <c r="AO608" s="105"/>
      <c r="AP608" s="105"/>
      <c r="AQ608" s="105"/>
      <c r="AR608" s="105"/>
      <c r="AS608" s="105"/>
      <c r="AT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c r="AG609" s="105"/>
      <c r="AH609" s="105"/>
      <c r="AI609" s="105"/>
      <c r="AJ609" s="105"/>
      <c r="AK609" s="105"/>
      <c r="AL609" s="105"/>
      <c r="AM609" s="105"/>
      <c r="AN609" s="105"/>
      <c r="AO609" s="105"/>
      <c r="AP609" s="105"/>
      <c r="AQ609" s="105"/>
      <c r="AR609" s="105"/>
      <c r="AS609" s="105"/>
      <c r="AT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c r="AA610" s="105"/>
      <c r="AB610" s="105"/>
      <c r="AC610" s="105"/>
      <c r="AD610" s="105"/>
      <c r="AE610" s="105"/>
      <c r="AF610" s="105"/>
      <c r="AG610" s="105"/>
      <c r="AH610" s="105"/>
      <c r="AI610" s="105"/>
      <c r="AJ610" s="105"/>
      <c r="AK610" s="105"/>
      <c r="AL610" s="105"/>
      <c r="AM610" s="105"/>
      <c r="AN610" s="105"/>
      <c r="AO610" s="105"/>
      <c r="AP610" s="105"/>
      <c r="AQ610" s="105"/>
      <c r="AR610" s="105"/>
      <c r="AS610" s="105"/>
      <c r="AT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c r="AA611" s="105"/>
      <c r="AB611" s="105"/>
      <c r="AC611" s="105"/>
      <c r="AD611" s="105"/>
      <c r="AE611" s="105"/>
      <c r="AF611" s="105"/>
      <c r="AG611" s="105"/>
      <c r="AH611" s="105"/>
      <c r="AI611" s="105"/>
      <c r="AJ611" s="105"/>
      <c r="AK611" s="105"/>
      <c r="AL611" s="105"/>
      <c r="AM611" s="105"/>
      <c r="AN611" s="105"/>
      <c r="AO611" s="105"/>
      <c r="AP611" s="105"/>
      <c r="AQ611" s="105"/>
      <c r="AR611" s="105"/>
      <c r="AS611" s="105"/>
      <c r="AT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c r="AG612" s="105"/>
      <c r="AH612" s="105"/>
      <c r="AI612" s="105"/>
      <c r="AJ612" s="105"/>
      <c r="AK612" s="105"/>
      <c r="AL612" s="105"/>
      <c r="AM612" s="105"/>
      <c r="AN612" s="105"/>
      <c r="AO612" s="105"/>
      <c r="AP612" s="105"/>
      <c r="AQ612" s="105"/>
      <c r="AR612" s="105"/>
      <c r="AS612" s="105"/>
      <c r="AT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c r="AG613" s="105"/>
      <c r="AH613" s="105"/>
      <c r="AI613" s="105"/>
      <c r="AJ613" s="105"/>
      <c r="AK613" s="105"/>
      <c r="AL613" s="105"/>
      <c r="AM613" s="105"/>
      <c r="AN613" s="105"/>
      <c r="AO613" s="105"/>
      <c r="AP613" s="105"/>
      <c r="AQ613" s="105"/>
      <c r="AR613" s="105"/>
      <c r="AS613" s="105"/>
      <c r="AT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c r="AG614" s="105"/>
      <c r="AH614" s="105"/>
      <c r="AI614" s="105"/>
      <c r="AJ614" s="105"/>
      <c r="AK614" s="105"/>
      <c r="AL614" s="105"/>
      <c r="AM614" s="105"/>
      <c r="AN614" s="105"/>
      <c r="AO614" s="105"/>
      <c r="AP614" s="105"/>
      <c r="AQ614" s="105"/>
      <c r="AR614" s="105"/>
      <c r="AS614" s="105"/>
      <c r="AT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c r="AS615" s="105"/>
      <c r="AT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c r="AS616" s="105"/>
      <c r="AT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c r="AS617" s="105"/>
      <c r="AT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c r="AS618" s="105"/>
      <c r="AT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c r="AS619" s="105"/>
      <c r="AT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c r="AA620" s="105"/>
      <c r="AB620" s="105"/>
      <c r="AC620" s="105"/>
      <c r="AD620" s="105"/>
      <c r="AE620" s="105"/>
      <c r="AF620" s="105"/>
      <c r="AG620" s="105"/>
      <c r="AH620" s="105"/>
      <c r="AI620" s="105"/>
      <c r="AJ620" s="105"/>
      <c r="AK620" s="105"/>
      <c r="AL620" s="105"/>
      <c r="AM620" s="105"/>
      <c r="AN620" s="105"/>
      <c r="AO620" s="105"/>
      <c r="AP620" s="105"/>
      <c r="AQ620" s="105"/>
      <c r="AR620" s="105"/>
      <c r="AS620" s="105"/>
      <c r="AT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c r="AA621" s="105"/>
      <c r="AB621" s="105"/>
      <c r="AC621" s="105"/>
      <c r="AD621" s="105"/>
      <c r="AE621" s="105"/>
      <c r="AF621" s="105"/>
      <c r="AG621" s="105"/>
      <c r="AH621" s="105"/>
      <c r="AI621" s="105"/>
      <c r="AJ621" s="105"/>
      <c r="AK621" s="105"/>
      <c r="AL621" s="105"/>
      <c r="AM621" s="105"/>
      <c r="AN621" s="105"/>
      <c r="AO621" s="105"/>
      <c r="AP621" s="105"/>
      <c r="AQ621" s="105"/>
      <c r="AR621" s="105"/>
      <c r="AS621" s="105"/>
      <c r="AT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c r="AA622" s="105"/>
      <c r="AB622" s="105"/>
      <c r="AC622" s="105"/>
      <c r="AD622" s="105"/>
      <c r="AE622" s="105"/>
      <c r="AF622" s="105"/>
      <c r="AG622" s="105"/>
      <c r="AH622" s="105"/>
      <c r="AI622" s="105"/>
      <c r="AJ622" s="105"/>
      <c r="AK622" s="105"/>
      <c r="AL622" s="105"/>
      <c r="AM622" s="105"/>
      <c r="AN622" s="105"/>
      <c r="AO622" s="105"/>
      <c r="AP622" s="105"/>
      <c r="AQ622" s="105"/>
      <c r="AR622" s="105"/>
      <c r="AS622" s="105"/>
      <c r="AT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c r="AA623" s="105"/>
      <c r="AB623" s="105"/>
      <c r="AC623" s="105"/>
      <c r="AD623" s="105"/>
      <c r="AE623" s="105"/>
      <c r="AF623" s="105"/>
      <c r="AG623" s="105"/>
      <c r="AH623" s="105"/>
      <c r="AI623" s="105"/>
      <c r="AJ623" s="105"/>
      <c r="AK623" s="105"/>
      <c r="AL623" s="105"/>
      <c r="AM623" s="105"/>
      <c r="AN623" s="105"/>
      <c r="AO623" s="105"/>
      <c r="AP623" s="105"/>
      <c r="AQ623" s="105"/>
      <c r="AR623" s="105"/>
      <c r="AS623" s="105"/>
      <c r="AT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c r="AG624" s="105"/>
      <c r="AH624" s="105"/>
      <c r="AI624" s="105"/>
      <c r="AJ624" s="105"/>
      <c r="AK624" s="105"/>
      <c r="AL624" s="105"/>
      <c r="AM624" s="105"/>
      <c r="AN624" s="105"/>
      <c r="AO624" s="105"/>
      <c r="AP624" s="105"/>
      <c r="AQ624" s="105"/>
      <c r="AR624" s="105"/>
      <c r="AS624" s="105"/>
      <c r="AT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c r="AA625" s="105"/>
      <c r="AB625" s="105"/>
      <c r="AC625" s="105"/>
      <c r="AD625" s="105"/>
      <c r="AE625" s="105"/>
      <c r="AF625" s="105"/>
      <c r="AG625" s="105"/>
      <c r="AH625" s="105"/>
      <c r="AI625" s="105"/>
      <c r="AJ625" s="105"/>
      <c r="AK625" s="105"/>
      <c r="AL625" s="105"/>
      <c r="AM625" s="105"/>
      <c r="AN625" s="105"/>
      <c r="AO625" s="105"/>
      <c r="AP625" s="105"/>
      <c r="AQ625" s="105"/>
      <c r="AR625" s="105"/>
      <c r="AS625" s="105"/>
      <c r="AT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c r="AG626" s="105"/>
      <c r="AH626" s="105"/>
      <c r="AI626" s="105"/>
      <c r="AJ626" s="105"/>
      <c r="AK626" s="105"/>
      <c r="AL626" s="105"/>
      <c r="AM626" s="105"/>
      <c r="AN626" s="105"/>
      <c r="AO626" s="105"/>
      <c r="AP626" s="105"/>
      <c r="AQ626" s="105"/>
      <c r="AR626" s="105"/>
      <c r="AS626" s="105"/>
      <c r="AT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c r="AG627" s="105"/>
      <c r="AH627" s="105"/>
      <c r="AI627" s="105"/>
      <c r="AJ627" s="105"/>
      <c r="AK627" s="105"/>
      <c r="AL627" s="105"/>
      <c r="AM627" s="105"/>
      <c r="AN627" s="105"/>
      <c r="AO627" s="105"/>
      <c r="AP627" s="105"/>
      <c r="AQ627" s="105"/>
      <c r="AR627" s="105"/>
      <c r="AS627" s="105"/>
      <c r="AT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c r="AG628" s="105"/>
      <c r="AH628" s="105"/>
      <c r="AI628" s="105"/>
      <c r="AJ628" s="105"/>
      <c r="AK628" s="105"/>
      <c r="AL628" s="105"/>
      <c r="AM628" s="105"/>
      <c r="AN628" s="105"/>
      <c r="AO628" s="105"/>
      <c r="AP628" s="105"/>
      <c r="AQ628" s="105"/>
      <c r="AR628" s="105"/>
      <c r="AS628" s="105"/>
      <c r="AT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c r="AG629" s="105"/>
      <c r="AH629" s="105"/>
      <c r="AI629" s="105"/>
      <c r="AJ629" s="105"/>
      <c r="AK629" s="105"/>
      <c r="AL629" s="105"/>
      <c r="AM629" s="105"/>
      <c r="AN629" s="105"/>
      <c r="AO629" s="105"/>
      <c r="AP629" s="105"/>
      <c r="AQ629" s="105"/>
      <c r="AR629" s="105"/>
      <c r="AS629" s="105"/>
      <c r="AT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c r="AG630" s="105"/>
      <c r="AH630" s="105"/>
      <c r="AI630" s="105"/>
      <c r="AJ630" s="105"/>
      <c r="AK630" s="105"/>
      <c r="AL630" s="105"/>
      <c r="AM630" s="105"/>
      <c r="AN630" s="105"/>
      <c r="AO630" s="105"/>
      <c r="AP630" s="105"/>
      <c r="AQ630" s="105"/>
      <c r="AR630" s="105"/>
      <c r="AS630" s="105"/>
      <c r="AT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5"/>
      <c r="AL631" s="105"/>
      <c r="AM631" s="105"/>
      <c r="AN631" s="105"/>
      <c r="AO631" s="105"/>
      <c r="AP631" s="105"/>
      <c r="AQ631" s="105"/>
      <c r="AR631" s="105"/>
      <c r="AS631" s="105"/>
      <c r="AT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c r="AG632" s="105"/>
      <c r="AH632" s="105"/>
      <c r="AI632" s="105"/>
      <c r="AJ632" s="105"/>
      <c r="AK632" s="105"/>
      <c r="AL632" s="105"/>
      <c r="AM632" s="105"/>
      <c r="AN632" s="105"/>
      <c r="AO632" s="105"/>
      <c r="AP632" s="105"/>
      <c r="AQ632" s="105"/>
      <c r="AR632" s="105"/>
      <c r="AS632" s="105"/>
      <c r="AT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c r="AA633" s="105"/>
      <c r="AB633" s="105"/>
      <c r="AC633" s="105"/>
      <c r="AD633" s="105"/>
      <c r="AE633" s="105"/>
      <c r="AF633" s="105"/>
      <c r="AG633" s="105"/>
      <c r="AH633" s="105"/>
      <c r="AI633" s="105"/>
      <c r="AJ633" s="105"/>
      <c r="AK633" s="105"/>
      <c r="AL633" s="105"/>
      <c r="AM633" s="105"/>
      <c r="AN633" s="105"/>
      <c r="AO633" s="105"/>
      <c r="AP633" s="105"/>
      <c r="AQ633" s="105"/>
      <c r="AR633" s="105"/>
      <c r="AS633" s="105"/>
      <c r="AT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c r="AA634" s="105"/>
      <c r="AB634" s="105"/>
      <c r="AC634" s="105"/>
      <c r="AD634" s="105"/>
      <c r="AE634" s="105"/>
      <c r="AF634" s="105"/>
      <c r="AG634" s="105"/>
      <c r="AH634" s="105"/>
      <c r="AI634" s="105"/>
      <c r="AJ634" s="105"/>
      <c r="AK634" s="105"/>
      <c r="AL634" s="105"/>
      <c r="AM634" s="105"/>
      <c r="AN634" s="105"/>
      <c r="AO634" s="105"/>
      <c r="AP634" s="105"/>
      <c r="AQ634" s="105"/>
      <c r="AR634" s="105"/>
      <c r="AS634" s="105"/>
      <c r="AT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c r="AG635" s="105"/>
      <c r="AH635" s="105"/>
      <c r="AI635" s="105"/>
      <c r="AJ635" s="105"/>
      <c r="AK635" s="105"/>
      <c r="AL635" s="105"/>
      <c r="AM635" s="105"/>
      <c r="AN635" s="105"/>
      <c r="AO635" s="105"/>
      <c r="AP635" s="105"/>
      <c r="AQ635" s="105"/>
      <c r="AR635" s="105"/>
      <c r="AS635" s="105"/>
      <c r="AT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c r="AG636" s="105"/>
      <c r="AH636" s="105"/>
      <c r="AI636" s="105"/>
      <c r="AJ636" s="105"/>
      <c r="AK636" s="105"/>
      <c r="AL636" s="105"/>
      <c r="AM636" s="105"/>
      <c r="AN636" s="105"/>
      <c r="AO636" s="105"/>
      <c r="AP636" s="105"/>
      <c r="AQ636" s="105"/>
      <c r="AR636" s="105"/>
      <c r="AS636" s="105"/>
      <c r="AT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c r="AA637" s="105"/>
      <c r="AB637" s="105"/>
      <c r="AC637" s="105"/>
      <c r="AD637" s="105"/>
      <c r="AE637" s="105"/>
      <c r="AF637" s="105"/>
      <c r="AG637" s="105"/>
      <c r="AH637" s="105"/>
      <c r="AI637" s="105"/>
      <c r="AJ637" s="105"/>
      <c r="AK637" s="105"/>
      <c r="AL637" s="105"/>
      <c r="AM637" s="105"/>
      <c r="AN637" s="105"/>
      <c r="AO637" s="105"/>
      <c r="AP637" s="105"/>
      <c r="AQ637" s="105"/>
      <c r="AR637" s="105"/>
      <c r="AS637" s="105"/>
      <c r="AT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c r="AA638" s="105"/>
      <c r="AB638" s="105"/>
      <c r="AC638" s="105"/>
      <c r="AD638" s="105"/>
      <c r="AE638" s="105"/>
      <c r="AF638" s="105"/>
      <c r="AG638" s="105"/>
      <c r="AH638" s="105"/>
      <c r="AI638" s="105"/>
      <c r="AJ638" s="105"/>
      <c r="AK638" s="105"/>
      <c r="AL638" s="105"/>
      <c r="AM638" s="105"/>
      <c r="AN638" s="105"/>
      <c r="AO638" s="105"/>
      <c r="AP638" s="105"/>
      <c r="AQ638" s="105"/>
      <c r="AR638" s="105"/>
      <c r="AS638" s="105"/>
      <c r="AT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c r="AA639" s="105"/>
      <c r="AB639" s="105"/>
      <c r="AC639" s="105"/>
      <c r="AD639" s="105"/>
      <c r="AE639" s="105"/>
      <c r="AF639" s="105"/>
      <c r="AG639" s="105"/>
      <c r="AH639" s="105"/>
      <c r="AI639" s="105"/>
      <c r="AJ639" s="105"/>
      <c r="AK639" s="105"/>
      <c r="AL639" s="105"/>
      <c r="AM639" s="105"/>
      <c r="AN639" s="105"/>
      <c r="AO639" s="105"/>
      <c r="AP639" s="105"/>
      <c r="AQ639" s="105"/>
      <c r="AR639" s="105"/>
      <c r="AS639" s="105"/>
      <c r="AT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c r="AA640" s="105"/>
      <c r="AB640" s="105"/>
      <c r="AC640" s="105"/>
      <c r="AD640" s="105"/>
      <c r="AE640" s="105"/>
      <c r="AF640" s="105"/>
      <c r="AG640" s="105"/>
      <c r="AH640" s="105"/>
      <c r="AI640" s="105"/>
      <c r="AJ640" s="105"/>
      <c r="AK640" s="105"/>
      <c r="AL640" s="105"/>
      <c r="AM640" s="105"/>
      <c r="AN640" s="105"/>
      <c r="AO640" s="105"/>
      <c r="AP640" s="105"/>
      <c r="AQ640" s="105"/>
      <c r="AR640" s="105"/>
      <c r="AS640" s="105"/>
      <c r="AT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c r="AG641" s="105"/>
      <c r="AH641" s="105"/>
      <c r="AI641" s="105"/>
      <c r="AJ641" s="105"/>
      <c r="AK641" s="105"/>
      <c r="AL641" s="105"/>
      <c r="AM641" s="105"/>
      <c r="AN641" s="105"/>
      <c r="AO641" s="105"/>
      <c r="AP641" s="105"/>
      <c r="AQ641" s="105"/>
      <c r="AR641" s="105"/>
      <c r="AS641" s="105"/>
      <c r="AT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c r="AA642" s="105"/>
      <c r="AB642" s="105"/>
      <c r="AC642" s="105"/>
      <c r="AD642" s="105"/>
      <c r="AE642" s="105"/>
      <c r="AF642" s="105"/>
      <c r="AG642" s="105"/>
      <c r="AH642" s="105"/>
      <c r="AI642" s="105"/>
      <c r="AJ642" s="105"/>
      <c r="AK642" s="105"/>
      <c r="AL642" s="105"/>
      <c r="AM642" s="105"/>
      <c r="AN642" s="105"/>
      <c r="AO642" s="105"/>
      <c r="AP642" s="105"/>
      <c r="AQ642" s="105"/>
      <c r="AR642" s="105"/>
      <c r="AS642" s="105"/>
      <c r="AT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c r="AA643" s="105"/>
      <c r="AB643" s="105"/>
      <c r="AC643" s="105"/>
      <c r="AD643" s="105"/>
      <c r="AE643" s="105"/>
      <c r="AF643" s="105"/>
      <c r="AG643" s="105"/>
      <c r="AH643" s="105"/>
      <c r="AI643" s="105"/>
      <c r="AJ643" s="105"/>
      <c r="AK643" s="105"/>
      <c r="AL643" s="105"/>
      <c r="AM643" s="105"/>
      <c r="AN643" s="105"/>
      <c r="AO643" s="105"/>
      <c r="AP643" s="105"/>
      <c r="AQ643" s="105"/>
      <c r="AR643" s="105"/>
      <c r="AS643" s="105"/>
      <c r="AT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G644" s="105"/>
      <c r="AH644" s="105"/>
      <c r="AI644" s="105"/>
      <c r="AJ644" s="105"/>
      <c r="AK644" s="105"/>
      <c r="AL644" s="105"/>
      <c r="AM644" s="105"/>
      <c r="AN644" s="105"/>
      <c r="AO644" s="105"/>
      <c r="AP644" s="105"/>
      <c r="AQ644" s="105"/>
      <c r="AR644" s="105"/>
      <c r="AS644" s="105"/>
      <c r="AT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c r="AG645" s="105"/>
      <c r="AH645" s="105"/>
      <c r="AI645" s="105"/>
      <c r="AJ645" s="105"/>
      <c r="AK645" s="105"/>
      <c r="AL645" s="105"/>
      <c r="AM645" s="105"/>
      <c r="AN645" s="105"/>
      <c r="AO645" s="105"/>
      <c r="AP645" s="105"/>
      <c r="AQ645" s="105"/>
      <c r="AR645" s="105"/>
      <c r="AS645" s="105"/>
      <c r="AT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c r="AG646" s="105"/>
      <c r="AH646" s="105"/>
      <c r="AI646" s="105"/>
      <c r="AJ646" s="105"/>
      <c r="AK646" s="105"/>
      <c r="AL646" s="105"/>
      <c r="AM646" s="105"/>
      <c r="AN646" s="105"/>
      <c r="AO646" s="105"/>
      <c r="AP646" s="105"/>
      <c r="AQ646" s="105"/>
      <c r="AR646" s="105"/>
      <c r="AS646" s="105"/>
      <c r="AT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c r="AG647" s="105"/>
      <c r="AH647" s="105"/>
      <c r="AI647" s="105"/>
      <c r="AJ647" s="105"/>
      <c r="AK647" s="105"/>
      <c r="AL647" s="105"/>
      <c r="AM647" s="105"/>
      <c r="AN647" s="105"/>
      <c r="AO647" s="105"/>
      <c r="AP647" s="105"/>
      <c r="AQ647" s="105"/>
      <c r="AR647" s="105"/>
      <c r="AS647" s="105"/>
      <c r="AT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c r="AG648" s="105"/>
      <c r="AH648" s="105"/>
      <c r="AI648" s="105"/>
      <c r="AJ648" s="105"/>
      <c r="AK648" s="105"/>
      <c r="AL648" s="105"/>
      <c r="AM648" s="105"/>
      <c r="AN648" s="105"/>
      <c r="AO648" s="105"/>
      <c r="AP648" s="105"/>
      <c r="AQ648" s="105"/>
      <c r="AR648" s="105"/>
      <c r="AS648" s="105"/>
      <c r="AT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c r="AG649" s="105"/>
      <c r="AH649" s="105"/>
      <c r="AI649" s="105"/>
      <c r="AJ649" s="105"/>
      <c r="AK649" s="105"/>
      <c r="AL649" s="105"/>
      <c r="AM649" s="105"/>
      <c r="AN649" s="105"/>
      <c r="AO649" s="105"/>
      <c r="AP649" s="105"/>
      <c r="AQ649" s="105"/>
      <c r="AR649" s="105"/>
      <c r="AS649" s="105"/>
      <c r="AT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c r="AG650" s="105"/>
      <c r="AH650" s="105"/>
      <c r="AI650" s="105"/>
      <c r="AJ650" s="105"/>
      <c r="AK650" s="105"/>
      <c r="AL650" s="105"/>
      <c r="AM650" s="105"/>
      <c r="AN650" s="105"/>
      <c r="AO650" s="105"/>
      <c r="AP650" s="105"/>
      <c r="AQ650" s="105"/>
      <c r="AR650" s="105"/>
      <c r="AS650" s="105"/>
      <c r="AT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05"/>
      <c r="AL651" s="105"/>
      <c r="AM651" s="105"/>
      <c r="AN651" s="105"/>
      <c r="AO651" s="105"/>
      <c r="AP651" s="105"/>
      <c r="AQ651" s="105"/>
      <c r="AR651" s="105"/>
      <c r="AS651" s="105"/>
      <c r="AT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c r="AG652" s="105"/>
      <c r="AH652" s="105"/>
      <c r="AI652" s="105"/>
      <c r="AJ652" s="105"/>
      <c r="AK652" s="105"/>
      <c r="AL652" s="105"/>
      <c r="AM652" s="105"/>
      <c r="AN652" s="105"/>
      <c r="AO652" s="105"/>
      <c r="AP652" s="105"/>
      <c r="AQ652" s="105"/>
      <c r="AR652" s="105"/>
      <c r="AS652" s="105"/>
      <c r="AT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G653" s="105"/>
      <c r="AH653" s="105"/>
      <c r="AI653" s="105"/>
      <c r="AJ653" s="105"/>
      <c r="AK653" s="105"/>
      <c r="AL653" s="105"/>
      <c r="AM653" s="105"/>
      <c r="AN653" s="105"/>
      <c r="AO653" s="105"/>
      <c r="AP653" s="105"/>
      <c r="AQ653" s="105"/>
      <c r="AR653" s="105"/>
      <c r="AS653" s="105"/>
      <c r="AT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c r="AA654" s="105"/>
      <c r="AB654" s="105"/>
      <c r="AC654" s="105"/>
      <c r="AD654" s="105"/>
      <c r="AE654" s="105"/>
      <c r="AF654" s="105"/>
      <c r="AG654" s="105"/>
      <c r="AH654" s="105"/>
      <c r="AI654" s="105"/>
      <c r="AJ654" s="105"/>
      <c r="AK654" s="105"/>
      <c r="AL654" s="105"/>
      <c r="AM654" s="105"/>
      <c r="AN654" s="105"/>
      <c r="AO654" s="105"/>
      <c r="AP654" s="105"/>
      <c r="AQ654" s="105"/>
      <c r="AR654" s="105"/>
      <c r="AS654" s="105"/>
      <c r="AT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c r="AG655" s="105"/>
      <c r="AH655" s="105"/>
      <c r="AI655" s="105"/>
      <c r="AJ655" s="105"/>
      <c r="AK655" s="105"/>
      <c r="AL655" s="105"/>
      <c r="AM655" s="105"/>
      <c r="AN655" s="105"/>
      <c r="AO655" s="105"/>
      <c r="AP655" s="105"/>
      <c r="AQ655" s="105"/>
      <c r="AR655" s="105"/>
      <c r="AS655" s="105"/>
      <c r="AT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c r="AA656" s="105"/>
      <c r="AB656" s="105"/>
      <c r="AC656" s="105"/>
      <c r="AD656" s="105"/>
      <c r="AE656" s="105"/>
      <c r="AF656" s="105"/>
      <c r="AG656" s="105"/>
      <c r="AH656" s="105"/>
      <c r="AI656" s="105"/>
      <c r="AJ656" s="105"/>
      <c r="AK656" s="105"/>
      <c r="AL656" s="105"/>
      <c r="AM656" s="105"/>
      <c r="AN656" s="105"/>
      <c r="AO656" s="105"/>
      <c r="AP656" s="105"/>
      <c r="AQ656" s="105"/>
      <c r="AR656" s="105"/>
      <c r="AS656" s="105"/>
      <c r="AT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c r="AA657" s="105"/>
      <c r="AB657" s="105"/>
      <c r="AC657" s="105"/>
      <c r="AD657" s="105"/>
      <c r="AE657" s="105"/>
      <c r="AF657" s="105"/>
      <c r="AG657" s="105"/>
      <c r="AH657" s="105"/>
      <c r="AI657" s="105"/>
      <c r="AJ657" s="105"/>
      <c r="AK657" s="105"/>
      <c r="AL657" s="105"/>
      <c r="AM657" s="105"/>
      <c r="AN657" s="105"/>
      <c r="AO657" s="105"/>
      <c r="AP657" s="105"/>
      <c r="AQ657" s="105"/>
      <c r="AR657" s="105"/>
      <c r="AS657" s="105"/>
      <c r="AT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c r="AG658" s="105"/>
      <c r="AH658" s="105"/>
      <c r="AI658" s="105"/>
      <c r="AJ658" s="105"/>
      <c r="AK658" s="105"/>
      <c r="AL658" s="105"/>
      <c r="AM658" s="105"/>
      <c r="AN658" s="105"/>
      <c r="AO658" s="105"/>
      <c r="AP658" s="105"/>
      <c r="AQ658" s="105"/>
      <c r="AR658" s="105"/>
      <c r="AS658" s="105"/>
      <c r="AT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c r="AA659" s="105"/>
      <c r="AB659" s="105"/>
      <c r="AC659" s="105"/>
      <c r="AD659" s="105"/>
      <c r="AE659" s="105"/>
      <c r="AF659" s="105"/>
      <c r="AG659" s="105"/>
      <c r="AH659" s="105"/>
      <c r="AI659" s="105"/>
      <c r="AJ659" s="105"/>
      <c r="AK659" s="105"/>
      <c r="AL659" s="105"/>
      <c r="AM659" s="105"/>
      <c r="AN659" s="105"/>
      <c r="AO659" s="105"/>
      <c r="AP659" s="105"/>
      <c r="AQ659" s="105"/>
      <c r="AR659" s="105"/>
      <c r="AS659" s="105"/>
      <c r="AT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c r="AA660" s="105"/>
      <c r="AB660" s="105"/>
      <c r="AC660" s="105"/>
      <c r="AD660" s="105"/>
      <c r="AE660" s="105"/>
      <c r="AF660" s="105"/>
      <c r="AG660" s="105"/>
      <c r="AH660" s="105"/>
      <c r="AI660" s="105"/>
      <c r="AJ660" s="105"/>
      <c r="AK660" s="105"/>
      <c r="AL660" s="105"/>
      <c r="AM660" s="105"/>
      <c r="AN660" s="105"/>
      <c r="AO660" s="105"/>
      <c r="AP660" s="105"/>
      <c r="AQ660" s="105"/>
      <c r="AR660" s="105"/>
      <c r="AS660" s="105"/>
      <c r="AT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05"/>
      <c r="AG661" s="105"/>
      <c r="AH661" s="105"/>
      <c r="AI661" s="105"/>
      <c r="AJ661" s="105"/>
      <c r="AK661" s="105"/>
      <c r="AL661" s="105"/>
      <c r="AM661" s="105"/>
      <c r="AN661" s="105"/>
      <c r="AO661" s="105"/>
      <c r="AP661" s="105"/>
      <c r="AQ661" s="105"/>
      <c r="AR661" s="105"/>
      <c r="AS661" s="105"/>
      <c r="AT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c r="AA662" s="105"/>
      <c r="AB662" s="105"/>
      <c r="AC662" s="105"/>
      <c r="AD662" s="105"/>
      <c r="AE662" s="105"/>
      <c r="AF662" s="105"/>
      <c r="AG662" s="105"/>
      <c r="AH662" s="105"/>
      <c r="AI662" s="105"/>
      <c r="AJ662" s="105"/>
      <c r="AK662" s="105"/>
      <c r="AL662" s="105"/>
      <c r="AM662" s="105"/>
      <c r="AN662" s="105"/>
      <c r="AO662" s="105"/>
      <c r="AP662" s="105"/>
      <c r="AQ662" s="105"/>
      <c r="AR662" s="105"/>
      <c r="AS662" s="105"/>
      <c r="AT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c r="AA663" s="105"/>
      <c r="AB663" s="105"/>
      <c r="AC663" s="105"/>
      <c r="AD663" s="105"/>
      <c r="AE663" s="105"/>
      <c r="AF663" s="105"/>
      <c r="AG663" s="105"/>
      <c r="AH663" s="105"/>
      <c r="AI663" s="105"/>
      <c r="AJ663" s="105"/>
      <c r="AK663" s="105"/>
      <c r="AL663" s="105"/>
      <c r="AM663" s="105"/>
      <c r="AN663" s="105"/>
      <c r="AO663" s="105"/>
      <c r="AP663" s="105"/>
      <c r="AQ663" s="105"/>
      <c r="AR663" s="105"/>
      <c r="AS663" s="105"/>
      <c r="AT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c r="AA664" s="105"/>
      <c r="AB664" s="105"/>
      <c r="AC664" s="105"/>
      <c r="AD664" s="105"/>
      <c r="AE664" s="105"/>
      <c r="AF664" s="105"/>
      <c r="AG664" s="105"/>
      <c r="AH664" s="105"/>
      <c r="AI664" s="105"/>
      <c r="AJ664" s="105"/>
      <c r="AK664" s="105"/>
      <c r="AL664" s="105"/>
      <c r="AM664" s="105"/>
      <c r="AN664" s="105"/>
      <c r="AO664" s="105"/>
      <c r="AP664" s="105"/>
      <c r="AQ664" s="105"/>
      <c r="AR664" s="105"/>
      <c r="AS664" s="105"/>
      <c r="AT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c r="AG665" s="105"/>
      <c r="AH665" s="105"/>
      <c r="AI665" s="105"/>
      <c r="AJ665" s="105"/>
      <c r="AK665" s="105"/>
      <c r="AL665" s="105"/>
      <c r="AM665" s="105"/>
      <c r="AN665" s="105"/>
      <c r="AO665" s="105"/>
      <c r="AP665" s="105"/>
      <c r="AQ665" s="105"/>
      <c r="AR665" s="105"/>
      <c r="AS665" s="105"/>
      <c r="AT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c r="AA666" s="105"/>
      <c r="AB666" s="105"/>
      <c r="AC666" s="105"/>
      <c r="AD666" s="105"/>
      <c r="AE666" s="105"/>
      <c r="AF666" s="105"/>
      <c r="AG666" s="105"/>
      <c r="AH666" s="105"/>
      <c r="AI666" s="105"/>
      <c r="AJ666" s="105"/>
      <c r="AK666" s="105"/>
      <c r="AL666" s="105"/>
      <c r="AM666" s="105"/>
      <c r="AN666" s="105"/>
      <c r="AO666" s="105"/>
      <c r="AP666" s="105"/>
      <c r="AQ666" s="105"/>
      <c r="AR666" s="105"/>
      <c r="AS666" s="105"/>
      <c r="AT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c r="AA667" s="105"/>
      <c r="AB667" s="105"/>
      <c r="AC667" s="105"/>
      <c r="AD667" s="105"/>
      <c r="AE667" s="105"/>
      <c r="AF667" s="105"/>
      <c r="AG667" s="105"/>
      <c r="AH667" s="105"/>
      <c r="AI667" s="105"/>
      <c r="AJ667" s="105"/>
      <c r="AK667" s="105"/>
      <c r="AL667" s="105"/>
      <c r="AM667" s="105"/>
      <c r="AN667" s="105"/>
      <c r="AO667" s="105"/>
      <c r="AP667" s="105"/>
      <c r="AQ667" s="105"/>
      <c r="AR667" s="105"/>
      <c r="AS667" s="105"/>
      <c r="AT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c r="AA668" s="105"/>
      <c r="AB668" s="105"/>
      <c r="AC668" s="105"/>
      <c r="AD668" s="105"/>
      <c r="AE668" s="105"/>
      <c r="AF668" s="105"/>
      <c r="AG668" s="105"/>
      <c r="AH668" s="105"/>
      <c r="AI668" s="105"/>
      <c r="AJ668" s="105"/>
      <c r="AK668" s="105"/>
      <c r="AL668" s="105"/>
      <c r="AM668" s="105"/>
      <c r="AN668" s="105"/>
      <c r="AO668" s="105"/>
      <c r="AP668" s="105"/>
      <c r="AQ668" s="105"/>
      <c r="AR668" s="105"/>
      <c r="AS668" s="105"/>
      <c r="AT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c r="AA669" s="105"/>
      <c r="AB669" s="105"/>
      <c r="AC669" s="105"/>
      <c r="AD669" s="105"/>
      <c r="AE669" s="105"/>
      <c r="AF669" s="105"/>
      <c r="AG669" s="105"/>
      <c r="AH669" s="105"/>
      <c r="AI669" s="105"/>
      <c r="AJ669" s="105"/>
      <c r="AK669" s="105"/>
      <c r="AL669" s="105"/>
      <c r="AM669" s="105"/>
      <c r="AN669" s="105"/>
      <c r="AO669" s="105"/>
      <c r="AP669" s="105"/>
      <c r="AQ669" s="105"/>
      <c r="AR669" s="105"/>
      <c r="AS669" s="105"/>
      <c r="AT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c r="AG670" s="105"/>
      <c r="AH670" s="105"/>
      <c r="AI670" s="105"/>
      <c r="AJ670" s="105"/>
      <c r="AK670" s="105"/>
      <c r="AL670" s="105"/>
      <c r="AM670" s="105"/>
      <c r="AN670" s="105"/>
      <c r="AO670" s="105"/>
      <c r="AP670" s="105"/>
      <c r="AQ670" s="105"/>
      <c r="AR670" s="105"/>
      <c r="AS670" s="105"/>
      <c r="AT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c r="AG671" s="105"/>
      <c r="AH671" s="105"/>
      <c r="AI671" s="105"/>
      <c r="AJ671" s="105"/>
      <c r="AK671" s="105"/>
      <c r="AL671" s="105"/>
      <c r="AM671" s="105"/>
      <c r="AN671" s="105"/>
      <c r="AO671" s="105"/>
      <c r="AP671" s="105"/>
      <c r="AQ671" s="105"/>
      <c r="AR671" s="105"/>
      <c r="AS671" s="105"/>
      <c r="AT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c r="AA672" s="105"/>
      <c r="AB672" s="105"/>
      <c r="AC672" s="105"/>
      <c r="AD672" s="105"/>
      <c r="AE672" s="105"/>
      <c r="AF672" s="105"/>
      <c r="AG672" s="105"/>
      <c r="AH672" s="105"/>
      <c r="AI672" s="105"/>
      <c r="AJ672" s="105"/>
      <c r="AK672" s="105"/>
      <c r="AL672" s="105"/>
      <c r="AM672" s="105"/>
      <c r="AN672" s="105"/>
      <c r="AO672" s="105"/>
      <c r="AP672" s="105"/>
      <c r="AQ672" s="105"/>
      <c r="AR672" s="105"/>
      <c r="AS672" s="105"/>
      <c r="AT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c r="AA673" s="105"/>
      <c r="AB673" s="105"/>
      <c r="AC673" s="105"/>
      <c r="AD673" s="105"/>
      <c r="AE673" s="105"/>
      <c r="AF673" s="105"/>
      <c r="AG673" s="105"/>
      <c r="AH673" s="105"/>
      <c r="AI673" s="105"/>
      <c r="AJ673" s="105"/>
      <c r="AK673" s="105"/>
      <c r="AL673" s="105"/>
      <c r="AM673" s="105"/>
      <c r="AN673" s="105"/>
      <c r="AO673" s="105"/>
      <c r="AP673" s="105"/>
      <c r="AQ673" s="105"/>
      <c r="AR673" s="105"/>
      <c r="AS673" s="105"/>
      <c r="AT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c r="AG674" s="105"/>
      <c r="AH674" s="105"/>
      <c r="AI674" s="105"/>
      <c r="AJ674" s="105"/>
      <c r="AK674" s="105"/>
      <c r="AL674" s="105"/>
      <c r="AM674" s="105"/>
      <c r="AN674" s="105"/>
      <c r="AO674" s="105"/>
      <c r="AP674" s="105"/>
      <c r="AQ674" s="105"/>
      <c r="AR674" s="105"/>
      <c r="AS674" s="105"/>
      <c r="AT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c r="AG675" s="105"/>
      <c r="AH675" s="105"/>
      <c r="AI675" s="105"/>
      <c r="AJ675" s="105"/>
      <c r="AK675" s="105"/>
      <c r="AL675" s="105"/>
      <c r="AM675" s="105"/>
      <c r="AN675" s="105"/>
      <c r="AO675" s="105"/>
      <c r="AP675" s="105"/>
      <c r="AQ675" s="105"/>
      <c r="AR675" s="105"/>
      <c r="AS675" s="105"/>
      <c r="AT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c r="AA676" s="105"/>
      <c r="AB676" s="105"/>
      <c r="AC676" s="105"/>
      <c r="AD676" s="105"/>
      <c r="AE676" s="105"/>
      <c r="AF676" s="105"/>
      <c r="AG676" s="105"/>
      <c r="AH676" s="105"/>
      <c r="AI676" s="105"/>
      <c r="AJ676" s="105"/>
      <c r="AK676" s="105"/>
      <c r="AL676" s="105"/>
      <c r="AM676" s="105"/>
      <c r="AN676" s="105"/>
      <c r="AO676" s="105"/>
      <c r="AP676" s="105"/>
      <c r="AQ676" s="105"/>
      <c r="AR676" s="105"/>
      <c r="AS676" s="105"/>
      <c r="AT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c r="AA677" s="105"/>
      <c r="AB677" s="105"/>
      <c r="AC677" s="105"/>
      <c r="AD677" s="105"/>
      <c r="AE677" s="105"/>
      <c r="AF677" s="105"/>
      <c r="AG677" s="105"/>
      <c r="AH677" s="105"/>
      <c r="AI677" s="105"/>
      <c r="AJ677" s="105"/>
      <c r="AK677" s="105"/>
      <c r="AL677" s="105"/>
      <c r="AM677" s="105"/>
      <c r="AN677" s="105"/>
      <c r="AO677" s="105"/>
      <c r="AP677" s="105"/>
      <c r="AQ677" s="105"/>
      <c r="AR677" s="105"/>
      <c r="AS677" s="105"/>
      <c r="AT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c r="AA678" s="105"/>
      <c r="AB678" s="105"/>
      <c r="AC678" s="105"/>
      <c r="AD678" s="105"/>
      <c r="AE678" s="105"/>
      <c r="AF678" s="105"/>
      <c r="AG678" s="105"/>
      <c r="AH678" s="105"/>
      <c r="AI678" s="105"/>
      <c r="AJ678" s="105"/>
      <c r="AK678" s="105"/>
      <c r="AL678" s="105"/>
      <c r="AM678" s="105"/>
      <c r="AN678" s="105"/>
      <c r="AO678" s="105"/>
      <c r="AP678" s="105"/>
      <c r="AQ678" s="105"/>
      <c r="AR678" s="105"/>
      <c r="AS678" s="105"/>
      <c r="AT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c r="AA679" s="105"/>
      <c r="AB679" s="105"/>
      <c r="AC679" s="105"/>
      <c r="AD679" s="105"/>
      <c r="AE679" s="105"/>
      <c r="AF679" s="105"/>
      <c r="AG679" s="105"/>
      <c r="AH679" s="105"/>
      <c r="AI679" s="105"/>
      <c r="AJ679" s="105"/>
      <c r="AK679" s="105"/>
      <c r="AL679" s="105"/>
      <c r="AM679" s="105"/>
      <c r="AN679" s="105"/>
      <c r="AO679" s="105"/>
      <c r="AP679" s="105"/>
      <c r="AQ679" s="105"/>
      <c r="AR679" s="105"/>
      <c r="AS679" s="105"/>
      <c r="AT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c r="AG680" s="105"/>
      <c r="AH680" s="105"/>
      <c r="AI680" s="105"/>
      <c r="AJ680" s="105"/>
      <c r="AK680" s="105"/>
      <c r="AL680" s="105"/>
      <c r="AM680" s="105"/>
      <c r="AN680" s="105"/>
      <c r="AO680" s="105"/>
      <c r="AP680" s="105"/>
      <c r="AQ680" s="105"/>
      <c r="AR680" s="105"/>
      <c r="AS680" s="105"/>
      <c r="AT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105"/>
      <c r="AL681" s="105"/>
      <c r="AM681" s="105"/>
      <c r="AN681" s="105"/>
      <c r="AO681" s="105"/>
      <c r="AP681" s="105"/>
      <c r="AQ681" s="105"/>
      <c r="AR681" s="105"/>
      <c r="AS681" s="105"/>
      <c r="AT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c r="AA682" s="105"/>
      <c r="AB682" s="105"/>
      <c r="AC682" s="105"/>
      <c r="AD682" s="105"/>
      <c r="AE682" s="105"/>
      <c r="AF682" s="105"/>
      <c r="AG682" s="105"/>
      <c r="AH682" s="105"/>
      <c r="AI682" s="105"/>
      <c r="AJ682" s="105"/>
      <c r="AK682" s="105"/>
      <c r="AL682" s="105"/>
      <c r="AM682" s="105"/>
      <c r="AN682" s="105"/>
      <c r="AO682" s="105"/>
      <c r="AP682" s="105"/>
      <c r="AQ682" s="105"/>
      <c r="AR682" s="105"/>
      <c r="AS682" s="105"/>
      <c r="AT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c r="AG683" s="105"/>
      <c r="AH683" s="105"/>
      <c r="AI683" s="105"/>
      <c r="AJ683" s="105"/>
      <c r="AK683" s="105"/>
      <c r="AL683" s="105"/>
      <c r="AM683" s="105"/>
      <c r="AN683" s="105"/>
      <c r="AO683" s="105"/>
      <c r="AP683" s="105"/>
      <c r="AQ683" s="105"/>
      <c r="AR683" s="105"/>
      <c r="AS683" s="105"/>
      <c r="AT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c r="AA684" s="105"/>
      <c r="AB684" s="105"/>
      <c r="AC684" s="105"/>
      <c r="AD684" s="105"/>
      <c r="AE684" s="105"/>
      <c r="AF684" s="105"/>
      <c r="AG684" s="105"/>
      <c r="AH684" s="105"/>
      <c r="AI684" s="105"/>
      <c r="AJ684" s="105"/>
      <c r="AK684" s="105"/>
      <c r="AL684" s="105"/>
      <c r="AM684" s="105"/>
      <c r="AN684" s="105"/>
      <c r="AO684" s="105"/>
      <c r="AP684" s="105"/>
      <c r="AQ684" s="105"/>
      <c r="AR684" s="105"/>
      <c r="AS684" s="105"/>
      <c r="AT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c r="AG685" s="105"/>
      <c r="AH685" s="105"/>
      <c r="AI685" s="105"/>
      <c r="AJ685" s="105"/>
      <c r="AK685" s="105"/>
      <c r="AL685" s="105"/>
      <c r="AM685" s="105"/>
      <c r="AN685" s="105"/>
      <c r="AO685" s="105"/>
      <c r="AP685" s="105"/>
      <c r="AQ685" s="105"/>
      <c r="AR685" s="105"/>
      <c r="AS685" s="105"/>
      <c r="AT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c r="AA686" s="105"/>
      <c r="AB686" s="105"/>
      <c r="AC686" s="105"/>
      <c r="AD686" s="105"/>
      <c r="AE686" s="105"/>
      <c r="AF686" s="105"/>
      <c r="AG686" s="105"/>
      <c r="AH686" s="105"/>
      <c r="AI686" s="105"/>
      <c r="AJ686" s="105"/>
      <c r="AK686" s="105"/>
      <c r="AL686" s="105"/>
      <c r="AM686" s="105"/>
      <c r="AN686" s="105"/>
      <c r="AO686" s="105"/>
      <c r="AP686" s="105"/>
      <c r="AQ686" s="105"/>
      <c r="AR686" s="105"/>
      <c r="AS686" s="105"/>
      <c r="AT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c r="AA687" s="105"/>
      <c r="AB687" s="105"/>
      <c r="AC687" s="105"/>
      <c r="AD687" s="105"/>
      <c r="AE687" s="105"/>
      <c r="AF687" s="105"/>
      <c r="AG687" s="105"/>
      <c r="AH687" s="105"/>
      <c r="AI687" s="105"/>
      <c r="AJ687" s="105"/>
      <c r="AK687" s="105"/>
      <c r="AL687" s="105"/>
      <c r="AM687" s="105"/>
      <c r="AN687" s="105"/>
      <c r="AO687" s="105"/>
      <c r="AP687" s="105"/>
      <c r="AQ687" s="105"/>
      <c r="AR687" s="105"/>
      <c r="AS687" s="105"/>
      <c r="AT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c r="AA688" s="105"/>
      <c r="AB688" s="105"/>
      <c r="AC688" s="105"/>
      <c r="AD688" s="105"/>
      <c r="AE688" s="105"/>
      <c r="AF688" s="105"/>
      <c r="AG688" s="105"/>
      <c r="AH688" s="105"/>
      <c r="AI688" s="105"/>
      <c r="AJ688" s="105"/>
      <c r="AK688" s="105"/>
      <c r="AL688" s="105"/>
      <c r="AM688" s="105"/>
      <c r="AN688" s="105"/>
      <c r="AO688" s="105"/>
      <c r="AP688" s="105"/>
      <c r="AQ688" s="105"/>
      <c r="AR688" s="105"/>
      <c r="AS688" s="105"/>
      <c r="AT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G689" s="105"/>
      <c r="AH689" s="105"/>
      <c r="AI689" s="105"/>
      <c r="AJ689" s="105"/>
      <c r="AK689" s="105"/>
      <c r="AL689" s="105"/>
      <c r="AM689" s="105"/>
      <c r="AN689" s="105"/>
      <c r="AO689" s="105"/>
      <c r="AP689" s="105"/>
      <c r="AQ689" s="105"/>
      <c r="AR689" s="105"/>
      <c r="AS689" s="105"/>
      <c r="AT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c r="AA690" s="105"/>
      <c r="AB690" s="105"/>
      <c r="AC690" s="105"/>
      <c r="AD690" s="105"/>
      <c r="AE690" s="105"/>
      <c r="AF690" s="105"/>
      <c r="AG690" s="105"/>
      <c r="AH690" s="105"/>
      <c r="AI690" s="105"/>
      <c r="AJ690" s="105"/>
      <c r="AK690" s="105"/>
      <c r="AL690" s="105"/>
      <c r="AM690" s="105"/>
      <c r="AN690" s="105"/>
      <c r="AO690" s="105"/>
      <c r="AP690" s="105"/>
      <c r="AQ690" s="105"/>
      <c r="AR690" s="105"/>
      <c r="AS690" s="105"/>
      <c r="AT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c r="AA691" s="105"/>
      <c r="AB691" s="105"/>
      <c r="AC691" s="105"/>
      <c r="AD691" s="105"/>
      <c r="AE691" s="105"/>
      <c r="AF691" s="105"/>
      <c r="AG691" s="105"/>
      <c r="AH691" s="105"/>
      <c r="AI691" s="105"/>
      <c r="AJ691" s="105"/>
      <c r="AK691" s="105"/>
      <c r="AL691" s="105"/>
      <c r="AM691" s="105"/>
      <c r="AN691" s="105"/>
      <c r="AO691" s="105"/>
      <c r="AP691" s="105"/>
      <c r="AQ691" s="105"/>
      <c r="AR691" s="105"/>
      <c r="AS691" s="105"/>
      <c r="AT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c r="AG692" s="105"/>
      <c r="AH692" s="105"/>
      <c r="AI692" s="105"/>
      <c r="AJ692" s="105"/>
      <c r="AK692" s="105"/>
      <c r="AL692" s="105"/>
      <c r="AM692" s="105"/>
      <c r="AN692" s="105"/>
      <c r="AO692" s="105"/>
      <c r="AP692" s="105"/>
      <c r="AQ692" s="105"/>
      <c r="AR692" s="105"/>
      <c r="AS692" s="105"/>
      <c r="AT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c r="AG693" s="105"/>
      <c r="AH693" s="105"/>
      <c r="AI693" s="105"/>
      <c r="AJ693" s="105"/>
      <c r="AK693" s="105"/>
      <c r="AL693" s="105"/>
      <c r="AM693" s="105"/>
      <c r="AN693" s="105"/>
      <c r="AO693" s="105"/>
      <c r="AP693" s="105"/>
      <c r="AQ693" s="105"/>
      <c r="AR693" s="105"/>
      <c r="AS693" s="105"/>
      <c r="AT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c r="AA694" s="105"/>
      <c r="AB694" s="105"/>
      <c r="AC694" s="105"/>
      <c r="AD694" s="105"/>
      <c r="AE694" s="105"/>
      <c r="AF694" s="105"/>
      <c r="AG694" s="105"/>
      <c r="AH694" s="105"/>
      <c r="AI694" s="105"/>
      <c r="AJ694" s="105"/>
      <c r="AK694" s="105"/>
      <c r="AL694" s="105"/>
      <c r="AM694" s="105"/>
      <c r="AN694" s="105"/>
      <c r="AO694" s="105"/>
      <c r="AP694" s="105"/>
      <c r="AQ694" s="105"/>
      <c r="AR694" s="105"/>
      <c r="AS694" s="105"/>
      <c r="AT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c r="AG695" s="105"/>
      <c r="AH695" s="105"/>
      <c r="AI695" s="105"/>
      <c r="AJ695" s="105"/>
      <c r="AK695" s="105"/>
      <c r="AL695" s="105"/>
      <c r="AM695" s="105"/>
      <c r="AN695" s="105"/>
      <c r="AO695" s="105"/>
      <c r="AP695" s="105"/>
      <c r="AQ695" s="105"/>
      <c r="AR695" s="105"/>
      <c r="AS695" s="105"/>
      <c r="AT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c r="AG696" s="105"/>
      <c r="AH696" s="105"/>
      <c r="AI696" s="105"/>
      <c r="AJ696" s="105"/>
      <c r="AK696" s="105"/>
      <c r="AL696" s="105"/>
      <c r="AM696" s="105"/>
      <c r="AN696" s="105"/>
      <c r="AO696" s="105"/>
      <c r="AP696" s="105"/>
      <c r="AQ696" s="105"/>
      <c r="AR696" s="105"/>
      <c r="AS696" s="105"/>
      <c r="AT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c r="AA697" s="105"/>
      <c r="AB697" s="105"/>
      <c r="AC697" s="105"/>
      <c r="AD697" s="105"/>
      <c r="AE697" s="105"/>
      <c r="AF697" s="105"/>
      <c r="AG697" s="105"/>
      <c r="AH697" s="105"/>
      <c r="AI697" s="105"/>
      <c r="AJ697" s="105"/>
      <c r="AK697" s="105"/>
      <c r="AL697" s="105"/>
      <c r="AM697" s="105"/>
      <c r="AN697" s="105"/>
      <c r="AO697" s="105"/>
      <c r="AP697" s="105"/>
      <c r="AQ697" s="105"/>
      <c r="AR697" s="105"/>
      <c r="AS697" s="105"/>
      <c r="AT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c r="AG698" s="105"/>
      <c r="AH698" s="105"/>
      <c r="AI698" s="105"/>
      <c r="AJ698" s="105"/>
      <c r="AK698" s="105"/>
      <c r="AL698" s="105"/>
      <c r="AM698" s="105"/>
      <c r="AN698" s="105"/>
      <c r="AO698" s="105"/>
      <c r="AP698" s="105"/>
      <c r="AQ698" s="105"/>
      <c r="AR698" s="105"/>
      <c r="AS698" s="105"/>
      <c r="AT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c r="AA699" s="105"/>
      <c r="AB699" s="105"/>
      <c r="AC699" s="105"/>
      <c r="AD699" s="105"/>
      <c r="AE699" s="105"/>
      <c r="AF699" s="105"/>
      <c r="AG699" s="105"/>
      <c r="AH699" s="105"/>
      <c r="AI699" s="105"/>
      <c r="AJ699" s="105"/>
      <c r="AK699" s="105"/>
      <c r="AL699" s="105"/>
      <c r="AM699" s="105"/>
      <c r="AN699" s="105"/>
      <c r="AO699" s="105"/>
      <c r="AP699" s="105"/>
      <c r="AQ699" s="105"/>
      <c r="AR699" s="105"/>
      <c r="AS699" s="105"/>
      <c r="AT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c r="AA700" s="105"/>
      <c r="AB700" s="105"/>
      <c r="AC700" s="105"/>
      <c r="AD700" s="105"/>
      <c r="AE700" s="105"/>
      <c r="AF700" s="105"/>
      <c r="AG700" s="105"/>
      <c r="AH700" s="105"/>
      <c r="AI700" s="105"/>
      <c r="AJ700" s="105"/>
      <c r="AK700" s="105"/>
      <c r="AL700" s="105"/>
      <c r="AM700" s="105"/>
      <c r="AN700" s="105"/>
      <c r="AO700" s="105"/>
      <c r="AP700" s="105"/>
      <c r="AQ700" s="105"/>
      <c r="AR700" s="105"/>
      <c r="AS700" s="105"/>
      <c r="AT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105"/>
      <c r="AL701" s="105"/>
      <c r="AM701" s="105"/>
      <c r="AN701" s="105"/>
      <c r="AO701" s="105"/>
      <c r="AP701" s="105"/>
      <c r="AQ701" s="105"/>
      <c r="AR701" s="105"/>
      <c r="AS701" s="105"/>
      <c r="AT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5"/>
      <c r="AL702" s="105"/>
      <c r="AM702" s="105"/>
      <c r="AN702" s="105"/>
      <c r="AO702" s="105"/>
      <c r="AP702" s="105"/>
      <c r="AQ702" s="105"/>
      <c r="AR702" s="105"/>
      <c r="AS702" s="105"/>
      <c r="AT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c r="AA703" s="105"/>
      <c r="AB703" s="105"/>
      <c r="AC703" s="105"/>
      <c r="AD703" s="105"/>
      <c r="AE703" s="105"/>
      <c r="AF703" s="105"/>
      <c r="AG703" s="105"/>
      <c r="AH703" s="105"/>
      <c r="AI703" s="105"/>
      <c r="AJ703" s="105"/>
      <c r="AK703" s="105"/>
      <c r="AL703" s="105"/>
      <c r="AM703" s="105"/>
      <c r="AN703" s="105"/>
      <c r="AO703" s="105"/>
      <c r="AP703" s="105"/>
      <c r="AQ703" s="105"/>
      <c r="AR703" s="105"/>
      <c r="AS703" s="105"/>
      <c r="AT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c r="AA704" s="105"/>
      <c r="AB704" s="105"/>
      <c r="AC704" s="105"/>
      <c r="AD704" s="105"/>
      <c r="AE704" s="105"/>
      <c r="AF704" s="105"/>
      <c r="AG704" s="105"/>
      <c r="AH704" s="105"/>
      <c r="AI704" s="105"/>
      <c r="AJ704" s="105"/>
      <c r="AK704" s="105"/>
      <c r="AL704" s="105"/>
      <c r="AM704" s="105"/>
      <c r="AN704" s="105"/>
      <c r="AO704" s="105"/>
      <c r="AP704" s="105"/>
      <c r="AQ704" s="105"/>
      <c r="AR704" s="105"/>
      <c r="AS704" s="105"/>
      <c r="AT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c r="AA705" s="105"/>
      <c r="AB705" s="105"/>
      <c r="AC705" s="105"/>
      <c r="AD705" s="105"/>
      <c r="AE705" s="105"/>
      <c r="AF705" s="105"/>
      <c r="AG705" s="105"/>
      <c r="AH705" s="105"/>
      <c r="AI705" s="105"/>
      <c r="AJ705" s="105"/>
      <c r="AK705" s="105"/>
      <c r="AL705" s="105"/>
      <c r="AM705" s="105"/>
      <c r="AN705" s="105"/>
      <c r="AO705" s="105"/>
      <c r="AP705" s="105"/>
      <c r="AQ705" s="105"/>
      <c r="AR705" s="105"/>
      <c r="AS705" s="105"/>
      <c r="AT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c r="AA706" s="105"/>
      <c r="AB706" s="105"/>
      <c r="AC706" s="105"/>
      <c r="AD706" s="105"/>
      <c r="AE706" s="105"/>
      <c r="AF706" s="105"/>
      <c r="AG706" s="105"/>
      <c r="AH706" s="105"/>
      <c r="AI706" s="105"/>
      <c r="AJ706" s="105"/>
      <c r="AK706" s="105"/>
      <c r="AL706" s="105"/>
      <c r="AM706" s="105"/>
      <c r="AN706" s="105"/>
      <c r="AO706" s="105"/>
      <c r="AP706" s="105"/>
      <c r="AQ706" s="105"/>
      <c r="AR706" s="105"/>
      <c r="AS706" s="105"/>
      <c r="AT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G707" s="105"/>
      <c r="AH707" s="105"/>
      <c r="AI707" s="105"/>
      <c r="AJ707" s="105"/>
      <c r="AK707" s="105"/>
      <c r="AL707" s="105"/>
      <c r="AM707" s="105"/>
      <c r="AN707" s="105"/>
      <c r="AO707" s="105"/>
      <c r="AP707" s="105"/>
      <c r="AQ707" s="105"/>
      <c r="AR707" s="105"/>
      <c r="AS707" s="105"/>
      <c r="AT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c r="AG708" s="105"/>
      <c r="AH708" s="105"/>
      <c r="AI708" s="105"/>
      <c r="AJ708" s="105"/>
      <c r="AK708" s="105"/>
      <c r="AL708" s="105"/>
      <c r="AM708" s="105"/>
      <c r="AN708" s="105"/>
      <c r="AO708" s="105"/>
      <c r="AP708" s="105"/>
      <c r="AQ708" s="105"/>
      <c r="AR708" s="105"/>
      <c r="AS708" s="105"/>
      <c r="AT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c r="AG709" s="105"/>
      <c r="AH709" s="105"/>
      <c r="AI709" s="105"/>
      <c r="AJ709" s="105"/>
      <c r="AK709" s="105"/>
      <c r="AL709" s="105"/>
      <c r="AM709" s="105"/>
      <c r="AN709" s="105"/>
      <c r="AO709" s="105"/>
      <c r="AP709" s="105"/>
      <c r="AQ709" s="105"/>
      <c r="AR709" s="105"/>
      <c r="AS709" s="105"/>
      <c r="AT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c r="AG710" s="105"/>
      <c r="AH710" s="105"/>
      <c r="AI710" s="105"/>
      <c r="AJ710" s="105"/>
      <c r="AK710" s="105"/>
      <c r="AL710" s="105"/>
      <c r="AM710" s="105"/>
      <c r="AN710" s="105"/>
      <c r="AO710" s="105"/>
      <c r="AP710" s="105"/>
      <c r="AQ710" s="105"/>
      <c r="AR710" s="105"/>
      <c r="AS710" s="105"/>
      <c r="AT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c r="AA711" s="105"/>
      <c r="AB711" s="105"/>
      <c r="AC711" s="105"/>
      <c r="AD711" s="105"/>
      <c r="AE711" s="105"/>
      <c r="AF711" s="105"/>
      <c r="AG711" s="105"/>
      <c r="AH711" s="105"/>
      <c r="AI711" s="105"/>
      <c r="AJ711" s="105"/>
      <c r="AK711" s="105"/>
      <c r="AL711" s="105"/>
      <c r="AM711" s="105"/>
      <c r="AN711" s="105"/>
      <c r="AO711" s="105"/>
      <c r="AP711" s="105"/>
      <c r="AQ711" s="105"/>
      <c r="AR711" s="105"/>
      <c r="AS711" s="105"/>
      <c r="AT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c r="AA712" s="105"/>
      <c r="AB712" s="105"/>
      <c r="AC712" s="105"/>
      <c r="AD712" s="105"/>
      <c r="AE712" s="105"/>
      <c r="AF712" s="105"/>
      <c r="AG712" s="105"/>
      <c r="AH712" s="105"/>
      <c r="AI712" s="105"/>
      <c r="AJ712" s="105"/>
      <c r="AK712" s="105"/>
      <c r="AL712" s="105"/>
      <c r="AM712" s="105"/>
      <c r="AN712" s="105"/>
      <c r="AO712" s="105"/>
      <c r="AP712" s="105"/>
      <c r="AQ712" s="105"/>
      <c r="AR712" s="105"/>
      <c r="AS712" s="105"/>
      <c r="AT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c r="AG713" s="105"/>
      <c r="AH713" s="105"/>
      <c r="AI713" s="105"/>
      <c r="AJ713" s="105"/>
      <c r="AK713" s="105"/>
      <c r="AL713" s="105"/>
      <c r="AM713" s="105"/>
      <c r="AN713" s="105"/>
      <c r="AO713" s="105"/>
      <c r="AP713" s="105"/>
      <c r="AQ713" s="105"/>
      <c r="AR713" s="105"/>
      <c r="AS713" s="105"/>
      <c r="AT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c r="AG714" s="105"/>
      <c r="AH714" s="105"/>
      <c r="AI714" s="105"/>
      <c r="AJ714" s="105"/>
      <c r="AK714" s="105"/>
      <c r="AL714" s="105"/>
      <c r="AM714" s="105"/>
      <c r="AN714" s="105"/>
      <c r="AO714" s="105"/>
      <c r="AP714" s="105"/>
      <c r="AQ714" s="105"/>
      <c r="AR714" s="105"/>
      <c r="AS714" s="105"/>
      <c r="AT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c r="AA715" s="105"/>
      <c r="AB715" s="105"/>
      <c r="AC715" s="105"/>
      <c r="AD715" s="105"/>
      <c r="AE715" s="105"/>
      <c r="AF715" s="105"/>
      <c r="AG715" s="105"/>
      <c r="AH715" s="105"/>
      <c r="AI715" s="105"/>
      <c r="AJ715" s="105"/>
      <c r="AK715" s="105"/>
      <c r="AL715" s="105"/>
      <c r="AM715" s="105"/>
      <c r="AN715" s="105"/>
      <c r="AO715" s="105"/>
      <c r="AP715" s="105"/>
      <c r="AQ715" s="105"/>
      <c r="AR715" s="105"/>
      <c r="AS715" s="105"/>
      <c r="AT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c r="AS716" s="105"/>
      <c r="AT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c r="AS717" s="105"/>
      <c r="AT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c r="AS718" s="105"/>
      <c r="AT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c r="AA719" s="105"/>
      <c r="AB719" s="105"/>
      <c r="AC719" s="105"/>
      <c r="AD719" s="105"/>
      <c r="AE719" s="105"/>
      <c r="AF719" s="105"/>
      <c r="AG719" s="105"/>
      <c r="AH719" s="105"/>
      <c r="AI719" s="105"/>
      <c r="AJ719" s="105"/>
      <c r="AK719" s="105"/>
      <c r="AL719" s="105"/>
      <c r="AM719" s="105"/>
      <c r="AN719" s="105"/>
      <c r="AO719" s="105"/>
      <c r="AP719" s="105"/>
      <c r="AQ719" s="105"/>
      <c r="AR719" s="105"/>
      <c r="AS719" s="105"/>
      <c r="AT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c r="AG720" s="105"/>
      <c r="AH720" s="105"/>
      <c r="AI720" s="105"/>
      <c r="AJ720" s="105"/>
      <c r="AK720" s="105"/>
      <c r="AL720" s="105"/>
      <c r="AM720" s="105"/>
      <c r="AN720" s="105"/>
      <c r="AO720" s="105"/>
      <c r="AP720" s="105"/>
      <c r="AQ720" s="105"/>
      <c r="AR720" s="105"/>
      <c r="AS720" s="105"/>
      <c r="AT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c r="AG721" s="105"/>
      <c r="AH721" s="105"/>
      <c r="AI721" s="105"/>
      <c r="AJ721" s="105"/>
      <c r="AK721" s="105"/>
      <c r="AL721" s="105"/>
      <c r="AM721" s="105"/>
      <c r="AN721" s="105"/>
      <c r="AO721" s="105"/>
      <c r="AP721" s="105"/>
      <c r="AQ721" s="105"/>
      <c r="AR721" s="105"/>
      <c r="AS721" s="105"/>
      <c r="AT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c r="AG722" s="105"/>
      <c r="AH722" s="105"/>
      <c r="AI722" s="105"/>
      <c r="AJ722" s="105"/>
      <c r="AK722" s="105"/>
      <c r="AL722" s="105"/>
      <c r="AM722" s="105"/>
      <c r="AN722" s="105"/>
      <c r="AO722" s="105"/>
      <c r="AP722" s="105"/>
      <c r="AQ722" s="105"/>
      <c r="AR722" s="105"/>
      <c r="AS722" s="105"/>
      <c r="AT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c r="AG723" s="105"/>
      <c r="AH723" s="105"/>
      <c r="AI723" s="105"/>
      <c r="AJ723" s="105"/>
      <c r="AK723" s="105"/>
      <c r="AL723" s="105"/>
      <c r="AM723" s="105"/>
      <c r="AN723" s="105"/>
      <c r="AO723" s="105"/>
      <c r="AP723" s="105"/>
      <c r="AQ723" s="105"/>
      <c r="AR723" s="105"/>
      <c r="AS723" s="105"/>
      <c r="AT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105"/>
      <c r="AL724" s="105"/>
      <c r="AM724" s="105"/>
      <c r="AN724" s="105"/>
      <c r="AO724" s="105"/>
      <c r="AP724" s="105"/>
      <c r="AQ724" s="105"/>
      <c r="AR724" s="105"/>
      <c r="AS724" s="105"/>
      <c r="AT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G725" s="105"/>
      <c r="AH725" s="105"/>
      <c r="AI725" s="105"/>
      <c r="AJ725" s="105"/>
      <c r="AK725" s="105"/>
      <c r="AL725" s="105"/>
      <c r="AM725" s="105"/>
      <c r="AN725" s="105"/>
      <c r="AO725" s="105"/>
      <c r="AP725" s="105"/>
      <c r="AQ725" s="105"/>
      <c r="AR725" s="105"/>
      <c r="AS725" s="105"/>
      <c r="AT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c r="AG726" s="105"/>
      <c r="AH726" s="105"/>
      <c r="AI726" s="105"/>
      <c r="AJ726" s="105"/>
      <c r="AK726" s="105"/>
      <c r="AL726" s="105"/>
      <c r="AM726" s="105"/>
      <c r="AN726" s="105"/>
      <c r="AO726" s="105"/>
      <c r="AP726" s="105"/>
      <c r="AQ726" s="105"/>
      <c r="AR726" s="105"/>
      <c r="AS726" s="105"/>
      <c r="AT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c r="AG727" s="105"/>
      <c r="AH727" s="105"/>
      <c r="AI727" s="105"/>
      <c r="AJ727" s="105"/>
      <c r="AK727" s="105"/>
      <c r="AL727" s="105"/>
      <c r="AM727" s="105"/>
      <c r="AN727" s="105"/>
      <c r="AO727" s="105"/>
      <c r="AP727" s="105"/>
      <c r="AQ727" s="105"/>
      <c r="AR727" s="105"/>
      <c r="AS727" s="105"/>
      <c r="AT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c r="AA728" s="105"/>
      <c r="AB728" s="105"/>
      <c r="AC728" s="105"/>
      <c r="AD728" s="105"/>
      <c r="AE728" s="105"/>
      <c r="AF728" s="105"/>
      <c r="AG728" s="105"/>
      <c r="AH728" s="105"/>
      <c r="AI728" s="105"/>
      <c r="AJ728" s="105"/>
      <c r="AK728" s="105"/>
      <c r="AL728" s="105"/>
      <c r="AM728" s="105"/>
      <c r="AN728" s="105"/>
      <c r="AO728" s="105"/>
      <c r="AP728" s="105"/>
      <c r="AQ728" s="105"/>
      <c r="AR728" s="105"/>
      <c r="AS728" s="105"/>
      <c r="AT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c r="AA729" s="105"/>
      <c r="AB729" s="105"/>
      <c r="AC729" s="105"/>
      <c r="AD729" s="105"/>
      <c r="AE729" s="105"/>
      <c r="AF729" s="105"/>
      <c r="AG729" s="105"/>
      <c r="AH729" s="105"/>
      <c r="AI729" s="105"/>
      <c r="AJ729" s="105"/>
      <c r="AK729" s="105"/>
      <c r="AL729" s="105"/>
      <c r="AM729" s="105"/>
      <c r="AN729" s="105"/>
      <c r="AO729" s="105"/>
      <c r="AP729" s="105"/>
      <c r="AQ729" s="105"/>
      <c r="AR729" s="105"/>
      <c r="AS729" s="105"/>
      <c r="AT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c r="AG730" s="105"/>
      <c r="AH730" s="105"/>
      <c r="AI730" s="105"/>
      <c r="AJ730" s="105"/>
      <c r="AK730" s="105"/>
      <c r="AL730" s="105"/>
      <c r="AM730" s="105"/>
      <c r="AN730" s="105"/>
      <c r="AO730" s="105"/>
      <c r="AP730" s="105"/>
      <c r="AQ730" s="105"/>
      <c r="AR730" s="105"/>
      <c r="AS730" s="105"/>
      <c r="AT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c r="AG731" s="105"/>
      <c r="AH731" s="105"/>
      <c r="AI731" s="105"/>
      <c r="AJ731" s="105"/>
      <c r="AK731" s="105"/>
      <c r="AL731" s="105"/>
      <c r="AM731" s="105"/>
      <c r="AN731" s="105"/>
      <c r="AO731" s="105"/>
      <c r="AP731" s="105"/>
      <c r="AQ731" s="105"/>
      <c r="AR731" s="105"/>
      <c r="AS731" s="105"/>
      <c r="AT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c r="AA732" s="105"/>
      <c r="AB732" s="105"/>
      <c r="AC732" s="105"/>
      <c r="AD732" s="105"/>
      <c r="AE732" s="105"/>
      <c r="AF732" s="105"/>
      <c r="AG732" s="105"/>
      <c r="AH732" s="105"/>
      <c r="AI732" s="105"/>
      <c r="AJ732" s="105"/>
      <c r="AK732" s="105"/>
      <c r="AL732" s="105"/>
      <c r="AM732" s="105"/>
      <c r="AN732" s="105"/>
      <c r="AO732" s="105"/>
      <c r="AP732" s="105"/>
      <c r="AQ732" s="105"/>
      <c r="AR732" s="105"/>
      <c r="AS732" s="105"/>
      <c r="AT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c r="AA733" s="105"/>
      <c r="AB733" s="105"/>
      <c r="AC733" s="105"/>
      <c r="AD733" s="105"/>
      <c r="AE733" s="105"/>
      <c r="AF733" s="105"/>
      <c r="AG733" s="105"/>
      <c r="AH733" s="105"/>
      <c r="AI733" s="105"/>
      <c r="AJ733" s="105"/>
      <c r="AK733" s="105"/>
      <c r="AL733" s="105"/>
      <c r="AM733" s="105"/>
      <c r="AN733" s="105"/>
      <c r="AO733" s="105"/>
      <c r="AP733" s="105"/>
      <c r="AQ733" s="105"/>
      <c r="AR733" s="105"/>
      <c r="AS733" s="105"/>
      <c r="AT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c r="AG734" s="105"/>
      <c r="AH734" s="105"/>
      <c r="AI734" s="105"/>
      <c r="AJ734" s="105"/>
      <c r="AK734" s="105"/>
      <c r="AL734" s="105"/>
      <c r="AM734" s="105"/>
      <c r="AN734" s="105"/>
      <c r="AO734" s="105"/>
      <c r="AP734" s="105"/>
      <c r="AQ734" s="105"/>
      <c r="AR734" s="105"/>
      <c r="AS734" s="105"/>
      <c r="AT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c r="AG735" s="105"/>
      <c r="AH735" s="105"/>
      <c r="AI735" s="105"/>
      <c r="AJ735" s="105"/>
      <c r="AK735" s="105"/>
      <c r="AL735" s="105"/>
      <c r="AM735" s="105"/>
      <c r="AN735" s="105"/>
      <c r="AO735" s="105"/>
      <c r="AP735" s="105"/>
      <c r="AQ735" s="105"/>
      <c r="AR735" s="105"/>
      <c r="AS735" s="105"/>
      <c r="AT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5"/>
      <c r="AL736" s="105"/>
      <c r="AM736" s="105"/>
      <c r="AN736" s="105"/>
      <c r="AO736" s="105"/>
      <c r="AP736" s="105"/>
      <c r="AQ736" s="105"/>
      <c r="AR736" s="105"/>
      <c r="AS736" s="105"/>
      <c r="AT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c r="AG737" s="105"/>
      <c r="AH737" s="105"/>
      <c r="AI737" s="105"/>
      <c r="AJ737" s="105"/>
      <c r="AK737" s="105"/>
      <c r="AL737" s="105"/>
      <c r="AM737" s="105"/>
      <c r="AN737" s="105"/>
      <c r="AO737" s="105"/>
      <c r="AP737" s="105"/>
      <c r="AQ737" s="105"/>
      <c r="AR737" s="105"/>
      <c r="AS737" s="105"/>
      <c r="AT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c r="AG738" s="105"/>
      <c r="AH738" s="105"/>
      <c r="AI738" s="105"/>
      <c r="AJ738" s="105"/>
      <c r="AK738" s="105"/>
      <c r="AL738" s="105"/>
      <c r="AM738" s="105"/>
      <c r="AN738" s="105"/>
      <c r="AO738" s="105"/>
      <c r="AP738" s="105"/>
      <c r="AQ738" s="105"/>
      <c r="AR738" s="105"/>
      <c r="AS738" s="105"/>
      <c r="AT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c r="AG739" s="105"/>
      <c r="AH739" s="105"/>
      <c r="AI739" s="105"/>
      <c r="AJ739" s="105"/>
      <c r="AK739" s="105"/>
      <c r="AL739" s="105"/>
      <c r="AM739" s="105"/>
      <c r="AN739" s="105"/>
      <c r="AO739" s="105"/>
      <c r="AP739" s="105"/>
      <c r="AQ739" s="105"/>
      <c r="AR739" s="105"/>
      <c r="AS739" s="105"/>
      <c r="AT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c r="AA740" s="105"/>
      <c r="AB740" s="105"/>
      <c r="AC740" s="105"/>
      <c r="AD740" s="105"/>
      <c r="AE740" s="105"/>
      <c r="AF740" s="105"/>
      <c r="AG740" s="105"/>
      <c r="AH740" s="105"/>
      <c r="AI740" s="105"/>
      <c r="AJ740" s="105"/>
      <c r="AK740" s="105"/>
      <c r="AL740" s="105"/>
      <c r="AM740" s="105"/>
      <c r="AN740" s="105"/>
      <c r="AO740" s="105"/>
      <c r="AP740" s="105"/>
      <c r="AQ740" s="105"/>
      <c r="AR740" s="105"/>
      <c r="AS740" s="105"/>
      <c r="AT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c r="AG741" s="105"/>
      <c r="AH741" s="105"/>
      <c r="AI741" s="105"/>
      <c r="AJ741" s="105"/>
      <c r="AK741" s="105"/>
      <c r="AL741" s="105"/>
      <c r="AM741" s="105"/>
      <c r="AN741" s="105"/>
      <c r="AO741" s="105"/>
      <c r="AP741" s="105"/>
      <c r="AQ741" s="105"/>
      <c r="AR741" s="105"/>
      <c r="AS741" s="105"/>
      <c r="AT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c r="AG742" s="105"/>
      <c r="AH742" s="105"/>
      <c r="AI742" s="105"/>
      <c r="AJ742" s="105"/>
      <c r="AK742" s="105"/>
      <c r="AL742" s="105"/>
      <c r="AM742" s="105"/>
      <c r="AN742" s="105"/>
      <c r="AO742" s="105"/>
      <c r="AP742" s="105"/>
      <c r="AQ742" s="105"/>
      <c r="AR742" s="105"/>
      <c r="AS742" s="105"/>
      <c r="AT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G743" s="105"/>
      <c r="AH743" s="105"/>
      <c r="AI743" s="105"/>
      <c r="AJ743" s="105"/>
      <c r="AK743" s="105"/>
      <c r="AL743" s="105"/>
      <c r="AM743" s="105"/>
      <c r="AN743" s="105"/>
      <c r="AO743" s="105"/>
      <c r="AP743" s="105"/>
      <c r="AQ743" s="105"/>
      <c r="AR743" s="105"/>
      <c r="AS743" s="105"/>
      <c r="AT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c r="AA744" s="105"/>
      <c r="AB744" s="105"/>
      <c r="AC744" s="105"/>
      <c r="AD744" s="105"/>
      <c r="AE744" s="105"/>
      <c r="AF744" s="105"/>
      <c r="AG744" s="105"/>
      <c r="AH744" s="105"/>
      <c r="AI744" s="105"/>
      <c r="AJ744" s="105"/>
      <c r="AK744" s="105"/>
      <c r="AL744" s="105"/>
      <c r="AM744" s="105"/>
      <c r="AN744" s="105"/>
      <c r="AO744" s="105"/>
      <c r="AP744" s="105"/>
      <c r="AQ744" s="105"/>
      <c r="AR744" s="105"/>
      <c r="AS744" s="105"/>
      <c r="AT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c r="AG745" s="105"/>
      <c r="AH745" s="105"/>
      <c r="AI745" s="105"/>
      <c r="AJ745" s="105"/>
      <c r="AK745" s="105"/>
      <c r="AL745" s="105"/>
      <c r="AM745" s="105"/>
      <c r="AN745" s="105"/>
      <c r="AO745" s="105"/>
      <c r="AP745" s="105"/>
      <c r="AQ745" s="105"/>
      <c r="AR745" s="105"/>
      <c r="AS745" s="105"/>
      <c r="AT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c r="AA746" s="105"/>
      <c r="AB746" s="105"/>
      <c r="AC746" s="105"/>
      <c r="AD746" s="105"/>
      <c r="AE746" s="105"/>
      <c r="AF746" s="105"/>
      <c r="AG746" s="105"/>
      <c r="AH746" s="105"/>
      <c r="AI746" s="105"/>
      <c r="AJ746" s="105"/>
      <c r="AK746" s="105"/>
      <c r="AL746" s="105"/>
      <c r="AM746" s="105"/>
      <c r="AN746" s="105"/>
      <c r="AO746" s="105"/>
      <c r="AP746" s="105"/>
      <c r="AQ746" s="105"/>
      <c r="AR746" s="105"/>
      <c r="AS746" s="105"/>
      <c r="AT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c r="AG747" s="105"/>
      <c r="AH747" s="105"/>
      <c r="AI747" s="105"/>
      <c r="AJ747" s="105"/>
      <c r="AK747" s="105"/>
      <c r="AL747" s="105"/>
      <c r="AM747" s="105"/>
      <c r="AN747" s="105"/>
      <c r="AO747" s="105"/>
      <c r="AP747" s="105"/>
      <c r="AQ747" s="105"/>
      <c r="AR747" s="105"/>
      <c r="AS747" s="105"/>
      <c r="AT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105"/>
      <c r="AE748" s="105"/>
      <c r="AF748" s="105"/>
      <c r="AG748" s="105"/>
      <c r="AH748" s="105"/>
      <c r="AI748" s="105"/>
      <c r="AJ748" s="105"/>
      <c r="AK748" s="105"/>
      <c r="AL748" s="105"/>
      <c r="AM748" s="105"/>
      <c r="AN748" s="105"/>
      <c r="AO748" s="105"/>
      <c r="AP748" s="105"/>
      <c r="AQ748" s="105"/>
      <c r="AR748" s="105"/>
      <c r="AS748" s="105"/>
      <c r="AT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c r="AA749" s="105"/>
      <c r="AB749" s="105"/>
      <c r="AC749" s="105"/>
      <c r="AD749" s="105"/>
      <c r="AE749" s="105"/>
      <c r="AF749" s="105"/>
      <c r="AG749" s="105"/>
      <c r="AH749" s="105"/>
      <c r="AI749" s="105"/>
      <c r="AJ749" s="105"/>
      <c r="AK749" s="105"/>
      <c r="AL749" s="105"/>
      <c r="AM749" s="105"/>
      <c r="AN749" s="105"/>
      <c r="AO749" s="105"/>
      <c r="AP749" s="105"/>
      <c r="AQ749" s="105"/>
      <c r="AR749" s="105"/>
      <c r="AS749" s="105"/>
      <c r="AT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c r="AA750" s="105"/>
      <c r="AB750" s="105"/>
      <c r="AC750" s="105"/>
      <c r="AD750" s="105"/>
      <c r="AE750" s="105"/>
      <c r="AF750" s="105"/>
      <c r="AG750" s="105"/>
      <c r="AH750" s="105"/>
      <c r="AI750" s="105"/>
      <c r="AJ750" s="105"/>
      <c r="AK750" s="105"/>
      <c r="AL750" s="105"/>
      <c r="AM750" s="105"/>
      <c r="AN750" s="105"/>
      <c r="AO750" s="105"/>
      <c r="AP750" s="105"/>
      <c r="AQ750" s="105"/>
      <c r="AR750" s="105"/>
      <c r="AS750" s="105"/>
      <c r="AT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c r="AA751" s="105"/>
      <c r="AB751" s="105"/>
      <c r="AC751" s="105"/>
      <c r="AD751" s="105"/>
      <c r="AE751" s="105"/>
      <c r="AF751" s="105"/>
      <c r="AG751" s="105"/>
      <c r="AH751" s="105"/>
      <c r="AI751" s="105"/>
      <c r="AJ751" s="105"/>
      <c r="AK751" s="105"/>
      <c r="AL751" s="105"/>
      <c r="AM751" s="105"/>
      <c r="AN751" s="105"/>
      <c r="AO751" s="105"/>
      <c r="AP751" s="105"/>
      <c r="AQ751" s="105"/>
      <c r="AR751" s="105"/>
      <c r="AS751" s="105"/>
      <c r="AT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c r="AG752" s="105"/>
      <c r="AH752" s="105"/>
      <c r="AI752" s="105"/>
      <c r="AJ752" s="105"/>
      <c r="AK752" s="105"/>
      <c r="AL752" s="105"/>
      <c r="AM752" s="105"/>
      <c r="AN752" s="105"/>
      <c r="AO752" s="105"/>
      <c r="AP752" s="105"/>
      <c r="AQ752" s="105"/>
      <c r="AR752" s="105"/>
      <c r="AS752" s="105"/>
      <c r="AT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c r="AA753" s="105"/>
      <c r="AB753" s="105"/>
      <c r="AC753" s="105"/>
      <c r="AD753" s="105"/>
      <c r="AE753" s="105"/>
      <c r="AF753" s="105"/>
      <c r="AG753" s="105"/>
      <c r="AH753" s="105"/>
      <c r="AI753" s="105"/>
      <c r="AJ753" s="105"/>
      <c r="AK753" s="105"/>
      <c r="AL753" s="105"/>
      <c r="AM753" s="105"/>
      <c r="AN753" s="105"/>
      <c r="AO753" s="105"/>
      <c r="AP753" s="105"/>
      <c r="AQ753" s="105"/>
      <c r="AR753" s="105"/>
      <c r="AS753" s="105"/>
      <c r="AT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c r="AA754" s="105"/>
      <c r="AB754" s="105"/>
      <c r="AC754" s="105"/>
      <c r="AD754" s="105"/>
      <c r="AE754" s="105"/>
      <c r="AF754" s="105"/>
      <c r="AG754" s="105"/>
      <c r="AH754" s="105"/>
      <c r="AI754" s="105"/>
      <c r="AJ754" s="105"/>
      <c r="AK754" s="105"/>
      <c r="AL754" s="105"/>
      <c r="AM754" s="105"/>
      <c r="AN754" s="105"/>
      <c r="AO754" s="105"/>
      <c r="AP754" s="105"/>
      <c r="AQ754" s="105"/>
      <c r="AR754" s="105"/>
      <c r="AS754" s="105"/>
      <c r="AT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c r="AA755" s="105"/>
      <c r="AB755" s="105"/>
      <c r="AC755" s="105"/>
      <c r="AD755" s="105"/>
      <c r="AE755" s="105"/>
      <c r="AF755" s="105"/>
      <c r="AG755" s="105"/>
      <c r="AH755" s="105"/>
      <c r="AI755" s="105"/>
      <c r="AJ755" s="105"/>
      <c r="AK755" s="105"/>
      <c r="AL755" s="105"/>
      <c r="AM755" s="105"/>
      <c r="AN755" s="105"/>
      <c r="AO755" s="105"/>
      <c r="AP755" s="105"/>
      <c r="AQ755" s="105"/>
      <c r="AR755" s="105"/>
      <c r="AS755" s="105"/>
      <c r="AT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c r="AA756" s="105"/>
      <c r="AB756" s="105"/>
      <c r="AC756" s="105"/>
      <c r="AD756" s="105"/>
      <c r="AE756" s="105"/>
      <c r="AF756" s="105"/>
      <c r="AG756" s="105"/>
      <c r="AH756" s="105"/>
      <c r="AI756" s="105"/>
      <c r="AJ756" s="105"/>
      <c r="AK756" s="105"/>
      <c r="AL756" s="105"/>
      <c r="AM756" s="105"/>
      <c r="AN756" s="105"/>
      <c r="AO756" s="105"/>
      <c r="AP756" s="105"/>
      <c r="AQ756" s="105"/>
      <c r="AR756" s="105"/>
      <c r="AS756" s="105"/>
      <c r="AT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c r="AA757" s="105"/>
      <c r="AB757" s="105"/>
      <c r="AC757" s="105"/>
      <c r="AD757" s="105"/>
      <c r="AE757" s="105"/>
      <c r="AF757" s="105"/>
      <c r="AG757" s="105"/>
      <c r="AH757" s="105"/>
      <c r="AI757" s="105"/>
      <c r="AJ757" s="105"/>
      <c r="AK757" s="105"/>
      <c r="AL757" s="105"/>
      <c r="AM757" s="105"/>
      <c r="AN757" s="105"/>
      <c r="AO757" s="105"/>
      <c r="AP757" s="105"/>
      <c r="AQ757" s="105"/>
      <c r="AR757" s="105"/>
      <c r="AS757" s="105"/>
      <c r="AT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c r="AA758" s="105"/>
      <c r="AB758" s="105"/>
      <c r="AC758" s="105"/>
      <c r="AD758" s="105"/>
      <c r="AE758" s="105"/>
      <c r="AF758" s="105"/>
      <c r="AG758" s="105"/>
      <c r="AH758" s="105"/>
      <c r="AI758" s="105"/>
      <c r="AJ758" s="105"/>
      <c r="AK758" s="105"/>
      <c r="AL758" s="105"/>
      <c r="AM758" s="105"/>
      <c r="AN758" s="105"/>
      <c r="AO758" s="105"/>
      <c r="AP758" s="105"/>
      <c r="AQ758" s="105"/>
      <c r="AR758" s="105"/>
      <c r="AS758" s="105"/>
      <c r="AT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c r="AA759" s="105"/>
      <c r="AB759" s="105"/>
      <c r="AC759" s="105"/>
      <c r="AD759" s="105"/>
      <c r="AE759" s="105"/>
      <c r="AF759" s="105"/>
      <c r="AG759" s="105"/>
      <c r="AH759" s="105"/>
      <c r="AI759" s="105"/>
      <c r="AJ759" s="105"/>
      <c r="AK759" s="105"/>
      <c r="AL759" s="105"/>
      <c r="AM759" s="105"/>
      <c r="AN759" s="105"/>
      <c r="AO759" s="105"/>
      <c r="AP759" s="105"/>
      <c r="AQ759" s="105"/>
      <c r="AR759" s="105"/>
      <c r="AS759" s="105"/>
      <c r="AT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c r="AA760" s="105"/>
      <c r="AB760" s="105"/>
      <c r="AC760" s="105"/>
      <c r="AD760" s="105"/>
      <c r="AE760" s="105"/>
      <c r="AF760" s="105"/>
      <c r="AG760" s="105"/>
      <c r="AH760" s="105"/>
      <c r="AI760" s="105"/>
      <c r="AJ760" s="105"/>
      <c r="AK760" s="105"/>
      <c r="AL760" s="105"/>
      <c r="AM760" s="105"/>
      <c r="AN760" s="105"/>
      <c r="AO760" s="105"/>
      <c r="AP760" s="105"/>
      <c r="AQ760" s="105"/>
      <c r="AR760" s="105"/>
      <c r="AS760" s="105"/>
      <c r="AT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c r="AG761" s="105"/>
      <c r="AH761" s="105"/>
      <c r="AI761" s="105"/>
      <c r="AJ761" s="105"/>
      <c r="AK761" s="105"/>
      <c r="AL761" s="105"/>
      <c r="AM761" s="105"/>
      <c r="AN761" s="105"/>
      <c r="AO761" s="105"/>
      <c r="AP761" s="105"/>
      <c r="AQ761" s="105"/>
      <c r="AR761" s="105"/>
      <c r="AS761" s="105"/>
      <c r="AT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c r="AG762" s="105"/>
      <c r="AH762" s="105"/>
      <c r="AI762" s="105"/>
      <c r="AJ762" s="105"/>
      <c r="AK762" s="105"/>
      <c r="AL762" s="105"/>
      <c r="AM762" s="105"/>
      <c r="AN762" s="105"/>
      <c r="AO762" s="105"/>
      <c r="AP762" s="105"/>
      <c r="AQ762" s="105"/>
      <c r="AR762" s="105"/>
      <c r="AS762" s="105"/>
      <c r="AT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c r="AA763" s="105"/>
      <c r="AB763" s="105"/>
      <c r="AC763" s="105"/>
      <c r="AD763" s="105"/>
      <c r="AE763" s="105"/>
      <c r="AF763" s="105"/>
      <c r="AG763" s="105"/>
      <c r="AH763" s="105"/>
      <c r="AI763" s="105"/>
      <c r="AJ763" s="105"/>
      <c r="AK763" s="105"/>
      <c r="AL763" s="105"/>
      <c r="AM763" s="105"/>
      <c r="AN763" s="105"/>
      <c r="AO763" s="105"/>
      <c r="AP763" s="105"/>
      <c r="AQ763" s="105"/>
      <c r="AR763" s="105"/>
      <c r="AS763" s="105"/>
      <c r="AT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c r="AA764" s="105"/>
      <c r="AB764" s="105"/>
      <c r="AC764" s="105"/>
      <c r="AD764" s="105"/>
      <c r="AE764" s="105"/>
      <c r="AF764" s="105"/>
      <c r="AG764" s="105"/>
      <c r="AH764" s="105"/>
      <c r="AI764" s="105"/>
      <c r="AJ764" s="105"/>
      <c r="AK764" s="105"/>
      <c r="AL764" s="105"/>
      <c r="AM764" s="105"/>
      <c r="AN764" s="105"/>
      <c r="AO764" s="105"/>
      <c r="AP764" s="105"/>
      <c r="AQ764" s="105"/>
      <c r="AR764" s="105"/>
      <c r="AS764" s="105"/>
      <c r="AT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c r="AA765" s="105"/>
      <c r="AB765" s="105"/>
      <c r="AC765" s="105"/>
      <c r="AD765" s="105"/>
      <c r="AE765" s="105"/>
      <c r="AF765" s="105"/>
      <c r="AG765" s="105"/>
      <c r="AH765" s="105"/>
      <c r="AI765" s="105"/>
      <c r="AJ765" s="105"/>
      <c r="AK765" s="105"/>
      <c r="AL765" s="105"/>
      <c r="AM765" s="105"/>
      <c r="AN765" s="105"/>
      <c r="AO765" s="105"/>
      <c r="AP765" s="105"/>
      <c r="AQ765" s="105"/>
      <c r="AR765" s="105"/>
      <c r="AS765" s="105"/>
      <c r="AT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c r="AA766" s="105"/>
      <c r="AB766" s="105"/>
      <c r="AC766" s="105"/>
      <c r="AD766" s="105"/>
      <c r="AE766" s="105"/>
      <c r="AF766" s="105"/>
      <c r="AG766" s="105"/>
      <c r="AH766" s="105"/>
      <c r="AI766" s="105"/>
      <c r="AJ766" s="105"/>
      <c r="AK766" s="105"/>
      <c r="AL766" s="105"/>
      <c r="AM766" s="105"/>
      <c r="AN766" s="105"/>
      <c r="AO766" s="105"/>
      <c r="AP766" s="105"/>
      <c r="AQ766" s="105"/>
      <c r="AR766" s="105"/>
      <c r="AS766" s="105"/>
      <c r="AT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c r="AA767" s="105"/>
      <c r="AB767" s="105"/>
      <c r="AC767" s="105"/>
      <c r="AD767" s="105"/>
      <c r="AE767" s="105"/>
      <c r="AF767" s="105"/>
      <c r="AG767" s="105"/>
      <c r="AH767" s="105"/>
      <c r="AI767" s="105"/>
      <c r="AJ767" s="105"/>
      <c r="AK767" s="105"/>
      <c r="AL767" s="105"/>
      <c r="AM767" s="105"/>
      <c r="AN767" s="105"/>
      <c r="AO767" s="105"/>
      <c r="AP767" s="105"/>
      <c r="AQ767" s="105"/>
      <c r="AR767" s="105"/>
      <c r="AS767" s="105"/>
      <c r="AT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c r="AA768" s="105"/>
      <c r="AB768" s="105"/>
      <c r="AC768" s="105"/>
      <c r="AD768" s="105"/>
      <c r="AE768" s="105"/>
      <c r="AF768" s="105"/>
      <c r="AG768" s="105"/>
      <c r="AH768" s="105"/>
      <c r="AI768" s="105"/>
      <c r="AJ768" s="105"/>
      <c r="AK768" s="105"/>
      <c r="AL768" s="105"/>
      <c r="AM768" s="105"/>
      <c r="AN768" s="105"/>
      <c r="AO768" s="105"/>
      <c r="AP768" s="105"/>
      <c r="AQ768" s="105"/>
      <c r="AR768" s="105"/>
      <c r="AS768" s="105"/>
      <c r="AT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c r="AA769" s="105"/>
      <c r="AB769" s="105"/>
      <c r="AC769" s="105"/>
      <c r="AD769" s="105"/>
      <c r="AE769" s="105"/>
      <c r="AF769" s="105"/>
      <c r="AG769" s="105"/>
      <c r="AH769" s="105"/>
      <c r="AI769" s="105"/>
      <c r="AJ769" s="105"/>
      <c r="AK769" s="105"/>
      <c r="AL769" s="105"/>
      <c r="AM769" s="105"/>
      <c r="AN769" s="105"/>
      <c r="AO769" s="105"/>
      <c r="AP769" s="105"/>
      <c r="AQ769" s="105"/>
      <c r="AR769" s="105"/>
      <c r="AS769" s="105"/>
      <c r="AT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c r="AA770" s="105"/>
      <c r="AB770" s="105"/>
      <c r="AC770" s="105"/>
      <c r="AD770" s="105"/>
      <c r="AE770" s="105"/>
      <c r="AF770" s="105"/>
      <c r="AG770" s="105"/>
      <c r="AH770" s="105"/>
      <c r="AI770" s="105"/>
      <c r="AJ770" s="105"/>
      <c r="AK770" s="105"/>
      <c r="AL770" s="105"/>
      <c r="AM770" s="105"/>
      <c r="AN770" s="105"/>
      <c r="AO770" s="105"/>
      <c r="AP770" s="105"/>
      <c r="AQ770" s="105"/>
      <c r="AR770" s="105"/>
      <c r="AS770" s="105"/>
      <c r="AT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c r="AA771" s="105"/>
      <c r="AB771" s="105"/>
      <c r="AC771" s="105"/>
      <c r="AD771" s="105"/>
      <c r="AE771" s="105"/>
      <c r="AF771" s="105"/>
      <c r="AG771" s="105"/>
      <c r="AH771" s="105"/>
      <c r="AI771" s="105"/>
      <c r="AJ771" s="105"/>
      <c r="AK771" s="105"/>
      <c r="AL771" s="105"/>
      <c r="AM771" s="105"/>
      <c r="AN771" s="105"/>
      <c r="AO771" s="105"/>
      <c r="AP771" s="105"/>
      <c r="AQ771" s="105"/>
      <c r="AR771" s="105"/>
      <c r="AS771" s="105"/>
      <c r="AT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c r="AA772" s="105"/>
      <c r="AB772" s="105"/>
      <c r="AC772" s="105"/>
      <c r="AD772" s="105"/>
      <c r="AE772" s="105"/>
      <c r="AF772" s="105"/>
      <c r="AG772" s="105"/>
      <c r="AH772" s="105"/>
      <c r="AI772" s="105"/>
      <c r="AJ772" s="105"/>
      <c r="AK772" s="105"/>
      <c r="AL772" s="105"/>
      <c r="AM772" s="105"/>
      <c r="AN772" s="105"/>
      <c r="AO772" s="105"/>
      <c r="AP772" s="105"/>
      <c r="AQ772" s="105"/>
      <c r="AR772" s="105"/>
      <c r="AS772" s="105"/>
      <c r="AT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c r="AA773" s="105"/>
      <c r="AB773" s="105"/>
      <c r="AC773" s="105"/>
      <c r="AD773" s="105"/>
      <c r="AE773" s="105"/>
      <c r="AF773" s="105"/>
      <c r="AG773" s="105"/>
      <c r="AH773" s="105"/>
      <c r="AI773" s="105"/>
      <c r="AJ773" s="105"/>
      <c r="AK773" s="105"/>
      <c r="AL773" s="105"/>
      <c r="AM773" s="105"/>
      <c r="AN773" s="105"/>
      <c r="AO773" s="105"/>
      <c r="AP773" s="105"/>
      <c r="AQ773" s="105"/>
      <c r="AR773" s="105"/>
      <c r="AS773" s="105"/>
      <c r="AT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c r="AA774" s="105"/>
      <c r="AB774" s="105"/>
      <c r="AC774" s="105"/>
      <c r="AD774" s="105"/>
      <c r="AE774" s="105"/>
      <c r="AF774" s="105"/>
      <c r="AG774" s="105"/>
      <c r="AH774" s="105"/>
      <c r="AI774" s="105"/>
      <c r="AJ774" s="105"/>
      <c r="AK774" s="105"/>
      <c r="AL774" s="105"/>
      <c r="AM774" s="105"/>
      <c r="AN774" s="105"/>
      <c r="AO774" s="105"/>
      <c r="AP774" s="105"/>
      <c r="AQ774" s="105"/>
      <c r="AR774" s="105"/>
      <c r="AS774" s="105"/>
      <c r="AT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c r="AA775" s="105"/>
      <c r="AB775" s="105"/>
      <c r="AC775" s="105"/>
      <c r="AD775" s="105"/>
      <c r="AE775" s="105"/>
      <c r="AF775" s="105"/>
      <c r="AG775" s="105"/>
      <c r="AH775" s="105"/>
      <c r="AI775" s="105"/>
      <c r="AJ775" s="105"/>
      <c r="AK775" s="105"/>
      <c r="AL775" s="105"/>
      <c r="AM775" s="105"/>
      <c r="AN775" s="105"/>
      <c r="AO775" s="105"/>
      <c r="AP775" s="105"/>
      <c r="AQ775" s="105"/>
      <c r="AR775" s="105"/>
      <c r="AS775" s="105"/>
      <c r="AT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c r="AA776" s="105"/>
      <c r="AB776" s="105"/>
      <c r="AC776" s="105"/>
      <c r="AD776" s="105"/>
      <c r="AE776" s="105"/>
      <c r="AF776" s="105"/>
      <c r="AG776" s="105"/>
      <c r="AH776" s="105"/>
      <c r="AI776" s="105"/>
      <c r="AJ776" s="105"/>
      <c r="AK776" s="105"/>
      <c r="AL776" s="105"/>
      <c r="AM776" s="105"/>
      <c r="AN776" s="105"/>
      <c r="AO776" s="105"/>
      <c r="AP776" s="105"/>
      <c r="AQ776" s="105"/>
      <c r="AR776" s="105"/>
      <c r="AS776" s="105"/>
      <c r="AT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c r="AA777" s="105"/>
      <c r="AB777" s="105"/>
      <c r="AC777" s="105"/>
      <c r="AD777" s="105"/>
      <c r="AE777" s="105"/>
      <c r="AF777" s="105"/>
      <c r="AG777" s="105"/>
      <c r="AH777" s="105"/>
      <c r="AI777" s="105"/>
      <c r="AJ777" s="105"/>
      <c r="AK777" s="105"/>
      <c r="AL777" s="105"/>
      <c r="AM777" s="105"/>
      <c r="AN777" s="105"/>
      <c r="AO777" s="105"/>
      <c r="AP777" s="105"/>
      <c r="AQ777" s="105"/>
      <c r="AR777" s="105"/>
      <c r="AS777" s="105"/>
      <c r="AT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c r="AA778" s="105"/>
      <c r="AB778" s="105"/>
      <c r="AC778" s="105"/>
      <c r="AD778" s="105"/>
      <c r="AE778" s="105"/>
      <c r="AF778" s="105"/>
      <c r="AG778" s="105"/>
      <c r="AH778" s="105"/>
      <c r="AI778" s="105"/>
      <c r="AJ778" s="105"/>
      <c r="AK778" s="105"/>
      <c r="AL778" s="105"/>
      <c r="AM778" s="105"/>
      <c r="AN778" s="105"/>
      <c r="AO778" s="105"/>
      <c r="AP778" s="105"/>
      <c r="AQ778" s="105"/>
      <c r="AR778" s="105"/>
      <c r="AS778" s="105"/>
      <c r="AT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c r="AG779" s="105"/>
      <c r="AH779" s="105"/>
      <c r="AI779" s="105"/>
      <c r="AJ779" s="105"/>
      <c r="AK779" s="105"/>
      <c r="AL779" s="105"/>
      <c r="AM779" s="105"/>
      <c r="AN779" s="105"/>
      <c r="AO779" s="105"/>
      <c r="AP779" s="105"/>
      <c r="AQ779" s="105"/>
      <c r="AR779" s="105"/>
      <c r="AS779" s="105"/>
      <c r="AT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c r="AA780" s="105"/>
      <c r="AB780" s="105"/>
      <c r="AC780" s="105"/>
      <c r="AD780" s="105"/>
      <c r="AE780" s="105"/>
      <c r="AF780" s="105"/>
      <c r="AG780" s="105"/>
      <c r="AH780" s="105"/>
      <c r="AI780" s="105"/>
      <c r="AJ780" s="105"/>
      <c r="AK780" s="105"/>
      <c r="AL780" s="105"/>
      <c r="AM780" s="105"/>
      <c r="AN780" s="105"/>
      <c r="AO780" s="105"/>
      <c r="AP780" s="105"/>
      <c r="AQ780" s="105"/>
      <c r="AR780" s="105"/>
      <c r="AS780" s="105"/>
      <c r="AT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c r="AA781" s="105"/>
      <c r="AB781" s="105"/>
      <c r="AC781" s="105"/>
      <c r="AD781" s="105"/>
      <c r="AE781" s="105"/>
      <c r="AF781" s="105"/>
      <c r="AG781" s="105"/>
      <c r="AH781" s="105"/>
      <c r="AI781" s="105"/>
      <c r="AJ781" s="105"/>
      <c r="AK781" s="105"/>
      <c r="AL781" s="105"/>
      <c r="AM781" s="105"/>
      <c r="AN781" s="105"/>
      <c r="AO781" s="105"/>
      <c r="AP781" s="105"/>
      <c r="AQ781" s="105"/>
      <c r="AR781" s="105"/>
      <c r="AS781" s="105"/>
      <c r="AT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c r="AG782" s="105"/>
      <c r="AH782" s="105"/>
      <c r="AI782" s="105"/>
      <c r="AJ782" s="105"/>
      <c r="AK782" s="105"/>
      <c r="AL782" s="105"/>
      <c r="AM782" s="105"/>
      <c r="AN782" s="105"/>
      <c r="AO782" s="105"/>
      <c r="AP782" s="105"/>
      <c r="AQ782" s="105"/>
      <c r="AR782" s="105"/>
      <c r="AS782" s="105"/>
      <c r="AT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c r="AA783" s="105"/>
      <c r="AB783" s="105"/>
      <c r="AC783" s="105"/>
      <c r="AD783" s="105"/>
      <c r="AE783" s="105"/>
      <c r="AF783" s="105"/>
      <c r="AG783" s="105"/>
      <c r="AH783" s="105"/>
      <c r="AI783" s="105"/>
      <c r="AJ783" s="105"/>
      <c r="AK783" s="105"/>
      <c r="AL783" s="105"/>
      <c r="AM783" s="105"/>
      <c r="AN783" s="105"/>
      <c r="AO783" s="105"/>
      <c r="AP783" s="105"/>
      <c r="AQ783" s="105"/>
      <c r="AR783" s="105"/>
      <c r="AS783" s="105"/>
      <c r="AT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c r="AA784" s="105"/>
      <c r="AB784" s="105"/>
      <c r="AC784" s="105"/>
      <c r="AD784" s="105"/>
      <c r="AE784" s="105"/>
      <c r="AF784" s="105"/>
      <c r="AG784" s="105"/>
      <c r="AH784" s="105"/>
      <c r="AI784" s="105"/>
      <c r="AJ784" s="105"/>
      <c r="AK784" s="105"/>
      <c r="AL784" s="105"/>
      <c r="AM784" s="105"/>
      <c r="AN784" s="105"/>
      <c r="AO784" s="105"/>
      <c r="AP784" s="105"/>
      <c r="AQ784" s="105"/>
      <c r="AR784" s="105"/>
      <c r="AS784" s="105"/>
      <c r="AT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c r="AA785" s="105"/>
      <c r="AB785" s="105"/>
      <c r="AC785" s="105"/>
      <c r="AD785" s="105"/>
      <c r="AE785" s="105"/>
      <c r="AF785" s="105"/>
      <c r="AG785" s="105"/>
      <c r="AH785" s="105"/>
      <c r="AI785" s="105"/>
      <c r="AJ785" s="105"/>
      <c r="AK785" s="105"/>
      <c r="AL785" s="105"/>
      <c r="AM785" s="105"/>
      <c r="AN785" s="105"/>
      <c r="AO785" s="105"/>
      <c r="AP785" s="105"/>
      <c r="AQ785" s="105"/>
      <c r="AR785" s="105"/>
      <c r="AS785" s="105"/>
      <c r="AT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c r="AG786" s="105"/>
      <c r="AH786" s="105"/>
      <c r="AI786" s="105"/>
      <c r="AJ786" s="105"/>
      <c r="AK786" s="105"/>
      <c r="AL786" s="105"/>
      <c r="AM786" s="105"/>
      <c r="AN786" s="105"/>
      <c r="AO786" s="105"/>
      <c r="AP786" s="105"/>
      <c r="AQ786" s="105"/>
      <c r="AR786" s="105"/>
      <c r="AS786" s="105"/>
      <c r="AT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c r="AA787" s="105"/>
      <c r="AB787" s="105"/>
      <c r="AC787" s="105"/>
      <c r="AD787" s="105"/>
      <c r="AE787" s="105"/>
      <c r="AF787" s="105"/>
      <c r="AG787" s="105"/>
      <c r="AH787" s="105"/>
      <c r="AI787" s="105"/>
      <c r="AJ787" s="105"/>
      <c r="AK787" s="105"/>
      <c r="AL787" s="105"/>
      <c r="AM787" s="105"/>
      <c r="AN787" s="105"/>
      <c r="AO787" s="105"/>
      <c r="AP787" s="105"/>
      <c r="AQ787" s="105"/>
      <c r="AR787" s="105"/>
      <c r="AS787" s="105"/>
      <c r="AT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c r="AG788" s="105"/>
      <c r="AH788" s="105"/>
      <c r="AI788" s="105"/>
      <c r="AJ788" s="105"/>
      <c r="AK788" s="105"/>
      <c r="AL788" s="105"/>
      <c r="AM788" s="105"/>
      <c r="AN788" s="105"/>
      <c r="AO788" s="105"/>
      <c r="AP788" s="105"/>
      <c r="AQ788" s="105"/>
      <c r="AR788" s="105"/>
      <c r="AS788" s="105"/>
      <c r="AT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c r="AA789" s="105"/>
      <c r="AB789" s="105"/>
      <c r="AC789" s="105"/>
      <c r="AD789" s="105"/>
      <c r="AE789" s="105"/>
      <c r="AF789" s="105"/>
      <c r="AG789" s="105"/>
      <c r="AH789" s="105"/>
      <c r="AI789" s="105"/>
      <c r="AJ789" s="105"/>
      <c r="AK789" s="105"/>
      <c r="AL789" s="105"/>
      <c r="AM789" s="105"/>
      <c r="AN789" s="105"/>
      <c r="AO789" s="105"/>
      <c r="AP789" s="105"/>
      <c r="AQ789" s="105"/>
      <c r="AR789" s="105"/>
      <c r="AS789" s="105"/>
      <c r="AT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c r="AA790" s="105"/>
      <c r="AB790" s="105"/>
      <c r="AC790" s="105"/>
      <c r="AD790" s="105"/>
      <c r="AE790" s="105"/>
      <c r="AF790" s="105"/>
      <c r="AG790" s="105"/>
      <c r="AH790" s="105"/>
      <c r="AI790" s="105"/>
      <c r="AJ790" s="105"/>
      <c r="AK790" s="105"/>
      <c r="AL790" s="105"/>
      <c r="AM790" s="105"/>
      <c r="AN790" s="105"/>
      <c r="AO790" s="105"/>
      <c r="AP790" s="105"/>
      <c r="AQ790" s="105"/>
      <c r="AR790" s="105"/>
      <c r="AS790" s="105"/>
      <c r="AT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c r="AG791" s="105"/>
      <c r="AH791" s="105"/>
      <c r="AI791" s="105"/>
      <c r="AJ791" s="105"/>
      <c r="AK791" s="105"/>
      <c r="AL791" s="105"/>
      <c r="AM791" s="105"/>
      <c r="AN791" s="105"/>
      <c r="AO791" s="105"/>
      <c r="AP791" s="105"/>
      <c r="AQ791" s="105"/>
      <c r="AR791" s="105"/>
      <c r="AS791" s="105"/>
      <c r="AT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c r="AA792" s="105"/>
      <c r="AB792" s="105"/>
      <c r="AC792" s="105"/>
      <c r="AD792" s="105"/>
      <c r="AE792" s="105"/>
      <c r="AF792" s="105"/>
      <c r="AG792" s="105"/>
      <c r="AH792" s="105"/>
      <c r="AI792" s="105"/>
      <c r="AJ792" s="105"/>
      <c r="AK792" s="105"/>
      <c r="AL792" s="105"/>
      <c r="AM792" s="105"/>
      <c r="AN792" s="105"/>
      <c r="AO792" s="105"/>
      <c r="AP792" s="105"/>
      <c r="AQ792" s="105"/>
      <c r="AR792" s="105"/>
      <c r="AS792" s="105"/>
      <c r="AT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105"/>
      <c r="AL793" s="105"/>
      <c r="AM793" s="105"/>
      <c r="AN793" s="105"/>
      <c r="AO793" s="105"/>
      <c r="AP793" s="105"/>
      <c r="AQ793" s="105"/>
      <c r="AR793" s="105"/>
      <c r="AS793" s="105"/>
      <c r="AT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c r="AA794" s="105"/>
      <c r="AB794" s="105"/>
      <c r="AC794" s="105"/>
      <c r="AD794" s="105"/>
      <c r="AE794" s="105"/>
      <c r="AF794" s="105"/>
      <c r="AG794" s="105"/>
      <c r="AH794" s="105"/>
      <c r="AI794" s="105"/>
      <c r="AJ794" s="105"/>
      <c r="AK794" s="105"/>
      <c r="AL794" s="105"/>
      <c r="AM794" s="105"/>
      <c r="AN794" s="105"/>
      <c r="AO794" s="105"/>
      <c r="AP794" s="105"/>
      <c r="AQ794" s="105"/>
      <c r="AR794" s="105"/>
      <c r="AS794" s="105"/>
      <c r="AT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c r="AA795" s="105"/>
      <c r="AB795" s="105"/>
      <c r="AC795" s="105"/>
      <c r="AD795" s="105"/>
      <c r="AE795" s="105"/>
      <c r="AF795" s="105"/>
      <c r="AG795" s="105"/>
      <c r="AH795" s="105"/>
      <c r="AI795" s="105"/>
      <c r="AJ795" s="105"/>
      <c r="AK795" s="105"/>
      <c r="AL795" s="105"/>
      <c r="AM795" s="105"/>
      <c r="AN795" s="105"/>
      <c r="AO795" s="105"/>
      <c r="AP795" s="105"/>
      <c r="AQ795" s="105"/>
      <c r="AR795" s="105"/>
      <c r="AS795" s="105"/>
      <c r="AT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c r="AA796" s="105"/>
      <c r="AB796" s="105"/>
      <c r="AC796" s="105"/>
      <c r="AD796" s="105"/>
      <c r="AE796" s="105"/>
      <c r="AF796" s="105"/>
      <c r="AG796" s="105"/>
      <c r="AH796" s="105"/>
      <c r="AI796" s="105"/>
      <c r="AJ796" s="105"/>
      <c r="AK796" s="105"/>
      <c r="AL796" s="105"/>
      <c r="AM796" s="105"/>
      <c r="AN796" s="105"/>
      <c r="AO796" s="105"/>
      <c r="AP796" s="105"/>
      <c r="AQ796" s="105"/>
      <c r="AR796" s="105"/>
      <c r="AS796" s="105"/>
      <c r="AT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c r="AG797" s="105"/>
      <c r="AH797" s="105"/>
      <c r="AI797" s="105"/>
      <c r="AJ797" s="105"/>
      <c r="AK797" s="105"/>
      <c r="AL797" s="105"/>
      <c r="AM797" s="105"/>
      <c r="AN797" s="105"/>
      <c r="AO797" s="105"/>
      <c r="AP797" s="105"/>
      <c r="AQ797" s="105"/>
      <c r="AR797" s="105"/>
      <c r="AS797" s="105"/>
      <c r="AT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c r="AA798" s="105"/>
      <c r="AB798" s="105"/>
      <c r="AC798" s="105"/>
      <c r="AD798" s="105"/>
      <c r="AE798" s="105"/>
      <c r="AF798" s="105"/>
      <c r="AG798" s="105"/>
      <c r="AH798" s="105"/>
      <c r="AI798" s="105"/>
      <c r="AJ798" s="105"/>
      <c r="AK798" s="105"/>
      <c r="AL798" s="105"/>
      <c r="AM798" s="105"/>
      <c r="AN798" s="105"/>
      <c r="AO798" s="105"/>
      <c r="AP798" s="105"/>
      <c r="AQ798" s="105"/>
      <c r="AR798" s="105"/>
      <c r="AS798" s="105"/>
      <c r="AT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c r="AA799" s="105"/>
      <c r="AB799" s="105"/>
      <c r="AC799" s="105"/>
      <c r="AD799" s="105"/>
      <c r="AE799" s="105"/>
      <c r="AF799" s="105"/>
      <c r="AG799" s="105"/>
      <c r="AH799" s="105"/>
      <c r="AI799" s="105"/>
      <c r="AJ799" s="105"/>
      <c r="AK799" s="105"/>
      <c r="AL799" s="105"/>
      <c r="AM799" s="105"/>
      <c r="AN799" s="105"/>
      <c r="AO799" s="105"/>
      <c r="AP799" s="105"/>
      <c r="AQ799" s="105"/>
      <c r="AR799" s="105"/>
      <c r="AS799" s="105"/>
      <c r="AT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c r="AA800" s="105"/>
      <c r="AB800" s="105"/>
      <c r="AC800" s="105"/>
      <c r="AD800" s="105"/>
      <c r="AE800" s="105"/>
      <c r="AF800" s="105"/>
      <c r="AG800" s="105"/>
      <c r="AH800" s="105"/>
      <c r="AI800" s="105"/>
      <c r="AJ800" s="105"/>
      <c r="AK800" s="105"/>
      <c r="AL800" s="105"/>
      <c r="AM800" s="105"/>
      <c r="AN800" s="105"/>
      <c r="AO800" s="105"/>
      <c r="AP800" s="105"/>
      <c r="AQ800" s="105"/>
      <c r="AR800" s="105"/>
      <c r="AS800" s="105"/>
      <c r="AT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c r="AA801" s="105"/>
      <c r="AB801" s="105"/>
      <c r="AC801" s="105"/>
      <c r="AD801" s="105"/>
      <c r="AE801" s="105"/>
      <c r="AF801" s="105"/>
      <c r="AG801" s="105"/>
      <c r="AH801" s="105"/>
      <c r="AI801" s="105"/>
      <c r="AJ801" s="105"/>
      <c r="AK801" s="105"/>
      <c r="AL801" s="105"/>
      <c r="AM801" s="105"/>
      <c r="AN801" s="105"/>
      <c r="AO801" s="105"/>
      <c r="AP801" s="105"/>
      <c r="AQ801" s="105"/>
      <c r="AR801" s="105"/>
      <c r="AS801" s="105"/>
      <c r="AT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c r="AG802" s="105"/>
      <c r="AH802" s="105"/>
      <c r="AI802" s="105"/>
      <c r="AJ802" s="105"/>
      <c r="AK802" s="105"/>
      <c r="AL802" s="105"/>
      <c r="AM802" s="105"/>
      <c r="AN802" s="105"/>
      <c r="AO802" s="105"/>
      <c r="AP802" s="105"/>
      <c r="AQ802" s="105"/>
      <c r="AR802" s="105"/>
      <c r="AS802" s="105"/>
      <c r="AT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c r="AA803" s="105"/>
      <c r="AB803" s="105"/>
      <c r="AC803" s="105"/>
      <c r="AD803" s="105"/>
      <c r="AE803" s="105"/>
      <c r="AF803" s="105"/>
      <c r="AG803" s="105"/>
      <c r="AH803" s="105"/>
      <c r="AI803" s="105"/>
      <c r="AJ803" s="105"/>
      <c r="AK803" s="105"/>
      <c r="AL803" s="105"/>
      <c r="AM803" s="105"/>
      <c r="AN803" s="105"/>
      <c r="AO803" s="105"/>
      <c r="AP803" s="105"/>
      <c r="AQ803" s="105"/>
      <c r="AR803" s="105"/>
      <c r="AS803" s="105"/>
      <c r="AT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c r="AA804" s="105"/>
      <c r="AB804" s="105"/>
      <c r="AC804" s="105"/>
      <c r="AD804" s="105"/>
      <c r="AE804" s="105"/>
      <c r="AF804" s="105"/>
      <c r="AG804" s="105"/>
      <c r="AH804" s="105"/>
      <c r="AI804" s="105"/>
      <c r="AJ804" s="105"/>
      <c r="AK804" s="105"/>
      <c r="AL804" s="105"/>
      <c r="AM804" s="105"/>
      <c r="AN804" s="105"/>
      <c r="AO804" s="105"/>
      <c r="AP804" s="105"/>
      <c r="AQ804" s="105"/>
      <c r="AR804" s="105"/>
      <c r="AS804" s="105"/>
      <c r="AT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c r="AA805" s="105"/>
      <c r="AB805" s="105"/>
      <c r="AC805" s="105"/>
      <c r="AD805" s="105"/>
      <c r="AE805" s="105"/>
      <c r="AF805" s="105"/>
      <c r="AG805" s="105"/>
      <c r="AH805" s="105"/>
      <c r="AI805" s="105"/>
      <c r="AJ805" s="105"/>
      <c r="AK805" s="105"/>
      <c r="AL805" s="105"/>
      <c r="AM805" s="105"/>
      <c r="AN805" s="105"/>
      <c r="AO805" s="105"/>
      <c r="AP805" s="105"/>
      <c r="AQ805" s="105"/>
      <c r="AR805" s="105"/>
      <c r="AS805" s="105"/>
      <c r="AT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05"/>
      <c r="AL806" s="105"/>
      <c r="AM806" s="105"/>
      <c r="AN806" s="105"/>
      <c r="AO806" s="105"/>
      <c r="AP806" s="105"/>
      <c r="AQ806" s="105"/>
      <c r="AR806" s="105"/>
      <c r="AS806" s="105"/>
      <c r="AT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c r="AA807" s="105"/>
      <c r="AB807" s="105"/>
      <c r="AC807" s="105"/>
      <c r="AD807" s="105"/>
      <c r="AE807" s="105"/>
      <c r="AF807" s="105"/>
      <c r="AG807" s="105"/>
      <c r="AH807" s="105"/>
      <c r="AI807" s="105"/>
      <c r="AJ807" s="105"/>
      <c r="AK807" s="105"/>
      <c r="AL807" s="105"/>
      <c r="AM807" s="105"/>
      <c r="AN807" s="105"/>
      <c r="AO807" s="105"/>
      <c r="AP807" s="105"/>
      <c r="AQ807" s="105"/>
      <c r="AR807" s="105"/>
      <c r="AS807" s="105"/>
      <c r="AT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c r="AA808" s="105"/>
      <c r="AB808" s="105"/>
      <c r="AC808" s="105"/>
      <c r="AD808" s="105"/>
      <c r="AE808" s="105"/>
      <c r="AF808" s="105"/>
      <c r="AG808" s="105"/>
      <c r="AH808" s="105"/>
      <c r="AI808" s="105"/>
      <c r="AJ808" s="105"/>
      <c r="AK808" s="105"/>
      <c r="AL808" s="105"/>
      <c r="AM808" s="105"/>
      <c r="AN808" s="105"/>
      <c r="AO808" s="105"/>
      <c r="AP808" s="105"/>
      <c r="AQ808" s="105"/>
      <c r="AR808" s="105"/>
      <c r="AS808" s="105"/>
      <c r="AT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c r="AA809" s="105"/>
      <c r="AB809" s="105"/>
      <c r="AC809" s="105"/>
      <c r="AD809" s="105"/>
      <c r="AE809" s="105"/>
      <c r="AF809" s="105"/>
      <c r="AG809" s="105"/>
      <c r="AH809" s="105"/>
      <c r="AI809" s="105"/>
      <c r="AJ809" s="105"/>
      <c r="AK809" s="105"/>
      <c r="AL809" s="105"/>
      <c r="AM809" s="105"/>
      <c r="AN809" s="105"/>
      <c r="AO809" s="105"/>
      <c r="AP809" s="105"/>
      <c r="AQ809" s="105"/>
      <c r="AR809" s="105"/>
      <c r="AS809" s="105"/>
      <c r="AT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c r="AA810" s="105"/>
      <c r="AB810" s="105"/>
      <c r="AC810" s="105"/>
      <c r="AD810" s="105"/>
      <c r="AE810" s="105"/>
      <c r="AF810" s="105"/>
      <c r="AG810" s="105"/>
      <c r="AH810" s="105"/>
      <c r="AI810" s="105"/>
      <c r="AJ810" s="105"/>
      <c r="AK810" s="105"/>
      <c r="AL810" s="105"/>
      <c r="AM810" s="105"/>
      <c r="AN810" s="105"/>
      <c r="AO810" s="105"/>
      <c r="AP810" s="105"/>
      <c r="AQ810" s="105"/>
      <c r="AR810" s="105"/>
      <c r="AS810" s="105"/>
      <c r="AT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c r="AA811" s="105"/>
      <c r="AB811" s="105"/>
      <c r="AC811" s="105"/>
      <c r="AD811" s="105"/>
      <c r="AE811" s="105"/>
      <c r="AF811" s="105"/>
      <c r="AG811" s="105"/>
      <c r="AH811" s="105"/>
      <c r="AI811" s="105"/>
      <c r="AJ811" s="105"/>
      <c r="AK811" s="105"/>
      <c r="AL811" s="105"/>
      <c r="AM811" s="105"/>
      <c r="AN811" s="105"/>
      <c r="AO811" s="105"/>
      <c r="AP811" s="105"/>
      <c r="AQ811" s="105"/>
      <c r="AR811" s="105"/>
      <c r="AS811" s="105"/>
      <c r="AT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c r="AA812" s="105"/>
      <c r="AB812" s="105"/>
      <c r="AC812" s="105"/>
      <c r="AD812" s="105"/>
      <c r="AE812" s="105"/>
      <c r="AF812" s="105"/>
      <c r="AG812" s="105"/>
      <c r="AH812" s="105"/>
      <c r="AI812" s="105"/>
      <c r="AJ812" s="105"/>
      <c r="AK812" s="105"/>
      <c r="AL812" s="105"/>
      <c r="AM812" s="105"/>
      <c r="AN812" s="105"/>
      <c r="AO812" s="105"/>
      <c r="AP812" s="105"/>
      <c r="AQ812" s="105"/>
      <c r="AR812" s="105"/>
      <c r="AS812" s="105"/>
      <c r="AT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c r="AA813" s="105"/>
      <c r="AB813" s="105"/>
      <c r="AC813" s="105"/>
      <c r="AD813" s="105"/>
      <c r="AE813" s="105"/>
      <c r="AF813" s="105"/>
      <c r="AG813" s="105"/>
      <c r="AH813" s="105"/>
      <c r="AI813" s="105"/>
      <c r="AJ813" s="105"/>
      <c r="AK813" s="105"/>
      <c r="AL813" s="105"/>
      <c r="AM813" s="105"/>
      <c r="AN813" s="105"/>
      <c r="AO813" s="105"/>
      <c r="AP813" s="105"/>
      <c r="AQ813" s="105"/>
      <c r="AR813" s="105"/>
      <c r="AS813" s="105"/>
      <c r="AT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c r="AA814" s="105"/>
      <c r="AB814" s="105"/>
      <c r="AC814" s="105"/>
      <c r="AD814" s="105"/>
      <c r="AE814" s="105"/>
      <c r="AF814" s="105"/>
      <c r="AG814" s="105"/>
      <c r="AH814" s="105"/>
      <c r="AI814" s="105"/>
      <c r="AJ814" s="105"/>
      <c r="AK814" s="105"/>
      <c r="AL814" s="105"/>
      <c r="AM814" s="105"/>
      <c r="AN814" s="105"/>
      <c r="AO814" s="105"/>
      <c r="AP814" s="105"/>
      <c r="AQ814" s="105"/>
      <c r="AR814" s="105"/>
      <c r="AS814" s="105"/>
      <c r="AT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c r="AA815" s="105"/>
      <c r="AB815" s="105"/>
      <c r="AC815" s="105"/>
      <c r="AD815" s="105"/>
      <c r="AE815" s="105"/>
      <c r="AF815" s="105"/>
      <c r="AG815" s="105"/>
      <c r="AH815" s="105"/>
      <c r="AI815" s="105"/>
      <c r="AJ815" s="105"/>
      <c r="AK815" s="105"/>
      <c r="AL815" s="105"/>
      <c r="AM815" s="105"/>
      <c r="AN815" s="105"/>
      <c r="AO815" s="105"/>
      <c r="AP815" s="105"/>
      <c r="AQ815" s="105"/>
      <c r="AR815" s="105"/>
      <c r="AS815" s="105"/>
      <c r="AT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c r="AA816" s="105"/>
      <c r="AB816" s="105"/>
      <c r="AC816" s="105"/>
      <c r="AD816" s="105"/>
      <c r="AE816" s="105"/>
      <c r="AF816" s="105"/>
      <c r="AG816" s="105"/>
      <c r="AH816" s="105"/>
      <c r="AI816" s="105"/>
      <c r="AJ816" s="105"/>
      <c r="AK816" s="105"/>
      <c r="AL816" s="105"/>
      <c r="AM816" s="105"/>
      <c r="AN816" s="105"/>
      <c r="AO816" s="105"/>
      <c r="AP816" s="105"/>
      <c r="AQ816" s="105"/>
      <c r="AR816" s="105"/>
      <c r="AS816" s="105"/>
      <c r="AT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c r="AA817" s="105"/>
      <c r="AB817" s="105"/>
      <c r="AC817" s="105"/>
      <c r="AD817" s="105"/>
      <c r="AE817" s="105"/>
      <c r="AF817" s="105"/>
      <c r="AG817" s="105"/>
      <c r="AH817" s="105"/>
      <c r="AI817" s="105"/>
      <c r="AJ817" s="105"/>
      <c r="AK817" s="105"/>
      <c r="AL817" s="105"/>
      <c r="AM817" s="105"/>
      <c r="AN817" s="105"/>
      <c r="AO817" s="105"/>
      <c r="AP817" s="105"/>
      <c r="AQ817" s="105"/>
      <c r="AR817" s="105"/>
      <c r="AS817" s="105"/>
      <c r="AT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c r="AA818" s="105"/>
      <c r="AB818" s="105"/>
      <c r="AC818" s="105"/>
      <c r="AD818" s="105"/>
      <c r="AE818" s="105"/>
      <c r="AF818" s="105"/>
      <c r="AG818" s="105"/>
      <c r="AH818" s="105"/>
      <c r="AI818" s="105"/>
      <c r="AJ818" s="105"/>
      <c r="AK818" s="105"/>
      <c r="AL818" s="105"/>
      <c r="AM818" s="105"/>
      <c r="AN818" s="105"/>
      <c r="AO818" s="105"/>
      <c r="AP818" s="105"/>
      <c r="AQ818" s="105"/>
      <c r="AR818" s="105"/>
      <c r="AS818" s="105"/>
      <c r="AT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c r="AA819" s="105"/>
      <c r="AB819" s="105"/>
      <c r="AC819" s="105"/>
      <c r="AD819" s="105"/>
      <c r="AE819" s="105"/>
      <c r="AF819" s="105"/>
      <c r="AG819" s="105"/>
      <c r="AH819" s="105"/>
      <c r="AI819" s="105"/>
      <c r="AJ819" s="105"/>
      <c r="AK819" s="105"/>
      <c r="AL819" s="105"/>
      <c r="AM819" s="105"/>
      <c r="AN819" s="105"/>
      <c r="AO819" s="105"/>
      <c r="AP819" s="105"/>
      <c r="AQ819" s="105"/>
      <c r="AR819" s="105"/>
      <c r="AS819" s="105"/>
      <c r="AT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c r="AA820" s="105"/>
      <c r="AB820" s="105"/>
      <c r="AC820" s="105"/>
      <c r="AD820" s="105"/>
      <c r="AE820" s="105"/>
      <c r="AF820" s="105"/>
      <c r="AG820" s="105"/>
      <c r="AH820" s="105"/>
      <c r="AI820" s="105"/>
      <c r="AJ820" s="105"/>
      <c r="AK820" s="105"/>
      <c r="AL820" s="105"/>
      <c r="AM820" s="105"/>
      <c r="AN820" s="105"/>
      <c r="AO820" s="105"/>
      <c r="AP820" s="105"/>
      <c r="AQ820" s="105"/>
      <c r="AR820" s="105"/>
      <c r="AS820" s="105"/>
      <c r="AT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c r="AA821" s="105"/>
      <c r="AB821" s="105"/>
      <c r="AC821" s="105"/>
      <c r="AD821" s="105"/>
      <c r="AE821" s="105"/>
      <c r="AF821" s="105"/>
      <c r="AG821" s="105"/>
      <c r="AH821" s="105"/>
      <c r="AI821" s="105"/>
      <c r="AJ821" s="105"/>
      <c r="AK821" s="105"/>
      <c r="AL821" s="105"/>
      <c r="AM821" s="105"/>
      <c r="AN821" s="105"/>
      <c r="AO821" s="105"/>
      <c r="AP821" s="105"/>
      <c r="AQ821" s="105"/>
      <c r="AR821" s="105"/>
      <c r="AS821" s="105"/>
      <c r="AT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c r="AA822" s="105"/>
      <c r="AB822" s="105"/>
      <c r="AC822" s="105"/>
      <c r="AD822" s="105"/>
      <c r="AE822" s="105"/>
      <c r="AF822" s="105"/>
      <c r="AG822" s="105"/>
      <c r="AH822" s="105"/>
      <c r="AI822" s="105"/>
      <c r="AJ822" s="105"/>
      <c r="AK822" s="105"/>
      <c r="AL822" s="105"/>
      <c r="AM822" s="105"/>
      <c r="AN822" s="105"/>
      <c r="AO822" s="105"/>
      <c r="AP822" s="105"/>
      <c r="AQ822" s="105"/>
      <c r="AR822" s="105"/>
      <c r="AS822" s="105"/>
      <c r="AT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c r="AA823" s="105"/>
      <c r="AB823" s="105"/>
      <c r="AC823" s="105"/>
      <c r="AD823" s="105"/>
      <c r="AE823" s="105"/>
      <c r="AF823" s="105"/>
      <c r="AG823" s="105"/>
      <c r="AH823" s="105"/>
      <c r="AI823" s="105"/>
      <c r="AJ823" s="105"/>
      <c r="AK823" s="105"/>
      <c r="AL823" s="105"/>
      <c r="AM823" s="105"/>
      <c r="AN823" s="105"/>
      <c r="AO823" s="105"/>
      <c r="AP823" s="105"/>
      <c r="AQ823" s="105"/>
      <c r="AR823" s="105"/>
      <c r="AS823" s="105"/>
      <c r="AT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c r="AA824" s="105"/>
      <c r="AB824" s="105"/>
      <c r="AC824" s="105"/>
      <c r="AD824" s="105"/>
      <c r="AE824" s="105"/>
      <c r="AF824" s="105"/>
      <c r="AG824" s="105"/>
      <c r="AH824" s="105"/>
      <c r="AI824" s="105"/>
      <c r="AJ824" s="105"/>
      <c r="AK824" s="105"/>
      <c r="AL824" s="105"/>
      <c r="AM824" s="105"/>
      <c r="AN824" s="105"/>
      <c r="AO824" s="105"/>
      <c r="AP824" s="105"/>
      <c r="AQ824" s="105"/>
      <c r="AR824" s="105"/>
      <c r="AS824" s="105"/>
      <c r="AT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c r="AA825" s="105"/>
      <c r="AB825" s="105"/>
      <c r="AC825" s="105"/>
      <c r="AD825" s="105"/>
      <c r="AE825" s="105"/>
      <c r="AF825" s="105"/>
      <c r="AG825" s="105"/>
      <c r="AH825" s="105"/>
      <c r="AI825" s="105"/>
      <c r="AJ825" s="105"/>
      <c r="AK825" s="105"/>
      <c r="AL825" s="105"/>
      <c r="AM825" s="105"/>
      <c r="AN825" s="105"/>
      <c r="AO825" s="105"/>
      <c r="AP825" s="105"/>
      <c r="AQ825" s="105"/>
      <c r="AR825" s="105"/>
      <c r="AS825" s="105"/>
      <c r="AT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c r="AA826" s="105"/>
      <c r="AB826" s="105"/>
      <c r="AC826" s="105"/>
      <c r="AD826" s="105"/>
      <c r="AE826" s="105"/>
      <c r="AF826" s="105"/>
      <c r="AG826" s="105"/>
      <c r="AH826" s="105"/>
      <c r="AI826" s="105"/>
      <c r="AJ826" s="105"/>
      <c r="AK826" s="105"/>
      <c r="AL826" s="105"/>
      <c r="AM826" s="105"/>
      <c r="AN826" s="105"/>
      <c r="AO826" s="105"/>
      <c r="AP826" s="105"/>
      <c r="AQ826" s="105"/>
      <c r="AR826" s="105"/>
      <c r="AS826" s="105"/>
      <c r="AT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c r="AA827" s="105"/>
      <c r="AB827" s="105"/>
      <c r="AC827" s="105"/>
      <c r="AD827" s="105"/>
      <c r="AE827" s="105"/>
      <c r="AF827" s="105"/>
      <c r="AG827" s="105"/>
      <c r="AH827" s="105"/>
      <c r="AI827" s="105"/>
      <c r="AJ827" s="105"/>
      <c r="AK827" s="105"/>
      <c r="AL827" s="105"/>
      <c r="AM827" s="105"/>
      <c r="AN827" s="105"/>
      <c r="AO827" s="105"/>
      <c r="AP827" s="105"/>
      <c r="AQ827" s="105"/>
      <c r="AR827" s="105"/>
      <c r="AS827" s="105"/>
      <c r="AT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c r="AA828" s="105"/>
      <c r="AB828" s="105"/>
      <c r="AC828" s="105"/>
      <c r="AD828" s="105"/>
      <c r="AE828" s="105"/>
      <c r="AF828" s="105"/>
      <c r="AG828" s="105"/>
      <c r="AH828" s="105"/>
      <c r="AI828" s="105"/>
      <c r="AJ828" s="105"/>
      <c r="AK828" s="105"/>
      <c r="AL828" s="105"/>
      <c r="AM828" s="105"/>
      <c r="AN828" s="105"/>
      <c r="AO828" s="105"/>
      <c r="AP828" s="105"/>
      <c r="AQ828" s="105"/>
      <c r="AR828" s="105"/>
      <c r="AS828" s="105"/>
      <c r="AT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c r="AA829" s="105"/>
      <c r="AB829" s="105"/>
      <c r="AC829" s="105"/>
      <c r="AD829" s="105"/>
      <c r="AE829" s="105"/>
      <c r="AF829" s="105"/>
      <c r="AG829" s="105"/>
      <c r="AH829" s="105"/>
      <c r="AI829" s="105"/>
      <c r="AJ829" s="105"/>
      <c r="AK829" s="105"/>
      <c r="AL829" s="105"/>
      <c r="AM829" s="105"/>
      <c r="AN829" s="105"/>
      <c r="AO829" s="105"/>
      <c r="AP829" s="105"/>
      <c r="AQ829" s="105"/>
      <c r="AR829" s="105"/>
      <c r="AS829" s="105"/>
      <c r="AT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c r="AA830" s="105"/>
      <c r="AB830" s="105"/>
      <c r="AC830" s="105"/>
      <c r="AD830" s="105"/>
      <c r="AE830" s="105"/>
      <c r="AF830" s="105"/>
      <c r="AG830" s="105"/>
      <c r="AH830" s="105"/>
      <c r="AI830" s="105"/>
      <c r="AJ830" s="105"/>
      <c r="AK830" s="105"/>
      <c r="AL830" s="105"/>
      <c r="AM830" s="105"/>
      <c r="AN830" s="105"/>
      <c r="AO830" s="105"/>
      <c r="AP830" s="105"/>
      <c r="AQ830" s="105"/>
      <c r="AR830" s="105"/>
      <c r="AS830" s="105"/>
      <c r="AT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c r="AA831" s="105"/>
      <c r="AB831" s="105"/>
      <c r="AC831" s="105"/>
      <c r="AD831" s="105"/>
      <c r="AE831" s="105"/>
      <c r="AF831" s="105"/>
      <c r="AG831" s="105"/>
      <c r="AH831" s="105"/>
      <c r="AI831" s="105"/>
      <c r="AJ831" s="105"/>
      <c r="AK831" s="105"/>
      <c r="AL831" s="105"/>
      <c r="AM831" s="105"/>
      <c r="AN831" s="105"/>
      <c r="AO831" s="105"/>
      <c r="AP831" s="105"/>
      <c r="AQ831" s="105"/>
      <c r="AR831" s="105"/>
      <c r="AS831" s="105"/>
      <c r="AT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c r="AA832" s="105"/>
      <c r="AB832" s="105"/>
      <c r="AC832" s="105"/>
      <c r="AD832" s="105"/>
      <c r="AE832" s="105"/>
      <c r="AF832" s="105"/>
      <c r="AG832" s="105"/>
      <c r="AH832" s="105"/>
      <c r="AI832" s="105"/>
      <c r="AJ832" s="105"/>
      <c r="AK832" s="105"/>
      <c r="AL832" s="105"/>
      <c r="AM832" s="105"/>
      <c r="AN832" s="105"/>
      <c r="AO832" s="105"/>
      <c r="AP832" s="105"/>
      <c r="AQ832" s="105"/>
      <c r="AR832" s="105"/>
      <c r="AS832" s="105"/>
      <c r="AT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s="105"/>
      <c r="AL833" s="105"/>
      <c r="AM833" s="105"/>
      <c r="AN833" s="105"/>
      <c r="AO833" s="105"/>
      <c r="AP833" s="105"/>
      <c r="AQ833" s="105"/>
      <c r="AR833" s="105"/>
      <c r="AS833" s="105"/>
      <c r="AT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s="105"/>
      <c r="AL834" s="105"/>
      <c r="AM834" s="105"/>
      <c r="AN834" s="105"/>
      <c r="AO834" s="105"/>
      <c r="AP834" s="105"/>
      <c r="AQ834" s="105"/>
      <c r="AR834" s="105"/>
      <c r="AS834" s="105"/>
      <c r="AT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s="105"/>
      <c r="AL835" s="105"/>
      <c r="AM835" s="105"/>
      <c r="AN835" s="105"/>
      <c r="AO835" s="105"/>
      <c r="AP835" s="105"/>
      <c r="AQ835" s="105"/>
      <c r="AR835" s="105"/>
      <c r="AS835" s="105"/>
      <c r="AT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c r="AA836" s="105"/>
      <c r="AB836" s="105"/>
      <c r="AC836" s="105"/>
      <c r="AD836" s="105"/>
      <c r="AE836" s="105"/>
      <c r="AF836" s="105"/>
      <c r="AG836" s="105"/>
      <c r="AH836" s="105"/>
      <c r="AI836" s="105"/>
      <c r="AJ836" s="105"/>
      <c r="AK836" s="105"/>
      <c r="AL836" s="105"/>
      <c r="AM836" s="105"/>
      <c r="AN836" s="105"/>
      <c r="AO836" s="105"/>
      <c r="AP836" s="105"/>
      <c r="AQ836" s="105"/>
      <c r="AR836" s="105"/>
      <c r="AS836" s="105"/>
      <c r="AT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c r="AA837" s="105"/>
      <c r="AB837" s="105"/>
      <c r="AC837" s="105"/>
      <c r="AD837" s="105"/>
      <c r="AE837" s="105"/>
      <c r="AF837" s="105"/>
      <c r="AG837" s="105"/>
      <c r="AH837" s="105"/>
      <c r="AI837" s="105"/>
      <c r="AJ837" s="105"/>
      <c r="AK837" s="105"/>
      <c r="AL837" s="105"/>
      <c r="AM837" s="105"/>
      <c r="AN837" s="105"/>
      <c r="AO837" s="105"/>
      <c r="AP837" s="105"/>
      <c r="AQ837" s="105"/>
      <c r="AR837" s="105"/>
      <c r="AS837" s="105"/>
      <c r="AT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c r="AA838" s="105"/>
      <c r="AB838" s="105"/>
      <c r="AC838" s="105"/>
      <c r="AD838" s="105"/>
      <c r="AE838" s="105"/>
      <c r="AF838" s="105"/>
      <c r="AG838" s="105"/>
      <c r="AH838" s="105"/>
      <c r="AI838" s="105"/>
      <c r="AJ838" s="105"/>
      <c r="AK838" s="105"/>
      <c r="AL838" s="105"/>
      <c r="AM838" s="105"/>
      <c r="AN838" s="105"/>
      <c r="AO838" s="105"/>
      <c r="AP838" s="105"/>
      <c r="AQ838" s="105"/>
      <c r="AR838" s="105"/>
      <c r="AS838" s="105"/>
      <c r="AT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c r="AA839" s="105"/>
      <c r="AB839" s="105"/>
      <c r="AC839" s="105"/>
      <c r="AD839" s="105"/>
      <c r="AE839" s="105"/>
      <c r="AF839" s="105"/>
      <c r="AG839" s="105"/>
      <c r="AH839" s="105"/>
      <c r="AI839" s="105"/>
      <c r="AJ839" s="105"/>
      <c r="AK839" s="105"/>
      <c r="AL839" s="105"/>
      <c r="AM839" s="105"/>
      <c r="AN839" s="105"/>
      <c r="AO839" s="105"/>
      <c r="AP839" s="105"/>
      <c r="AQ839" s="105"/>
      <c r="AR839" s="105"/>
      <c r="AS839" s="105"/>
      <c r="AT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c r="AA840" s="105"/>
      <c r="AB840" s="105"/>
      <c r="AC840" s="105"/>
      <c r="AD840" s="105"/>
      <c r="AE840" s="105"/>
      <c r="AF840" s="105"/>
      <c r="AG840" s="105"/>
      <c r="AH840" s="105"/>
      <c r="AI840" s="105"/>
      <c r="AJ840" s="105"/>
      <c r="AK840" s="105"/>
      <c r="AL840" s="105"/>
      <c r="AM840" s="105"/>
      <c r="AN840" s="105"/>
      <c r="AO840" s="105"/>
      <c r="AP840" s="105"/>
      <c r="AQ840" s="105"/>
      <c r="AR840" s="105"/>
      <c r="AS840" s="105"/>
      <c r="AT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c r="AA841" s="105"/>
      <c r="AB841" s="105"/>
      <c r="AC841" s="105"/>
      <c r="AD841" s="105"/>
      <c r="AE841" s="105"/>
      <c r="AF841" s="105"/>
      <c r="AG841" s="105"/>
      <c r="AH841" s="105"/>
      <c r="AI841" s="105"/>
      <c r="AJ841" s="105"/>
      <c r="AK841" s="105"/>
      <c r="AL841" s="105"/>
      <c r="AM841" s="105"/>
      <c r="AN841" s="105"/>
      <c r="AO841" s="105"/>
      <c r="AP841" s="105"/>
      <c r="AQ841" s="105"/>
      <c r="AR841" s="105"/>
      <c r="AS841" s="105"/>
      <c r="AT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c r="AA842" s="105"/>
      <c r="AB842" s="105"/>
      <c r="AC842" s="105"/>
      <c r="AD842" s="105"/>
      <c r="AE842" s="105"/>
      <c r="AF842" s="105"/>
      <c r="AG842" s="105"/>
      <c r="AH842" s="105"/>
      <c r="AI842" s="105"/>
      <c r="AJ842" s="105"/>
      <c r="AK842" s="105"/>
      <c r="AL842" s="105"/>
      <c r="AM842" s="105"/>
      <c r="AN842" s="105"/>
      <c r="AO842" s="105"/>
      <c r="AP842" s="105"/>
      <c r="AQ842" s="105"/>
      <c r="AR842" s="105"/>
      <c r="AS842" s="105"/>
      <c r="AT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c r="AA843" s="105"/>
      <c r="AB843" s="105"/>
      <c r="AC843" s="105"/>
      <c r="AD843" s="105"/>
      <c r="AE843" s="105"/>
      <c r="AF843" s="105"/>
      <c r="AG843" s="105"/>
      <c r="AH843" s="105"/>
      <c r="AI843" s="105"/>
      <c r="AJ843" s="105"/>
      <c r="AK843" s="105"/>
      <c r="AL843" s="105"/>
      <c r="AM843" s="105"/>
      <c r="AN843" s="105"/>
      <c r="AO843" s="105"/>
      <c r="AP843" s="105"/>
      <c r="AQ843" s="105"/>
      <c r="AR843" s="105"/>
      <c r="AS843" s="105"/>
      <c r="AT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c r="AA844" s="105"/>
      <c r="AB844" s="105"/>
      <c r="AC844" s="105"/>
      <c r="AD844" s="105"/>
      <c r="AE844" s="105"/>
      <c r="AF844" s="105"/>
      <c r="AG844" s="105"/>
      <c r="AH844" s="105"/>
      <c r="AI844" s="105"/>
      <c r="AJ844" s="105"/>
      <c r="AK844" s="105"/>
      <c r="AL844" s="105"/>
      <c r="AM844" s="105"/>
      <c r="AN844" s="105"/>
      <c r="AO844" s="105"/>
      <c r="AP844" s="105"/>
      <c r="AQ844" s="105"/>
      <c r="AR844" s="105"/>
      <c r="AS844" s="105"/>
      <c r="AT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c r="AA845" s="105"/>
      <c r="AB845" s="105"/>
      <c r="AC845" s="105"/>
      <c r="AD845" s="105"/>
      <c r="AE845" s="105"/>
      <c r="AF845" s="105"/>
      <c r="AG845" s="105"/>
      <c r="AH845" s="105"/>
      <c r="AI845" s="105"/>
      <c r="AJ845" s="105"/>
      <c r="AK845" s="105"/>
      <c r="AL845" s="105"/>
      <c r="AM845" s="105"/>
      <c r="AN845" s="105"/>
      <c r="AO845" s="105"/>
      <c r="AP845" s="105"/>
      <c r="AQ845" s="105"/>
      <c r="AR845" s="105"/>
      <c r="AS845" s="105"/>
      <c r="AT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c r="AA846" s="105"/>
      <c r="AB846" s="105"/>
      <c r="AC846" s="105"/>
      <c r="AD846" s="105"/>
      <c r="AE846" s="105"/>
      <c r="AF846" s="105"/>
      <c r="AG846" s="105"/>
      <c r="AH846" s="105"/>
      <c r="AI846" s="105"/>
      <c r="AJ846" s="105"/>
      <c r="AK846" s="105"/>
      <c r="AL846" s="105"/>
      <c r="AM846" s="105"/>
      <c r="AN846" s="105"/>
      <c r="AO846" s="105"/>
      <c r="AP846" s="105"/>
      <c r="AQ846" s="105"/>
      <c r="AR846" s="105"/>
      <c r="AS846" s="105"/>
      <c r="AT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c r="AA847" s="105"/>
      <c r="AB847" s="105"/>
      <c r="AC847" s="105"/>
      <c r="AD847" s="105"/>
      <c r="AE847" s="105"/>
      <c r="AF847" s="105"/>
      <c r="AG847" s="105"/>
      <c r="AH847" s="105"/>
      <c r="AI847" s="105"/>
      <c r="AJ847" s="105"/>
      <c r="AK847" s="105"/>
      <c r="AL847" s="105"/>
      <c r="AM847" s="105"/>
      <c r="AN847" s="105"/>
      <c r="AO847" s="105"/>
      <c r="AP847" s="105"/>
      <c r="AQ847" s="105"/>
      <c r="AR847" s="105"/>
      <c r="AS847" s="105"/>
      <c r="AT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c r="AA848" s="105"/>
      <c r="AB848" s="105"/>
      <c r="AC848" s="105"/>
      <c r="AD848" s="105"/>
      <c r="AE848" s="105"/>
      <c r="AF848" s="105"/>
      <c r="AG848" s="105"/>
      <c r="AH848" s="105"/>
      <c r="AI848" s="105"/>
      <c r="AJ848" s="105"/>
      <c r="AK848" s="105"/>
      <c r="AL848" s="105"/>
      <c r="AM848" s="105"/>
      <c r="AN848" s="105"/>
      <c r="AO848" s="105"/>
      <c r="AP848" s="105"/>
      <c r="AQ848" s="105"/>
      <c r="AR848" s="105"/>
      <c r="AS848" s="105"/>
      <c r="AT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c r="AA849" s="105"/>
      <c r="AB849" s="105"/>
      <c r="AC849" s="105"/>
      <c r="AD849" s="105"/>
      <c r="AE849" s="105"/>
      <c r="AF849" s="105"/>
      <c r="AG849" s="105"/>
      <c r="AH849" s="105"/>
      <c r="AI849" s="105"/>
      <c r="AJ849" s="105"/>
      <c r="AK849" s="105"/>
      <c r="AL849" s="105"/>
      <c r="AM849" s="105"/>
      <c r="AN849" s="105"/>
      <c r="AO849" s="105"/>
      <c r="AP849" s="105"/>
      <c r="AQ849" s="105"/>
      <c r="AR849" s="105"/>
      <c r="AS849" s="105"/>
      <c r="AT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c r="AA850" s="105"/>
      <c r="AB850" s="105"/>
      <c r="AC850" s="105"/>
      <c r="AD850" s="105"/>
      <c r="AE850" s="105"/>
      <c r="AF850" s="105"/>
      <c r="AG850" s="105"/>
      <c r="AH850" s="105"/>
      <c r="AI850" s="105"/>
      <c r="AJ850" s="105"/>
      <c r="AK850" s="105"/>
      <c r="AL850" s="105"/>
      <c r="AM850" s="105"/>
      <c r="AN850" s="105"/>
      <c r="AO850" s="105"/>
      <c r="AP850" s="105"/>
      <c r="AQ850" s="105"/>
      <c r="AR850" s="105"/>
      <c r="AS850" s="105"/>
      <c r="AT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c r="AA851" s="105"/>
      <c r="AB851" s="105"/>
      <c r="AC851" s="105"/>
      <c r="AD851" s="105"/>
      <c r="AE851" s="105"/>
      <c r="AF851" s="105"/>
      <c r="AG851" s="105"/>
      <c r="AH851" s="105"/>
      <c r="AI851" s="105"/>
      <c r="AJ851" s="105"/>
      <c r="AK851" s="105"/>
      <c r="AL851" s="105"/>
      <c r="AM851" s="105"/>
      <c r="AN851" s="105"/>
      <c r="AO851" s="105"/>
      <c r="AP851" s="105"/>
      <c r="AQ851" s="105"/>
      <c r="AR851" s="105"/>
      <c r="AS851" s="105"/>
      <c r="AT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c r="AA852" s="105"/>
      <c r="AB852" s="105"/>
      <c r="AC852" s="105"/>
      <c r="AD852" s="105"/>
      <c r="AE852" s="105"/>
      <c r="AF852" s="105"/>
      <c r="AG852" s="105"/>
      <c r="AH852" s="105"/>
      <c r="AI852" s="105"/>
      <c r="AJ852" s="105"/>
      <c r="AK852" s="105"/>
      <c r="AL852" s="105"/>
      <c r="AM852" s="105"/>
      <c r="AN852" s="105"/>
      <c r="AO852" s="105"/>
      <c r="AP852" s="105"/>
      <c r="AQ852" s="105"/>
      <c r="AR852" s="105"/>
      <c r="AS852" s="105"/>
      <c r="AT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c r="AA853" s="105"/>
      <c r="AB853" s="105"/>
      <c r="AC853" s="105"/>
      <c r="AD853" s="105"/>
      <c r="AE853" s="105"/>
      <c r="AF853" s="105"/>
      <c r="AG853" s="105"/>
      <c r="AH853" s="105"/>
      <c r="AI853" s="105"/>
      <c r="AJ853" s="105"/>
      <c r="AK853" s="105"/>
      <c r="AL853" s="105"/>
      <c r="AM853" s="105"/>
      <c r="AN853" s="105"/>
      <c r="AO853" s="105"/>
      <c r="AP853" s="105"/>
      <c r="AQ853" s="105"/>
      <c r="AR853" s="105"/>
      <c r="AS853" s="105"/>
      <c r="AT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c r="AA854" s="105"/>
      <c r="AB854" s="105"/>
      <c r="AC854" s="105"/>
      <c r="AD854" s="105"/>
      <c r="AE854" s="105"/>
      <c r="AF854" s="105"/>
      <c r="AG854" s="105"/>
      <c r="AH854" s="105"/>
      <c r="AI854" s="105"/>
      <c r="AJ854" s="105"/>
      <c r="AK854" s="105"/>
      <c r="AL854" s="105"/>
      <c r="AM854" s="105"/>
      <c r="AN854" s="105"/>
      <c r="AO854" s="105"/>
      <c r="AP854" s="105"/>
      <c r="AQ854" s="105"/>
      <c r="AR854" s="105"/>
      <c r="AS854" s="105"/>
      <c r="AT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c r="AA855" s="105"/>
      <c r="AB855" s="105"/>
      <c r="AC855" s="105"/>
      <c r="AD855" s="105"/>
      <c r="AE855" s="105"/>
      <c r="AF855" s="105"/>
      <c r="AG855" s="105"/>
      <c r="AH855" s="105"/>
      <c r="AI855" s="105"/>
      <c r="AJ855" s="105"/>
      <c r="AK855" s="105"/>
      <c r="AL855" s="105"/>
      <c r="AM855" s="105"/>
      <c r="AN855" s="105"/>
      <c r="AO855" s="105"/>
      <c r="AP855" s="105"/>
      <c r="AQ855" s="105"/>
      <c r="AR855" s="105"/>
      <c r="AS855" s="105"/>
      <c r="AT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c r="AA856" s="105"/>
      <c r="AB856" s="105"/>
      <c r="AC856" s="105"/>
      <c r="AD856" s="105"/>
      <c r="AE856" s="105"/>
      <c r="AF856" s="105"/>
      <c r="AG856" s="105"/>
      <c r="AH856" s="105"/>
      <c r="AI856" s="105"/>
      <c r="AJ856" s="105"/>
      <c r="AK856" s="105"/>
      <c r="AL856" s="105"/>
      <c r="AM856" s="105"/>
      <c r="AN856" s="105"/>
      <c r="AO856" s="105"/>
      <c r="AP856" s="105"/>
      <c r="AQ856" s="105"/>
      <c r="AR856" s="105"/>
      <c r="AS856" s="105"/>
      <c r="AT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c r="AA857" s="105"/>
      <c r="AB857" s="105"/>
      <c r="AC857" s="105"/>
      <c r="AD857" s="105"/>
      <c r="AE857" s="105"/>
      <c r="AF857" s="105"/>
      <c r="AG857" s="105"/>
      <c r="AH857" s="105"/>
      <c r="AI857" s="105"/>
      <c r="AJ857" s="105"/>
      <c r="AK857" s="105"/>
      <c r="AL857" s="105"/>
      <c r="AM857" s="105"/>
      <c r="AN857" s="105"/>
      <c r="AO857" s="105"/>
      <c r="AP857" s="105"/>
      <c r="AQ857" s="105"/>
      <c r="AR857" s="105"/>
      <c r="AS857" s="105"/>
      <c r="AT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c r="AA858" s="105"/>
      <c r="AB858" s="105"/>
      <c r="AC858" s="105"/>
      <c r="AD858" s="105"/>
      <c r="AE858" s="105"/>
      <c r="AF858" s="105"/>
      <c r="AG858" s="105"/>
      <c r="AH858" s="105"/>
      <c r="AI858" s="105"/>
      <c r="AJ858" s="105"/>
      <c r="AK858" s="105"/>
      <c r="AL858" s="105"/>
      <c r="AM858" s="105"/>
      <c r="AN858" s="105"/>
      <c r="AO858" s="105"/>
      <c r="AP858" s="105"/>
      <c r="AQ858" s="105"/>
      <c r="AR858" s="105"/>
      <c r="AS858" s="105"/>
      <c r="AT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c r="AA859" s="105"/>
      <c r="AB859" s="105"/>
      <c r="AC859" s="105"/>
      <c r="AD859" s="105"/>
      <c r="AE859" s="105"/>
      <c r="AF859" s="105"/>
      <c r="AG859" s="105"/>
      <c r="AH859" s="105"/>
      <c r="AI859" s="105"/>
      <c r="AJ859" s="105"/>
      <c r="AK859" s="105"/>
      <c r="AL859" s="105"/>
      <c r="AM859" s="105"/>
      <c r="AN859" s="105"/>
      <c r="AO859" s="105"/>
      <c r="AP859" s="105"/>
      <c r="AQ859" s="105"/>
      <c r="AR859" s="105"/>
      <c r="AS859" s="105"/>
      <c r="AT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c r="AA860" s="105"/>
      <c r="AB860" s="105"/>
      <c r="AC860" s="105"/>
      <c r="AD860" s="105"/>
      <c r="AE860" s="105"/>
      <c r="AF860" s="105"/>
      <c r="AG860" s="105"/>
      <c r="AH860" s="105"/>
      <c r="AI860" s="105"/>
      <c r="AJ860" s="105"/>
      <c r="AK860" s="105"/>
      <c r="AL860" s="105"/>
      <c r="AM860" s="105"/>
      <c r="AN860" s="105"/>
      <c r="AO860" s="105"/>
      <c r="AP860" s="105"/>
      <c r="AQ860" s="105"/>
      <c r="AR860" s="105"/>
      <c r="AS860" s="105"/>
      <c r="AT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c r="AA861" s="105"/>
      <c r="AB861" s="105"/>
      <c r="AC861" s="105"/>
      <c r="AD861" s="105"/>
      <c r="AE861" s="105"/>
      <c r="AF861" s="105"/>
      <c r="AG861" s="105"/>
      <c r="AH861" s="105"/>
      <c r="AI861" s="105"/>
      <c r="AJ861" s="105"/>
      <c r="AK861" s="105"/>
      <c r="AL861" s="105"/>
      <c r="AM861" s="105"/>
      <c r="AN861" s="105"/>
      <c r="AO861" s="105"/>
      <c r="AP861" s="105"/>
      <c r="AQ861" s="105"/>
      <c r="AR861" s="105"/>
      <c r="AS861" s="105"/>
      <c r="AT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c r="AA862" s="105"/>
      <c r="AB862" s="105"/>
      <c r="AC862" s="105"/>
      <c r="AD862" s="105"/>
      <c r="AE862" s="105"/>
      <c r="AF862" s="105"/>
      <c r="AG862" s="105"/>
      <c r="AH862" s="105"/>
      <c r="AI862" s="105"/>
      <c r="AJ862" s="105"/>
      <c r="AK862" s="105"/>
      <c r="AL862" s="105"/>
      <c r="AM862" s="105"/>
      <c r="AN862" s="105"/>
      <c r="AO862" s="105"/>
      <c r="AP862" s="105"/>
      <c r="AQ862" s="105"/>
      <c r="AR862" s="105"/>
      <c r="AS862" s="105"/>
      <c r="AT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c r="AA863" s="105"/>
      <c r="AB863" s="105"/>
      <c r="AC863" s="105"/>
      <c r="AD863" s="105"/>
      <c r="AE863" s="105"/>
      <c r="AF863" s="105"/>
      <c r="AG863" s="105"/>
      <c r="AH863" s="105"/>
      <c r="AI863" s="105"/>
      <c r="AJ863" s="105"/>
      <c r="AK863" s="105"/>
      <c r="AL863" s="105"/>
      <c r="AM863" s="105"/>
      <c r="AN863" s="105"/>
      <c r="AO863" s="105"/>
      <c r="AP863" s="105"/>
      <c r="AQ863" s="105"/>
      <c r="AR863" s="105"/>
      <c r="AS863" s="105"/>
      <c r="AT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c r="AA864" s="105"/>
      <c r="AB864" s="105"/>
      <c r="AC864" s="105"/>
      <c r="AD864" s="105"/>
      <c r="AE864" s="105"/>
      <c r="AF864" s="105"/>
      <c r="AG864" s="105"/>
      <c r="AH864" s="105"/>
      <c r="AI864" s="105"/>
      <c r="AJ864" s="105"/>
      <c r="AK864" s="105"/>
      <c r="AL864" s="105"/>
      <c r="AM864" s="105"/>
      <c r="AN864" s="105"/>
      <c r="AO864" s="105"/>
      <c r="AP864" s="105"/>
      <c r="AQ864" s="105"/>
      <c r="AR864" s="105"/>
      <c r="AS864" s="105"/>
      <c r="AT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c r="AA865" s="105"/>
      <c r="AB865" s="105"/>
      <c r="AC865" s="105"/>
      <c r="AD865" s="105"/>
      <c r="AE865" s="105"/>
      <c r="AF865" s="105"/>
      <c r="AG865" s="105"/>
      <c r="AH865" s="105"/>
      <c r="AI865" s="105"/>
      <c r="AJ865" s="105"/>
      <c r="AK865" s="105"/>
      <c r="AL865" s="105"/>
      <c r="AM865" s="105"/>
      <c r="AN865" s="105"/>
      <c r="AO865" s="105"/>
      <c r="AP865" s="105"/>
      <c r="AQ865" s="105"/>
      <c r="AR865" s="105"/>
      <c r="AS865" s="105"/>
      <c r="AT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c r="AA866" s="105"/>
      <c r="AB866" s="105"/>
      <c r="AC866" s="105"/>
      <c r="AD866" s="105"/>
      <c r="AE866" s="105"/>
      <c r="AF866" s="105"/>
      <c r="AG866" s="105"/>
      <c r="AH866" s="105"/>
      <c r="AI866" s="105"/>
      <c r="AJ866" s="105"/>
      <c r="AK866" s="105"/>
      <c r="AL866" s="105"/>
      <c r="AM866" s="105"/>
      <c r="AN866" s="105"/>
      <c r="AO866" s="105"/>
      <c r="AP866" s="105"/>
      <c r="AQ866" s="105"/>
      <c r="AR866" s="105"/>
      <c r="AS866" s="105"/>
      <c r="AT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c r="AA867" s="105"/>
      <c r="AB867" s="105"/>
      <c r="AC867" s="105"/>
      <c r="AD867" s="105"/>
      <c r="AE867" s="105"/>
      <c r="AF867" s="105"/>
      <c r="AG867" s="105"/>
      <c r="AH867" s="105"/>
      <c r="AI867" s="105"/>
      <c r="AJ867" s="105"/>
      <c r="AK867" s="105"/>
      <c r="AL867" s="105"/>
      <c r="AM867" s="105"/>
      <c r="AN867" s="105"/>
      <c r="AO867" s="105"/>
      <c r="AP867" s="105"/>
      <c r="AQ867" s="105"/>
      <c r="AR867" s="105"/>
      <c r="AS867" s="105"/>
      <c r="AT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c r="AA868" s="105"/>
      <c r="AB868" s="105"/>
      <c r="AC868" s="105"/>
      <c r="AD868" s="105"/>
      <c r="AE868" s="105"/>
      <c r="AF868" s="105"/>
      <c r="AG868" s="105"/>
      <c r="AH868" s="105"/>
      <c r="AI868" s="105"/>
      <c r="AJ868" s="105"/>
      <c r="AK868" s="105"/>
      <c r="AL868" s="105"/>
      <c r="AM868" s="105"/>
      <c r="AN868" s="105"/>
      <c r="AO868" s="105"/>
      <c r="AP868" s="105"/>
      <c r="AQ868" s="105"/>
      <c r="AR868" s="105"/>
      <c r="AS868" s="105"/>
      <c r="AT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c r="AA869" s="105"/>
      <c r="AB869" s="105"/>
      <c r="AC869" s="105"/>
      <c r="AD869" s="105"/>
      <c r="AE869" s="105"/>
      <c r="AF869" s="105"/>
      <c r="AG869" s="105"/>
      <c r="AH869" s="105"/>
      <c r="AI869" s="105"/>
      <c r="AJ869" s="105"/>
      <c r="AK869" s="105"/>
      <c r="AL869" s="105"/>
      <c r="AM869" s="105"/>
      <c r="AN869" s="105"/>
      <c r="AO869" s="105"/>
      <c r="AP869" s="105"/>
      <c r="AQ869" s="105"/>
      <c r="AR869" s="105"/>
      <c r="AS869" s="105"/>
      <c r="AT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c r="AA870" s="105"/>
      <c r="AB870" s="105"/>
      <c r="AC870" s="105"/>
      <c r="AD870" s="105"/>
      <c r="AE870" s="105"/>
      <c r="AF870" s="105"/>
      <c r="AG870" s="105"/>
      <c r="AH870" s="105"/>
      <c r="AI870" s="105"/>
      <c r="AJ870" s="105"/>
      <c r="AK870" s="105"/>
      <c r="AL870" s="105"/>
      <c r="AM870" s="105"/>
      <c r="AN870" s="105"/>
      <c r="AO870" s="105"/>
      <c r="AP870" s="105"/>
      <c r="AQ870" s="105"/>
      <c r="AR870" s="105"/>
      <c r="AS870" s="105"/>
      <c r="AT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c r="AA871" s="105"/>
      <c r="AB871" s="105"/>
      <c r="AC871" s="105"/>
      <c r="AD871" s="105"/>
      <c r="AE871" s="105"/>
      <c r="AF871" s="105"/>
      <c r="AG871" s="105"/>
      <c r="AH871" s="105"/>
      <c r="AI871" s="105"/>
      <c r="AJ871" s="105"/>
      <c r="AK871" s="105"/>
      <c r="AL871" s="105"/>
      <c r="AM871" s="105"/>
      <c r="AN871" s="105"/>
      <c r="AO871" s="105"/>
      <c r="AP871" s="105"/>
      <c r="AQ871" s="105"/>
      <c r="AR871" s="105"/>
      <c r="AS871" s="105"/>
      <c r="AT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c r="AA872" s="105"/>
      <c r="AB872" s="105"/>
      <c r="AC872" s="105"/>
      <c r="AD872" s="105"/>
      <c r="AE872" s="105"/>
      <c r="AF872" s="105"/>
      <c r="AG872" s="105"/>
      <c r="AH872" s="105"/>
      <c r="AI872" s="105"/>
      <c r="AJ872" s="105"/>
      <c r="AK872" s="105"/>
      <c r="AL872" s="105"/>
      <c r="AM872" s="105"/>
      <c r="AN872" s="105"/>
      <c r="AO872" s="105"/>
      <c r="AP872" s="105"/>
      <c r="AQ872" s="105"/>
      <c r="AR872" s="105"/>
      <c r="AS872" s="105"/>
      <c r="AT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105"/>
      <c r="AB873" s="105"/>
      <c r="AC873" s="105"/>
      <c r="AD873" s="105"/>
      <c r="AE873" s="105"/>
      <c r="AF873" s="105"/>
      <c r="AG873" s="105"/>
      <c r="AH873" s="105"/>
      <c r="AI873" s="105"/>
      <c r="AJ873" s="105"/>
      <c r="AK873" s="105"/>
      <c r="AL873" s="105"/>
      <c r="AM873" s="105"/>
      <c r="AN873" s="105"/>
      <c r="AO873" s="105"/>
      <c r="AP873" s="105"/>
      <c r="AQ873" s="105"/>
      <c r="AR873" s="105"/>
      <c r="AS873" s="105"/>
      <c r="AT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c r="AA874" s="105"/>
      <c r="AB874" s="105"/>
      <c r="AC874" s="105"/>
      <c r="AD874" s="105"/>
      <c r="AE874" s="105"/>
      <c r="AF874" s="105"/>
      <c r="AG874" s="105"/>
      <c r="AH874" s="105"/>
      <c r="AI874" s="105"/>
      <c r="AJ874" s="105"/>
      <c r="AK874" s="105"/>
      <c r="AL874" s="105"/>
      <c r="AM874" s="105"/>
      <c r="AN874" s="105"/>
      <c r="AO874" s="105"/>
      <c r="AP874" s="105"/>
      <c r="AQ874" s="105"/>
      <c r="AR874" s="105"/>
      <c r="AS874" s="105"/>
      <c r="AT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c r="AA875" s="105"/>
      <c r="AB875" s="105"/>
      <c r="AC875" s="105"/>
      <c r="AD875" s="105"/>
      <c r="AE875" s="105"/>
      <c r="AF875" s="105"/>
      <c r="AG875" s="105"/>
      <c r="AH875" s="105"/>
      <c r="AI875" s="105"/>
      <c r="AJ875" s="105"/>
      <c r="AK875" s="105"/>
      <c r="AL875" s="105"/>
      <c r="AM875" s="105"/>
      <c r="AN875" s="105"/>
      <c r="AO875" s="105"/>
      <c r="AP875" s="105"/>
      <c r="AQ875" s="105"/>
      <c r="AR875" s="105"/>
      <c r="AS875" s="105"/>
      <c r="AT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c r="AA876" s="105"/>
      <c r="AB876" s="105"/>
      <c r="AC876" s="105"/>
      <c r="AD876" s="105"/>
      <c r="AE876" s="105"/>
      <c r="AF876" s="105"/>
      <c r="AG876" s="105"/>
      <c r="AH876" s="105"/>
      <c r="AI876" s="105"/>
      <c r="AJ876" s="105"/>
      <c r="AK876" s="105"/>
      <c r="AL876" s="105"/>
      <c r="AM876" s="105"/>
      <c r="AN876" s="105"/>
      <c r="AO876" s="105"/>
      <c r="AP876" s="105"/>
      <c r="AQ876" s="105"/>
      <c r="AR876" s="105"/>
      <c r="AS876" s="105"/>
      <c r="AT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c r="AA877" s="105"/>
      <c r="AB877" s="105"/>
      <c r="AC877" s="105"/>
      <c r="AD877" s="105"/>
      <c r="AE877" s="105"/>
      <c r="AF877" s="105"/>
      <c r="AG877" s="105"/>
      <c r="AH877" s="105"/>
      <c r="AI877" s="105"/>
      <c r="AJ877" s="105"/>
      <c r="AK877" s="105"/>
      <c r="AL877" s="105"/>
      <c r="AM877" s="105"/>
      <c r="AN877" s="105"/>
      <c r="AO877" s="105"/>
      <c r="AP877" s="105"/>
      <c r="AQ877" s="105"/>
      <c r="AR877" s="105"/>
      <c r="AS877" s="105"/>
      <c r="AT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c r="AA878" s="105"/>
      <c r="AB878" s="105"/>
      <c r="AC878" s="105"/>
      <c r="AD878" s="105"/>
      <c r="AE878" s="105"/>
      <c r="AF878" s="105"/>
      <c r="AG878" s="105"/>
      <c r="AH878" s="105"/>
      <c r="AI878" s="105"/>
      <c r="AJ878" s="105"/>
      <c r="AK878" s="105"/>
      <c r="AL878" s="105"/>
      <c r="AM878" s="105"/>
      <c r="AN878" s="105"/>
      <c r="AO878" s="105"/>
      <c r="AP878" s="105"/>
      <c r="AQ878" s="105"/>
      <c r="AR878" s="105"/>
      <c r="AS878" s="105"/>
      <c r="AT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c r="AA879" s="105"/>
      <c r="AB879" s="105"/>
      <c r="AC879" s="105"/>
      <c r="AD879" s="105"/>
      <c r="AE879" s="105"/>
      <c r="AF879" s="105"/>
      <c r="AG879" s="105"/>
      <c r="AH879" s="105"/>
      <c r="AI879" s="105"/>
      <c r="AJ879" s="105"/>
      <c r="AK879" s="105"/>
      <c r="AL879" s="105"/>
      <c r="AM879" s="105"/>
      <c r="AN879" s="105"/>
      <c r="AO879" s="105"/>
      <c r="AP879" s="105"/>
      <c r="AQ879" s="105"/>
      <c r="AR879" s="105"/>
      <c r="AS879" s="105"/>
      <c r="AT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c r="AA880" s="105"/>
      <c r="AB880" s="105"/>
      <c r="AC880" s="105"/>
      <c r="AD880" s="105"/>
      <c r="AE880" s="105"/>
      <c r="AF880" s="105"/>
      <c r="AG880" s="105"/>
      <c r="AH880" s="105"/>
      <c r="AI880" s="105"/>
      <c r="AJ880" s="105"/>
      <c r="AK880" s="105"/>
      <c r="AL880" s="105"/>
      <c r="AM880" s="105"/>
      <c r="AN880" s="105"/>
      <c r="AO880" s="105"/>
      <c r="AP880" s="105"/>
      <c r="AQ880" s="105"/>
      <c r="AR880" s="105"/>
      <c r="AS880" s="105"/>
      <c r="AT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c r="AA881" s="105"/>
      <c r="AB881" s="105"/>
      <c r="AC881" s="105"/>
      <c r="AD881" s="105"/>
      <c r="AE881" s="105"/>
      <c r="AF881" s="105"/>
      <c r="AG881" s="105"/>
      <c r="AH881" s="105"/>
      <c r="AI881" s="105"/>
      <c r="AJ881" s="105"/>
      <c r="AK881" s="105"/>
      <c r="AL881" s="105"/>
      <c r="AM881" s="105"/>
      <c r="AN881" s="105"/>
      <c r="AO881" s="105"/>
      <c r="AP881" s="105"/>
      <c r="AQ881" s="105"/>
      <c r="AR881" s="105"/>
      <c r="AS881" s="105"/>
      <c r="AT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c r="AA882" s="105"/>
      <c r="AB882" s="105"/>
      <c r="AC882" s="105"/>
      <c r="AD882" s="105"/>
      <c r="AE882" s="105"/>
      <c r="AF882" s="105"/>
      <c r="AG882" s="105"/>
      <c r="AH882" s="105"/>
      <c r="AI882" s="105"/>
      <c r="AJ882" s="105"/>
      <c r="AK882" s="105"/>
      <c r="AL882" s="105"/>
      <c r="AM882" s="105"/>
      <c r="AN882" s="105"/>
      <c r="AO882" s="105"/>
      <c r="AP882" s="105"/>
      <c r="AQ882" s="105"/>
      <c r="AR882" s="105"/>
      <c r="AS882" s="105"/>
      <c r="AT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c r="AA883" s="105"/>
      <c r="AB883" s="105"/>
      <c r="AC883" s="105"/>
      <c r="AD883" s="105"/>
      <c r="AE883" s="105"/>
      <c r="AF883" s="105"/>
      <c r="AG883" s="105"/>
      <c r="AH883" s="105"/>
      <c r="AI883" s="105"/>
      <c r="AJ883" s="105"/>
      <c r="AK883" s="105"/>
      <c r="AL883" s="105"/>
      <c r="AM883" s="105"/>
      <c r="AN883" s="105"/>
      <c r="AO883" s="105"/>
      <c r="AP883" s="105"/>
      <c r="AQ883" s="105"/>
      <c r="AR883" s="105"/>
      <c r="AS883" s="105"/>
      <c r="AT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105"/>
      <c r="AB884" s="105"/>
      <c r="AC884" s="105"/>
      <c r="AD884" s="105"/>
      <c r="AE884" s="105"/>
      <c r="AF884" s="105"/>
      <c r="AG884" s="105"/>
      <c r="AH884" s="105"/>
      <c r="AI884" s="105"/>
      <c r="AJ884" s="105"/>
      <c r="AK884" s="105"/>
      <c r="AL884" s="105"/>
      <c r="AM884" s="105"/>
      <c r="AN884" s="105"/>
      <c r="AO884" s="105"/>
      <c r="AP884" s="105"/>
      <c r="AQ884" s="105"/>
      <c r="AR884" s="105"/>
      <c r="AS884" s="105"/>
      <c r="AT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c r="AA885" s="105"/>
      <c r="AB885" s="105"/>
      <c r="AC885" s="105"/>
      <c r="AD885" s="105"/>
      <c r="AE885" s="105"/>
      <c r="AF885" s="105"/>
      <c r="AG885" s="105"/>
      <c r="AH885" s="105"/>
      <c r="AI885" s="105"/>
      <c r="AJ885" s="105"/>
      <c r="AK885" s="105"/>
      <c r="AL885" s="105"/>
      <c r="AM885" s="105"/>
      <c r="AN885" s="105"/>
      <c r="AO885" s="105"/>
      <c r="AP885" s="105"/>
      <c r="AQ885" s="105"/>
      <c r="AR885" s="105"/>
      <c r="AS885" s="105"/>
      <c r="AT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c r="AA886" s="105"/>
      <c r="AB886" s="105"/>
      <c r="AC886" s="105"/>
      <c r="AD886" s="105"/>
      <c r="AE886" s="105"/>
      <c r="AF886" s="105"/>
      <c r="AG886" s="105"/>
      <c r="AH886" s="105"/>
      <c r="AI886" s="105"/>
      <c r="AJ886" s="105"/>
      <c r="AK886" s="105"/>
      <c r="AL886" s="105"/>
      <c r="AM886" s="105"/>
      <c r="AN886" s="105"/>
      <c r="AO886" s="105"/>
      <c r="AP886" s="105"/>
      <c r="AQ886" s="105"/>
      <c r="AR886" s="105"/>
      <c r="AS886" s="105"/>
      <c r="AT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c r="AA887" s="105"/>
      <c r="AB887" s="105"/>
      <c r="AC887" s="105"/>
      <c r="AD887" s="105"/>
      <c r="AE887" s="105"/>
      <c r="AF887" s="105"/>
      <c r="AG887" s="105"/>
      <c r="AH887" s="105"/>
      <c r="AI887" s="105"/>
      <c r="AJ887" s="105"/>
      <c r="AK887" s="105"/>
      <c r="AL887" s="105"/>
      <c r="AM887" s="105"/>
      <c r="AN887" s="105"/>
      <c r="AO887" s="105"/>
      <c r="AP887" s="105"/>
      <c r="AQ887" s="105"/>
      <c r="AR887" s="105"/>
      <c r="AS887" s="105"/>
      <c r="AT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c r="AA888" s="105"/>
      <c r="AB888" s="105"/>
      <c r="AC888" s="105"/>
      <c r="AD888" s="105"/>
      <c r="AE888" s="105"/>
      <c r="AF888" s="105"/>
      <c r="AG888" s="105"/>
      <c r="AH888" s="105"/>
      <c r="AI888" s="105"/>
      <c r="AJ888" s="105"/>
      <c r="AK888" s="105"/>
      <c r="AL888" s="105"/>
      <c r="AM888" s="105"/>
      <c r="AN888" s="105"/>
      <c r="AO888" s="105"/>
      <c r="AP888" s="105"/>
      <c r="AQ888" s="105"/>
      <c r="AR888" s="105"/>
      <c r="AS888" s="105"/>
      <c r="AT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c r="AA889" s="105"/>
      <c r="AB889" s="105"/>
      <c r="AC889" s="105"/>
      <c r="AD889" s="105"/>
      <c r="AE889" s="105"/>
      <c r="AF889" s="105"/>
      <c r="AG889" s="105"/>
      <c r="AH889" s="105"/>
      <c r="AI889" s="105"/>
      <c r="AJ889" s="105"/>
      <c r="AK889" s="105"/>
      <c r="AL889" s="105"/>
      <c r="AM889" s="105"/>
      <c r="AN889" s="105"/>
      <c r="AO889" s="105"/>
      <c r="AP889" s="105"/>
      <c r="AQ889" s="105"/>
      <c r="AR889" s="105"/>
      <c r="AS889" s="105"/>
      <c r="AT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c r="AA890" s="105"/>
      <c r="AB890" s="105"/>
      <c r="AC890" s="105"/>
      <c r="AD890" s="105"/>
      <c r="AE890" s="105"/>
      <c r="AF890" s="105"/>
      <c r="AG890" s="105"/>
      <c r="AH890" s="105"/>
      <c r="AI890" s="105"/>
      <c r="AJ890" s="105"/>
      <c r="AK890" s="105"/>
      <c r="AL890" s="105"/>
      <c r="AM890" s="105"/>
      <c r="AN890" s="105"/>
      <c r="AO890" s="105"/>
      <c r="AP890" s="105"/>
      <c r="AQ890" s="105"/>
      <c r="AR890" s="105"/>
      <c r="AS890" s="105"/>
      <c r="AT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c r="AA891" s="105"/>
      <c r="AB891" s="105"/>
      <c r="AC891" s="105"/>
      <c r="AD891" s="105"/>
      <c r="AE891" s="105"/>
      <c r="AF891" s="105"/>
      <c r="AG891" s="105"/>
      <c r="AH891" s="105"/>
      <c r="AI891" s="105"/>
      <c r="AJ891" s="105"/>
      <c r="AK891" s="105"/>
      <c r="AL891" s="105"/>
      <c r="AM891" s="105"/>
      <c r="AN891" s="105"/>
      <c r="AO891" s="105"/>
      <c r="AP891" s="105"/>
      <c r="AQ891" s="105"/>
      <c r="AR891" s="105"/>
      <c r="AS891" s="105"/>
      <c r="AT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c r="AA892" s="105"/>
      <c r="AB892" s="105"/>
      <c r="AC892" s="105"/>
      <c r="AD892" s="105"/>
      <c r="AE892" s="105"/>
      <c r="AF892" s="105"/>
      <c r="AG892" s="105"/>
      <c r="AH892" s="105"/>
      <c r="AI892" s="105"/>
      <c r="AJ892" s="105"/>
      <c r="AK892" s="105"/>
      <c r="AL892" s="105"/>
      <c r="AM892" s="105"/>
      <c r="AN892" s="105"/>
      <c r="AO892" s="105"/>
      <c r="AP892" s="105"/>
      <c r="AQ892" s="105"/>
      <c r="AR892" s="105"/>
      <c r="AS892" s="105"/>
      <c r="AT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c r="AA893" s="105"/>
      <c r="AB893" s="105"/>
      <c r="AC893" s="105"/>
      <c r="AD893" s="105"/>
      <c r="AE893" s="105"/>
      <c r="AF893" s="105"/>
      <c r="AG893" s="105"/>
      <c r="AH893" s="105"/>
      <c r="AI893" s="105"/>
      <c r="AJ893" s="105"/>
      <c r="AK893" s="105"/>
      <c r="AL893" s="105"/>
      <c r="AM893" s="105"/>
      <c r="AN893" s="105"/>
      <c r="AO893" s="105"/>
      <c r="AP893" s="105"/>
      <c r="AQ893" s="105"/>
      <c r="AR893" s="105"/>
      <c r="AS893" s="105"/>
      <c r="AT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c r="AA894" s="105"/>
      <c r="AB894" s="105"/>
      <c r="AC894" s="105"/>
      <c r="AD894" s="105"/>
      <c r="AE894" s="105"/>
      <c r="AF894" s="105"/>
      <c r="AG894" s="105"/>
      <c r="AH894" s="105"/>
      <c r="AI894" s="105"/>
      <c r="AJ894" s="105"/>
      <c r="AK894" s="105"/>
      <c r="AL894" s="105"/>
      <c r="AM894" s="105"/>
      <c r="AN894" s="105"/>
      <c r="AO894" s="105"/>
      <c r="AP894" s="105"/>
      <c r="AQ894" s="105"/>
      <c r="AR894" s="105"/>
      <c r="AS894" s="105"/>
      <c r="AT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c r="AA895" s="105"/>
      <c r="AB895" s="105"/>
      <c r="AC895" s="105"/>
      <c r="AD895" s="105"/>
      <c r="AE895" s="105"/>
      <c r="AF895" s="105"/>
      <c r="AG895" s="105"/>
      <c r="AH895" s="105"/>
      <c r="AI895" s="105"/>
      <c r="AJ895" s="105"/>
      <c r="AK895" s="105"/>
      <c r="AL895" s="105"/>
      <c r="AM895" s="105"/>
      <c r="AN895" s="105"/>
      <c r="AO895" s="105"/>
      <c r="AP895" s="105"/>
      <c r="AQ895" s="105"/>
      <c r="AR895" s="105"/>
      <c r="AS895" s="105"/>
      <c r="AT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c r="AA896" s="105"/>
      <c r="AB896" s="105"/>
      <c r="AC896" s="105"/>
      <c r="AD896" s="105"/>
      <c r="AE896" s="105"/>
      <c r="AF896" s="105"/>
      <c r="AG896" s="105"/>
      <c r="AH896" s="105"/>
      <c r="AI896" s="105"/>
      <c r="AJ896" s="105"/>
      <c r="AK896" s="105"/>
      <c r="AL896" s="105"/>
      <c r="AM896" s="105"/>
      <c r="AN896" s="105"/>
      <c r="AO896" s="105"/>
      <c r="AP896" s="105"/>
      <c r="AQ896" s="105"/>
      <c r="AR896" s="105"/>
      <c r="AS896" s="105"/>
      <c r="AT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c r="AA897" s="105"/>
      <c r="AB897" s="105"/>
      <c r="AC897" s="105"/>
      <c r="AD897" s="105"/>
      <c r="AE897" s="105"/>
      <c r="AF897" s="105"/>
      <c r="AG897" s="105"/>
      <c r="AH897" s="105"/>
      <c r="AI897" s="105"/>
      <c r="AJ897" s="105"/>
      <c r="AK897" s="105"/>
      <c r="AL897" s="105"/>
      <c r="AM897" s="105"/>
      <c r="AN897" s="105"/>
      <c r="AO897" s="105"/>
      <c r="AP897" s="105"/>
      <c r="AQ897" s="105"/>
      <c r="AR897" s="105"/>
      <c r="AS897" s="105"/>
      <c r="AT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c r="AA898" s="105"/>
      <c r="AB898" s="105"/>
      <c r="AC898" s="105"/>
      <c r="AD898" s="105"/>
      <c r="AE898" s="105"/>
      <c r="AF898" s="105"/>
      <c r="AG898" s="105"/>
      <c r="AH898" s="105"/>
      <c r="AI898" s="105"/>
      <c r="AJ898" s="105"/>
      <c r="AK898" s="105"/>
      <c r="AL898" s="105"/>
      <c r="AM898" s="105"/>
      <c r="AN898" s="105"/>
      <c r="AO898" s="105"/>
      <c r="AP898" s="105"/>
      <c r="AQ898" s="105"/>
      <c r="AR898" s="105"/>
      <c r="AS898" s="105"/>
      <c r="AT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c r="AA899" s="105"/>
      <c r="AB899" s="105"/>
      <c r="AC899" s="105"/>
      <c r="AD899" s="105"/>
      <c r="AE899" s="105"/>
      <c r="AF899" s="105"/>
      <c r="AG899" s="105"/>
      <c r="AH899" s="105"/>
      <c r="AI899" s="105"/>
      <c r="AJ899" s="105"/>
      <c r="AK899" s="105"/>
      <c r="AL899" s="105"/>
      <c r="AM899" s="105"/>
      <c r="AN899" s="105"/>
      <c r="AO899" s="105"/>
      <c r="AP899" s="105"/>
      <c r="AQ899" s="105"/>
      <c r="AR899" s="105"/>
      <c r="AS899" s="105"/>
      <c r="AT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c r="AA900" s="105"/>
      <c r="AB900" s="105"/>
      <c r="AC900" s="105"/>
      <c r="AD900" s="105"/>
      <c r="AE900" s="105"/>
      <c r="AF900" s="105"/>
      <c r="AG900" s="105"/>
      <c r="AH900" s="105"/>
      <c r="AI900" s="105"/>
      <c r="AJ900" s="105"/>
      <c r="AK900" s="105"/>
      <c r="AL900" s="105"/>
      <c r="AM900" s="105"/>
      <c r="AN900" s="105"/>
      <c r="AO900" s="105"/>
      <c r="AP900" s="105"/>
      <c r="AQ900" s="105"/>
      <c r="AR900" s="105"/>
      <c r="AS900" s="105"/>
      <c r="AT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c r="AA901" s="105"/>
      <c r="AB901" s="105"/>
      <c r="AC901" s="105"/>
      <c r="AD901" s="105"/>
      <c r="AE901" s="105"/>
      <c r="AF901" s="105"/>
      <c r="AG901" s="105"/>
      <c r="AH901" s="105"/>
      <c r="AI901" s="105"/>
      <c r="AJ901" s="105"/>
      <c r="AK901" s="105"/>
      <c r="AL901" s="105"/>
      <c r="AM901" s="105"/>
      <c r="AN901" s="105"/>
      <c r="AO901" s="105"/>
      <c r="AP901" s="105"/>
      <c r="AQ901" s="105"/>
      <c r="AR901" s="105"/>
      <c r="AS901" s="105"/>
      <c r="AT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c r="AA902" s="105"/>
      <c r="AB902" s="105"/>
      <c r="AC902" s="105"/>
      <c r="AD902" s="105"/>
      <c r="AE902" s="105"/>
      <c r="AF902" s="105"/>
      <c r="AG902" s="105"/>
      <c r="AH902" s="105"/>
      <c r="AI902" s="105"/>
      <c r="AJ902" s="105"/>
      <c r="AK902" s="105"/>
      <c r="AL902" s="105"/>
      <c r="AM902" s="105"/>
      <c r="AN902" s="105"/>
      <c r="AO902" s="105"/>
      <c r="AP902" s="105"/>
      <c r="AQ902" s="105"/>
      <c r="AR902" s="105"/>
      <c r="AS902" s="105"/>
      <c r="AT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c r="AA903" s="105"/>
      <c r="AB903" s="105"/>
      <c r="AC903" s="105"/>
      <c r="AD903" s="105"/>
      <c r="AE903" s="105"/>
      <c r="AF903" s="105"/>
      <c r="AG903" s="105"/>
      <c r="AH903" s="105"/>
      <c r="AI903" s="105"/>
      <c r="AJ903" s="105"/>
      <c r="AK903" s="105"/>
      <c r="AL903" s="105"/>
      <c r="AM903" s="105"/>
      <c r="AN903" s="105"/>
      <c r="AO903" s="105"/>
      <c r="AP903" s="105"/>
      <c r="AQ903" s="105"/>
      <c r="AR903" s="105"/>
      <c r="AS903" s="105"/>
      <c r="AT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c r="AA904" s="105"/>
      <c r="AB904" s="105"/>
      <c r="AC904" s="105"/>
      <c r="AD904" s="105"/>
      <c r="AE904" s="105"/>
      <c r="AF904" s="105"/>
      <c r="AG904" s="105"/>
      <c r="AH904" s="105"/>
      <c r="AI904" s="105"/>
      <c r="AJ904" s="105"/>
      <c r="AK904" s="105"/>
      <c r="AL904" s="105"/>
      <c r="AM904" s="105"/>
      <c r="AN904" s="105"/>
      <c r="AO904" s="105"/>
      <c r="AP904" s="105"/>
      <c r="AQ904" s="105"/>
      <c r="AR904" s="105"/>
      <c r="AS904" s="105"/>
      <c r="AT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c r="AA905" s="105"/>
      <c r="AB905" s="105"/>
      <c r="AC905" s="105"/>
      <c r="AD905" s="105"/>
      <c r="AE905" s="105"/>
      <c r="AF905" s="105"/>
      <c r="AG905" s="105"/>
      <c r="AH905" s="105"/>
      <c r="AI905" s="105"/>
      <c r="AJ905" s="105"/>
      <c r="AK905" s="105"/>
      <c r="AL905" s="105"/>
      <c r="AM905" s="105"/>
      <c r="AN905" s="105"/>
      <c r="AO905" s="105"/>
      <c r="AP905" s="105"/>
      <c r="AQ905" s="105"/>
      <c r="AR905" s="105"/>
      <c r="AS905" s="105"/>
      <c r="AT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c r="AA906" s="105"/>
      <c r="AB906" s="105"/>
      <c r="AC906" s="105"/>
      <c r="AD906" s="105"/>
      <c r="AE906" s="105"/>
      <c r="AF906" s="105"/>
      <c r="AG906" s="105"/>
      <c r="AH906" s="105"/>
      <c r="AI906" s="105"/>
      <c r="AJ906" s="105"/>
      <c r="AK906" s="105"/>
      <c r="AL906" s="105"/>
      <c r="AM906" s="105"/>
      <c r="AN906" s="105"/>
      <c r="AO906" s="105"/>
      <c r="AP906" s="105"/>
      <c r="AQ906" s="105"/>
      <c r="AR906" s="105"/>
      <c r="AS906" s="105"/>
      <c r="AT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c r="AA907" s="105"/>
      <c r="AB907" s="105"/>
      <c r="AC907" s="105"/>
      <c r="AD907" s="105"/>
      <c r="AE907" s="105"/>
      <c r="AF907" s="105"/>
      <c r="AG907" s="105"/>
      <c r="AH907" s="105"/>
      <c r="AI907" s="105"/>
      <c r="AJ907" s="105"/>
      <c r="AK907" s="105"/>
      <c r="AL907" s="105"/>
      <c r="AM907" s="105"/>
      <c r="AN907" s="105"/>
      <c r="AO907" s="105"/>
      <c r="AP907" s="105"/>
      <c r="AQ907" s="105"/>
      <c r="AR907" s="105"/>
      <c r="AS907" s="105"/>
      <c r="AT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c r="AA908" s="105"/>
      <c r="AB908" s="105"/>
      <c r="AC908" s="105"/>
      <c r="AD908" s="105"/>
      <c r="AE908" s="105"/>
      <c r="AF908" s="105"/>
      <c r="AG908" s="105"/>
      <c r="AH908" s="105"/>
      <c r="AI908" s="105"/>
      <c r="AJ908" s="105"/>
      <c r="AK908" s="105"/>
      <c r="AL908" s="105"/>
      <c r="AM908" s="105"/>
      <c r="AN908" s="105"/>
      <c r="AO908" s="105"/>
      <c r="AP908" s="105"/>
      <c r="AQ908" s="105"/>
      <c r="AR908" s="105"/>
      <c r="AS908" s="105"/>
      <c r="AT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c r="AA909" s="105"/>
      <c r="AB909" s="105"/>
      <c r="AC909" s="105"/>
      <c r="AD909" s="105"/>
      <c r="AE909" s="105"/>
      <c r="AF909" s="105"/>
      <c r="AG909" s="105"/>
      <c r="AH909" s="105"/>
      <c r="AI909" s="105"/>
      <c r="AJ909" s="105"/>
      <c r="AK909" s="105"/>
      <c r="AL909" s="105"/>
      <c r="AM909" s="105"/>
      <c r="AN909" s="105"/>
      <c r="AO909" s="105"/>
      <c r="AP909" s="105"/>
      <c r="AQ909" s="105"/>
      <c r="AR909" s="105"/>
      <c r="AS909" s="105"/>
      <c r="AT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c r="AA910" s="105"/>
      <c r="AB910" s="105"/>
      <c r="AC910" s="105"/>
      <c r="AD910" s="105"/>
      <c r="AE910" s="105"/>
      <c r="AF910" s="105"/>
      <c r="AG910" s="105"/>
      <c r="AH910" s="105"/>
      <c r="AI910" s="105"/>
      <c r="AJ910" s="105"/>
      <c r="AK910" s="105"/>
      <c r="AL910" s="105"/>
      <c r="AM910" s="105"/>
      <c r="AN910" s="105"/>
      <c r="AO910" s="105"/>
      <c r="AP910" s="105"/>
      <c r="AQ910" s="105"/>
      <c r="AR910" s="105"/>
      <c r="AS910" s="105"/>
      <c r="AT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c r="AA911" s="105"/>
      <c r="AB911" s="105"/>
      <c r="AC911" s="105"/>
      <c r="AD911" s="105"/>
      <c r="AE911" s="105"/>
      <c r="AF911" s="105"/>
      <c r="AG911" s="105"/>
      <c r="AH911" s="105"/>
      <c r="AI911" s="105"/>
      <c r="AJ911" s="105"/>
      <c r="AK911" s="105"/>
      <c r="AL911" s="105"/>
      <c r="AM911" s="105"/>
      <c r="AN911" s="105"/>
      <c r="AO911" s="105"/>
      <c r="AP911" s="105"/>
      <c r="AQ911" s="105"/>
      <c r="AR911" s="105"/>
      <c r="AS911" s="105"/>
      <c r="AT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c r="AA912" s="105"/>
      <c r="AB912" s="105"/>
      <c r="AC912" s="105"/>
      <c r="AD912" s="105"/>
      <c r="AE912" s="105"/>
      <c r="AF912" s="105"/>
      <c r="AG912" s="105"/>
      <c r="AH912" s="105"/>
      <c r="AI912" s="105"/>
      <c r="AJ912" s="105"/>
      <c r="AK912" s="105"/>
      <c r="AL912" s="105"/>
      <c r="AM912" s="105"/>
      <c r="AN912" s="105"/>
      <c r="AO912" s="105"/>
      <c r="AP912" s="105"/>
      <c r="AQ912" s="105"/>
      <c r="AR912" s="105"/>
      <c r="AS912" s="105"/>
      <c r="AT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c r="AA913" s="105"/>
      <c r="AB913" s="105"/>
      <c r="AC913" s="105"/>
      <c r="AD913" s="105"/>
      <c r="AE913" s="105"/>
      <c r="AF913" s="105"/>
      <c r="AG913" s="105"/>
      <c r="AH913" s="105"/>
      <c r="AI913" s="105"/>
      <c r="AJ913" s="105"/>
      <c r="AK913" s="105"/>
      <c r="AL913" s="105"/>
      <c r="AM913" s="105"/>
      <c r="AN913" s="105"/>
      <c r="AO913" s="105"/>
      <c r="AP913" s="105"/>
      <c r="AQ913" s="105"/>
      <c r="AR913" s="105"/>
      <c r="AS913" s="105"/>
      <c r="AT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c r="AA914" s="105"/>
      <c r="AB914" s="105"/>
      <c r="AC914" s="105"/>
      <c r="AD914" s="105"/>
      <c r="AE914" s="105"/>
      <c r="AF914" s="105"/>
      <c r="AG914" s="105"/>
      <c r="AH914" s="105"/>
      <c r="AI914" s="105"/>
      <c r="AJ914" s="105"/>
      <c r="AK914" s="105"/>
      <c r="AL914" s="105"/>
      <c r="AM914" s="105"/>
      <c r="AN914" s="105"/>
      <c r="AO914" s="105"/>
      <c r="AP914" s="105"/>
      <c r="AQ914" s="105"/>
      <c r="AR914" s="105"/>
      <c r="AS914" s="105"/>
      <c r="AT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c r="AA915" s="105"/>
      <c r="AB915" s="105"/>
      <c r="AC915" s="105"/>
      <c r="AD915" s="105"/>
      <c r="AE915" s="105"/>
      <c r="AF915" s="105"/>
      <c r="AG915" s="105"/>
      <c r="AH915" s="105"/>
      <c r="AI915" s="105"/>
      <c r="AJ915" s="105"/>
      <c r="AK915" s="105"/>
      <c r="AL915" s="105"/>
      <c r="AM915" s="105"/>
      <c r="AN915" s="105"/>
      <c r="AO915" s="105"/>
      <c r="AP915" s="105"/>
      <c r="AQ915" s="105"/>
      <c r="AR915" s="105"/>
      <c r="AS915" s="105"/>
      <c r="AT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c r="AA916" s="105"/>
      <c r="AB916" s="105"/>
      <c r="AC916" s="105"/>
      <c r="AD916" s="105"/>
      <c r="AE916" s="105"/>
      <c r="AF916" s="105"/>
      <c r="AG916" s="105"/>
      <c r="AH916" s="105"/>
      <c r="AI916" s="105"/>
      <c r="AJ916" s="105"/>
      <c r="AK916" s="105"/>
      <c r="AL916" s="105"/>
      <c r="AM916" s="105"/>
      <c r="AN916" s="105"/>
      <c r="AO916" s="105"/>
      <c r="AP916" s="105"/>
      <c r="AQ916" s="105"/>
      <c r="AR916" s="105"/>
      <c r="AS916" s="105"/>
      <c r="AT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c r="AA917" s="105"/>
      <c r="AB917" s="105"/>
      <c r="AC917" s="105"/>
      <c r="AD917" s="105"/>
      <c r="AE917" s="105"/>
      <c r="AF917" s="105"/>
      <c r="AG917" s="105"/>
      <c r="AH917" s="105"/>
      <c r="AI917" s="105"/>
      <c r="AJ917" s="105"/>
      <c r="AK917" s="105"/>
      <c r="AL917" s="105"/>
      <c r="AM917" s="105"/>
      <c r="AN917" s="105"/>
      <c r="AO917" s="105"/>
      <c r="AP917" s="105"/>
      <c r="AQ917" s="105"/>
      <c r="AR917" s="105"/>
      <c r="AS917" s="105"/>
      <c r="AT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c r="AA918" s="105"/>
      <c r="AB918" s="105"/>
      <c r="AC918" s="105"/>
      <c r="AD918" s="105"/>
      <c r="AE918" s="105"/>
      <c r="AF918" s="105"/>
      <c r="AG918" s="105"/>
      <c r="AH918" s="105"/>
      <c r="AI918" s="105"/>
      <c r="AJ918" s="105"/>
      <c r="AK918" s="105"/>
      <c r="AL918" s="105"/>
      <c r="AM918" s="105"/>
      <c r="AN918" s="105"/>
      <c r="AO918" s="105"/>
      <c r="AP918" s="105"/>
      <c r="AQ918" s="105"/>
      <c r="AR918" s="105"/>
      <c r="AS918" s="105"/>
      <c r="AT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c r="AA919" s="105"/>
      <c r="AB919" s="105"/>
      <c r="AC919" s="105"/>
      <c r="AD919" s="105"/>
      <c r="AE919" s="105"/>
      <c r="AF919" s="105"/>
      <c r="AG919" s="105"/>
      <c r="AH919" s="105"/>
      <c r="AI919" s="105"/>
      <c r="AJ919" s="105"/>
      <c r="AK919" s="105"/>
      <c r="AL919" s="105"/>
      <c r="AM919" s="105"/>
      <c r="AN919" s="105"/>
      <c r="AO919" s="105"/>
      <c r="AP919" s="105"/>
      <c r="AQ919" s="105"/>
      <c r="AR919" s="105"/>
      <c r="AS919" s="105"/>
      <c r="AT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c r="AA920" s="105"/>
      <c r="AB920" s="105"/>
      <c r="AC920" s="105"/>
      <c r="AD920" s="105"/>
      <c r="AE920" s="105"/>
      <c r="AF920" s="105"/>
      <c r="AG920" s="105"/>
      <c r="AH920" s="105"/>
      <c r="AI920" s="105"/>
      <c r="AJ920" s="105"/>
      <c r="AK920" s="105"/>
      <c r="AL920" s="105"/>
      <c r="AM920" s="105"/>
      <c r="AN920" s="105"/>
      <c r="AO920" s="105"/>
      <c r="AP920" s="105"/>
      <c r="AQ920" s="105"/>
      <c r="AR920" s="105"/>
      <c r="AS920" s="105"/>
      <c r="AT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c r="AA921" s="105"/>
      <c r="AB921" s="105"/>
      <c r="AC921" s="105"/>
      <c r="AD921" s="105"/>
      <c r="AE921" s="105"/>
      <c r="AF921" s="105"/>
      <c r="AG921" s="105"/>
      <c r="AH921" s="105"/>
      <c r="AI921" s="105"/>
      <c r="AJ921" s="105"/>
      <c r="AK921" s="105"/>
      <c r="AL921" s="105"/>
      <c r="AM921" s="105"/>
      <c r="AN921" s="105"/>
      <c r="AO921" s="105"/>
      <c r="AP921" s="105"/>
      <c r="AQ921" s="105"/>
      <c r="AR921" s="105"/>
      <c r="AS921" s="105"/>
      <c r="AT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c r="AA922" s="105"/>
      <c r="AB922" s="105"/>
      <c r="AC922" s="105"/>
      <c r="AD922" s="105"/>
      <c r="AE922" s="105"/>
      <c r="AF922" s="105"/>
      <c r="AG922" s="105"/>
      <c r="AH922" s="105"/>
      <c r="AI922" s="105"/>
      <c r="AJ922" s="105"/>
      <c r="AK922" s="105"/>
      <c r="AL922" s="105"/>
      <c r="AM922" s="105"/>
      <c r="AN922" s="105"/>
      <c r="AO922" s="105"/>
      <c r="AP922" s="105"/>
      <c r="AQ922" s="105"/>
      <c r="AR922" s="105"/>
      <c r="AS922" s="105"/>
      <c r="AT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c r="AA923" s="105"/>
      <c r="AB923" s="105"/>
      <c r="AC923" s="105"/>
      <c r="AD923" s="105"/>
      <c r="AE923" s="105"/>
      <c r="AF923" s="105"/>
      <c r="AG923" s="105"/>
      <c r="AH923" s="105"/>
      <c r="AI923" s="105"/>
      <c r="AJ923" s="105"/>
      <c r="AK923" s="105"/>
      <c r="AL923" s="105"/>
      <c r="AM923" s="105"/>
      <c r="AN923" s="105"/>
      <c r="AO923" s="105"/>
      <c r="AP923" s="105"/>
      <c r="AQ923" s="105"/>
      <c r="AR923" s="105"/>
      <c r="AS923" s="105"/>
      <c r="AT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c r="AA924" s="105"/>
      <c r="AB924" s="105"/>
      <c r="AC924" s="105"/>
      <c r="AD924" s="105"/>
      <c r="AE924" s="105"/>
      <c r="AF924" s="105"/>
      <c r="AG924" s="105"/>
      <c r="AH924" s="105"/>
      <c r="AI924" s="105"/>
      <c r="AJ924" s="105"/>
      <c r="AK924" s="105"/>
      <c r="AL924" s="105"/>
      <c r="AM924" s="105"/>
      <c r="AN924" s="105"/>
      <c r="AO924" s="105"/>
      <c r="AP924" s="105"/>
      <c r="AQ924" s="105"/>
      <c r="AR924" s="105"/>
      <c r="AS924" s="105"/>
      <c r="AT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c r="AA925" s="105"/>
      <c r="AB925" s="105"/>
      <c r="AC925" s="105"/>
      <c r="AD925" s="105"/>
      <c r="AE925" s="105"/>
      <c r="AF925" s="105"/>
      <c r="AG925" s="105"/>
      <c r="AH925" s="105"/>
      <c r="AI925" s="105"/>
      <c r="AJ925" s="105"/>
      <c r="AK925" s="105"/>
      <c r="AL925" s="105"/>
      <c r="AM925" s="105"/>
      <c r="AN925" s="105"/>
      <c r="AO925" s="105"/>
      <c r="AP925" s="105"/>
      <c r="AQ925" s="105"/>
      <c r="AR925" s="105"/>
      <c r="AS925" s="105"/>
      <c r="AT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c r="AA926" s="105"/>
      <c r="AB926" s="105"/>
      <c r="AC926" s="105"/>
      <c r="AD926" s="105"/>
      <c r="AE926" s="105"/>
      <c r="AF926" s="105"/>
      <c r="AG926" s="105"/>
      <c r="AH926" s="105"/>
      <c r="AI926" s="105"/>
      <c r="AJ926" s="105"/>
      <c r="AK926" s="105"/>
      <c r="AL926" s="105"/>
      <c r="AM926" s="105"/>
      <c r="AN926" s="105"/>
      <c r="AO926" s="105"/>
      <c r="AP926" s="105"/>
      <c r="AQ926" s="105"/>
      <c r="AR926" s="105"/>
      <c r="AS926" s="105"/>
      <c r="AT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c r="AA927" s="105"/>
      <c r="AB927" s="105"/>
      <c r="AC927" s="105"/>
      <c r="AD927" s="105"/>
      <c r="AE927" s="105"/>
      <c r="AF927" s="105"/>
      <c r="AG927" s="105"/>
      <c r="AH927" s="105"/>
      <c r="AI927" s="105"/>
      <c r="AJ927" s="105"/>
      <c r="AK927" s="105"/>
      <c r="AL927" s="105"/>
      <c r="AM927" s="105"/>
      <c r="AN927" s="105"/>
      <c r="AO927" s="105"/>
      <c r="AP927" s="105"/>
      <c r="AQ927" s="105"/>
      <c r="AR927" s="105"/>
      <c r="AS927" s="105"/>
      <c r="AT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c r="AA928" s="105"/>
      <c r="AB928" s="105"/>
      <c r="AC928" s="105"/>
      <c r="AD928" s="105"/>
      <c r="AE928" s="105"/>
      <c r="AF928" s="105"/>
      <c r="AG928" s="105"/>
      <c r="AH928" s="105"/>
      <c r="AI928" s="105"/>
      <c r="AJ928" s="105"/>
      <c r="AK928" s="105"/>
      <c r="AL928" s="105"/>
      <c r="AM928" s="105"/>
      <c r="AN928" s="105"/>
      <c r="AO928" s="105"/>
      <c r="AP928" s="105"/>
      <c r="AQ928" s="105"/>
      <c r="AR928" s="105"/>
      <c r="AS928" s="105"/>
      <c r="AT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c r="AA929" s="105"/>
      <c r="AB929" s="105"/>
      <c r="AC929" s="105"/>
      <c r="AD929" s="105"/>
      <c r="AE929" s="105"/>
      <c r="AF929" s="105"/>
      <c r="AG929" s="105"/>
      <c r="AH929" s="105"/>
      <c r="AI929" s="105"/>
      <c r="AJ929" s="105"/>
      <c r="AK929" s="105"/>
      <c r="AL929" s="105"/>
      <c r="AM929" s="105"/>
      <c r="AN929" s="105"/>
      <c r="AO929" s="105"/>
      <c r="AP929" s="105"/>
      <c r="AQ929" s="105"/>
      <c r="AR929" s="105"/>
      <c r="AS929" s="105"/>
      <c r="AT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c r="AA930" s="105"/>
      <c r="AB930" s="105"/>
      <c r="AC930" s="105"/>
      <c r="AD930" s="105"/>
      <c r="AE930" s="105"/>
      <c r="AF930" s="105"/>
      <c r="AG930" s="105"/>
      <c r="AH930" s="105"/>
      <c r="AI930" s="105"/>
      <c r="AJ930" s="105"/>
      <c r="AK930" s="105"/>
      <c r="AL930" s="105"/>
      <c r="AM930" s="105"/>
      <c r="AN930" s="105"/>
      <c r="AO930" s="105"/>
      <c r="AP930" s="105"/>
      <c r="AQ930" s="105"/>
      <c r="AR930" s="105"/>
      <c r="AS930" s="105"/>
      <c r="AT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c r="AA931" s="105"/>
      <c r="AB931" s="105"/>
      <c r="AC931" s="105"/>
      <c r="AD931" s="105"/>
      <c r="AE931" s="105"/>
      <c r="AF931" s="105"/>
      <c r="AG931" s="105"/>
      <c r="AH931" s="105"/>
      <c r="AI931" s="105"/>
      <c r="AJ931" s="105"/>
      <c r="AK931" s="105"/>
      <c r="AL931" s="105"/>
      <c r="AM931" s="105"/>
      <c r="AN931" s="105"/>
      <c r="AO931" s="105"/>
      <c r="AP931" s="105"/>
      <c r="AQ931" s="105"/>
      <c r="AR931" s="105"/>
      <c r="AS931" s="105"/>
      <c r="AT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c r="AA932" s="105"/>
      <c r="AB932" s="105"/>
      <c r="AC932" s="105"/>
      <c r="AD932" s="105"/>
      <c r="AE932" s="105"/>
      <c r="AF932" s="105"/>
      <c r="AG932" s="105"/>
      <c r="AH932" s="105"/>
      <c r="AI932" s="105"/>
      <c r="AJ932" s="105"/>
      <c r="AK932" s="105"/>
      <c r="AL932" s="105"/>
      <c r="AM932" s="105"/>
      <c r="AN932" s="105"/>
      <c r="AO932" s="105"/>
      <c r="AP932" s="105"/>
      <c r="AQ932" s="105"/>
      <c r="AR932" s="105"/>
      <c r="AS932" s="105"/>
      <c r="AT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c r="AA933" s="105"/>
      <c r="AB933" s="105"/>
      <c r="AC933" s="105"/>
      <c r="AD933" s="105"/>
      <c r="AE933" s="105"/>
      <c r="AF933" s="105"/>
      <c r="AG933" s="105"/>
      <c r="AH933" s="105"/>
      <c r="AI933" s="105"/>
      <c r="AJ933" s="105"/>
      <c r="AK933" s="105"/>
      <c r="AL933" s="105"/>
      <c r="AM933" s="105"/>
      <c r="AN933" s="105"/>
      <c r="AO933" s="105"/>
      <c r="AP933" s="105"/>
      <c r="AQ933" s="105"/>
      <c r="AR933" s="105"/>
      <c r="AS933" s="105"/>
      <c r="AT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c r="AA934" s="105"/>
      <c r="AB934" s="105"/>
      <c r="AC934" s="105"/>
      <c r="AD934" s="105"/>
      <c r="AE934" s="105"/>
      <c r="AF934" s="105"/>
      <c r="AG934" s="105"/>
      <c r="AH934" s="105"/>
      <c r="AI934" s="105"/>
      <c r="AJ934" s="105"/>
      <c r="AK934" s="105"/>
      <c r="AL934" s="105"/>
      <c r="AM934" s="105"/>
      <c r="AN934" s="105"/>
      <c r="AO934" s="105"/>
      <c r="AP934" s="105"/>
      <c r="AQ934" s="105"/>
      <c r="AR934" s="105"/>
      <c r="AS934" s="105"/>
      <c r="AT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c r="AA935" s="105"/>
      <c r="AB935" s="105"/>
      <c r="AC935" s="105"/>
      <c r="AD935" s="105"/>
      <c r="AE935" s="105"/>
      <c r="AF935" s="105"/>
      <c r="AG935" s="105"/>
      <c r="AH935" s="105"/>
      <c r="AI935" s="105"/>
      <c r="AJ935" s="105"/>
      <c r="AK935" s="105"/>
      <c r="AL935" s="105"/>
      <c r="AM935" s="105"/>
      <c r="AN935" s="105"/>
      <c r="AO935" s="105"/>
      <c r="AP935" s="105"/>
      <c r="AQ935" s="105"/>
      <c r="AR935" s="105"/>
      <c r="AS935" s="105"/>
      <c r="AT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c r="AA936" s="105"/>
      <c r="AB936" s="105"/>
      <c r="AC936" s="105"/>
      <c r="AD936" s="105"/>
      <c r="AE936" s="105"/>
      <c r="AF936" s="105"/>
      <c r="AG936" s="105"/>
      <c r="AH936" s="105"/>
      <c r="AI936" s="105"/>
      <c r="AJ936" s="105"/>
      <c r="AK936" s="105"/>
      <c r="AL936" s="105"/>
      <c r="AM936" s="105"/>
      <c r="AN936" s="105"/>
      <c r="AO936" s="105"/>
      <c r="AP936" s="105"/>
      <c r="AQ936" s="105"/>
      <c r="AR936" s="105"/>
      <c r="AS936" s="105"/>
      <c r="AT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c r="AA937" s="105"/>
      <c r="AB937" s="105"/>
      <c r="AC937" s="105"/>
      <c r="AD937" s="105"/>
      <c r="AE937" s="105"/>
      <c r="AF937" s="105"/>
      <c r="AG937" s="105"/>
      <c r="AH937" s="105"/>
      <c r="AI937" s="105"/>
      <c r="AJ937" s="105"/>
      <c r="AK937" s="105"/>
      <c r="AL937" s="105"/>
      <c r="AM937" s="105"/>
      <c r="AN937" s="105"/>
      <c r="AO937" s="105"/>
      <c r="AP937" s="105"/>
      <c r="AQ937" s="105"/>
      <c r="AR937" s="105"/>
      <c r="AS937" s="105"/>
      <c r="AT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c r="AA938" s="105"/>
      <c r="AB938" s="105"/>
      <c r="AC938" s="105"/>
      <c r="AD938" s="105"/>
      <c r="AE938" s="105"/>
      <c r="AF938" s="105"/>
      <c r="AG938" s="105"/>
      <c r="AH938" s="105"/>
      <c r="AI938" s="105"/>
      <c r="AJ938" s="105"/>
      <c r="AK938" s="105"/>
      <c r="AL938" s="105"/>
      <c r="AM938" s="105"/>
      <c r="AN938" s="105"/>
      <c r="AO938" s="105"/>
      <c r="AP938" s="105"/>
      <c r="AQ938" s="105"/>
      <c r="AR938" s="105"/>
      <c r="AS938" s="105"/>
      <c r="AT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c r="AA939" s="105"/>
      <c r="AB939" s="105"/>
      <c r="AC939" s="105"/>
      <c r="AD939" s="105"/>
      <c r="AE939" s="105"/>
      <c r="AF939" s="105"/>
      <c r="AG939" s="105"/>
      <c r="AH939" s="105"/>
      <c r="AI939" s="105"/>
      <c r="AJ939" s="105"/>
      <c r="AK939" s="105"/>
      <c r="AL939" s="105"/>
      <c r="AM939" s="105"/>
      <c r="AN939" s="105"/>
      <c r="AO939" s="105"/>
      <c r="AP939" s="105"/>
      <c r="AQ939" s="105"/>
      <c r="AR939" s="105"/>
      <c r="AS939" s="105"/>
      <c r="AT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c r="AA940" s="105"/>
      <c r="AB940" s="105"/>
      <c r="AC940" s="105"/>
      <c r="AD940" s="105"/>
      <c r="AE940" s="105"/>
      <c r="AF940" s="105"/>
      <c r="AG940" s="105"/>
      <c r="AH940" s="105"/>
      <c r="AI940" s="105"/>
      <c r="AJ940" s="105"/>
      <c r="AK940" s="105"/>
      <c r="AL940" s="105"/>
      <c r="AM940" s="105"/>
      <c r="AN940" s="105"/>
      <c r="AO940" s="105"/>
      <c r="AP940" s="105"/>
      <c r="AQ940" s="105"/>
      <c r="AR940" s="105"/>
      <c r="AS940" s="105"/>
      <c r="AT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c r="AA941" s="105"/>
      <c r="AB941" s="105"/>
      <c r="AC941" s="105"/>
      <c r="AD941" s="105"/>
      <c r="AE941" s="105"/>
      <c r="AF941" s="105"/>
      <c r="AG941" s="105"/>
      <c r="AH941" s="105"/>
      <c r="AI941" s="105"/>
      <c r="AJ941" s="105"/>
      <c r="AK941" s="105"/>
      <c r="AL941" s="105"/>
      <c r="AM941" s="105"/>
      <c r="AN941" s="105"/>
      <c r="AO941" s="105"/>
      <c r="AP941" s="105"/>
      <c r="AQ941" s="105"/>
      <c r="AR941" s="105"/>
      <c r="AS941" s="105"/>
      <c r="AT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c r="AA942" s="105"/>
      <c r="AB942" s="105"/>
      <c r="AC942" s="105"/>
      <c r="AD942" s="105"/>
      <c r="AE942" s="105"/>
      <c r="AF942" s="105"/>
      <c r="AG942" s="105"/>
      <c r="AH942" s="105"/>
      <c r="AI942" s="105"/>
      <c r="AJ942" s="105"/>
      <c r="AK942" s="105"/>
      <c r="AL942" s="105"/>
      <c r="AM942" s="105"/>
      <c r="AN942" s="105"/>
      <c r="AO942" s="105"/>
      <c r="AP942" s="105"/>
      <c r="AQ942" s="105"/>
      <c r="AR942" s="105"/>
      <c r="AS942" s="105"/>
      <c r="AT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c r="AA943" s="105"/>
      <c r="AB943" s="105"/>
      <c r="AC943" s="105"/>
      <c r="AD943" s="105"/>
      <c r="AE943" s="105"/>
      <c r="AF943" s="105"/>
      <c r="AG943" s="105"/>
      <c r="AH943" s="105"/>
      <c r="AI943" s="105"/>
      <c r="AJ943" s="105"/>
      <c r="AK943" s="105"/>
      <c r="AL943" s="105"/>
      <c r="AM943" s="105"/>
      <c r="AN943" s="105"/>
      <c r="AO943" s="105"/>
      <c r="AP943" s="105"/>
      <c r="AQ943" s="105"/>
      <c r="AR943" s="105"/>
      <c r="AS943" s="105"/>
      <c r="AT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c r="AA944" s="105"/>
      <c r="AB944" s="105"/>
      <c r="AC944" s="105"/>
      <c r="AD944" s="105"/>
      <c r="AE944" s="105"/>
      <c r="AF944" s="105"/>
      <c r="AG944" s="105"/>
      <c r="AH944" s="105"/>
      <c r="AI944" s="105"/>
      <c r="AJ944" s="105"/>
      <c r="AK944" s="105"/>
      <c r="AL944" s="105"/>
      <c r="AM944" s="105"/>
      <c r="AN944" s="105"/>
      <c r="AO944" s="105"/>
      <c r="AP944" s="105"/>
      <c r="AQ944" s="105"/>
      <c r="AR944" s="105"/>
      <c r="AS944" s="105"/>
      <c r="AT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c r="AA945" s="105"/>
      <c r="AB945" s="105"/>
      <c r="AC945" s="105"/>
      <c r="AD945" s="105"/>
      <c r="AE945" s="105"/>
      <c r="AF945" s="105"/>
      <c r="AG945" s="105"/>
      <c r="AH945" s="105"/>
      <c r="AI945" s="105"/>
      <c r="AJ945" s="105"/>
      <c r="AK945" s="105"/>
      <c r="AL945" s="105"/>
      <c r="AM945" s="105"/>
      <c r="AN945" s="105"/>
      <c r="AO945" s="105"/>
      <c r="AP945" s="105"/>
      <c r="AQ945" s="105"/>
      <c r="AR945" s="105"/>
      <c r="AS945" s="105"/>
      <c r="AT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c r="AA946" s="105"/>
      <c r="AB946" s="105"/>
      <c r="AC946" s="105"/>
      <c r="AD946" s="105"/>
      <c r="AE946" s="105"/>
      <c r="AF946" s="105"/>
      <c r="AG946" s="105"/>
      <c r="AH946" s="105"/>
      <c r="AI946" s="105"/>
      <c r="AJ946" s="105"/>
      <c r="AK946" s="105"/>
      <c r="AL946" s="105"/>
      <c r="AM946" s="105"/>
      <c r="AN946" s="105"/>
      <c r="AO946" s="105"/>
      <c r="AP946" s="105"/>
      <c r="AQ946" s="105"/>
      <c r="AR946" s="105"/>
      <c r="AS946" s="105"/>
      <c r="AT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c r="AA947" s="105"/>
      <c r="AB947" s="105"/>
      <c r="AC947" s="105"/>
      <c r="AD947" s="105"/>
      <c r="AE947" s="105"/>
      <c r="AF947" s="105"/>
      <c r="AG947" s="105"/>
      <c r="AH947" s="105"/>
      <c r="AI947" s="105"/>
      <c r="AJ947" s="105"/>
      <c r="AK947" s="105"/>
      <c r="AL947" s="105"/>
      <c r="AM947" s="105"/>
      <c r="AN947" s="105"/>
      <c r="AO947" s="105"/>
      <c r="AP947" s="105"/>
      <c r="AQ947" s="105"/>
      <c r="AR947" s="105"/>
      <c r="AS947" s="105"/>
      <c r="AT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c r="AA948" s="105"/>
      <c r="AB948" s="105"/>
      <c r="AC948" s="105"/>
      <c r="AD948" s="105"/>
      <c r="AE948" s="105"/>
      <c r="AF948" s="105"/>
      <c r="AG948" s="105"/>
      <c r="AH948" s="105"/>
      <c r="AI948" s="105"/>
      <c r="AJ948" s="105"/>
      <c r="AK948" s="105"/>
      <c r="AL948" s="105"/>
      <c r="AM948" s="105"/>
      <c r="AN948" s="105"/>
      <c r="AO948" s="105"/>
      <c r="AP948" s="105"/>
      <c r="AQ948" s="105"/>
      <c r="AR948" s="105"/>
      <c r="AS948" s="105"/>
      <c r="AT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c r="AA949" s="105"/>
      <c r="AB949" s="105"/>
      <c r="AC949" s="105"/>
      <c r="AD949" s="105"/>
      <c r="AE949" s="105"/>
      <c r="AF949" s="105"/>
      <c r="AG949" s="105"/>
      <c r="AH949" s="105"/>
      <c r="AI949" s="105"/>
      <c r="AJ949" s="105"/>
      <c r="AK949" s="105"/>
      <c r="AL949" s="105"/>
      <c r="AM949" s="105"/>
      <c r="AN949" s="105"/>
      <c r="AO949" s="105"/>
      <c r="AP949" s="105"/>
      <c r="AQ949" s="105"/>
      <c r="AR949" s="105"/>
      <c r="AS949" s="105"/>
      <c r="AT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c r="AA950" s="105"/>
      <c r="AB950" s="105"/>
      <c r="AC950" s="105"/>
      <c r="AD950" s="105"/>
      <c r="AE950" s="105"/>
      <c r="AF950" s="105"/>
      <c r="AG950" s="105"/>
      <c r="AH950" s="105"/>
      <c r="AI950" s="105"/>
      <c r="AJ950" s="105"/>
      <c r="AK950" s="105"/>
      <c r="AL950" s="105"/>
      <c r="AM950" s="105"/>
      <c r="AN950" s="105"/>
      <c r="AO950" s="105"/>
      <c r="AP950" s="105"/>
      <c r="AQ950" s="105"/>
      <c r="AR950" s="105"/>
      <c r="AS950" s="105"/>
      <c r="AT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c r="AA951" s="105"/>
      <c r="AB951" s="105"/>
      <c r="AC951" s="105"/>
      <c r="AD951" s="105"/>
      <c r="AE951" s="105"/>
      <c r="AF951" s="105"/>
      <c r="AG951" s="105"/>
      <c r="AH951" s="105"/>
      <c r="AI951" s="105"/>
      <c r="AJ951" s="105"/>
      <c r="AK951" s="105"/>
      <c r="AL951" s="105"/>
      <c r="AM951" s="105"/>
      <c r="AN951" s="105"/>
      <c r="AO951" s="105"/>
      <c r="AP951" s="105"/>
      <c r="AQ951" s="105"/>
      <c r="AR951" s="105"/>
      <c r="AS951" s="105"/>
      <c r="AT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c r="AA952" s="105"/>
      <c r="AB952" s="105"/>
      <c r="AC952" s="105"/>
      <c r="AD952" s="105"/>
      <c r="AE952" s="105"/>
      <c r="AF952" s="105"/>
      <c r="AG952" s="105"/>
      <c r="AH952" s="105"/>
      <c r="AI952" s="105"/>
      <c r="AJ952" s="105"/>
      <c r="AK952" s="105"/>
      <c r="AL952" s="105"/>
      <c r="AM952" s="105"/>
      <c r="AN952" s="105"/>
      <c r="AO952" s="105"/>
      <c r="AP952" s="105"/>
      <c r="AQ952" s="105"/>
      <c r="AR952" s="105"/>
      <c r="AS952" s="105"/>
      <c r="AT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c r="AA953" s="105"/>
      <c r="AB953" s="105"/>
      <c r="AC953" s="105"/>
      <c r="AD953" s="105"/>
      <c r="AE953" s="105"/>
      <c r="AF953" s="105"/>
      <c r="AG953" s="105"/>
      <c r="AH953" s="105"/>
      <c r="AI953" s="105"/>
      <c r="AJ953" s="105"/>
      <c r="AK953" s="105"/>
      <c r="AL953" s="105"/>
      <c r="AM953" s="105"/>
      <c r="AN953" s="105"/>
      <c r="AO953" s="105"/>
      <c r="AP953" s="105"/>
      <c r="AQ953" s="105"/>
      <c r="AR953" s="105"/>
      <c r="AS953" s="105"/>
      <c r="AT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c r="AA954" s="105"/>
      <c r="AB954" s="105"/>
      <c r="AC954" s="105"/>
      <c r="AD954" s="105"/>
      <c r="AE954" s="105"/>
      <c r="AF954" s="105"/>
      <c r="AG954" s="105"/>
      <c r="AH954" s="105"/>
      <c r="AI954" s="105"/>
      <c r="AJ954" s="105"/>
      <c r="AK954" s="105"/>
      <c r="AL954" s="105"/>
      <c r="AM954" s="105"/>
      <c r="AN954" s="105"/>
      <c r="AO954" s="105"/>
      <c r="AP954" s="105"/>
      <c r="AQ954" s="105"/>
      <c r="AR954" s="105"/>
      <c r="AS954" s="105"/>
      <c r="AT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c r="AA955" s="105"/>
      <c r="AB955" s="105"/>
      <c r="AC955" s="105"/>
      <c r="AD955" s="105"/>
      <c r="AE955" s="105"/>
      <c r="AF955" s="105"/>
      <c r="AG955" s="105"/>
      <c r="AH955" s="105"/>
      <c r="AI955" s="105"/>
      <c r="AJ955" s="105"/>
      <c r="AK955" s="105"/>
      <c r="AL955" s="105"/>
      <c r="AM955" s="105"/>
      <c r="AN955" s="105"/>
      <c r="AO955" s="105"/>
      <c r="AP955" s="105"/>
      <c r="AQ955" s="105"/>
      <c r="AR955" s="105"/>
      <c r="AS955" s="105"/>
      <c r="AT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c r="AA956" s="105"/>
      <c r="AB956" s="105"/>
      <c r="AC956" s="105"/>
      <c r="AD956" s="105"/>
      <c r="AE956" s="105"/>
      <c r="AF956" s="105"/>
      <c r="AG956" s="105"/>
      <c r="AH956" s="105"/>
      <c r="AI956" s="105"/>
      <c r="AJ956" s="105"/>
      <c r="AK956" s="105"/>
      <c r="AL956" s="105"/>
      <c r="AM956" s="105"/>
      <c r="AN956" s="105"/>
      <c r="AO956" s="105"/>
      <c r="AP956" s="105"/>
      <c r="AQ956" s="105"/>
      <c r="AR956" s="105"/>
      <c r="AS956" s="105"/>
      <c r="AT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c r="AA957" s="105"/>
      <c r="AB957" s="105"/>
      <c r="AC957" s="105"/>
      <c r="AD957" s="105"/>
      <c r="AE957" s="105"/>
      <c r="AF957" s="105"/>
      <c r="AG957" s="105"/>
      <c r="AH957" s="105"/>
      <c r="AI957" s="105"/>
      <c r="AJ957" s="105"/>
      <c r="AK957" s="105"/>
      <c r="AL957" s="105"/>
      <c r="AM957" s="105"/>
      <c r="AN957" s="105"/>
      <c r="AO957" s="105"/>
      <c r="AP957" s="105"/>
      <c r="AQ957" s="105"/>
      <c r="AR957" s="105"/>
      <c r="AS957" s="105"/>
      <c r="AT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c r="AA958" s="105"/>
      <c r="AB958" s="105"/>
      <c r="AC958" s="105"/>
      <c r="AD958" s="105"/>
      <c r="AE958" s="105"/>
      <c r="AF958" s="105"/>
      <c r="AG958" s="105"/>
      <c r="AH958" s="105"/>
      <c r="AI958" s="105"/>
      <c r="AJ958" s="105"/>
      <c r="AK958" s="105"/>
      <c r="AL958" s="105"/>
      <c r="AM958" s="105"/>
      <c r="AN958" s="105"/>
      <c r="AO958" s="105"/>
      <c r="AP958" s="105"/>
      <c r="AQ958" s="105"/>
      <c r="AR958" s="105"/>
      <c r="AS958" s="105"/>
      <c r="AT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G959" s="105"/>
      <c r="AH959" s="105"/>
      <c r="AI959" s="105"/>
      <c r="AJ959" s="105"/>
      <c r="AK959" s="105"/>
      <c r="AL959" s="105"/>
      <c r="AM959" s="105"/>
      <c r="AN959" s="105"/>
      <c r="AO959" s="105"/>
      <c r="AP959" s="105"/>
      <c r="AQ959" s="105"/>
      <c r="AR959" s="105"/>
      <c r="AS959" s="105"/>
      <c r="AT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c r="AA960" s="105"/>
      <c r="AB960" s="105"/>
      <c r="AC960" s="105"/>
      <c r="AD960" s="105"/>
      <c r="AE960" s="105"/>
      <c r="AF960" s="105"/>
      <c r="AG960" s="105"/>
      <c r="AH960" s="105"/>
      <c r="AI960" s="105"/>
      <c r="AJ960" s="105"/>
      <c r="AK960" s="105"/>
      <c r="AL960" s="105"/>
      <c r="AM960" s="105"/>
      <c r="AN960" s="105"/>
      <c r="AO960" s="105"/>
      <c r="AP960" s="105"/>
      <c r="AQ960" s="105"/>
      <c r="AR960" s="105"/>
      <c r="AS960" s="105"/>
      <c r="AT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AK961" s="105"/>
      <c r="AL961" s="105"/>
      <c r="AM961" s="105"/>
      <c r="AN961" s="105"/>
      <c r="AO961" s="105"/>
      <c r="AP961" s="105"/>
      <c r="AQ961" s="105"/>
      <c r="AR961" s="105"/>
      <c r="AS961" s="105"/>
      <c r="AT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c r="AA962" s="105"/>
      <c r="AB962" s="105"/>
      <c r="AC962" s="105"/>
      <c r="AD962" s="105"/>
      <c r="AE962" s="105"/>
      <c r="AF962" s="105"/>
      <c r="AG962" s="105"/>
      <c r="AH962" s="105"/>
      <c r="AI962" s="105"/>
      <c r="AJ962" s="105"/>
      <c r="AK962" s="105"/>
      <c r="AL962" s="105"/>
      <c r="AM962" s="105"/>
      <c r="AN962" s="105"/>
      <c r="AO962" s="105"/>
      <c r="AP962" s="105"/>
      <c r="AQ962" s="105"/>
      <c r="AR962" s="105"/>
      <c r="AS962" s="105"/>
      <c r="AT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c r="AA963" s="105"/>
      <c r="AB963" s="105"/>
      <c r="AC963" s="105"/>
      <c r="AD963" s="105"/>
      <c r="AE963" s="105"/>
      <c r="AF963" s="105"/>
      <c r="AG963" s="105"/>
      <c r="AH963" s="105"/>
      <c r="AI963" s="105"/>
      <c r="AJ963" s="105"/>
      <c r="AK963" s="105"/>
      <c r="AL963" s="105"/>
      <c r="AM963" s="105"/>
      <c r="AN963" s="105"/>
      <c r="AO963" s="105"/>
      <c r="AP963" s="105"/>
      <c r="AQ963" s="105"/>
      <c r="AR963" s="105"/>
      <c r="AS963" s="105"/>
      <c r="AT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AK964" s="105"/>
      <c r="AL964" s="105"/>
      <c r="AM964" s="105"/>
      <c r="AN964" s="105"/>
      <c r="AO964" s="105"/>
      <c r="AP964" s="105"/>
      <c r="AQ964" s="105"/>
      <c r="AR964" s="105"/>
      <c r="AS964" s="105"/>
      <c r="AT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c r="AA965" s="105"/>
      <c r="AB965" s="105"/>
      <c r="AC965" s="105"/>
      <c r="AD965" s="105"/>
      <c r="AE965" s="105"/>
      <c r="AF965" s="105"/>
      <c r="AG965" s="105"/>
      <c r="AH965" s="105"/>
      <c r="AI965" s="105"/>
      <c r="AJ965" s="105"/>
      <c r="AK965" s="105"/>
      <c r="AL965" s="105"/>
      <c r="AM965" s="105"/>
      <c r="AN965" s="105"/>
      <c r="AO965" s="105"/>
      <c r="AP965" s="105"/>
      <c r="AQ965" s="105"/>
      <c r="AR965" s="105"/>
      <c r="AS965" s="105"/>
      <c r="AT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c r="AA966" s="105"/>
      <c r="AB966" s="105"/>
      <c r="AC966" s="105"/>
      <c r="AD966" s="105"/>
      <c r="AE966" s="105"/>
      <c r="AF966" s="105"/>
      <c r="AG966" s="105"/>
      <c r="AH966" s="105"/>
      <c r="AI966" s="105"/>
      <c r="AJ966" s="105"/>
      <c r="AK966" s="105"/>
      <c r="AL966" s="105"/>
      <c r="AM966" s="105"/>
      <c r="AN966" s="105"/>
      <c r="AO966" s="105"/>
      <c r="AP966" s="105"/>
      <c r="AQ966" s="105"/>
      <c r="AR966" s="105"/>
      <c r="AS966" s="105"/>
      <c r="AT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c r="AA967" s="105"/>
      <c r="AB967" s="105"/>
      <c r="AC967" s="105"/>
      <c r="AD967" s="105"/>
      <c r="AE967" s="105"/>
      <c r="AF967" s="105"/>
      <c r="AG967" s="105"/>
      <c r="AH967" s="105"/>
      <c r="AI967" s="105"/>
      <c r="AJ967" s="105"/>
      <c r="AK967" s="105"/>
      <c r="AL967" s="105"/>
      <c r="AM967" s="105"/>
      <c r="AN967" s="105"/>
      <c r="AO967" s="105"/>
      <c r="AP967" s="105"/>
      <c r="AQ967" s="105"/>
      <c r="AR967" s="105"/>
      <c r="AS967" s="105"/>
      <c r="AT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c r="AA968" s="105"/>
      <c r="AB968" s="105"/>
      <c r="AC968" s="105"/>
      <c r="AD968" s="105"/>
      <c r="AE968" s="105"/>
      <c r="AF968" s="105"/>
      <c r="AG968" s="105"/>
      <c r="AH968" s="105"/>
      <c r="AI968" s="105"/>
      <c r="AJ968" s="105"/>
      <c r="AK968" s="105"/>
      <c r="AL968" s="105"/>
      <c r="AM968" s="105"/>
      <c r="AN968" s="105"/>
      <c r="AO968" s="105"/>
      <c r="AP968" s="105"/>
      <c r="AQ968" s="105"/>
      <c r="AR968" s="105"/>
      <c r="AS968" s="105"/>
      <c r="AT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c r="AA969" s="105"/>
      <c r="AB969" s="105"/>
      <c r="AC969" s="105"/>
      <c r="AD969" s="105"/>
      <c r="AE969" s="105"/>
      <c r="AF969" s="105"/>
      <c r="AG969" s="105"/>
      <c r="AH969" s="105"/>
      <c r="AI969" s="105"/>
      <c r="AJ969" s="105"/>
      <c r="AK969" s="105"/>
      <c r="AL969" s="105"/>
      <c r="AM969" s="105"/>
      <c r="AN969" s="105"/>
      <c r="AO969" s="105"/>
      <c r="AP969" s="105"/>
      <c r="AQ969" s="105"/>
      <c r="AR969" s="105"/>
      <c r="AS969" s="105"/>
      <c r="AT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c r="AA970" s="105"/>
      <c r="AB970" s="105"/>
      <c r="AC970" s="105"/>
      <c r="AD970" s="105"/>
      <c r="AE970" s="105"/>
      <c r="AF970" s="105"/>
      <c r="AG970" s="105"/>
      <c r="AH970" s="105"/>
      <c r="AI970" s="105"/>
      <c r="AJ970" s="105"/>
      <c r="AK970" s="105"/>
      <c r="AL970" s="105"/>
      <c r="AM970" s="105"/>
      <c r="AN970" s="105"/>
      <c r="AO970" s="105"/>
      <c r="AP970" s="105"/>
      <c r="AQ970" s="105"/>
      <c r="AR970" s="105"/>
      <c r="AS970" s="105"/>
      <c r="AT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c r="AA971" s="105"/>
      <c r="AB971" s="105"/>
      <c r="AC971" s="105"/>
      <c r="AD971" s="105"/>
      <c r="AE971" s="105"/>
      <c r="AF971" s="105"/>
      <c r="AG971" s="105"/>
      <c r="AH971" s="105"/>
      <c r="AI971" s="105"/>
      <c r="AJ971" s="105"/>
      <c r="AK971" s="105"/>
      <c r="AL971" s="105"/>
      <c r="AM971" s="105"/>
      <c r="AN971" s="105"/>
      <c r="AO971" s="105"/>
      <c r="AP971" s="105"/>
      <c r="AQ971" s="105"/>
      <c r="AR971" s="105"/>
      <c r="AS971" s="105"/>
      <c r="AT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c r="AA972" s="105"/>
      <c r="AB972" s="105"/>
      <c r="AC972" s="105"/>
      <c r="AD972" s="105"/>
      <c r="AE972" s="105"/>
      <c r="AF972" s="105"/>
      <c r="AG972" s="105"/>
      <c r="AH972" s="105"/>
      <c r="AI972" s="105"/>
      <c r="AJ972" s="105"/>
      <c r="AK972" s="105"/>
      <c r="AL972" s="105"/>
      <c r="AM972" s="105"/>
      <c r="AN972" s="105"/>
      <c r="AO972" s="105"/>
      <c r="AP972" s="105"/>
      <c r="AQ972" s="105"/>
      <c r="AR972" s="105"/>
      <c r="AS972" s="105"/>
      <c r="AT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c r="AA973" s="105"/>
      <c r="AB973" s="105"/>
      <c r="AC973" s="105"/>
      <c r="AD973" s="105"/>
      <c r="AE973" s="105"/>
      <c r="AF973" s="105"/>
      <c r="AG973" s="105"/>
      <c r="AH973" s="105"/>
      <c r="AI973" s="105"/>
      <c r="AJ973" s="105"/>
      <c r="AK973" s="105"/>
      <c r="AL973" s="105"/>
      <c r="AM973" s="105"/>
      <c r="AN973" s="105"/>
      <c r="AO973" s="105"/>
      <c r="AP973" s="105"/>
      <c r="AQ973" s="105"/>
      <c r="AR973" s="105"/>
      <c r="AS973" s="105"/>
      <c r="AT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c r="AA974" s="105"/>
      <c r="AB974" s="105"/>
      <c r="AC974" s="105"/>
      <c r="AD974" s="105"/>
      <c r="AE974" s="105"/>
      <c r="AF974" s="105"/>
      <c r="AG974" s="105"/>
      <c r="AH974" s="105"/>
      <c r="AI974" s="105"/>
      <c r="AJ974" s="105"/>
      <c r="AK974" s="105"/>
      <c r="AL974" s="105"/>
      <c r="AM974" s="105"/>
      <c r="AN974" s="105"/>
      <c r="AO974" s="105"/>
      <c r="AP974" s="105"/>
      <c r="AQ974" s="105"/>
      <c r="AR974" s="105"/>
      <c r="AS974" s="105"/>
      <c r="AT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c r="AA975" s="105"/>
      <c r="AB975" s="105"/>
      <c r="AC975" s="105"/>
      <c r="AD975" s="105"/>
      <c r="AE975" s="105"/>
      <c r="AF975" s="105"/>
      <c r="AG975" s="105"/>
      <c r="AH975" s="105"/>
      <c r="AI975" s="105"/>
      <c r="AJ975" s="105"/>
      <c r="AK975" s="105"/>
      <c r="AL975" s="105"/>
      <c r="AM975" s="105"/>
      <c r="AN975" s="105"/>
      <c r="AO975" s="105"/>
      <c r="AP975" s="105"/>
      <c r="AQ975" s="105"/>
      <c r="AR975" s="105"/>
      <c r="AS975" s="105"/>
      <c r="AT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c r="AA976" s="105"/>
      <c r="AB976" s="105"/>
      <c r="AC976" s="105"/>
      <c r="AD976" s="105"/>
      <c r="AE976" s="105"/>
      <c r="AF976" s="105"/>
      <c r="AG976" s="105"/>
      <c r="AH976" s="105"/>
      <c r="AI976" s="105"/>
      <c r="AJ976" s="105"/>
      <c r="AK976" s="105"/>
      <c r="AL976" s="105"/>
      <c r="AM976" s="105"/>
      <c r="AN976" s="105"/>
      <c r="AO976" s="105"/>
      <c r="AP976" s="105"/>
      <c r="AQ976" s="105"/>
      <c r="AR976" s="105"/>
      <c r="AS976" s="105"/>
      <c r="AT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c r="AA977" s="105"/>
      <c r="AB977" s="105"/>
      <c r="AC977" s="105"/>
      <c r="AD977" s="105"/>
      <c r="AE977" s="105"/>
      <c r="AF977" s="105"/>
      <c r="AG977" s="105"/>
      <c r="AH977" s="105"/>
      <c r="AI977" s="105"/>
      <c r="AJ977" s="105"/>
      <c r="AK977" s="105"/>
      <c r="AL977" s="105"/>
      <c r="AM977" s="105"/>
      <c r="AN977" s="105"/>
      <c r="AO977" s="105"/>
      <c r="AP977" s="105"/>
      <c r="AQ977" s="105"/>
      <c r="AR977" s="105"/>
      <c r="AS977" s="105"/>
      <c r="AT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c r="AA978" s="105"/>
      <c r="AB978" s="105"/>
      <c r="AC978" s="105"/>
      <c r="AD978" s="105"/>
      <c r="AE978" s="105"/>
      <c r="AF978" s="105"/>
      <c r="AG978" s="105"/>
      <c r="AH978" s="105"/>
      <c r="AI978" s="105"/>
      <c r="AJ978" s="105"/>
      <c r="AK978" s="105"/>
      <c r="AL978" s="105"/>
      <c r="AM978" s="105"/>
      <c r="AN978" s="105"/>
      <c r="AO978" s="105"/>
      <c r="AP978" s="105"/>
      <c r="AQ978" s="105"/>
      <c r="AR978" s="105"/>
      <c r="AS978" s="105"/>
      <c r="AT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c r="AA979" s="105"/>
      <c r="AB979" s="105"/>
      <c r="AC979" s="105"/>
      <c r="AD979" s="105"/>
      <c r="AE979" s="105"/>
      <c r="AF979" s="105"/>
      <c r="AG979" s="105"/>
      <c r="AH979" s="105"/>
      <c r="AI979" s="105"/>
      <c r="AJ979" s="105"/>
      <c r="AK979" s="105"/>
      <c r="AL979" s="105"/>
      <c r="AM979" s="105"/>
      <c r="AN979" s="105"/>
      <c r="AO979" s="105"/>
      <c r="AP979" s="105"/>
      <c r="AQ979" s="105"/>
      <c r="AR979" s="105"/>
      <c r="AS979" s="105"/>
      <c r="AT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c r="AA980" s="105"/>
      <c r="AB980" s="105"/>
      <c r="AC980" s="105"/>
      <c r="AD980" s="105"/>
      <c r="AE980" s="105"/>
      <c r="AF980" s="105"/>
      <c r="AG980" s="105"/>
      <c r="AH980" s="105"/>
      <c r="AI980" s="105"/>
      <c r="AJ980" s="105"/>
      <c r="AK980" s="105"/>
      <c r="AL980" s="105"/>
      <c r="AM980" s="105"/>
      <c r="AN980" s="105"/>
      <c r="AO980" s="105"/>
      <c r="AP980" s="105"/>
      <c r="AQ980" s="105"/>
      <c r="AR980" s="105"/>
      <c r="AS980" s="105"/>
      <c r="AT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c r="AA981" s="105"/>
      <c r="AB981" s="105"/>
      <c r="AC981" s="105"/>
      <c r="AD981" s="105"/>
      <c r="AE981" s="105"/>
      <c r="AF981" s="105"/>
      <c r="AG981" s="105"/>
      <c r="AH981" s="105"/>
      <c r="AI981" s="105"/>
      <c r="AJ981" s="105"/>
      <c r="AK981" s="105"/>
      <c r="AL981" s="105"/>
      <c r="AM981" s="105"/>
      <c r="AN981" s="105"/>
      <c r="AO981" s="105"/>
      <c r="AP981" s="105"/>
      <c r="AQ981" s="105"/>
      <c r="AR981" s="105"/>
      <c r="AS981" s="105"/>
      <c r="AT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c r="AA982" s="105"/>
      <c r="AB982" s="105"/>
      <c r="AC982" s="105"/>
      <c r="AD982" s="105"/>
      <c r="AE982" s="105"/>
      <c r="AF982" s="105"/>
      <c r="AG982" s="105"/>
      <c r="AH982" s="105"/>
      <c r="AI982" s="105"/>
      <c r="AJ982" s="105"/>
      <c r="AK982" s="105"/>
      <c r="AL982" s="105"/>
      <c r="AM982" s="105"/>
      <c r="AN982" s="105"/>
      <c r="AO982" s="105"/>
      <c r="AP982" s="105"/>
      <c r="AQ982" s="105"/>
      <c r="AR982" s="105"/>
      <c r="AS982" s="105"/>
      <c r="AT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c r="AA983" s="105"/>
      <c r="AB983" s="105"/>
      <c r="AC983" s="105"/>
      <c r="AD983" s="105"/>
      <c r="AE983" s="105"/>
      <c r="AF983" s="105"/>
      <c r="AG983" s="105"/>
      <c r="AH983" s="105"/>
      <c r="AI983" s="105"/>
      <c r="AJ983" s="105"/>
      <c r="AK983" s="105"/>
      <c r="AL983" s="105"/>
      <c r="AM983" s="105"/>
      <c r="AN983" s="105"/>
      <c r="AO983" s="105"/>
      <c r="AP983" s="105"/>
      <c r="AQ983" s="105"/>
      <c r="AR983" s="105"/>
      <c r="AS983" s="105"/>
      <c r="AT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c r="AA984" s="105"/>
      <c r="AB984" s="105"/>
      <c r="AC984" s="105"/>
      <c r="AD984" s="105"/>
      <c r="AE984" s="105"/>
      <c r="AF984" s="105"/>
      <c r="AG984" s="105"/>
      <c r="AH984" s="105"/>
      <c r="AI984" s="105"/>
      <c r="AJ984" s="105"/>
      <c r="AK984" s="105"/>
      <c r="AL984" s="105"/>
      <c r="AM984" s="105"/>
      <c r="AN984" s="105"/>
      <c r="AO984" s="105"/>
      <c r="AP984" s="105"/>
      <c r="AQ984" s="105"/>
      <c r="AR984" s="105"/>
      <c r="AS984" s="105"/>
      <c r="AT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c r="AA985" s="105"/>
      <c r="AB985" s="105"/>
      <c r="AC985" s="105"/>
      <c r="AD985" s="105"/>
      <c r="AE985" s="105"/>
      <c r="AF985" s="105"/>
      <c r="AG985" s="105"/>
      <c r="AH985" s="105"/>
      <c r="AI985" s="105"/>
      <c r="AJ985" s="105"/>
      <c r="AK985" s="105"/>
      <c r="AL985" s="105"/>
      <c r="AM985" s="105"/>
      <c r="AN985" s="105"/>
      <c r="AO985" s="105"/>
      <c r="AP985" s="105"/>
      <c r="AQ985" s="105"/>
      <c r="AR985" s="105"/>
      <c r="AS985" s="105"/>
      <c r="AT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c r="AA986" s="105"/>
      <c r="AB986" s="105"/>
      <c r="AC986" s="105"/>
      <c r="AD986" s="105"/>
      <c r="AE986" s="105"/>
      <c r="AF986" s="105"/>
      <c r="AG986" s="105"/>
      <c r="AH986" s="105"/>
      <c r="AI986" s="105"/>
      <c r="AJ986" s="105"/>
      <c r="AK986" s="105"/>
      <c r="AL986" s="105"/>
      <c r="AM986" s="105"/>
      <c r="AN986" s="105"/>
      <c r="AO986" s="105"/>
      <c r="AP986" s="105"/>
      <c r="AQ986" s="105"/>
      <c r="AR986" s="105"/>
      <c r="AS986" s="105"/>
      <c r="AT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c r="AA987" s="105"/>
      <c r="AB987" s="105"/>
      <c r="AC987" s="105"/>
      <c r="AD987" s="105"/>
      <c r="AE987" s="105"/>
      <c r="AF987" s="105"/>
      <c r="AG987" s="105"/>
      <c r="AH987" s="105"/>
      <c r="AI987" s="105"/>
      <c r="AJ987" s="105"/>
      <c r="AK987" s="105"/>
      <c r="AL987" s="105"/>
      <c r="AM987" s="105"/>
      <c r="AN987" s="105"/>
      <c r="AO987" s="105"/>
      <c r="AP987" s="105"/>
      <c r="AQ987" s="105"/>
      <c r="AR987" s="105"/>
      <c r="AS987" s="105"/>
      <c r="AT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c r="AA988" s="105"/>
      <c r="AB988" s="105"/>
      <c r="AC988" s="105"/>
      <c r="AD988" s="105"/>
      <c r="AE988" s="105"/>
      <c r="AF988" s="105"/>
      <c r="AG988" s="105"/>
      <c r="AH988" s="105"/>
      <c r="AI988" s="105"/>
      <c r="AJ988" s="105"/>
      <c r="AK988" s="105"/>
      <c r="AL988" s="105"/>
      <c r="AM988" s="105"/>
      <c r="AN988" s="105"/>
      <c r="AO988" s="105"/>
      <c r="AP988" s="105"/>
      <c r="AQ988" s="105"/>
      <c r="AR988" s="105"/>
      <c r="AS988" s="105"/>
      <c r="AT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c r="AA989" s="105"/>
      <c r="AB989" s="105"/>
      <c r="AC989" s="105"/>
      <c r="AD989" s="105"/>
      <c r="AE989" s="105"/>
      <c r="AF989" s="105"/>
      <c r="AG989" s="105"/>
      <c r="AH989" s="105"/>
      <c r="AI989" s="105"/>
      <c r="AJ989" s="105"/>
      <c r="AK989" s="105"/>
      <c r="AL989" s="105"/>
      <c r="AM989" s="105"/>
      <c r="AN989" s="105"/>
      <c r="AO989" s="105"/>
      <c r="AP989" s="105"/>
      <c r="AQ989" s="105"/>
      <c r="AR989" s="105"/>
      <c r="AS989" s="105"/>
      <c r="AT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c r="AA990" s="105"/>
      <c r="AB990" s="105"/>
      <c r="AC990" s="105"/>
      <c r="AD990" s="105"/>
      <c r="AE990" s="105"/>
      <c r="AF990" s="105"/>
      <c r="AG990" s="105"/>
      <c r="AH990" s="105"/>
      <c r="AI990" s="105"/>
      <c r="AJ990" s="105"/>
      <c r="AK990" s="105"/>
      <c r="AL990" s="105"/>
      <c r="AM990" s="105"/>
      <c r="AN990" s="105"/>
      <c r="AO990" s="105"/>
      <c r="AP990" s="105"/>
      <c r="AQ990" s="105"/>
      <c r="AR990" s="105"/>
      <c r="AS990" s="105"/>
      <c r="AT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c r="AA991" s="105"/>
      <c r="AB991" s="105"/>
      <c r="AC991" s="105"/>
      <c r="AD991" s="105"/>
      <c r="AE991" s="105"/>
      <c r="AF991" s="105"/>
      <c r="AG991" s="105"/>
      <c r="AH991" s="105"/>
      <c r="AI991" s="105"/>
      <c r="AJ991" s="105"/>
      <c r="AK991" s="105"/>
      <c r="AL991" s="105"/>
      <c r="AM991" s="105"/>
      <c r="AN991" s="105"/>
      <c r="AO991" s="105"/>
      <c r="AP991" s="105"/>
      <c r="AQ991" s="105"/>
      <c r="AR991" s="105"/>
      <c r="AS991" s="105"/>
      <c r="AT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c r="AA992" s="105"/>
      <c r="AB992" s="105"/>
      <c r="AC992" s="105"/>
      <c r="AD992" s="105"/>
      <c r="AE992" s="105"/>
      <c r="AF992" s="105"/>
      <c r="AG992" s="105"/>
      <c r="AH992" s="105"/>
      <c r="AI992" s="105"/>
      <c r="AJ992" s="105"/>
      <c r="AK992" s="105"/>
      <c r="AL992" s="105"/>
      <c r="AM992" s="105"/>
      <c r="AN992" s="105"/>
      <c r="AO992" s="105"/>
      <c r="AP992" s="105"/>
      <c r="AQ992" s="105"/>
      <c r="AR992" s="105"/>
      <c r="AS992" s="105"/>
      <c r="AT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c r="AA993" s="105"/>
      <c r="AB993" s="105"/>
      <c r="AC993" s="105"/>
      <c r="AD993" s="105"/>
      <c r="AE993" s="105"/>
      <c r="AF993" s="105"/>
      <c r="AG993" s="105"/>
      <c r="AH993" s="105"/>
      <c r="AI993" s="105"/>
      <c r="AJ993" s="105"/>
      <c r="AK993" s="105"/>
      <c r="AL993" s="105"/>
      <c r="AM993" s="105"/>
      <c r="AN993" s="105"/>
      <c r="AO993" s="105"/>
      <c r="AP993" s="105"/>
      <c r="AQ993" s="105"/>
      <c r="AR993" s="105"/>
      <c r="AS993" s="105"/>
      <c r="AT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c r="AA994" s="105"/>
      <c r="AB994" s="105"/>
      <c r="AC994" s="105"/>
      <c r="AD994" s="105"/>
      <c r="AE994" s="105"/>
      <c r="AF994" s="105"/>
      <c r="AG994" s="105"/>
      <c r="AH994" s="105"/>
      <c r="AI994" s="105"/>
      <c r="AJ994" s="105"/>
      <c r="AK994" s="105"/>
      <c r="AL994" s="105"/>
      <c r="AM994" s="105"/>
      <c r="AN994" s="105"/>
      <c r="AO994" s="105"/>
      <c r="AP994" s="105"/>
      <c r="AQ994" s="105"/>
      <c r="AR994" s="105"/>
      <c r="AS994" s="105"/>
      <c r="AT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c r="AA995" s="105"/>
      <c r="AB995" s="105"/>
      <c r="AC995" s="105"/>
      <c r="AD995" s="105"/>
      <c r="AE995" s="105"/>
      <c r="AF995" s="105"/>
      <c r="AG995" s="105"/>
      <c r="AH995" s="105"/>
      <c r="AI995" s="105"/>
      <c r="AJ995" s="105"/>
      <c r="AK995" s="105"/>
      <c r="AL995" s="105"/>
      <c r="AM995" s="105"/>
      <c r="AN995" s="105"/>
      <c r="AO995" s="105"/>
      <c r="AP995" s="105"/>
      <c r="AQ995" s="105"/>
      <c r="AR995" s="105"/>
      <c r="AS995" s="105"/>
      <c r="AT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c r="AA996" s="105"/>
      <c r="AB996" s="105"/>
      <c r="AC996" s="105"/>
      <c r="AD996" s="105"/>
      <c r="AE996" s="105"/>
      <c r="AF996" s="105"/>
      <c r="AG996" s="105"/>
      <c r="AH996" s="105"/>
      <c r="AI996" s="105"/>
      <c r="AJ996" s="105"/>
      <c r="AK996" s="105"/>
      <c r="AL996" s="105"/>
      <c r="AM996" s="105"/>
      <c r="AN996" s="105"/>
      <c r="AO996" s="105"/>
      <c r="AP996" s="105"/>
      <c r="AQ996" s="105"/>
      <c r="AR996" s="105"/>
      <c r="AS996" s="105"/>
      <c r="AT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c r="AA997" s="105"/>
      <c r="AB997" s="105"/>
      <c r="AC997" s="105"/>
      <c r="AD997" s="105"/>
      <c r="AE997" s="105"/>
      <c r="AF997" s="105"/>
      <c r="AG997" s="105"/>
      <c r="AH997" s="105"/>
      <c r="AI997" s="105"/>
      <c r="AJ997" s="105"/>
      <c r="AK997" s="105"/>
      <c r="AL997" s="105"/>
      <c r="AM997" s="105"/>
      <c r="AN997" s="105"/>
      <c r="AO997" s="105"/>
      <c r="AP997" s="105"/>
      <c r="AQ997" s="105"/>
      <c r="AR997" s="105"/>
      <c r="AS997" s="105"/>
      <c r="AT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c r="AA998" s="105"/>
      <c r="AB998" s="105"/>
      <c r="AC998" s="105"/>
      <c r="AD998" s="105"/>
      <c r="AE998" s="105"/>
      <c r="AF998" s="105"/>
      <c r="AG998" s="105"/>
      <c r="AH998" s="105"/>
      <c r="AI998" s="105"/>
      <c r="AJ998" s="105"/>
      <c r="AK998" s="105"/>
      <c r="AL998" s="105"/>
      <c r="AM998" s="105"/>
      <c r="AN998" s="105"/>
      <c r="AO998" s="105"/>
      <c r="AP998" s="105"/>
      <c r="AQ998" s="105"/>
      <c r="AR998" s="105"/>
      <c r="AS998" s="105"/>
      <c r="AT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row>
    <row r="1001" ht="15.75" customHeight="1">
      <c r="A1001" s="105"/>
      <c r="B1001" s="105"/>
      <c r="C1001" s="105"/>
      <c r="D1001" s="105"/>
      <c r="E1001" s="105"/>
      <c r="F1001" s="105"/>
      <c r="G1001" s="105"/>
      <c r="H1001" s="105"/>
      <c r="I1001" s="10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row>
    <row r="1002" ht="15.75" customHeight="1">
      <c r="A1002" s="105"/>
      <c r="B1002" s="105"/>
      <c r="C1002" s="105"/>
      <c r="D1002" s="105"/>
      <c r="E1002" s="105"/>
      <c r="F1002" s="105"/>
      <c r="G1002" s="105"/>
      <c r="H1002" s="105"/>
      <c r="I1002" s="105"/>
      <c r="J1002" s="105"/>
      <c r="K1002" s="105"/>
      <c r="L1002" s="105"/>
      <c r="M1002" s="105"/>
      <c r="N1002" s="105"/>
      <c r="O1002" s="105"/>
      <c r="P1002" s="105"/>
      <c r="Q1002" s="105"/>
      <c r="R1002" s="105"/>
      <c r="S1002" s="105"/>
      <c r="T1002" s="105"/>
      <c r="U1002" s="105"/>
      <c r="V1002" s="105"/>
      <c r="W1002" s="105"/>
      <c r="X1002" s="105"/>
      <c r="Y1002" s="105"/>
      <c r="Z1002" s="105"/>
      <c r="AA1002" s="105"/>
      <c r="AB1002" s="105"/>
      <c r="AC1002" s="105"/>
      <c r="AD1002" s="105"/>
      <c r="AE1002" s="105"/>
      <c r="AF1002" s="105"/>
      <c r="AG1002" s="105"/>
      <c r="AH1002" s="105"/>
      <c r="AI1002" s="105"/>
      <c r="AJ1002" s="105"/>
      <c r="AK1002" s="105"/>
      <c r="AL1002" s="105"/>
      <c r="AM1002" s="105"/>
      <c r="AN1002" s="105"/>
      <c r="AO1002" s="105"/>
      <c r="AP1002" s="105"/>
      <c r="AQ1002" s="105"/>
      <c r="AR1002" s="105"/>
      <c r="AS1002" s="105"/>
      <c r="AT1002" s="105"/>
    </row>
    <row r="1003" ht="15.75" customHeight="1">
      <c r="A1003" s="105"/>
      <c r="B1003" s="105"/>
      <c r="C1003" s="105"/>
      <c r="D1003" s="105"/>
      <c r="E1003" s="105"/>
      <c r="F1003" s="105"/>
      <c r="G1003" s="105"/>
      <c r="H1003" s="105"/>
      <c r="I1003" s="105"/>
      <c r="J1003" s="105"/>
      <c r="K1003" s="105"/>
      <c r="L1003" s="105"/>
      <c r="M1003" s="105"/>
      <c r="N1003" s="105"/>
      <c r="O1003" s="105"/>
      <c r="P1003" s="105"/>
      <c r="Q1003" s="105"/>
      <c r="R1003" s="105"/>
      <c r="S1003" s="105"/>
      <c r="T1003" s="105"/>
      <c r="U1003" s="105"/>
      <c r="V1003" s="105"/>
      <c r="W1003" s="105"/>
      <c r="X1003" s="105"/>
      <c r="Y1003" s="105"/>
      <c r="Z1003" s="105"/>
      <c r="AA1003" s="105"/>
      <c r="AB1003" s="105"/>
      <c r="AC1003" s="105"/>
      <c r="AD1003" s="105"/>
      <c r="AE1003" s="105"/>
      <c r="AF1003" s="105"/>
      <c r="AG1003" s="105"/>
      <c r="AH1003" s="105"/>
      <c r="AI1003" s="105"/>
      <c r="AJ1003" s="105"/>
      <c r="AK1003" s="105"/>
      <c r="AL1003" s="105"/>
      <c r="AM1003" s="105"/>
      <c r="AN1003" s="105"/>
      <c r="AO1003" s="105"/>
      <c r="AP1003" s="105"/>
      <c r="AQ1003" s="105"/>
      <c r="AR1003" s="105"/>
      <c r="AS1003" s="105"/>
      <c r="AT1003" s="105"/>
    </row>
    <row r="1004" ht="15.75" customHeight="1">
      <c r="A1004" s="105"/>
      <c r="B1004" s="105"/>
      <c r="C1004" s="105"/>
      <c r="D1004" s="105"/>
      <c r="E1004" s="105"/>
      <c r="F1004" s="105"/>
      <c r="G1004" s="105"/>
      <c r="H1004" s="105"/>
      <c r="I1004" s="105"/>
      <c r="J1004" s="105"/>
      <c r="K1004" s="105"/>
      <c r="L1004" s="105"/>
      <c r="M1004" s="105"/>
      <c r="N1004" s="105"/>
      <c r="O1004" s="105"/>
      <c r="P1004" s="105"/>
      <c r="Q1004" s="105"/>
      <c r="R1004" s="105"/>
      <c r="S1004" s="105"/>
      <c r="T1004" s="105"/>
      <c r="U1004" s="105"/>
      <c r="V1004" s="105"/>
      <c r="W1004" s="105"/>
      <c r="X1004" s="105"/>
      <c r="Y1004" s="105"/>
      <c r="Z1004" s="105"/>
      <c r="AA1004" s="105"/>
      <c r="AB1004" s="105"/>
      <c r="AC1004" s="105"/>
      <c r="AD1004" s="105"/>
      <c r="AE1004" s="105"/>
      <c r="AF1004" s="105"/>
      <c r="AG1004" s="105"/>
      <c r="AH1004" s="105"/>
      <c r="AI1004" s="105"/>
      <c r="AJ1004" s="105"/>
      <c r="AK1004" s="105"/>
      <c r="AL1004" s="105"/>
      <c r="AM1004" s="105"/>
      <c r="AN1004" s="105"/>
      <c r="AO1004" s="105"/>
      <c r="AP1004" s="105"/>
      <c r="AQ1004" s="105"/>
      <c r="AR1004" s="105"/>
      <c r="AS1004" s="105"/>
      <c r="AT1004" s="105"/>
    </row>
    <row r="1005" ht="15.75" customHeight="1">
      <c r="A1005" s="105"/>
      <c r="B1005" s="105"/>
      <c r="C1005" s="105"/>
      <c r="D1005" s="105"/>
      <c r="E1005" s="105"/>
      <c r="F1005" s="105"/>
      <c r="G1005" s="105"/>
      <c r="H1005" s="105"/>
      <c r="I1005" s="105"/>
      <c r="J1005" s="105"/>
      <c r="K1005" s="105"/>
      <c r="L1005" s="105"/>
      <c r="M1005" s="105"/>
      <c r="N1005" s="105"/>
      <c r="O1005" s="105"/>
      <c r="P1005" s="105"/>
      <c r="Q1005" s="105"/>
      <c r="R1005" s="105"/>
      <c r="S1005" s="105"/>
      <c r="T1005" s="105"/>
      <c r="U1005" s="105"/>
      <c r="V1005" s="105"/>
      <c r="W1005" s="105"/>
      <c r="X1005" s="105"/>
      <c r="Y1005" s="105"/>
      <c r="Z1005" s="105"/>
      <c r="AA1005" s="105"/>
      <c r="AB1005" s="105"/>
      <c r="AC1005" s="105"/>
      <c r="AD1005" s="105"/>
      <c r="AE1005" s="105"/>
      <c r="AF1005" s="105"/>
      <c r="AG1005" s="105"/>
      <c r="AH1005" s="105"/>
      <c r="AI1005" s="105"/>
      <c r="AJ1005" s="105"/>
      <c r="AK1005" s="105"/>
      <c r="AL1005" s="105"/>
      <c r="AM1005" s="105"/>
      <c r="AN1005" s="105"/>
      <c r="AO1005" s="105"/>
      <c r="AP1005" s="105"/>
      <c r="AQ1005" s="105"/>
      <c r="AR1005" s="105"/>
      <c r="AS1005" s="105"/>
      <c r="AT1005" s="105"/>
    </row>
    <row r="1006" ht="15.75" customHeight="1">
      <c r="A1006" s="105"/>
      <c r="B1006" s="105"/>
      <c r="C1006" s="105"/>
      <c r="D1006" s="105"/>
      <c r="E1006" s="105"/>
      <c r="F1006" s="105"/>
      <c r="G1006" s="105"/>
      <c r="H1006" s="105"/>
      <c r="I1006" s="105"/>
      <c r="J1006" s="105"/>
      <c r="K1006" s="105"/>
      <c r="L1006" s="105"/>
      <c r="M1006" s="105"/>
      <c r="N1006" s="105"/>
      <c r="O1006" s="105"/>
      <c r="P1006" s="105"/>
      <c r="Q1006" s="105"/>
      <c r="R1006" s="105"/>
      <c r="S1006" s="105"/>
      <c r="T1006" s="105"/>
      <c r="U1006" s="105"/>
      <c r="V1006" s="105"/>
      <c r="W1006" s="105"/>
      <c r="X1006" s="105"/>
      <c r="Y1006" s="105"/>
      <c r="Z1006" s="105"/>
      <c r="AA1006" s="105"/>
      <c r="AB1006" s="105"/>
      <c r="AC1006" s="105"/>
      <c r="AD1006" s="105"/>
      <c r="AE1006" s="105"/>
      <c r="AF1006" s="105"/>
      <c r="AG1006" s="105"/>
      <c r="AH1006" s="105"/>
      <c r="AI1006" s="105"/>
      <c r="AJ1006" s="105"/>
      <c r="AK1006" s="105"/>
      <c r="AL1006" s="105"/>
      <c r="AM1006" s="105"/>
      <c r="AN1006" s="105"/>
      <c r="AO1006" s="105"/>
      <c r="AP1006" s="105"/>
      <c r="AQ1006" s="105"/>
      <c r="AR1006" s="105"/>
      <c r="AS1006" s="105"/>
      <c r="AT1006" s="105"/>
    </row>
    <row r="1007" ht="15.75" customHeight="1">
      <c r="A1007" s="105"/>
      <c r="B1007" s="105"/>
      <c r="C1007" s="105"/>
      <c r="D1007" s="105"/>
      <c r="E1007" s="105"/>
      <c r="F1007" s="105"/>
      <c r="G1007" s="105"/>
      <c r="H1007" s="105"/>
      <c r="I1007" s="105"/>
      <c r="J1007" s="105"/>
      <c r="K1007" s="105"/>
      <c r="L1007" s="105"/>
      <c r="M1007" s="105"/>
      <c r="N1007" s="105"/>
      <c r="O1007" s="105"/>
      <c r="P1007" s="105"/>
      <c r="Q1007" s="105"/>
      <c r="R1007" s="105"/>
      <c r="S1007" s="105"/>
      <c r="T1007" s="105"/>
      <c r="U1007" s="105"/>
      <c r="V1007" s="105"/>
      <c r="W1007" s="105"/>
      <c r="X1007" s="105"/>
      <c r="Y1007" s="105"/>
      <c r="Z1007" s="105"/>
      <c r="AA1007" s="105"/>
      <c r="AB1007" s="105"/>
      <c r="AC1007" s="105"/>
      <c r="AD1007" s="105"/>
      <c r="AE1007" s="105"/>
      <c r="AF1007" s="105"/>
      <c r="AG1007" s="105"/>
      <c r="AH1007" s="105"/>
      <c r="AI1007" s="105"/>
      <c r="AJ1007" s="105"/>
      <c r="AK1007" s="105"/>
      <c r="AL1007" s="105"/>
      <c r="AM1007" s="105"/>
      <c r="AN1007" s="105"/>
      <c r="AO1007" s="105"/>
      <c r="AP1007" s="105"/>
      <c r="AQ1007" s="105"/>
      <c r="AR1007" s="105"/>
      <c r="AS1007" s="105"/>
      <c r="AT1007" s="105"/>
    </row>
    <row r="1008" ht="15.75" customHeight="1">
      <c r="A1008" s="105"/>
      <c r="B1008" s="105"/>
      <c r="C1008" s="105"/>
      <c r="D1008" s="105"/>
      <c r="E1008" s="105"/>
      <c r="F1008" s="105"/>
      <c r="G1008" s="105"/>
      <c r="H1008" s="105"/>
      <c r="I1008" s="105"/>
      <c r="J1008" s="105"/>
      <c r="K1008" s="105"/>
      <c r="L1008" s="105"/>
      <c r="M1008" s="105"/>
      <c r="N1008" s="105"/>
      <c r="O1008" s="105"/>
      <c r="P1008" s="105"/>
      <c r="Q1008" s="105"/>
      <c r="R1008" s="105"/>
      <c r="S1008" s="105"/>
      <c r="T1008" s="105"/>
      <c r="U1008" s="105"/>
      <c r="V1008" s="105"/>
      <c r="W1008" s="105"/>
      <c r="X1008" s="105"/>
      <c r="Y1008" s="105"/>
      <c r="Z1008" s="105"/>
      <c r="AA1008" s="105"/>
      <c r="AB1008" s="105"/>
      <c r="AC1008" s="105"/>
      <c r="AD1008" s="105"/>
      <c r="AE1008" s="105"/>
      <c r="AF1008" s="105"/>
      <c r="AG1008" s="105"/>
      <c r="AH1008" s="105"/>
      <c r="AI1008" s="105"/>
      <c r="AJ1008" s="105"/>
      <c r="AK1008" s="105"/>
      <c r="AL1008" s="105"/>
      <c r="AM1008" s="105"/>
      <c r="AN1008" s="105"/>
      <c r="AO1008" s="105"/>
      <c r="AP1008" s="105"/>
      <c r="AQ1008" s="105"/>
      <c r="AR1008" s="105"/>
      <c r="AS1008" s="105"/>
      <c r="AT1008" s="105"/>
    </row>
  </sheetData>
  <mergeCells count="8">
    <mergeCell ref="H10:X10"/>
    <mergeCell ref="AB10:AR10"/>
    <mergeCell ref="B11:E11"/>
    <mergeCell ref="H33:X33"/>
    <mergeCell ref="AD33:AT33"/>
    <mergeCell ref="H54:X54"/>
    <mergeCell ref="H75:X75"/>
    <mergeCell ref="H99:X99"/>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BBB59"/>
    <outlinePr summaryBelow="0" summaryRight="0"/>
  </sheetPr>
  <sheetViews>
    <sheetView workbookViewId="0"/>
  </sheetViews>
  <sheetFormatPr customHeight="1" defaultColWidth="15.13" defaultRowHeight="15.0"/>
  <cols>
    <col customWidth="1" min="1" max="1" width="9.25"/>
    <col customWidth="1" hidden="1" min="2" max="2" width="34.13"/>
    <col customWidth="1" hidden="1" min="3" max="3" width="3.63"/>
    <col customWidth="1" hidden="1" min="4" max="4" width="10.25"/>
    <col customWidth="1" min="5" max="5" width="26.88"/>
    <col customWidth="1" min="6" max="17" width="8.5"/>
    <col customWidth="1" min="18" max="18" width="8.0"/>
    <col customWidth="1" min="19" max="19" width="8.38"/>
    <col customWidth="1" min="20" max="32" width="8.0"/>
    <col customWidth="1" min="33" max="33" width="7.75"/>
    <col customWidth="1" min="34" max="35" width="8.0"/>
  </cols>
  <sheetData>
    <row r="1" ht="1.5" customHeight="1">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row>
    <row r="2" ht="13.5"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row>
    <row r="3" ht="12.75" customHeight="1">
      <c r="A3" s="105"/>
      <c r="B3" s="105"/>
      <c r="C3" s="105"/>
      <c r="D3" s="105"/>
      <c r="E3" s="273" t="s">
        <v>193</v>
      </c>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5"/>
      <c r="AJ3" s="105"/>
      <c r="AK3" s="105"/>
      <c r="AL3" s="105"/>
      <c r="AM3" s="105"/>
    </row>
    <row r="4" ht="12.75" customHeight="1">
      <c r="A4" s="105"/>
      <c r="B4" s="105"/>
      <c r="C4" s="105"/>
      <c r="D4" s="105"/>
      <c r="E4" s="180"/>
      <c r="AI4" s="276"/>
      <c r="AJ4" s="105"/>
      <c r="AK4" s="105"/>
      <c r="AL4" s="105"/>
      <c r="AM4" s="105"/>
    </row>
    <row r="5" ht="13.5" customHeight="1">
      <c r="A5" s="105"/>
      <c r="B5" s="105"/>
      <c r="C5" s="105"/>
      <c r="D5" s="105"/>
      <c r="E5" s="277"/>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9"/>
      <c r="AJ5" s="105"/>
      <c r="AK5" s="105"/>
      <c r="AL5" s="105"/>
      <c r="AM5" s="105"/>
    </row>
    <row r="6" ht="12.75" customHeight="1">
      <c r="A6" s="105"/>
      <c r="B6" s="105"/>
      <c r="C6" s="105"/>
      <c r="D6" s="105"/>
      <c r="E6" s="280"/>
      <c r="F6" s="281"/>
      <c r="G6" s="282"/>
      <c r="H6" s="283"/>
      <c r="I6" s="283"/>
      <c r="J6" s="283"/>
      <c r="K6" s="283"/>
      <c r="L6" s="283"/>
      <c r="M6" s="283"/>
      <c r="N6" s="283"/>
      <c r="O6" s="283"/>
      <c r="P6" s="283"/>
      <c r="Q6" s="283"/>
      <c r="R6" s="284"/>
      <c r="S6" s="285"/>
      <c r="T6" s="282"/>
      <c r="U6" s="283"/>
      <c r="V6" s="283"/>
      <c r="W6" s="283"/>
      <c r="X6" s="283"/>
      <c r="Y6" s="283"/>
      <c r="Z6" s="283"/>
      <c r="AA6" s="283"/>
      <c r="AB6" s="283"/>
      <c r="AC6" s="283"/>
      <c r="AD6" s="283"/>
      <c r="AE6" s="284"/>
      <c r="AF6" s="285"/>
      <c r="AG6" s="285"/>
      <c r="AH6" s="285"/>
      <c r="AI6" s="285"/>
      <c r="AJ6" s="105"/>
      <c r="AK6" s="105"/>
      <c r="AL6" s="105"/>
      <c r="AM6" s="105"/>
    </row>
    <row r="7" ht="13.5" customHeight="1">
      <c r="A7" s="105"/>
      <c r="B7" s="105"/>
      <c r="C7" s="105"/>
      <c r="D7" s="105"/>
      <c r="E7" s="286"/>
      <c r="F7" s="287" t="s">
        <v>194</v>
      </c>
      <c r="G7" s="288">
        <v>1.0</v>
      </c>
      <c r="H7" s="289">
        <v>2.0</v>
      </c>
      <c r="I7" s="289">
        <v>3.0</v>
      </c>
      <c r="J7" s="289">
        <v>4.0</v>
      </c>
      <c r="K7" s="289">
        <v>5.0</v>
      </c>
      <c r="L7" s="289">
        <v>6.0</v>
      </c>
      <c r="M7" s="289">
        <v>7.0</v>
      </c>
      <c r="N7" s="289">
        <v>8.0</v>
      </c>
      <c r="O7" s="289">
        <v>9.0</v>
      </c>
      <c r="P7" s="289">
        <v>10.0</v>
      </c>
      <c r="Q7" s="289">
        <v>11.0</v>
      </c>
      <c r="R7" s="290">
        <v>12.0</v>
      </c>
      <c r="S7" s="291" t="s">
        <v>13</v>
      </c>
      <c r="T7" s="288">
        <v>1.0</v>
      </c>
      <c r="U7" s="289">
        <v>2.0</v>
      </c>
      <c r="V7" s="289">
        <v>3.0</v>
      </c>
      <c r="W7" s="289">
        <v>4.0</v>
      </c>
      <c r="X7" s="289">
        <v>5.0</v>
      </c>
      <c r="Y7" s="289">
        <v>6.0</v>
      </c>
      <c r="Z7" s="289">
        <v>7.0</v>
      </c>
      <c r="AA7" s="289">
        <v>8.0</v>
      </c>
      <c r="AB7" s="289">
        <v>9.0</v>
      </c>
      <c r="AC7" s="289">
        <v>10.0</v>
      </c>
      <c r="AD7" s="289">
        <v>11.0</v>
      </c>
      <c r="AE7" s="290">
        <v>12.0</v>
      </c>
      <c r="AF7" s="291" t="s">
        <v>14</v>
      </c>
      <c r="AG7" s="291" t="s">
        <v>15</v>
      </c>
      <c r="AH7" s="291" t="s">
        <v>16</v>
      </c>
      <c r="AI7" s="291" t="s">
        <v>17</v>
      </c>
      <c r="AJ7" s="105"/>
      <c r="AK7" s="105"/>
      <c r="AL7" s="105"/>
      <c r="AM7" s="105"/>
    </row>
    <row r="8" ht="13.5" customHeight="1">
      <c r="A8" s="105"/>
      <c r="B8" s="105"/>
      <c r="C8" s="105"/>
      <c r="D8" s="105"/>
      <c r="E8" s="292"/>
      <c r="F8" s="293"/>
      <c r="G8" s="294"/>
      <c r="H8" s="295"/>
      <c r="I8" s="295"/>
      <c r="J8" s="295"/>
      <c r="K8" s="295"/>
      <c r="L8" s="295"/>
      <c r="M8" s="295"/>
      <c r="N8" s="295"/>
      <c r="O8" s="295"/>
      <c r="P8" s="295"/>
      <c r="Q8" s="295"/>
      <c r="R8" s="296"/>
      <c r="S8" s="297"/>
      <c r="T8" s="294"/>
      <c r="U8" s="295"/>
      <c r="V8" s="295"/>
      <c r="W8" s="295"/>
      <c r="X8" s="295"/>
      <c r="Y8" s="295"/>
      <c r="Z8" s="295"/>
      <c r="AA8" s="295"/>
      <c r="AB8" s="295"/>
      <c r="AC8" s="295"/>
      <c r="AD8" s="295"/>
      <c r="AE8" s="296"/>
      <c r="AF8" s="297"/>
      <c r="AG8" s="297"/>
      <c r="AH8" s="297"/>
      <c r="AI8" s="297"/>
      <c r="AJ8" s="105"/>
      <c r="AK8" s="105"/>
      <c r="AL8" s="105"/>
      <c r="AM8" s="105"/>
    </row>
    <row r="9" ht="13.5" customHeight="1">
      <c r="A9" s="105"/>
      <c r="B9" s="105"/>
      <c r="C9" s="105"/>
      <c r="D9" s="105"/>
      <c r="E9" s="298" t="s">
        <v>195</v>
      </c>
      <c r="F9" s="299"/>
      <c r="G9" s="300">
        <f t="shared" ref="G9:R9" si="1">F54</f>
        <v>170000</v>
      </c>
      <c r="H9" s="301">
        <f t="shared" si="1"/>
        <v>165838</v>
      </c>
      <c r="I9" s="301">
        <f t="shared" si="1"/>
        <v>165636</v>
      </c>
      <c r="J9" s="301">
        <f t="shared" si="1"/>
        <v>168435.8</v>
      </c>
      <c r="K9" s="301">
        <f t="shared" si="1"/>
        <v>168233.8</v>
      </c>
      <c r="L9" s="301">
        <f t="shared" si="1"/>
        <v>168031.8</v>
      </c>
      <c r="M9" s="301">
        <f t="shared" si="1"/>
        <v>161553.2</v>
      </c>
      <c r="N9" s="301">
        <f t="shared" si="1"/>
        <v>161351.2</v>
      </c>
      <c r="O9" s="301">
        <f t="shared" si="1"/>
        <v>161149.2</v>
      </c>
      <c r="P9" s="301">
        <f t="shared" si="1"/>
        <v>154670.6</v>
      </c>
      <c r="Q9" s="301">
        <f t="shared" si="1"/>
        <v>154468.6</v>
      </c>
      <c r="R9" s="302">
        <f t="shared" si="1"/>
        <v>154266.6</v>
      </c>
      <c r="S9" s="303">
        <v>0.0</v>
      </c>
      <c r="T9" s="302">
        <f t="shared" ref="T9:AE9" si="2">S54</f>
        <v>145948.8</v>
      </c>
      <c r="U9" s="302">
        <f t="shared" si="2"/>
        <v>163292.469</v>
      </c>
      <c r="V9" s="302">
        <f t="shared" si="2"/>
        <v>180636.138</v>
      </c>
      <c r="W9" s="302">
        <f t="shared" si="2"/>
        <v>171045.0317</v>
      </c>
      <c r="X9" s="302">
        <f t="shared" si="2"/>
        <v>188388.7007</v>
      </c>
      <c r="Y9" s="302">
        <f t="shared" si="2"/>
        <v>205732.3697</v>
      </c>
      <c r="Z9" s="302">
        <f t="shared" si="2"/>
        <v>193585.5126</v>
      </c>
      <c r="AA9" s="302">
        <f t="shared" si="2"/>
        <v>210929.1816</v>
      </c>
      <c r="AB9" s="302">
        <f t="shared" si="2"/>
        <v>228272.8506</v>
      </c>
      <c r="AC9" s="302">
        <f t="shared" si="2"/>
        <v>233375.9936</v>
      </c>
      <c r="AD9" s="302">
        <f t="shared" si="2"/>
        <v>250719.6626</v>
      </c>
      <c r="AE9" s="302">
        <f t="shared" si="2"/>
        <v>268063.3316</v>
      </c>
      <c r="AF9" s="302">
        <f>S54</f>
        <v>145948.8</v>
      </c>
      <c r="AG9" s="303">
        <f t="shared" ref="AG9:AI9" si="3">AF54</f>
        <v>235629.3534</v>
      </c>
      <c r="AH9" s="303">
        <f t="shared" si="3"/>
        <v>500715.9362</v>
      </c>
      <c r="AI9" s="303">
        <f t="shared" si="3"/>
        <v>1034642.146</v>
      </c>
      <c r="AJ9" s="105"/>
      <c r="AK9" s="105"/>
      <c r="AL9" s="105"/>
      <c r="AM9" s="105"/>
    </row>
    <row r="10" ht="12.75" customHeight="1">
      <c r="A10" s="105"/>
      <c r="B10" s="105"/>
      <c r="C10" s="105"/>
      <c r="D10" s="105"/>
      <c r="E10" s="304"/>
      <c r="F10" s="305"/>
      <c r="G10" s="306"/>
      <c r="H10" s="307"/>
      <c r="I10" s="307"/>
      <c r="J10" s="307"/>
      <c r="K10" s="307"/>
      <c r="L10" s="307"/>
      <c r="M10" s="307"/>
      <c r="N10" s="307"/>
      <c r="O10" s="307"/>
      <c r="P10" s="307"/>
      <c r="Q10" s="307"/>
      <c r="R10" s="308"/>
      <c r="S10" s="297"/>
      <c r="T10" s="308"/>
      <c r="U10" s="308"/>
      <c r="V10" s="308"/>
      <c r="W10" s="308"/>
      <c r="X10" s="308"/>
      <c r="Y10" s="308"/>
      <c r="Z10" s="308"/>
      <c r="AA10" s="308"/>
      <c r="AB10" s="308"/>
      <c r="AC10" s="308"/>
      <c r="AD10" s="308"/>
      <c r="AE10" s="308"/>
      <c r="AF10" s="297"/>
      <c r="AG10" s="297"/>
      <c r="AH10" s="297"/>
      <c r="AI10" s="297"/>
      <c r="AJ10" s="105"/>
      <c r="AK10" s="105"/>
      <c r="AL10" s="105"/>
      <c r="AM10" s="105"/>
    </row>
    <row r="11" ht="12.75" customHeight="1">
      <c r="A11" s="105"/>
      <c r="B11" s="105"/>
      <c r="C11" s="105"/>
      <c r="D11" s="105"/>
      <c r="E11" s="309" t="s">
        <v>196</v>
      </c>
      <c r="F11" s="310"/>
      <c r="G11" s="311"/>
      <c r="H11" s="312"/>
      <c r="I11" s="313"/>
      <c r="J11" s="313"/>
      <c r="K11" s="313"/>
      <c r="L11" s="313"/>
      <c r="M11" s="313"/>
      <c r="N11" s="313"/>
      <c r="O11" s="313"/>
      <c r="P11" s="313"/>
      <c r="Q11" s="313"/>
      <c r="R11" s="314"/>
      <c r="S11" s="315"/>
      <c r="T11" s="314"/>
      <c r="U11" s="314"/>
      <c r="V11" s="314"/>
      <c r="W11" s="314"/>
      <c r="X11" s="314"/>
      <c r="Y11" s="314"/>
      <c r="Z11" s="314"/>
      <c r="AA11" s="314"/>
      <c r="AB11" s="314"/>
      <c r="AC11" s="314"/>
      <c r="AD11" s="314"/>
      <c r="AE11" s="314"/>
      <c r="AF11" s="315"/>
      <c r="AG11" s="315"/>
      <c r="AH11" s="315"/>
      <c r="AI11" s="315"/>
      <c r="AJ11" s="105"/>
      <c r="AK11" s="105"/>
      <c r="AL11" s="105"/>
      <c r="AM11" s="105"/>
    </row>
    <row r="12" ht="12.75" customHeight="1">
      <c r="A12" s="105"/>
      <c r="B12" s="105"/>
      <c r="C12" s="105"/>
      <c r="D12" s="105"/>
      <c r="E12" s="316" t="s">
        <v>197</v>
      </c>
      <c r="F12" s="317"/>
      <c r="G12" s="318">
        <v>0.0</v>
      </c>
      <c r="H12" s="319">
        <v>0.0</v>
      </c>
      <c r="I12" s="319">
        <v>0.0</v>
      </c>
      <c r="J12" s="319">
        <v>0.0</v>
      </c>
      <c r="K12" s="319">
        <v>0.0</v>
      </c>
      <c r="L12" s="319">
        <v>0.0</v>
      </c>
      <c r="M12" s="319">
        <v>0.0</v>
      </c>
      <c r="N12" s="319">
        <v>0.0</v>
      </c>
      <c r="O12" s="319">
        <v>0.0</v>
      </c>
      <c r="P12" s="319">
        <v>0.0</v>
      </c>
      <c r="Q12" s="319">
        <v>0.0</v>
      </c>
      <c r="R12" s="320">
        <v>0.0</v>
      </c>
      <c r="S12" s="321">
        <f t="shared" ref="S12:S14" si="4">SUM(F12:R12)</f>
        <v>0</v>
      </c>
      <c r="T12" s="318"/>
      <c r="U12" s="319"/>
      <c r="V12" s="319"/>
      <c r="W12" s="319"/>
      <c r="X12" s="319"/>
      <c r="Y12" s="319"/>
      <c r="Z12" s="319"/>
      <c r="AA12" s="319"/>
      <c r="AB12" s="319"/>
      <c r="AC12" s="319"/>
      <c r="AD12" s="319"/>
      <c r="AE12" s="320"/>
      <c r="AF12" s="321">
        <v>0.0</v>
      </c>
      <c r="AG12" s="321">
        <v>0.0</v>
      </c>
      <c r="AH12" s="321">
        <v>0.0</v>
      </c>
      <c r="AI12" s="321">
        <v>0.0</v>
      </c>
      <c r="AJ12" s="105"/>
      <c r="AK12" s="105"/>
      <c r="AL12" s="105"/>
      <c r="AM12" s="105"/>
    </row>
    <row r="13" ht="12.75" customHeight="1">
      <c r="A13" s="105"/>
      <c r="B13" s="105"/>
      <c r="C13" s="105"/>
      <c r="D13" s="105"/>
      <c r="E13" s="316" t="s">
        <v>198</v>
      </c>
      <c r="F13" s="322">
        <v>200000.0</v>
      </c>
      <c r="G13" s="318">
        <v>0.0</v>
      </c>
      <c r="H13" s="319">
        <v>0.0</v>
      </c>
      <c r="I13" s="319">
        <v>0.0</v>
      </c>
      <c r="J13" s="319">
        <v>0.0</v>
      </c>
      <c r="K13" s="319">
        <v>0.0</v>
      </c>
      <c r="L13" s="319">
        <v>0.0</v>
      </c>
      <c r="M13" s="319">
        <v>0.0</v>
      </c>
      <c r="N13" s="319">
        <v>0.0</v>
      </c>
      <c r="O13" s="319">
        <v>0.0</v>
      </c>
      <c r="P13" s="319">
        <v>0.0</v>
      </c>
      <c r="Q13" s="319">
        <v>0.0</v>
      </c>
      <c r="R13" s="320">
        <v>0.0</v>
      </c>
      <c r="S13" s="321">
        <f t="shared" si="4"/>
        <v>200000</v>
      </c>
      <c r="T13" s="318"/>
      <c r="U13" s="319"/>
      <c r="V13" s="319"/>
      <c r="W13" s="319"/>
      <c r="X13" s="319"/>
      <c r="Y13" s="319"/>
      <c r="Z13" s="319"/>
      <c r="AA13" s="319"/>
      <c r="AB13" s="319"/>
      <c r="AC13" s="319"/>
      <c r="AD13" s="319"/>
      <c r="AE13" s="320"/>
      <c r="AF13" s="321">
        <v>0.0</v>
      </c>
      <c r="AG13" s="321">
        <v>0.0</v>
      </c>
      <c r="AH13" s="321">
        <v>0.0</v>
      </c>
      <c r="AI13" s="321">
        <v>0.0</v>
      </c>
      <c r="AJ13" s="105"/>
      <c r="AK13" s="105"/>
      <c r="AL13" s="105"/>
      <c r="AM13" s="105"/>
    </row>
    <row r="14" ht="12.75" customHeight="1">
      <c r="A14" s="105"/>
      <c r="B14" s="105" t="s">
        <v>199</v>
      </c>
      <c r="C14" s="105" t="s">
        <v>200</v>
      </c>
      <c r="D14" s="105"/>
      <c r="E14" s="316" t="s">
        <v>201</v>
      </c>
      <c r="F14" s="322"/>
      <c r="G14" s="318">
        <f>((IF(Assumptions!$C$21=30,'Cashflow Scenario'!E14,IF(Assumptions!$C$21=60,'Cashflow Scenario'!E64,IF(Assumptions!$C$21=90,'Cashflow Scenario'!E114,'P&amp;L'!E17))))*1.2)*0.9</f>
        <v>35640</v>
      </c>
      <c r="H14" s="318">
        <f>(IF(Assumptions!$C$21=30,'Cashflow Scenario'!F14,IF(Assumptions!$C$21=60,'Cashflow Scenario'!F64,IF(Assumptions!$C$21=90,'Cashflow Scenario'!F114,'P&amp;L'!F17))))*1.2</f>
        <v>39600</v>
      </c>
      <c r="I14" s="318">
        <f>(IF(Assumptions!$C$21=30,'Cashflow Scenario'!G14,IF(Assumptions!$C$21=60,'Cashflow Scenario'!G64,IF(Assumptions!$C$21=90,'Cashflow Scenario'!G114,'P&amp;L'!G17))))*1.2</f>
        <v>39600</v>
      </c>
      <c r="J14" s="318">
        <f>(IF(Assumptions!$C$21=30,'Cashflow Scenario'!H14,IF(Assumptions!$C$21=60,'Cashflow Scenario'!H64,IF(Assumptions!$C$21=90,'Cashflow Scenario'!H114,'P&amp;L'!H17))))*1.2</f>
        <v>39600</v>
      </c>
      <c r="K14" s="318">
        <f>(IF(Assumptions!$C$21=30,'Cashflow Scenario'!I14,IF(Assumptions!$C$21=60,'Cashflow Scenario'!I64,IF(Assumptions!$C$21=90,'Cashflow Scenario'!I114,'P&amp;L'!I17))))*1.2</f>
        <v>39600</v>
      </c>
      <c r="L14" s="318">
        <f>(IF(Assumptions!$C$21=30,'Cashflow Scenario'!J14,IF(Assumptions!$C$21=60,'Cashflow Scenario'!J64,IF(Assumptions!$C$21=90,'Cashflow Scenario'!J114,'P&amp;L'!J17))))*1.2</f>
        <v>39600</v>
      </c>
      <c r="M14" s="318">
        <f>(IF(Assumptions!$C$21=30,'Cashflow Scenario'!K14,IF(Assumptions!$C$21=60,'Cashflow Scenario'!K64,IF(Assumptions!$C$21=90,'Cashflow Scenario'!K114,'P&amp;L'!K17))))*1.2</f>
        <v>39600</v>
      </c>
      <c r="N14" s="318">
        <f>(IF(Assumptions!$C$21=30,'Cashflow Scenario'!L14,IF(Assumptions!$C$21=60,'Cashflow Scenario'!L64,IF(Assumptions!$C$21=90,'Cashflow Scenario'!L114,'P&amp;L'!L17))))*1.2</f>
        <v>39600</v>
      </c>
      <c r="O14" s="318">
        <f>(IF(Assumptions!$C$21=30,'Cashflow Scenario'!M14,IF(Assumptions!$C$21=60,'Cashflow Scenario'!M64,IF(Assumptions!$C$21=90,'Cashflow Scenario'!M114,'P&amp;L'!M17))))*1.2</f>
        <v>39600</v>
      </c>
      <c r="P14" s="318">
        <f>(IF(Assumptions!$C$21=30,'Cashflow Scenario'!N14,IF(Assumptions!$C$21=60,'Cashflow Scenario'!N64,IF(Assumptions!$C$21=90,'Cashflow Scenario'!N114,'P&amp;L'!N17))))*1.2</f>
        <v>39600</v>
      </c>
      <c r="Q14" s="318">
        <f>(IF(Assumptions!$C$21=30,'Cashflow Scenario'!O14,IF(Assumptions!$C$21=60,'Cashflow Scenario'!O64,IF(Assumptions!$C$21=90,'Cashflow Scenario'!O114,'P&amp;L'!O17))))*1.2</f>
        <v>39600</v>
      </c>
      <c r="R14" s="318">
        <f>(IF(Assumptions!$C$21=30,'Cashflow Scenario'!P14,IF(Assumptions!$C$21=60,'Cashflow Scenario'!P64,IF(Assumptions!$C$21=90,'Cashflow Scenario'!P114,'P&amp;L'!P17))))*1.2</f>
        <v>39600</v>
      </c>
      <c r="S14" s="321">
        <f t="shared" si="4"/>
        <v>471240</v>
      </c>
      <c r="T14" s="318">
        <f>(IF(Assumptions!$C$21=30,'Cashflow Scenario'!R14,IF(Assumptions!$C$21=60,'Cashflow Scenario'!R64,IF(Assumptions!$C$21=90,'Cashflow Scenario'!R114,'P&amp;L'!R17))))*1.2</f>
        <v>87179.4</v>
      </c>
      <c r="U14" s="318">
        <f>(IF(Assumptions!$C$21=30,'Cashflow Scenario'!S14,IF(Assumptions!$C$21=60,'Cashflow Scenario'!S64,IF(Assumptions!$C$21=90,'Cashflow Scenario'!S114,'P&amp;L'!S17))))*1.2</f>
        <v>87179.4</v>
      </c>
      <c r="V14" s="318">
        <f>(IF(Assumptions!$C$21=30,'Cashflow Scenario'!T14,IF(Assumptions!$C$21=60,'Cashflow Scenario'!T64,IF(Assumptions!$C$21=90,'Cashflow Scenario'!T114,'P&amp;L'!T17))))*1.2</f>
        <v>87179.4</v>
      </c>
      <c r="W14" s="318">
        <f>(IF(Assumptions!$C$21=30,'Cashflow Scenario'!U14,IF(Assumptions!$C$21=60,'Cashflow Scenario'!U64,IF(Assumptions!$C$21=90,'Cashflow Scenario'!U114,'P&amp;L'!U17))))*1.2</f>
        <v>87179.4</v>
      </c>
      <c r="X14" s="318">
        <f>(IF(Assumptions!$C$21=30,'Cashflow Scenario'!V14,IF(Assumptions!$C$21=60,'Cashflow Scenario'!V64,IF(Assumptions!$C$21=90,'Cashflow Scenario'!V114,'P&amp;L'!V17))))*1.2</f>
        <v>87179.4</v>
      </c>
      <c r="Y14" s="318">
        <f>(IF(Assumptions!$C$21=30,'Cashflow Scenario'!W14,IF(Assumptions!$C$21=60,'Cashflow Scenario'!W64,IF(Assumptions!$C$21=90,'Cashflow Scenario'!W114,'P&amp;L'!W17))))*1.2</f>
        <v>87179.4</v>
      </c>
      <c r="Z14" s="318">
        <f>(IF(Assumptions!$C$21=30,'Cashflow Scenario'!X14,IF(Assumptions!$C$21=60,'Cashflow Scenario'!X64,IF(Assumptions!$C$21=90,'Cashflow Scenario'!X114,'P&amp;L'!X17))))*1.2</f>
        <v>87179.4</v>
      </c>
      <c r="AA14" s="318">
        <f>(IF(Assumptions!$C$21=30,'Cashflow Scenario'!Y14,IF(Assumptions!$C$21=60,'Cashflow Scenario'!Y64,IF(Assumptions!$C$21=90,'Cashflow Scenario'!Y114,'P&amp;L'!Y17))))*1.2</f>
        <v>87179.4</v>
      </c>
      <c r="AB14" s="318">
        <f>(IF(Assumptions!$C$21=30,'Cashflow Scenario'!Z14,IF(Assumptions!$C$21=60,'Cashflow Scenario'!Z64,IF(Assumptions!$C$21=90,'Cashflow Scenario'!Z114,'P&amp;L'!Z17))))*1.2</f>
        <v>87179.4</v>
      </c>
      <c r="AC14" s="318">
        <f>(IF(Assumptions!$C$21=30,'Cashflow Scenario'!AA14,IF(Assumptions!$C$21=60,'Cashflow Scenario'!AA64,IF(Assumptions!$C$21=90,'Cashflow Scenario'!AA114,'P&amp;L'!AA17))))*1.2</f>
        <v>87179.4</v>
      </c>
      <c r="AD14" s="318">
        <f>(IF(Assumptions!$C$21=30,'Cashflow Scenario'!AB14,IF(Assumptions!$C$21=60,'Cashflow Scenario'!AB64,IF(Assumptions!$C$21=90,'Cashflow Scenario'!AB114,'P&amp;L'!AB17))))*1.2</f>
        <v>87179.4</v>
      </c>
      <c r="AE14" s="318">
        <f>(IF(Assumptions!$C$21=30,'Cashflow Scenario'!AC14,IF(Assumptions!$C$21=60,'Cashflow Scenario'!AC64,IF(Assumptions!$C$21=90,'Cashflow Scenario'!AC114,'P&amp;L'!AC17))))*1.2</f>
        <v>87179.4</v>
      </c>
      <c r="AF14" s="321">
        <f>(IF(Assumptions!$C$21=30,'Cashflow Scenario'!AD14,IF(Assumptions!$C$21=60,'Cashflow Scenario'!AD64,IF(Assumptions!$C$21=90,'Cashflow Scenario'!AD114,'P&amp;L'!AD17))))*1.2</f>
        <v>1046152.8</v>
      </c>
      <c r="AG14" s="321">
        <f>(IF(Assumptions!$C$21=30,'Cashflow Scenario'!AE14,IF(Assumptions!$C$21=60,'Cashflow Scenario'!AE64,IF(Assumptions!$C$21=90,'Cashflow Scenario'!AE114,'P&amp;L'!AE17))))*1.2</f>
        <v>1666875.78</v>
      </c>
      <c r="AH14" s="321">
        <f>(IF(Assumptions!$C$21=30,'Cashflow Scenario'!AF14,IF(Assumptions!$C$21=60,'Cashflow Scenario'!AF64,IF(Assumptions!$C$21=90,'Cashflow Scenario'!AF114,'P&amp;L'!AF17))))*1.2</f>
        <v>2668277.16</v>
      </c>
      <c r="AI14" s="321">
        <f>(IF(Assumptions!$C$21=30,'Cashflow Scenario'!AG14,IF(Assumptions!$C$21=60,'Cashflow Scenario'!AG64,IF(Assumptions!$C$21=90,'Cashflow Scenario'!AG114,'P&amp;L'!AG17))))*1.2</f>
        <v>4304703.96</v>
      </c>
      <c r="AJ14" s="105"/>
      <c r="AK14" s="105"/>
      <c r="AL14" s="105"/>
      <c r="AM14" s="105"/>
    </row>
    <row r="15" ht="13.5" customHeight="1">
      <c r="A15" s="105"/>
      <c r="B15" s="105"/>
      <c r="C15" s="105"/>
      <c r="D15" s="105"/>
      <c r="E15" s="316"/>
      <c r="F15" s="317"/>
      <c r="G15" s="318"/>
      <c r="H15" s="319"/>
      <c r="I15" s="319"/>
      <c r="J15" s="319"/>
      <c r="K15" s="319"/>
      <c r="L15" s="319"/>
      <c r="M15" s="319"/>
      <c r="N15" s="319"/>
      <c r="O15" s="319"/>
      <c r="P15" s="319"/>
      <c r="Q15" s="319"/>
      <c r="R15" s="320"/>
      <c r="S15" s="323"/>
      <c r="T15" s="318"/>
      <c r="U15" s="319"/>
      <c r="V15" s="319"/>
      <c r="W15" s="319"/>
      <c r="X15" s="319"/>
      <c r="Y15" s="319"/>
      <c r="Z15" s="319"/>
      <c r="AA15" s="319"/>
      <c r="AB15" s="319"/>
      <c r="AC15" s="319"/>
      <c r="AD15" s="319"/>
      <c r="AE15" s="320"/>
      <c r="AF15" s="323"/>
      <c r="AG15" s="323"/>
      <c r="AH15" s="323"/>
      <c r="AI15" s="323"/>
      <c r="AJ15" s="105"/>
      <c r="AK15" s="105"/>
      <c r="AL15" s="105"/>
      <c r="AM15" s="105"/>
    </row>
    <row r="16" ht="13.5" customHeight="1">
      <c r="A16" s="105"/>
      <c r="B16" s="105"/>
      <c r="C16" s="105"/>
      <c r="D16" s="105"/>
      <c r="E16" s="324" t="s">
        <v>202</v>
      </c>
      <c r="F16" s="325">
        <f t="shared" ref="F16:R16" si="5">SUM(F12:F15)</f>
        <v>200000</v>
      </c>
      <c r="G16" s="326">
        <f t="shared" si="5"/>
        <v>35640</v>
      </c>
      <c r="H16" s="327">
        <f t="shared" si="5"/>
        <v>39600</v>
      </c>
      <c r="I16" s="327">
        <f t="shared" si="5"/>
        <v>39600</v>
      </c>
      <c r="J16" s="327">
        <f t="shared" si="5"/>
        <v>39600</v>
      </c>
      <c r="K16" s="327">
        <f t="shared" si="5"/>
        <v>39600</v>
      </c>
      <c r="L16" s="327">
        <f t="shared" si="5"/>
        <v>39600</v>
      </c>
      <c r="M16" s="327">
        <f t="shared" si="5"/>
        <v>39600</v>
      </c>
      <c r="N16" s="327">
        <f t="shared" si="5"/>
        <v>39600</v>
      </c>
      <c r="O16" s="327">
        <f t="shared" si="5"/>
        <v>39600</v>
      </c>
      <c r="P16" s="327">
        <f t="shared" si="5"/>
        <v>39600</v>
      </c>
      <c r="Q16" s="327">
        <f t="shared" si="5"/>
        <v>39600</v>
      </c>
      <c r="R16" s="328">
        <f t="shared" si="5"/>
        <v>39600</v>
      </c>
      <c r="S16" s="329">
        <f>SUM(F16:R16)</f>
        <v>671240</v>
      </c>
      <c r="T16" s="326">
        <f t="shared" ref="T16:AI16" si="6">SUM(T12:T15)</f>
        <v>87179.4</v>
      </c>
      <c r="U16" s="327">
        <f t="shared" si="6"/>
        <v>87179.4</v>
      </c>
      <c r="V16" s="327">
        <f t="shared" si="6"/>
        <v>87179.4</v>
      </c>
      <c r="W16" s="327">
        <f t="shared" si="6"/>
        <v>87179.4</v>
      </c>
      <c r="X16" s="327">
        <f t="shared" si="6"/>
        <v>87179.4</v>
      </c>
      <c r="Y16" s="327">
        <f t="shared" si="6"/>
        <v>87179.4</v>
      </c>
      <c r="Z16" s="327">
        <f t="shared" si="6"/>
        <v>87179.4</v>
      </c>
      <c r="AA16" s="327">
        <f t="shared" si="6"/>
        <v>87179.4</v>
      </c>
      <c r="AB16" s="327">
        <f t="shared" si="6"/>
        <v>87179.4</v>
      </c>
      <c r="AC16" s="327">
        <f t="shared" si="6"/>
        <v>87179.4</v>
      </c>
      <c r="AD16" s="327">
        <f t="shared" si="6"/>
        <v>87179.4</v>
      </c>
      <c r="AE16" s="328">
        <f t="shared" si="6"/>
        <v>87179.4</v>
      </c>
      <c r="AF16" s="329">
        <f t="shared" si="6"/>
        <v>1046152.8</v>
      </c>
      <c r="AG16" s="329">
        <f t="shared" si="6"/>
        <v>1666875.78</v>
      </c>
      <c r="AH16" s="329">
        <f t="shared" si="6"/>
        <v>2668277.16</v>
      </c>
      <c r="AI16" s="329">
        <f t="shared" si="6"/>
        <v>4304703.96</v>
      </c>
      <c r="AJ16" s="105"/>
      <c r="AK16" s="105"/>
      <c r="AL16" s="105"/>
      <c r="AM16" s="105"/>
    </row>
    <row r="17" ht="12.75" customHeight="1">
      <c r="A17" s="105"/>
      <c r="B17" s="105"/>
      <c r="C17" s="105"/>
      <c r="D17" s="105"/>
      <c r="E17" s="330"/>
      <c r="F17" s="331"/>
      <c r="G17" s="332"/>
      <c r="H17" s="333"/>
      <c r="I17" s="333"/>
      <c r="J17" s="333"/>
      <c r="K17" s="333"/>
      <c r="L17" s="333"/>
      <c r="M17" s="333"/>
      <c r="N17" s="333"/>
      <c r="O17" s="333"/>
      <c r="P17" s="333"/>
      <c r="Q17" s="333"/>
      <c r="R17" s="334"/>
      <c r="S17" s="335"/>
      <c r="T17" s="332"/>
      <c r="U17" s="333"/>
      <c r="V17" s="333"/>
      <c r="W17" s="333"/>
      <c r="X17" s="333"/>
      <c r="Y17" s="333"/>
      <c r="Z17" s="333"/>
      <c r="AA17" s="333"/>
      <c r="AB17" s="333"/>
      <c r="AC17" s="333"/>
      <c r="AD17" s="333"/>
      <c r="AE17" s="334"/>
      <c r="AF17" s="335"/>
      <c r="AG17" s="335"/>
      <c r="AH17" s="335"/>
      <c r="AI17" s="335"/>
      <c r="AJ17" s="105"/>
      <c r="AK17" s="105"/>
      <c r="AL17" s="105"/>
      <c r="AM17" s="105"/>
    </row>
    <row r="18" ht="12.75" customHeight="1">
      <c r="A18" s="105"/>
      <c r="B18" s="105"/>
      <c r="C18" s="105"/>
      <c r="D18" s="105"/>
      <c r="E18" s="336" t="s">
        <v>203</v>
      </c>
      <c r="F18" s="337"/>
      <c r="G18" s="338"/>
      <c r="H18" s="339"/>
      <c r="I18" s="339"/>
      <c r="J18" s="339"/>
      <c r="K18" s="339"/>
      <c r="L18" s="339"/>
      <c r="M18" s="339"/>
      <c r="N18" s="339"/>
      <c r="O18" s="339"/>
      <c r="P18" s="339"/>
      <c r="Q18" s="339"/>
      <c r="R18" s="340"/>
      <c r="S18" s="341"/>
      <c r="T18" s="338"/>
      <c r="U18" s="339"/>
      <c r="V18" s="339"/>
      <c r="W18" s="339"/>
      <c r="X18" s="339"/>
      <c r="Y18" s="339"/>
      <c r="Z18" s="339"/>
      <c r="AA18" s="339"/>
      <c r="AB18" s="339"/>
      <c r="AC18" s="339"/>
      <c r="AD18" s="339"/>
      <c r="AE18" s="340"/>
      <c r="AF18" s="341"/>
      <c r="AG18" s="341"/>
      <c r="AH18" s="341"/>
      <c r="AI18" s="341"/>
      <c r="AJ18" s="105"/>
      <c r="AK18" s="105"/>
      <c r="AL18" s="105"/>
      <c r="AM18" s="105"/>
    </row>
    <row r="19" ht="12.75" customHeight="1">
      <c r="A19" s="105"/>
      <c r="B19" s="105"/>
      <c r="C19" s="105"/>
      <c r="D19" s="105"/>
      <c r="E19" s="342" t="s">
        <v>204</v>
      </c>
      <c r="F19" s="337"/>
      <c r="G19" s="339">
        <f t="shared" ref="G19:R19" si="7">($F$12/36)*1.1</f>
        <v>0</v>
      </c>
      <c r="H19" s="339">
        <f t="shared" si="7"/>
        <v>0</v>
      </c>
      <c r="I19" s="339">
        <f t="shared" si="7"/>
        <v>0</v>
      </c>
      <c r="J19" s="339">
        <f t="shared" si="7"/>
        <v>0</v>
      </c>
      <c r="K19" s="339">
        <f t="shared" si="7"/>
        <v>0</v>
      </c>
      <c r="L19" s="339">
        <f t="shared" si="7"/>
        <v>0</v>
      </c>
      <c r="M19" s="339">
        <f t="shared" si="7"/>
        <v>0</v>
      </c>
      <c r="N19" s="339">
        <f t="shared" si="7"/>
        <v>0</v>
      </c>
      <c r="O19" s="339">
        <f t="shared" si="7"/>
        <v>0</v>
      </c>
      <c r="P19" s="339">
        <f t="shared" si="7"/>
        <v>0</v>
      </c>
      <c r="Q19" s="339">
        <f t="shared" si="7"/>
        <v>0</v>
      </c>
      <c r="R19" s="339">
        <f t="shared" si="7"/>
        <v>0</v>
      </c>
      <c r="S19" s="341">
        <f t="shared" ref="S19:S44" si="10">SUM(F19:R19)</f>
        <v>0</v>
      </c>
      <c r="T19" s="339">
        <f>R19</f>
        <v>0</v>
      </c>
      <c r="U19" s="339">
        <f t="shared" ref="U19:AE19" si="8">T19</f>
        <v>0</v>
      </c>
      <c r="V19" s="339">
        <f t="shared" si="8"/>
        <v>0</v>
      </c>
      <c r="W19" s="339">
        <f t="shared" si="8"/>
        <v>0</v>
      </c>
      <c r="X19" s="339">
        <f t="shared" si="8"/>
        <v>0</v>
      </c>
      <c r="Y19" s="339">
        <f t="shared" si="8"/>
        <v>0</v>
      </c>
      <c r="Z19" s="339">
        <f t="shared" si="8"/>
        <v>0</v>
      </c>
      <c r="AA19" s="339">
        <f t="shared" si="8"/>
        <v>0</v>
      </c>
      <c r="AB19" s="339">
        <f t="shared" si="8"/>
        <v>0</v>
      </c>
      <c r="AC19" s="339">
        <f t="shared" si="8"/>
        <v>0</v>
      </c>
      <c r="AD19" s="339">
        <f t="shared" si="8"/>
        <v>0</v>
      </c>
      <c r="AE19" s="339">
        <f t="shared" si="8"/>
        <v>0</v>
      </c>
      <c r="AF19" s="343">
        <f t="shared" ref="AF19:AF49" si="11">SUM(T19:AE19)</f>
        <v>0</v>
      </c>
      <c r="AG19" s="341">
        <f t="shared" ref="AG19:AI19" si="9">AF19</f>
        <v>0</v>
      </c>
      <c r="AH19" s="341">
        <f t="shared" si="9"/>
        <v>0</v>
      </c>
      <c r="AI19" s="341">
        <f t="shared" si="9"/>
        <v>0</v>
      </c>
      <c r="AJ19" s="105"/>
      <c r="AK19" s="105"/>
      <c r="AL19" s="105"/>
      <c r="AM19" s="105"/>
    </row>
    <row r="20" ht="12.75" customHeight="1">
      <c r="A20" s="144"/>
      <c r="B20" s="144"/>
      <c r="C20" s="105"/>
      <c r="D20" s="144"/>
      <c r="E20" s="344" t="s">
        <v>205</v>
      </c>
      <c r="F20" s="345"/>
      <c r="G20" s="346">
        <f>'Salary Costs (Development)'!G19</f>
        <v>3333.333333</v>
      </c>
      <c r="H20" s="346">
        <f>'Salary Costs (Development)'!H19</f>
        <v>3333.333333</v>
      </c>
      <c r="I20" s="346">
        <f>'Salary Costs (Development)'!I19</f>
        <v>3333.333333</v>
      </c>
      <c r="J20" s="346">
        <f>'Salary Costs (Development)'!J19</f>
        <v>3333.333333</v>
      </c>
      <c r="K20" s="346">
        <f>'Salary Costs (Development)'!K19</f>
        <v>3333.333333</v>
      </c>
      <c r="L20" s="346">
        <f>'Salary Costs (Development)'!L19</f>
        <v>3333.333333</v>
      </c>
      <c r="M20" s="346">
        <f>'Salary Costs (Development)'!M19</f>
        <v>3333.333333</v>
      </c>
      <c r="N20" s="346">
        <f>'Salary Costs (Development)'!N19</f>
        <v>3333.333333</v>
      </c>
      <c r="O20" s="346">
        <f>'Salary Costs (Development)'!O19</f>
        <v>3333.333333</v>
      </c>
      <c r="P20" s="346">
        <f>'Salary Costs (Development)'!P19</f>
        <v>3333.333333</v>
      </c>
      <c r="Q20" s="346">
        <f>'Salary Costs (Development)'!Q19</f>
        <v>3333.333333</v>
      </c>
      <c r="R20" s="346">
        <f>'Salary Costs (Development)'!R19</f>
        <v>3333.333333</v>
      </c>
      <c r="S20" s="341">
        <f t="shared" si="10"/>
        <v>40000</v>
      </c>
      <c r="T20" s="346">
        <f>'Salary Costs (Development)'!T19</f>
        <v>3500</v>
      </c>
      <c r="U20" s="346">
        <f>'Salary Costs (Development)'!U19</f>
        <v>3500</v>
      </c>
      <c r="V20" s="346">
        <f>'Salary Costs (Development)'!V19</f>
        <v>3500</v>
      </c>
      <c r="W20" s="346">
        <f>'Salary Costs (Development)'!W19</f>
        <v>3500</v>
      </c>
      <c r="X20" s="346">
        <f>'Salary Costs (Development)'!X19</f>
        <v>3500</v>
      </c>
      <c r="Y20" s="346">
        <f>'Salary Costs (Development)'!Y19</f>
        <v>3500</v>
      </c>
      <c r="Z20" s="346">
        <f>'Salary Costs (Development)'!Z19</f>
        <v>3500</v>
      </c>
      <c r="AA20" s="346">
        <f>'Salary Costs (Development)'!AA19</f>
        <v>3500</v>
      </c>
      <c r="AB20" s="346">
        <f>'Salary Costs (Development)'!AB19</f>
        <v>3500</v>
      </c>
      <c r="AC20" s="346">
        <f>'Salary Costs (Development)'!AC19</f>
        <v>3500</v>
      </c>
      <c r="AD20" s="346">
        <f>'Salary Costs (Development)'!AD19</f>
        <v>3500</v>
      </c>
      <c r="AE20" s="346">
        <f>'Salary Costs (Development)'!AE19</f>
        <v>3500</v>
      </c>
      <c r="AF20" s="343">
        <f t="shared" si="11"/>
        <v>42000</v>
      </c>
      <c r="AG20" s="343">
        <f>'Salary Costs (Development)'!AG19</f>
        <v>44100</v>
      </c>
      <c r="AH20" s="343">
        <f>'Salary Costs (Development)'!AH19</f>
        <v>46305</v>
      </c>
      <c r="AI20" s="343">
        <f>'Salary Costs (Development)'!AI19</f>
        <v>48620.25</v>
      </c>
      <c r="AJ20" s="105"/>
      <c r="AK20" s="105"/>
      <c r="AL20" s="105"/>
      <c r="AM20" s="105"/>
    </row>
    <row r="21" ht="12.75" customHeight="1">
      <c r="A21" s="144"/>
      <c r="B21" s="144"/>
      <c r="C21" s="105"/>
      <c r="D21" s="144"/>
      <c r="E21" s="344" t="s">
        <v>206</v>
      </c>
      <c r="F21" s="345">
        <f>'Capex Costs'!J11</f>
        <v>10000</v>
      </c>
      <c r="G21" s="346"/>
      <c r="H21" s="346"/>
      <c r="I21" s="346"/>
      <c r="J21" s="346"/>
      <c r="K21" s="346"/>
      <c r="L21" s="346"/>
      <c r="M21" s="346"/>
      <c r="N21" s="346"/>
      <c r="O21" s="346"/>
      <c r="P21" s="346"/>
      <c r="Q21" s="346"/>
      <c r="R21" s="346"/>
      <c r="S21" s="341">
        <f t="shared" si="10"/>
        <v>10000</v>
      </c>
      <c r="T21" s="346"/>
      <c r="U21" s="346"/>
      <c r="V21" s="346"/>
      <c r="W21" s="346"/>
      <c r="X21" s="346"/>
      <c r="Y21" s="346">
        <f>'Capex Costs'!K11</f>
        <v>15000</v>
      </c>
      <c r="Z21" s="346"/>
      <c r="AA21" s="346"/>
      <c r="AB21" s="346"/>
      <c r="AC21" s="346"/>
      <c r="AD21" s="346"/>
      <c r="AE21" s="346"/>
      <c r="AF21" s="343">
        <f t="shared" si="11"/>
        <v>15000</v>
      </c>
      <c r="AG21" s="343">
        <f>'Capex Costs'!L11</f>
        <v>22500</v>
      </c>
      <c r="AH21" s="343">
        <f>'Capex Costs'!M11</f>
        <v>33750</v>
      </c>
      <c r="AI21" s="343">
        <f>'Capex Costs'!N11</f>
        <v>50625</v>
      </c>
      <c r="AJ21" s="105"/>
      <c r="AK21" s="105"/>
      <c r="AL21" s="105"/>
      <c r="AM21" s="105"/>
    </row>
    <row r="22" ht="12.75" customHeight="1">
      <c r="A22" s="144"/>
      <c r="B22" s="144"/>
      <c r="C22" s="105"/>
      <c r="D22" s="144"/>
      <c r="E22" s="344" t="s">
        <v>207</v>
      </c>
      <c r="F22" s="345"/>
      <c r="G22" s="346">
        <f>'P&amp;L'!E21+'P&amp;L'!E22+'P&amp;L'!E37+'P&amp;L'!E38</f>
        <v>10816.66667</v>
      </c>
      <c r="H22" s="346">
        <f>'P&amp;L'!F21+'P&amp;L'!F22+'P&amp;L'!F37+'P&amp;L'!F38</f>
        <v>10816.66667</v>
      </c>
      <c r="I22" s="346">
        <f>'P&amp;L'!G21+'P&amp;L'!G22+'P&amp;L'!G37+'P&amp;L'!G38</f>
        <v>10816.66667</v>
      </c>
      <c r="J22" s="346">
        <f>'P&amp;L'!H21+'P&amp;L'!H22+'P&amp;L'!H37+'P&amp;L'!H38</f>
        <v>10816.66667</v>
      </c>
      <c r="K22" s="346">
        <f>'P&amp;L'!I21+'P&amp;L'!I22+'P&amp;L'!I37+'P&amp;L'!I38</f>
        <v>10816.66667</v>
      </c>
      <c r="L22" s="346">
        <f>'P&amp;L'!J21+'P&amp;L'!J22+'P&amp;L'!J37+'P&amp;L'!J38</f>
        <v>10816.66667</v>
      </c>
      <c r="M22" s="346">
        <f>'P&amp;L'!K21+'P&amp;L'!K22+'P&amp;L'!K37+'P&amp;L'!K38</f>
        <v>10816.66667</v>
      </c>
      <c r="N22" s="346">
        <f>'P&amp;L'!L21+'P&amp;L'!L22+'P&amp;L'!L37+'P&amp;L'!L38</f>
        <v>10816.66667</v>
      </c>
      <c r="O22" s="346">
        <f>'P&amp;L'!M21+'P&amp;L'!M22+'P&amp;L'!M37+'P&amp;L'!M38</f>
        <v>10816.66667</v>
      </c>
      <c r="P22" s="346">
        <f>'P&amp;L'!N21+'P&amp;L'!N22+'P&amp;L'!N37+'P&amp;L'!N38</f>
        <v>10816.66667</v>
      </c>
      <c r="Q22" s="346">
        <f>'P&amp;L'!O21+'P&amp;L'!O22+'P&amp;L'!O37+'P&amp;L'!O38</f>
        <v>10816.66667</v>
      </c>
      <c r="R22" s="346">
        <f>'P&amp;L'!P21+'P&amp;L'!P22+'P&amp;L'!P37+'P&amp;L'!P38</f>
        <v>10816.66667</v>
      </c>
      <c r="S22" s="341">
        <f t="shared" si="10"/>
        <v>129800</v>
      </c>
      <c r="T22" s="346">
        <f>'P&amp;L'!R21+'P&amp;L'!R22+'P&amp;L'!R37+'P&amp;L'!R38</f>
        <v>11357.5</v>
      </c>
      <c r="U22" s="346">
        <f>'P&amp;L'!S21+'P&amp;L'!S22+'P&amp;L'!S37+'P&amp;L'!S38</f>
        <v>11357.5</v>
      </c>
      <c r="V22" s="346">
        <f>'P&amp;L'!T21+'P&amp;L'!T22+'P&amp;L'!T37+'P&amp;L'!T38</f>
        <v>11357.5</v>
      </c>
      <c r="W22" s="346">
        <f>'P&amp;L'!U21+'P&amp;L'!U22+'P&amp;L'!U37+'P&amp;L'!U38</f>
        <v>11357.5</v>
      </c>
      <c r="X22" s="346">
        <f>'P&amp;L'!V21+'P&amp;L'!V22+'P&amp;L'!V37+'P&amp;L'!V38</f>
        <v>11357.5</v>
      </c>
      <c r="Y22" s="346">
        <f>'P&amp;L'!W21+'P&amp;L'!W22+'P&amp;L'!W37+'P&amp;L'!W38</f>
        <v>11357.5</v>
      </c>
      <c r="Z22" s="346">
        <f>'P&amp;L'!X21+'P&amp;L'!X22+'P&amp;L'!X37+'P&amp;L'!X38</f>
        <v>11357.5</v>
      </c>
      <c r="AA22" s="346">
        <f>'P&amp;L'!Y21+'P&amp;L'!Y22+'P&amp;L'!Y37+'P&amp;L'!Y38</f>
        <v>11357.5</v>
      </c>
      <c r="AB22" s="346">
        <f>'P&amp;L'!Z21+'P&amp;L'!Z22+'P&amp;L'!Z37+'P&amp;L'!Z38</f>
        <v>11357.5</v>
      </c>
      <c r="AC22" s="346">
        <f>'P&amp;L'!AA21+'P&amp;L'!AA22+'P&amp;L'!AA37+'P&amp;L'!AA38</f>
        <v>11357.5</v>
      </c>
      <c r="AD22" s="346">
        <f>'P&amp;L'!AB21+'P&amp;L'!AB22+'P&amp;L'!AB37+'P&amp;L'!AB38</f>
        <v>11357.5</v>
      </c>
      <c r="AE22" s="346">
        <f>'P&amp;L'!AC21+'P&amp;L'!AC22+'P&amp;L'!AC37+'P&amp;L'!AC38</f>
        <v>11357.5</v>
      </c>
      <c r="AF22" s="343">
        <f t="shared" si="11"/>
        <v>136290</v>
      </c>
      <c r="AG22" s="343">
        <f>'P&amp;L'!AE21+'P&amp;L'!AE22+'P&amp;L'!AE37+'P&amp;L'!AE38</f>
        <v>143104.5</v>
      </c>
      <c r="AH22" s="343">
        <f>'P&amp;L'!AF21+'P&amp;L'!AF22+'P&amp;L'!AF37+'P&amp;L'!AF38</f>
        <v>150259.725</v>
      </c>
      <c r="AI22" s="343">
        <f>'P&amp;L'!AG21+'P&amp;L'!AG22+'P&amp;L'!AG37+'P&amp;L'!AG38</f>
        <v>157772.7113</v>
      </c>
      <c r="AJ22" s="105"/>
      <c r="AK22" s="105"/>
      <c r="AL22" s="105"/>
      <c r="AM22" s="105"/>
    </row>
    <row r="23" ht="12.75" customHeight="1">
      <c r="A23" s="144"/>
      <c r="B23" s="347" t="s">
        <v>208</v>
      </c>
      <c r="C23" s="105" t="s">
        <v>209</v>
      </c>
      <c r="D23" s="144" t="s">
        <v>210</v>
      </c>
      <c r="E23" s="342" t="str">
        <f>'Cashflow Scenario'!C19</f>
        <v>Inventory Costs</v>
      </c>
      <c r="F23" s="317">
        <f>'Sales Projections'!AC50*1.2</f>
        <v>0</v>
      </c>
      <c r="G23" s="348">
        <f>(IF(Assumptions!$C$22=30,'Cashflow Scenario'!E19,IF(Assumptions!$C$22=60,'Cashflow Scenario'!E69,IF(Assumptions!$C$22=90,'Cashflow Scenario'!E119,'P&amp;L'!E23))))*1.2</f>
        <v>11880</v>
      </c>
      <c r="H23" s="348">
        <f>(IF(Assumptions!$C$22=30,'Cashflow Scenario'!F19,IF(Assumptions!$C$22=60,'Cashflow Scenario'!F69,IF(Assumptions!$C$22=90,'Cashflow Scenario'!F119,'P&amp;L'!F23))))*1.2</f>
        <v>11880</v>
      </c>
      <c r="I23" s="348">
        <f>(IF(Assumptions!$C$22=30,'Cashflow Scenario'!G19,IF(Assumptions!$C$22=60,'Cashflow Scenario'!G69,IF(Assumptions!$C$22=90,'Cashflow Scenario'!G119,'P&amp;L'!G23))))*1.2</f>
        <v>11880</v>
      </c>
      <c r="J23" s="348">
        <f>(IF(Assumptions!$C$22=30,'Cashflow Scenario'!H19,IF(Assumptions!$C$22=60,'Cashflow Scenario'!H69,IF(Assumptions!$C$22=90,'Cashflow Scenario'!H119,'P&amp;L'!H23))))*1.2</f>
        <v>11880</v>
      </c>
      <c r="K23" s="348">
        <f>(IF(Assumptions!$C$22=30,'Cashflow Scenario'!I19,IF(Assumptions!$C$22=60,'Cashflow Scenario'!I69,IF(Assumptions!$C$22=90,'Cashflow Scenario'!I119,'P&amp;L'!I23))))*1.2</f>
        <v>11880</v>
      </c>
      <c r="L23" s="348">
        <f>(IF(Assumptions!$C$22=30,'Cashflow Scenario'!J19,IF(Assumptions!$C$22=60,'Cashflow Scenario'!J69,IF(Assumptions!$C$22=90,'Cashflow Scenario'!J119,'P&amp;L'!J23))))*1.2</f>
        <v>11880</v>
      </c>
      <c r="M23" s="348">
        <f>(IF(Assumptions!$C$22=30,'Cashflow Scenario'!K19,IF(Assumptions!$C$22=60,'Cashflow Scenario'!K69,IF(Assumptions!$C$22=90,'Cashflow Scenario'!K119,'P&amp;L'!K23))))*1.2</f>
        <v>11880</v>
      </c>
      <c r="N23" s="348">
        <f>(IF(Assumptions!$C$22=30,'Cashflow Scenario'!L19,IF(Assumptions!$C$22=60,'Cashflow Scenario'!L69,IF(Assumptions!$C$22=90,'Cashflow Scenario'!L119,'P&amp;L'!L23))))*1.2</f>
        <v>11880</v>
      </c>
      <c r="O23" s="348">
        <f>(IF(Assumptions!$C$22=30,'Cashflow Scenario'!M19,IF(Assumptions!$C$22=60,'Cashflow Scenario'!M69,IF(Assumptions!$C$22=90,'Cashflow Scenario'!M119,'P&amp;L'!M23))))*1.2</f>
        <v>11880</v>
      </c>
      <c r="P23" s="348">
        <f>(IF(Assumptions!$C$22=30,'Cashflow Scenario'!N19,IF(Assumptions!$C$22=60,'Cashflow Scenario'!N69,IF(Assumptions!$C$22=90,'Cashflow Scenario'!N119,'P&amp;L'!N23))))*1.2</f>
        <v>11880</v>
      </c>
      <c r="Q23" s="348">
        <f>(IF(Assumptions!$C$22=30,'Cashflow Scenario'!O19,IF(Assumptions!$C$22=60,'Cashflow Scenario'!O69,IF(Assumptions!$C$22=90,'Cashflow Scenario'!O119,'P&amp;L'!O23))))*1.2</f>
        <v>11880</v>
      </c>
      <c r="R23" s="348">
        <f>(IF(Assumptions!$C$22=30,'Cashflow Scenario'!P19,IF(Assumptions!$C$22=60,'Cashflow Scenario'!P69,IF(Assumptions!$C$22=90,'Cashflow Scenario'!P119,'P&amp;L'!P23))))*1.2</f>
        <v>11880</v>
      </c>
      <c r="S23" s="341">
        <f t="shared" si="10"/>
        <v>142560</v>
      </c>
      <c r="T23" s="348">
        <f>(IF(Assumptions!$C$22=30,'Cashflow Scenario'!R19,IF(Assumptions!$C$22=60,'Cashflow Scenario'!R69,IF(Assumptions!$C$22=90,'Cashflow Scenario'!R119,'P&amp;L'!R23))))*1.2</f>
        <v>26153.82</v>
      </c>
      <c r="U23" s="348">
        <f>(IF(Assumptions!$C$22=30,'Cashflow Scenario'!S19,IF(Assumptions!$C$22=60,'Cashflow Scenario'!S69,IF(Assumptions!$C$22=90,'Cashflow Scenario'!S119,'P&amp;L'!S23))))*1.2</f>
        <v>26153.82</v>
      </c>
      <c r="V23" s="348">
        <f>(IF(Assumptions!$C$22=30,'Cashflow Scenario'!T19,IF(Assumptions!$C$22=60,'Cashflow Scenario'!T69,IF(Assumptions!$C$22=90,'Cashflow Scenario'!T119,'P&amp;L'!T23))))*1.2</f>
        <v>26153.82</v>
      </c>
      <c r="W23" s="348">
        <f>(IF(Assumptions!$C$22=30,'Cashflow Scenario'!U19,IF(Assumptions!$C$22=60,'Cashflow Scenario'!U69,IF(Assumptions!$C$22=90,'Cashflow Scenario'!U119,'P&amp;L'!U23))))*1.2</f>
        <v>26153.82</v>
      </c>
      <c r="X23" s="348">
        <f>(IF(Assumptions!$C$22=30,'Cashflow Scenario'!V19,IF(Assumptions!$C$22=60,'Cashflow Scenario'!V69,IF(Assumptions!$C$22=90,'Cashflow Scenario'!V119,'P&amp;L'!V23))))*1.2</f>
        <v>26153.82</v>
      </c>
      <c r="Y23" s="348">
        <f>(IF(Assumptions!$C$22=30,'Cashflow Scenario'!W19,IF(Assumptions!$C$22=60,'Cashflow Scenario'!W69,IF(Assumptions!$C$22=90,'Cashflow Scenario'!W119,'P&amp;L'!W23))))*1.2</f>
        <v>26153.82</v>
      </c>
      <c r="Z23" s="348">
        <f>(IF(Assumptions!$C$22=30,'Cashflow Scenario'!X19,IF(Assumptions!$C$22=60,'Cashflow Scenario'!X69,IF(Assumptions!$C$22=90,'Cashflow Scenario'!X119,'P&amp;L'!X23))))*1.2</f>
        <v>26153.82</v>
      </c>
      <c r="AA23" s="348">
        <f>(IF(Assumptions!$C$22=30,'Cashflow Scenario'!Y19,IF(Assumptions!$C$22=60,'Cashflow Scenario'!Y69,IF(Assumptions!$C$22=90,'Cashflow Scenario'!Y119,'P&amp;L'!Y23))))*1.2</f>
        <v>26153.82</v>
      </c>
      <c r="AB23" s="348">
        <f>(IF(Assumptions!$C$22=30,'Cashflow Scenario'!Z19,IF(Assumptions!$C$22=60,'Cashflow Scenario'!Z69,IF(Assumptions!$C$22=90,'Cashflow Scenario'!Z119,'P&amp;L'!Z23))))*1.2</f>
        <v>26153.82</v>
      </c>
      <c r="AC23" s="348">
        <f>(IF(Assumptions!$C$22=30,'Cashflow Scenario'!AA19,IF(Assumptions!$C$22=60,'Cashflow Scenario'!AA69,IF(Assumptions!$C$22=90,'Cashflow Scenario'!AA119,'P&amp;L'!AA23))))*1.2</f>
        <v>26153.82</v>
      </c>
      <c r="AD23" s="348">
        <f>(IF(Assumptions!$C$22=30,'Cashflow Scenario'!AB19,IF(Assumptions!$C$22=60,'Cashflow Scenario'!AB69,IF(Assumptions!$C$22=90,'Cashflow Scenario'!AB119,'P&amp;L'!AB23))))*1.2</f>
        <v>26153.82</v>
      </c>
      <c r="AE23" s="348">
        <f>(IF(Assumptions!$C$22=30,'Cashflow Scenario'!AC19,IF(Assumptions!$C$22=60,'Cashflow Scenario'!AC69,IF(Assumptions!$C$22=90,'Cashflow Scenario'!AC119,'P&amp;L'!AC23))))*1.2</f>
        <v>26153.82</v>
      </c>
      <c r="AF23" s="343">
        <f t="shared" si="11"/>
        <v>313845.84</v>
      </c>
      <c r="AG23" s="321">
        <f>(IF(Assumptions!$C$22=30,'Cashflow Scenario'!AE19,IF(Assumptions!$C$22=60,'Cashflow Scenario'!AE69,IF(Assumptions!$C$22=90,'Cashflow Scenario'!AE119,'P&amp;L'!AE23))))*1.2</f>
        <v>500062.734</v>
      </c>
      <c r="AH23" s="321">
        <f>(IF(Assumptions!$C$22=30,'Cashflow Scenario'!AF19,IF(Assumptions!$C$22=60,'Cashflow Scenario'!AF69,IF(Assumptions!$C$22=90,'Cashflow Scenario'!AF119,'P&amp;L'!AF23))))*1.2</f>
        <v>800483.148</v>
      </c>
      <c r="AI23" s="321">
        <f>(IF(Assumptions!$C$22=30,'Cashflow Scenario'!AG19,IF(Assumptions!$C$22=60,'Cashflow Scenario'!AG69,IF(Assumptions!$C$22=90,'Cashflow Scenario'!AG119,'P&amp;L'!AG23))))*1.2</f>
        <v>1291411.188</v>
      </c>
      <c r="AJ23" s="105"/>
      <c r="AK23" s="105"/>
      <c r="AL23" s="105"/>
      <c r="AM23" s="105"/>
    </row>
    <row r="24" ht="12.75" customHeight="1">
      <c r="A24" s="105"/>
      <c r="B24" s="105"/>
      <c r="C24" s="105"/>
      <c r="D24" s="144" t="s">
        <v>210</v>
      </c>
      <c r="E24" s="342" t="str">
        <f>'Cashflow Scenario'!C20</f>
        <v>Materials</v>
      </c>
      <c r="F24" s="317">
        <f>sumif('OPEX Startup Costs'!$B$6:$F$14,E24,'OPEX Startup Costs'!$F$6:$F$14)</f>
        <v>0</v>
      </c>
      <c r="G24" s="348">
        <f>(IF(Assumptions!$C$22=30,'Cashflow Scenario'!E20,IF(Assumptions!$C$22=60,'Cashflow Scenario'!E70,IF(Assumptions!$C$22=90,'Cashflow Scenario'!E120,'P&amp;L'!E24))))*1.2</f>
        <v>3960</v>
      </c>
      <c r="H24" s="348">
        <f>(IF(Assumptions!$C$22=30,'Cashflow Scenario'!F20,IF(Assumptions!$C$22=60,'Cashflow Scenario'!F70,IF(Assumptions!$C$22=90,'Cashflow Scenario'!F120,'P&amp;L'!F24))))*1.2</f>
        <v>3960</v>
      </c>
      <c r="I24" s="348">
        <f>(IF(Assumptions!$C$22=30,'Cashflow Scenario'!G20,IF(Assumptions!$C$22=60,'Cashflow Scenario'!G70,IF(Assumptions!$C$22=90,'Cashflow Scenario'!G120,'P&amp;L'!G24))))*1.2</f>
        <v>3960</v>
      </c>
      <c r="J24" s="348">
        <f>(IF(Assumptions!$C$22=30,'Cashflow Scenario'!H20,IF(Assumptions!$C$22=60,'Cashflow Scenario'!H70,IF(Assumptions!$C$22=90,'Cashflow Scenario'!H120,'P&amp;L'!H24))))*1.2</f>
        <v>3960</v>
      </c>
      <c r="K24" s="348">
        <f>(IF(Assumptions!$C$22=30,'Cashflow Scenario'!I20,IF(Assumptions!$C$22=60,'Cashflow Scenario'!I70,IF(Assumptions!$C$22=90,'Cashflow Scenario'!I120,'P&amp;L'!I24))))*1.2</f>
        <v>3960</v>
      </c>
      <c r="L24" s="348">
        <f>(IF(Assumptions!$C$22=30,'Cashflow Scenario'!J20,IF(Assumptions!$C$22=60,'Cashflow Scenario'!J70,IF(Assumptions!$C$22=90,'Cashflow Scenario'!J120,'P&amp;L'!J24))))*1.2</f>
        <v>3960</v>
      </c>
      <c r="M24" s="348">
        <f>(IF(Assumptions!$C$22=30,'Cashflow Scenario'!K20,IF(Assumptions!$C$22=60,'Cashflow Scenario'!K70,IF(Assumptions!$C$22=90,'Cashflow Scenario'!K120,'P&amp;L'!K24))))*1.2</f>
        <v>3960</v>
      </c>
      <c r="N24" s="348">
        <f>(IF(Assumptions!$C$22=30,'Cashflow Scenario'!L20,IF(Assumptions!$C$22=60,'Cashflow Scenario'!L70,IF(Assumptions!$C$22=90,'Cashflow Scenario'!L120,'P&amp;L'!L24))))*1.2</f>
        <v>3960</v>
      </c>
      <c r="O24" s="348">
        <f>(IF(Assumptions!$C$22=30,'Cashflow Scenario'!M20,IF(Assumptions!$C$22=60,'Cashflow Scenario'!M70,IF(Assumptions!$C$22=90,'Cashflow Scenario'!M120,'P&amp;L'!M24))))*1.2</f>
        <v>3960</v>
      </c>
      <c r="P24" s="348">
        <f>(IF(Assumptions!$C$22=30,'Cashflow Scenario'!N20,IF(Assumptions!$C$22=60,'Cashflow Scenario'!N70,IF(Assumptions!$C$22=90,'Cashflow Scenario'!N120,'P&amp;L'!N24))))*1.2</f>
        <v>3960</v>
      </c>
      <c r="Q24" s="348">
        <f>(IF(Assumptions!$C$22=30,'Cashflow Scenario'!O20,IF(Assumptions!$C$22=60,'Cashflow Scenario'!O70,IF(Assumptions!$C$22=90,'Cashflow Scenario'!O120,'P&amp;L'!O24))))*1.2</f>
        <v>3960</v>
      </c>
      <c r="R24" s="348">
        <f>(IF(Assumptions!$C$22=30,'Cashflow Scenario'!P20,IF(Assumptions!$C$22=60,'Cashflow Scenario'!P70,IF(Assumptions!$C$22=90,'Cashflow Scenario'!P120,'P&amp;L'!P24))))*1.2</f>
        <v>3960</v>
      </c>
      <c r="S24" s="341">
        <f t="shared" si="10"/>
        <v>47520</v>
      </c>
      <c r="T24" s="348">
        <f>(IF(Assumptions!$C$22=30,'Cashflow Scenario'!R20,IF(Assumptions!$C$22=60,'Cashflow Scenario'!R70,IF(Assumptions!$C$22=90,'Cashflow Scenario'!R120,'P&amp;L'!R24))))*1.2</f>
        <v>8717.94</v>
      </c>
      <c r="U24" s="348">
        <f>(IF(Assumptions!$C$22=30,'Cashflow Scenario'!S20,IF(Assumptions!$C$22=60,'Cashflow Scenario'!S70,IF(Assumptions!$C$22=90,'Cashflow Scenario'!S120,'P&amp;L'!S24))))*1.2</f>
        <v>8717.94</v>
      </c>
      <c r="V24" s="348">
        <f>(IF(Assumptions!$C$22=30,'Cashflow Scenario'!T20,IF(Assumptions!$C$22=60,'Cashflow Scenario'!T70,IF(Assumptions!$C$22=90,'Cashflow Scenario'!T120,'P&amp;L'!T24))))*1.2</f>
        <v>8717.94</v>
      </c>
      <c r="W24" s="348">
        <f>(IF(Assumptions!$C$22=30,'Cashflow Scenario'!U20,IF(Assumptions!$C$22=60,'Cashflow Scenario'!U70,IF(Assumptions!$C$22=90,'Cashflow Scenario'!U120,'P&amp;L'!U24))))*1.2</f>
        <v>8717.94</v>
      </c>
      <c r="X24" s="348">
        <f>(IF(Assumptions!$C$22=30,'Cashflow Scenario'!V20,IF(Assumptions!$C$22=60,'Cashflow Scenario'!V70,IF(Assumptions!$C$22=90,'Cashflow Scenario'!V120,'P&amp;L'!V24))))*1.2</f>
        <v>8717.94</v>
      </c>
      <c r="Y24" s="348">
        <f>(IF(Assumptions!$C$22=30,'Cashflow Scenario'!W20,IF(Assumptions!$C$22=60,'Cashflow Scenario'!W70,IF(Assumptions!$C$22=90,'Cashflow Scenario'!W120,'P&amp;L'!W24))))*1.2</f>
        <v>8717.94</v>
      </c>
      <c r="Z24" s="348">
        <f>(IF(Assumptions!$C$22=30,'Cashflow Scenario'!X20,IF(Assumptions!$C$22=60,'Cashflow Scenario'!X70,IF(Assumptions!$C$22=90,'Cashflow Scenario'!X120,'P&amp;L'!X24))))*1.2</f>
        <v>8717.94</v>
      </c>
      <c r="AA24" s="348">
        <f>(IF(Assumptions!$C$22=30,'Cashflow Scenario'!Y20,IF(Assumptions!$C$22=60,'Cashflow Scenario'!Y70,IF(Assumptions!$C$22=90,'Cashflow Scenario'!Y120,'P&amp;L'!Y24))))*1.2</f>
        <v>8717.94</v>
      </c>
      <c r="AB24" s="348">
        <f>(IF(Assumptions!$C$22=30,'Cashflow Scenario'!Z20,IF(Assumptions!$C$22=60,'Cashflow Scenario'!Z70,IF(Assumptions!$C$22=90,'Cashflow Scenario'!Z120,'P&amp;L'!Z24))))*1.2</f>
        <v>8717.94</v>
      </c>
      <c r="AC24" s="348">
        <f>(IF(Assumptions!$C$22=30,'Cashflow Scenario'!AA20,IF(Assumptions!$C$22=60,'Cashflow Scenario'!AA70,IF(Assumptions!$C$22=90,'Cashflow Scenario'!AA120,'P&amp;L'!AA24))))*1.2</f>
        <v>8717.94</v>
      </c>
      <c r="AD24" s="348">
        <f>(IF(Assumptions!$C$22=30,'Cashflow Scenario'!AB20,IF(Assumptions!$C$22=60,'Cashflow Scenario'!AB70,IF(Assumptions!$C$22=90,'Cashflow Scenario'!AB120,'P&amp;L'!AB24))))*1.2</f>
        <v>8717.94</v>
      </c>
      <c r="AE24" s="348">
        <f>(IF(Assumptions!$C$22=30,'Cashflow Scenario'!AC20,IF(Assumptions!$C$22=60,'Cashflow Scenario'!AC70,IF(Assumptions!$C$22=90,'Cashflow Scenario'!AC120,'P&amp;L'!AC24))))*1.2</f>
        <v>8717.94</v>
      </c>
      <c r="AF24" s="343">
        <f t="shared" si="11"/>
        <v>104615.28</v>
      </c>
      <c r="AG24" s="341">
        <f>(IF(Assumptions!$C$22=30,'Cashflow Scenario'!AE20,IF(Assumptions!$C$22=60,'Cashflow Scenario'!AE70,IF(Assumptions!$C$22=90,'Cashflow Scenario'!AE120,'P&amp;L'!AE24))))*1.2</f>
        <v>166687.578</v>
      </c>
      <c r="AH24" s="341">
        <f>(IF(Assumptions!$C$22=30,'Cashflow Scenario'!AF20,IF(Assumptions!$C$22=60,'Cashflow Scenario'!AF70,IF(Assumptions!$C$22=90,'Cashflow Scenario'!AF120,'P&amp;L'!AF24))))*1.2</f>
        <v>266827.716</v>
      </c>
      <c r="AI24" s="341">
        <f>(IF(Assumptions!$C$22=30,'Cashflow Scenario'!AG20,IF(Assumptions!$C$22=60,'Cashflow Scenario'!AG70,IF(Assumptions!$C$22=90,'Cashflow Scenario'!AG120,'P&amp;L'!AG24))))*1.2</f>
        <v>430470.396</v>
      </c>
      <c r="AJ24" s="105"/>
      <c r="AK24" s="105"/>
      <c r="AL24" s="105"/>
      <c r="AM24" s="105"/>
    </row>
    <row r="25" ht="12.75" customHeight="1">
      <c r="A25" s="144"/>
      <c r="B25" s="347" t="s">
        <v>211</v>
      </c>
      <c r="C25" s="105"/>
      <c r="D25" s="105"/>
      <c r="E25" s="342" t="str">
        <f>'Cashflow Scenario'!C21</f>
        <v>Packaging</v>
      </c>
      <c r="F25" s="317">
        <f>sumif('OPEX Startup Costs'!$B$6:$F$14,E25,'OPEX Startup Costs'!$F$6:$F$14)</f>
        <v>5000</v>
      </c>
      <c r="G25" s="348">
        <f>(IF(Assumptions!$C$22=30,'Cashflow Scenario'!E21,IF(Assumptions!$C$22=60,'Cashflow Scenario'!E71,IF(Assumptions!$C$22=90,'Cashflow Scenario'!E121,'P&amp;L'!E25))))*1.2</f>
        <v>396</v>
      </c>
      <c r="H25" s="348">
        <f>(IF(Assumptions!$C$22=30,'Cashflow Scenario'!F21,IF(Assumptions!$C$22=60,'Cashflow Scenario'!F71,IF(Assumptions!$C$22=90,'Cashflow Scenario'!F121,'P&amp;L'!F25))))*1.2</f>
        <v>396</v>
      </c>
      <c r="I25" s="348">
        <f>(IF(Assumptions!$C$22=30,'Cashflow Scenario'!G21,IF(Assumptions!$C$22=60,'Cashflow Scenario'!G71,IF(Assumptions!$C$22=90,'Cashflow Scenario'!G121,'P&amp;L'!G25))))*1.2</f>
        <v>396</v>
      </c>
      <c r="J25" s="348">
        <f>(IF(Assumptions!$C$22=30,'Cashflow Scenario'!H21,IF(Assumptions!$C$22=60,'Cashflow Scenario'!H71,IF(Assumptions!$C$22=90,'Cashflow Scenario'!H121,'P&amp;L'!H25))))*1.2</f>
        <v>396</v>
      </c>
      <c r="K25" s="348">
        <f>(IF(Assumptions!$C$22=30,'Cashflow Scenario'!I21,IF(Assumptions!$C$22=60,'Cashflow Scenario'!I71,IF(Assumptions!$C$22=90,'Cashflow Scenario'!I121,'P&amp;L'!I25))))*1.2</f>
        <v>396</v>
      </c>
      <c r="L25" s="348">
        <f>(IF(Assumptions!$C$22=30,'Cashflow Scenario'!J21,IF(Assumptions!$C$22=60,'Cashflow Scenario'!J71,IF(Assumptions!$C$22=90,'Cashflow Scenario'!J121,'P&amp;L'!J25))))*1.2</f>
        <v>396</v>
      </c>
      <c r="M25" s="348">
        <f>(IF(Assumptions!$C$22=30,'Cashflow Scenario'!K21,IF(Assumptions!$C$22=60,'Cashflow Scenario'!K71,IF(Assumptions!$C$22=90,'Cashflow Scenario'!K121,'P&amp;L'!K25))))*1.2</f>
        <v>396</v>
      </c>
      <c r="N25" s="348">
        <f>(IF(Assumptions!$C$22=30,'Cashflow Scenario'!L21,IF(Assumptions!$C$22=60,'Cashflow Scenario'!L71,IF(Assumptions!$C$22=90,'Cashflow Scenario'!L121,'P&amp;L'!L25))))*1.2</f>
        <v>396</v>
      </c>
      <c r="O25" s="348">
        <f>(IF(Assumptions!$C$22=30,'Cashflow Scenario'!M21,IF(Assumptions!$C$22=60,'Cashflow Scenario'!M71,IF(Assumptions!$C$22=90,'Cashflow Scenario'!M121,'P&amp;L'!M25))))*1.2</f>
        <v>396</v>
      </c>
      <c r="P25" s="348">
        <f>(IF(Assumptions!$C$22=30,'Cashflow Scenario'!N21,IF(Assumptions!$C$22=60,'Cashflow Scenario'!N71,IF(Assumptions!$C$22=90,'Cashflow Scenario'!N121,'P&amp;L'!N25))))*1.2</f>
        <v>396</v>
      </c>
      <c r="Q25" s="348">
        <f>(IF(Assumptions!$C$22=30,'Cashflow Scenario'!O21,IF(Assumptions!$C$22=60,'Cashflow Scenario'!O71,IF(Assumptions!$C$22=90,'Cashflow Scenario'!O121,'P&amp;L'!O25))))*1.2</f>
        <v>396</v>
      </c>
      <c r="R25" s="348">
        <f>(IF(Assumptions!$C$22=30,'Cashflow Scenario'!P21,IF(Assumptions!$C$22=60,'Cashflow Scenario'!P71,IF(Assumptions!$C$22=90,'Cashflow Scenario'!P121,'P&amp;L'!P25))))*1.2</f>
        <v>396</v>
      </c>
      <c r="S25" s="341">
        <f t="shared" si="10"/>
        <v>9752</v>
      </c>
      <c r="T25" s="348">
        <f>(IF(Assumptions!$C$22=30,'Cashflow Scenario'!R21,IF(Assumptions!$C$22=60,'Cashflow Scenario'!R71,IF(Assumptions!$C$22=90,'Cashflow Scenario'!R121,'P&amp;L'!R25))))*1.2</f>
        <v>871.794</v>
      </c>
      <c r="U25" s="348">
        <f>(IF(Assumptions!$C$22=30,'Cashflow Scenario'!S21,IF(Assumptions!$C$22=60,'Cashflow Scenario'!S71,IF(Assumptions!$C$22=90,'Cashflow Scenario'!S121,'P&amp;L'!S25))))*1.2</f>
        <v>871.794</v>
      </c>
      <c r="V25" s="348">
        <f>(IF(Assumptions!$C$22=30,'Cashflow Scenario'!T21,IF(Assumptions!$C$22=60,'Cashflow Scenario'!T71,IF(Assumptions!$C$22=90,'Cashflow Scenario'!T121,'P&amp;L'!T25))))*1.2</f>
        <v>871.794</v>
      </c>
      <c r="W25" s="348">
        <f>(IF(Assumptions!$C$22=30,'Cashflow Scenario'!U21,IF(Assumptions!$C$22=60,'Cashflow Scenario'!U71,IF(Assumptions!$C$22=90,'Cashflow Scenario'!U121,'P&amp;L'!U25))))*1.2</f>
        <v>871.794</v>
      </c>
      <c r="X25" s="348">
        <f>(IF(Assumptions!$C$22=30,'Cashflow Scenario'!V21,IF(Assumptions!$C$22=60,'Cashflow Scenario'!V71,IF(Assumptions!$C$22=90,'Cashflow Scenario'!V121,'P&amp;L'!V25))))*1.2</f>
        <v>871.794</v>
      </c>
      <c r="Y25" s="348">
        <f>(IF(Assumptions!$C$22=30,'Cashflow Scenario'!W21,IF(Assumptions!$C$22=60,'Cashflow Scenario'!W71,IF(Assumptions!$C$22=90,'Cashflow Scenario'!W121,'P&amp;L'!W25))))*1.2</f>
        <v>871.794</v>
      </c>
      <c r="Z25" s="348">
        <f>(IF(Assumptions!$C$22=30,'Cashflow Scenario'!X21,IF(Assumptions!$C$22=60,'Cashflow Scenario'!X71,IF(Assumptions!$C$22=90,'Cashflow Scenario'!X121,'P&amp;L'!X25))))*1.2</f>
        <v>871.794</v>
      </c>
      <c r="AA25" s="348">
        <f>(IF(Assumptions!$C$22=30,'Cashflow Scenario'!Y21,IF(Assumptions!$C$22=60,'Cashflow Scenario'!Y71,IF(Assumptions!$C$22=90,'Cashflow Scenario'!Y121,'P&amp;L'!Y25))))*1.2</f>
        <v>871.794</v>
      </c>
      <c r="AB25" s="348">
        <f>(IF(Assumptions!$C$22=30,'Cashflow Scenario'!Z21,IF(Assumptions!$C$22=60,'Cashflow Scenario'!Z71,IF(Assumptions!$C$22=90,'Cashflow Scenario'!Z121,'P&amp;L'!Z25))))*1.2</f>
        <v>871.794</v>
      </c>
      <c r="AC25" s="348">
        <f>(IF(Assumptions!$C$22=30,'Cashflow Scenario'!AA21,IF(Assumptions!$C$22=60,'Cashflow Scenario'!AA71,IF(Assumptions!$C$22=90,'Cashflow Scenario'!AA121,'P&amp;L'!AA25))))*1.2</f>
        <v>871.794</v>
      </c>
      <c r="AD25" s="348">
        <f>(IF(Assumptions!$C$22=30,'Cashflow Scenario'!AB21,IF(Assumptions!$C$22=60,'Cashflow Scenario'!AB71,IF(Assumptions!$C$22=90,'Cashflow Scenario'!AB121,'P&amp;L'!AB25))))*1.2</f>
        <v>871.794</v>
      </c>
      <c r="AE25" s="348">
        <f>(IF(Assumptions!$C$22=30,'Cashflow Scenario'!AC21,IF(Assumptions!$C$22=60,'Cashflow Scenario'!AC71,IF(Assumptions!$C$22=90,'Cashflow Scenario'!AC121,'P&amp;L'!AC25))))*1.2</f>
        <v>871.794</v>
      </c>
      <c r="AF25" s="343">
        <f t="shared" si="11"/>
        <v>10461.528</v>
      </c>
      <c r="AG25" s="341">
        <f>(IF(Assumptions!$C$22=30,'Cashflow Scenario'!AE21,IF(Assumptions!$C$22=60,'Cashflow Scenario'!AE71,IF(Assumptions!$C$22=90,'Cashflow Scenario'!AE121,'P&amp;L'!AE25))))*1.2</f>
        <v>16668.7578</v>
      </c>
      <c r="AH25" s="341">
        <f>(IF(Assumptions!$C$22=30,'Cashflow Scenario'!AF21,IF(Assumptions!$C$22=60,'Cashflow Scenario'!AF71,IF(Assumptions!$C$22=90,'Cashflow Scenario'!AF121,'P&amp;L'!AF25))))*1.2</f>
        <v>26682.7716</v>
      </c>
      <c r="AI25" s="341">
        <f>(IF(Assumptions!$C$22=30,'Cashflow Scenario'!AG21,IF(Assumptions!$C$22=60,'Cashflow Scenario'!AG71,IF(Assumptions!$C$22=90,'Cashflow Scenario'!AG121,'P&amp;L'!AG25))))*1.2</f>
        <v>43047.0396</v>
      </c>
      <c r="AJ25" s="105"/>
      <c r="AK25" s="105"/>
      <c r="AL25" s="105"/>
      <c r="AM25" s="105"/>
    </row>
    <row r="26" ht="12.75" customHeight="1">
      <c r="A26" s="144"/>
      <c r="B26" s="347" t="s">
        <v>212</v>
      </c>
      <c r="C26" s="105" t="s">
        <v>209</v>
      </c>
      <c r="D26" s="144" t="s">
        <v>210</v>
      </c>
      <c r="E26" s="342" t="str">
        <f>'Cashflow Scenario'!C22</f>
        <v>Freight &amp; Shipping</v>
      </c>
      <c r="F26" s="317">
        <f>sumif('OPEX Startup Costs'!$B$6:$F$14,E26,'OPEX Startup Costs'!$F$6:$F$14)</f>
        <v>0</v>
      </c>
      <c r="G26" s="348">
        <f>(IF(Assumptions!$C$22=30,'Cashflow Scenario'!E22,IF(Assumptions!$C$22=60,'Cashflow Scenario'!E72,IF(Assumptions!$C$22=90,'Cashflow Scenario'!E122,'P&amp;L'!E26))))*1.2</f>
        <v>396</v>
      </c>
      <c r="H26" s="348">
        <f>(IF(Assumptions!$C$22=30,'Cashflow Scenario'!F22,IF(Assumptions!$C$22=60,'Cashflow Scenario'!F72,IF(Assumptions!$C$22=90,'Cashflow Scenario'!F122,'P&amp;L'!F26))))*1.2</f>
        <v>396</v>
      </c>
      <c r="I26" s="348">
        <f>(IF(Assumptions!$C$22=30,'Cashflow Scenario'!G22,IF(Assumptions!$C$22=60,'Cashflow Scenario'!G72,IF(Assumptions!$C$22=90,'Cashflow Scenario'!G122,'P&amp;L'!G26))))*1.2</f>
        <v>396</v>
      </c>
      <c r="J26" s="348">
        <f>(IF(Assumptions!$C$22=30,'Cashflow Scenario'!H22,IF(Assumptions!$C$22=60,'Cashflow Scenario'!H72,IF(Assumptions!$C$22=90,'Cashflow Scenario'!H122,'P&amp;L'!H26))))*1.2</f>
        <v>396</v>
      </c>
      <c r="K26" s="348">
        <f>(IF(Assumptions!$C$22=30,'Cashflow Scenario'!I22,IF(Assumptions!$C$22=60,'Cashflow Scenario'!I72,IF(Assumptions!$C$22=90,'Cashflow Scenario'!I122,'P&amp;L'!I26))))*1.2</f>
        <v>396</v>
      </c>
      <c r="L26" s="348">
        <f>(IF(Assumptions!$C$22=30,'Cashflow Scenario'!J22,IF(Assumptions!$C$22=60,'Cashflow Scenario'!J72,IF(Assumptions!$C$22=90,'Cashflow Scenario'!J122,'P&amp;L'!J26))))*1.2</f>
        <v>396</v>
      </c>
      <c r="M26" s="348">
        <f>(IF(Assumptions!$C$22=30,'Cashflow Scenario'!K22,IF(Assumptions!$C$22=60,'Cashflow Scenario'!K72,IF(Assumptions!$C$22=90,'Cashflow Scenario'!K122,'P&amp;L'!K26))))*1.2</f>
        <v>396</v>
      </c>
      <c r="N26" s="348">
        <f>(IF(Assumptions!$C$22=30,'Cashflow Scenario'!L22,IF(Assumptions!$C$22=60,'Cashflow Scenario'!L72,IF(Assumptions!$C$22=90,'Cashflow Scenario'!L122,'P&amp;L'!L26))))*1.2</f>
        <v>396</v>
      </c>
      <c r="O26" s="348">
        <f>(IF(Assumptions!$C$22=30,'Cashflow Scenario'!M22,IF(Assumptions!$C$22=60,'Cashflow Scenario'!M72,IF(Assumptions!$C$22=90,'Cashflow Scenario'!M122,'P&amp;L'!M26))))*1.2</f>
        <v>396</v>
      </c>
      <c r="P26" s="348">
        <f>(IF(Assumptions!$C$22=30,'Cashflow Scenario'!N22,IF(Assumptions!$C$22=60,'Cashflow Scenario'!N72,IF(Assumptions!$C$22=90,'Cashflow Scenario'!N122,'P&amp;L'!N26))))*1.2</f>
        <v>396</v>
      </c>
      <c r="Q26" s="348">
        <f>(IF(Assumptions!$C$22=30,'Cashflow Scenario'!O22,IF(Assumptions!$C$22=60,'Cashflow Scenario'!O72,IF(Assumptions!$C$22=90,'Cashflow Scenario'!O122,'P&amp;L'!O26))))*1.2</f>
        <v>396</v>
      </c>
      <c r="R26" s="348">
        <f>(IF(Assumptions!$C$22=30,'Cashflow Scenario'!P22,IF(Assumptions!$C$22=60,'Cashflow Scenario'!P72,IF(Assumptions!$C$22=90,'Cashflow Scenario'!P122,'P&amp;L'!P26))))*1.2</f>
        <v>396</v>
      </c>
      <c r="S26" s="341">
        <f t="shared" si="10"/>
        <v>4752</v>
      </c>
      <c r="T26" s="348">
        <f>(IF(Assumptions!$C$22=30,'Cashflow Scenario'!R22,IF(Assumptions!$C$22=60,'Cashflow Scenario'!R72,IF(Assumptions!$C$22=90,'Cashflow Scenario'!R122,'P&amp;L'!R26))))*1.2</f>
        <v>871.794</v>
      </c>
      <c r="U26" s="348">
        <f>(IF(Assumptions!$C$22=30,'Cashflow Scenario'!S22,IF(Assumptions!$C$22=60,'Cashflow Scenario'!S72,IF(Assumptions!$C$22=90,'Cashflow Scenario'!S122,'P&amp;L'!S26))))*1.2</f>
        <v>871.794</v>
      </c>
      <c r="V26" s="348">
        <f>(IF(Assumptions!$C$22=30,'Cashflow Scenario'!T22,IF(Assumptions!$C$22=60,'Cashflow Scenario'!T72,IF(Assumptions!$C$22=90,'Cashflow Scenario'!T122,'P&amp;L'!T26))))*1.2</f>
        <v>871.794</v>
      </c>
      <c r="W26" s="348">
        <f>(IF(Assumptions!$C$22=30,'Cashflow Scenario'!U22,IF(Assumptions!$C$22=60,'Cashflow Scenario'!U72,IF(Assumptions!$C$22=90,'Cashflow Scenario'!U122,'P&amp;L'!U26))))*1.2</f>
        <v>871.794</v>
      </c>
      <c r="X26" s="348">
        <f>(IF(Assumptions!$C$22=30,'Cashflow Scenario'!V22,IF(Assumptions!$C$22=60,'Cashflow Scenario'!V72,IF(Assumptions!$C$22=90,'Cashflow Scenario'!V122,'P&amp;L'!V26))))*1.2</f>
        <v>871.794</v>
      </c>
      <c r="Y26" s="348">
        <f>(IF(Assumptions!$C$22=30,'Cashflow Scenario'!W22,IF(Assumptions!$C$22=60,'Cashflow Scenario'!W72,IF(Assumptions!$C$22=90,'Cashflow Scenario'!W122,'P&amp;L'!W26))))*1.2</f>
        <v>871.794</v>
      </c>
      <c r="Z26" s="348">
        <f>(IF(Assumptions!$C$22=30,'Cashflow Scenario'!X22,IF(Assumptions!$C$22=60,'Cashflow Scenario'!X72,IF(Assumptions!$C$22=90,'Cashflow Scenario'!X122,'P&amp;L'!X26))))*1.2</f>
        <v>871.794</v>
      </c>
      <c r="AA26" s="348">
        <f>(IF(Assumptions!$C$22=30,'Cashflow Scenario'!Y22,IF(Assumptions!$C$22=60,'Cashflow Scenario'!Y72,IF(Assumptions!$C$22=90,'Cashflow Scenario'!Y122,'P&amp;L'!Y26))))*1.2</f>
        <v>871.794</v>
      </c>
      <c r="AB26" s="348">
        <f>(IF(Assumptions!$C$22=30,'Cashflow Scenario'!Z22,IF(Assumptions!$C$22=60,'Cashflow Scenario'!Z72,IF(Assumptions!$C$22=90,'Cashflow Scenario'!Z122,'P&amp;L'!Z26))))*1.2</f>
        <v>871.794</v>
      </c>
      <c r="AC26" s="348">
        <f>(IF(Assumptions!$C$22=30,'Cashflow Scenario'!AA22,IF(Assumptions!$C$22=60,'Cashflow Scenario'!AA72,IF(Assumptions!$C$22=90,'Cashflow Scenario'!AA122,'P&amp;L'!AA26))))*1.2</f>
        <v>871.794</v>
      </c>
      <c r="AD26" s="348">
        <f>(IF(Assumptions!$C$22=30,'Cashflow Scenario'!AB22,IF(Assumptions!$C$22=60,'Cashflow Scenario'!AB72,IF(Assumptions!$C$22=90,'Cashflow Scenario'!AB122,'P&amp;L'!AB26))))*1.2</f>
        <v>871.794</v>
      </c>
      <c r="AE26" s="348">
        <f>(IF(Assumptions!$C$22=30,'Cashflow Scenario'!AC22,IF(Assumptions!$C$22=60,'Cashflow Scenario'!AC72,IF(Assumptions!$C$22=90,'Cashflow Scenario'!AC122,'P&amp;L'!AC26))))*1.2</f>
        <v>871.794</v>
      </c>
      <c r="AF26" s="343">
        <f t="shared" si="11"/>
        <v>10461.528</v>
      </c>
      <c r="AG26" s="341">
        <f>(IF(Assumptions!$C$22=30,'Cashflow Scenario'!AE22,IF(Assumptions!$C$22=60,'Cashflow Scenario'!AE72,IF(Assumptions!$C$22=90,'Cashflow Scenario'!AE122,'P&amp;L'!AE26))))*1.2</f>
        <v>16668.7578</v>
      </c>
      <c r="AH26" s="341">
        <f>(IF(Assumptions!$C$22=30,'Cashflow Scenario'!AF22,IF(Assumptions!$C$22=60,'Cashflow Scenario'!AF72,IF(Assumptions!$C$22=90,'Cashflow Scenario'!AF122,'P&amp;L'!AF26))))*1.2</f>
        <v>26682.7716</v>
      </c>
      <c r="AI26" s="341">
        <f>(IF(Assumptions!$C$22=30,'Cashflow Scenario'!AG22,IF(Assumptions!$C$22=60,'Cashflow Scenario'!AG72,IF(Assumptions!$C$22=90,'Cashflow Scenario'!AG122,'P&amp;L'!AG26))))*1.2</f>
        <v>43047.0396</v>
      </c>
      <c r="AJ26" s="105"/>
      <c r="AK26" s="105"/>
      <c r="AL26" s="105"/>
      <c r="AM26" s="105"/>
    </row>
    <row r="27" ht="12.75" customHeight="1">
      <c r="A27" s="144"/>
      <c r="B27" s="347" t="s">
        <v>213</v>
      </c>
      <c r="C27" s="105" t="s">
        <v>209</v>
      </c>
      <c r="D27" s="144" t="s">
        <v>210</v>
      </c>
      <c r="E27" s="342" t="str">
        <f>'Cashflow Scenario'!C23</f>
        <v>Licencing / Transaction Fees</v>
      </c>
      <c r="F27" s="317">
        <f>sumif('OPEX Startup Costs'!$B$6:$F$14,E27,'OPEX Startup Costs'!$F$6:$F$14)</f>
        <v>0</v>
      </c>
      <c r="G27" s="348">
        <f>(IF(Assumptions!$C$22=30,'Cashflow Scenario'!E23,IF(Assumptions!$C$22=60,'Cashflow Scenario'!E73,IF(Assumptions!$C$22=90,'Cashflow Scenario'!E123,'P&amp;L'!E27))))*1.2</f>
        <v>1188</v>
      </c>
      <c r="H27" s="348">
        <f>(IF(Assumptions!$C$22=30,'Cashflow Scenario'!F23,IF(Assumptions!$C$22=60,'Cashflow Scenario'!F73,IF(Assumptions!$C$22=90,'Cashflow Scenario'!F123,'P&amp;L'!F27))))*1.2</f>
        <v>1188</v>
      </c>
      <c r="I27" s="348">
        <f>(IF(Assumptions!$C$22=30,'Cashflow Scenario'!G23,IF(Assumptions!$C$22=60,'Cashflow Scenario'!G73,IF(Assumptions!$C$22=90,'Cashflow Scenario'!G123,'P&amp;L'!G27))))*1.2</f>
        <v>1188</v>
      </c>
      <c r="J27" s="348">
        <f>(IF(Assumptions!$C$22=30,'Cashflow Scenario'!H23,IF(Assumptions!$C$22=60,'Cashflow Scenario'!H73,IF(Assumptions!$C$22=90,'Cashflow Scenario'!H123,'P&amp;L'!H27))))*1.2</f>
        <v>1188</v>
      </c>
      <c r="K27" s="348">
        <f>(IF(Assumptions!$C$22=30,'Cashflow Scenario'!I23,IF(Assumptions!$C$22=60,'Cashflow Scenario'!I73,IF(Assumptions!$C$22=90,'Cashflow Scenario'!I123,'P&amp;L'!I27))))*1.2</f>
        <v>1188</v>
      </c>
      <c r="L27" s="348">
        <f>(IF(Assumptions!$C$22=30,'Cashflow Scenario'!J23,IF(Assumptions!$C$22=60,'Cashflow Scenario'!J73,IF(Assumptions!$C$22=90,'Cashflow Scenario'!J123,'P&amp;L'!J27))))*1.2</f>
        <v>1188</v>
      </c>
      <c r="M27" s="348">
        <f>(IF(Assumptions!$C$22=30,'Cashflow Scenario'!K23,IF(Assumptions!$C$22=60,'Cashflow Scenario'!K73,IF(Assumptions!$C$22=90,'Cashflow Scenario'!K123,'P&amp;L'!K27))))*1.2</f>
        <v>1188</v>
      </c>
      <c r="N27" s="348">
        <f>(IF(Assumptions!$C$22=30,'Cashflow Scenario'!L23,IF(Assumptions!$C$22=60,'Cashflow Scenario'!L73,IF(Assumptions!$C$22=90,'Cashflow Scenario'!L123,'P&amp;L'!L27))))*1.2</f>
        <v>1188</v>
      </c>
      <c r="O27" s="348">
        <f>(IF(Assumptions!$C$22=30,'Cashflow Scenario'!M23,IF(Assumptions!$C$22=60,'Cashflow Scenario'!M73,IF(Assumptions!$C$22=90,'Cashflow Scenario'!M123,'P&amp;L'!M27))))*1.2</f>
        <v>1188</v>
      </c>
      <c r="P27" s="348">
        <f>(IF(Assumptions!$C$22=30,'Cashflow Scenario'!N23,IF(Assumptions!$C$22=60,'Cashflow Scenario'!N73,IF(Assumptions!$C$22=90,'Cashflow Scenario'!N123,'P&amp;L'!N27))))*1.2</f>
        <v>1188</v>
      </c>
      <c r="Q27" s="348">
        <f>(IF(Assumptions!$C$22=30,'Cashflow Scenario'!O23,IF(Assumptions!$C$22=60,'Cashflow Scenario'!O73,IF(Assumptions!$C$22=90,'Cashflow Scenario'!O123,'P&amp;L'!O27))))*1.2</f>
        <v>1188</v>
      </c>
      <c r="R27" s="348">
        <f>(IF(Assumptions!$C$22=30,'Cashflow Scenario'!P23,IF(Assumptions!$C$22=60,'Cashflow Scenario'!P73,IF(Assumptions!$C$22=90,'Cashflow Scenario'!P123,'P&amp;L'!P27))))*1.2</f>
        <v>1188</v>
      </c>
      <c r="S27" s="341">
        <f t="shared" si="10"/>
        <v>14256</v>
      </c>
      <c r="T27" s="348">
        <f>(IF(Assumptions!$C$22=30,'Cashflow Scenario'!R23,IF(Assumptions!$C$22=60,'Cashflow Scenario'!R73,IF(Assumptions!$C$22=90,'Cashflow Scenario'!R123,'P&amp;L'!R27))))*1.2</f>
        <v>2615.382</v>
      </c>
      <c r="U27" s="348">
        <f>(IF(Assumptions!$C$22=30,'Cashflow Scenario'!S23,IF(Assumptions!$C$22=60,'Cashflow Scenario'!S73,IF(Assumptions!$C$22=90,'Cashflow Scenario'!S123,'P&amp;L'!S27))))*1.2</f>
        <v>2615.382</v>
      </c>
      <c r="V27" s="348">
        <f>(IF(Assumptions!$C$22=30,'Cashflow Scenario'!T23,IF(Assumptions!$C$22=60,'Cashflow Scenario'!T73,IF(Assumptions!$C$22=90,'Cashflow Scenario'!T123,'P&amp;L'!T27))))*1.2</f>
        <v>2615.382</v>
      </c>
      <c r="W27" s="348">
        <f>(IF(Assumptions!$C$22=30,'Cashflow Scenario'!U23,IF(Assumptions!$C$22=60,'Cashflow Scenario'!U73,IF(Assumptions!$C$22=90,'Cashflow Scenario'!U123,'P&amp;L'!U27))))*1.2</f>
        <v>2615.382</v>
      </c>
      <c r="X27" s="348">
        <f>(IF(Assumptions!$C$22=30,'Cashflow Scenario'!V23,IF(Assumptions!$C$22=60,'Cashflow Scenario'!V73,IF(Assumptions!$C$22=90,'Cashflow Scenario'!V123,'P&amp;L'!V27))))*1.2</f>
        <v>2615.382</v>
      </c>
      <c r="Y27" s="348">
        <f>(IF(Assumptions!$C$22=30,'Cashflow Scenario'!W23,IF(Assumptions!$C$22=60,'Cashflow Scenario'!W73,IF(Assumptions!$C$22=90,'Cashflow Scenario'!W123,'P&amp;L'!W27))))*1.2</f>
        <v>2615.382</v>
      </c>
      <c r="Z27" s="348">
        <f>(IF(Assumptions!$C$22=30,'Cashflow Scenario'!X23,IF(Assumptions!$C$22=60,'Cashflow Scenario'!X73,IF(Assumptions!$C$22=90,'Cashflow Scenario'!X123,'P&amp;L'!X27))))*1.2</f>
        <v>2615.382</v>
      </c>
      <c r="AA27" s="348">
        <f>(IF(Assumptions!$C$22=30,'Cashflow Scenario'!Y23,IF(Assumptions!$C$22=60,'Cashflow Scenario'!Y73,IF(Assumptions!$C$22=90,'Cashflow Scenario'!Y123,'P&amp;L'!Y27))))*1.2</f>
        <v>2615.382</v>
      </c>
      <c r="AB27" s="348">
        <f>(IF(Assumptions!$C$22=30,'Cashflow Scenario'!Z23,IF(Assumptions!$C$22=60,'Cashflow Scenario'!Z73,IF(Assumptions!$C$22=90,'Cashflow Scenario'!Z123,'P&amp;L'!Z27))))*1.2</f>
        <v>2615.382</v>
      </c>
      <c r="AC27" s="348">
        <f>(IF(Assumptions!$C$22=30,'Cashflow Scenario'!AA23,IF(Assumptions!$C$22=60,'Cashflow Scenario'!AA73,IF(Assumptions!$C$22=90,'Cashflow Scenario'!AA123,'P&amp;L'!AA27))))*1.2</f>
        <v>2615.382</v>
      </c>
      <c r="AD27" s="348">
        <f>(IF(Assumptions!$C$22=30,'Cashflow Scenario'!AB23,IF(Assumptions!$C$22=60,'Cashflow Scenario'!AB73,IF(Assumptions!$C$22=90,'Cashflow Scenario'!AB123,'P&amp;L'!AB27))))*1.2</f>
        <v>2615.382</v>
      </c>
      <c r="AE27" s="348">
        <f>(IF(Assumptions!$C$22=30,'Cashflow Scenario'!AC23,IF(Assumptions!$C$22=60,'Cashflow Scenario'!AC73,IF(Assumptions!$C$22=90,'Cashflow Scenario'!AC123,'P&amp;L'!AC27))))*1.2</f>
        <v>2615.382</v>
      </c>
      <c r="AF27" s="343">
        <f t="shared" si="11"/>
        <v>31384.584</v>
      </c>
      <c r="AG27" s="341">
        <f>(IF(Assumptions!$C$22=30,'Cashflow Scenario'!AE23,IF(Assumptions!$C$22=60,'Cashflow Scenario'!AE73,IF(Assumptions!$C$22=90,'Cashflow Scenario'!AE123,'P&amp;L'!AE27))))*1.2</f>
        <v>50006.2734</v>
      </c>
      <c r="AH27" s="341">
        <f>(IF(Assumptions!$C$22=30,'Cashflow Scenario'!AF23,IF(Assumptions!$C$22=60,'Cashflow Scenario'!AF73,IF(Assumptions!$C$22=90,'Cashflow Scenario'!AF123,'P&amp;L'!AF27))))*1.2</f>
        <v>80048.3148</v>
      </c>
      <c r="AI27" s="341">
        <f>(IF(Assumptions!$C$22=30,'Cashflow Scenario'!AG23,IF(Assumptions!$C$22=60,'Cashflow Scenario'!AG73,IF(Assumptions!$C$22=90,'Cashflow Scenario'!AG123,'P&amp;L'!AG27))))*1.2</f>
        <v>129141.1188</v>
      </c>
      <c r="AJ27" s="105"/>
      <c r="AK27" s="105"/>
      <c r="AL27" s="105"/>
      <c r="AM27" s="105"/>
    </row>
    <row r="28" ht="12.75" customHeight="1">
      <c r="A28" s="144"/>
      <c r="B28" s="144" t="s">
        <v>214</v>
      </c>
      <c r="C28" s="105"/>
      <c r="D28" s="144" t="s">
        <v>210</v>
      </c>
      <c r="E28" s="342" t="str">
        <f>'Cashflow Scenario'!C24</f>
        <v>Bad Debt Expense</v>
      </c>
      <c r="F28" s="317">
        <f>sumif('OPEX Startup Costs'!$B$6:$F$14,E28,'OPEX Startup Costs'!$F$6:$F$14)</f>
        <v>0</v>
      </c>
      <c r="G28" s="348">
        <f>(IF(Assumptions!$C$22=30,'Cashflow Scenario'!E24,IF(Assumptions!$C$22=60,'Cashflow Scenario'!E74,IF(Assumptions!$C$22=90,'Cashflow Scenario'!E124,'P&amp;L'!E28))))*1.2</f>
        <v>0</v>
      </c>
      <c r="H28" s="348">
        <f>(IF(Assumptions!$C$22=30,'Cashflow Scenario'!F24,IF(Assumptions!$C$22=60,'Cashflow Scenario'!F74,IF(Assumptions!$C$22=90,'Cashflow Scenario'!F124,'P&amp;L'!F28))))*1.2</f>
        <v>0</v>
      </c>
      <c r="I28" s="348">
        <f>(IF(Assumptions!$C$22=30,'Cashflow Scenario'!G24,IF(Assumptions!$C$22=60,'Cashflow Scenario'!G74,IF(Assumptions!$C$22=90,'Cashflow Scenario'!G124,'P&amp;L'!G28))))*1.2</f>
        <v>0</v>
      </c>
      <c r="J28" s="348">
        <f>(IF(Assumptions!$C$22=30,'Cashflow Scenario'!H24,IF(Assumptions!$C$22=60,'Cashflow Scenario'!H74,IF(Assumptions!$C$22=90,'Cashflow Scenario'!H124,'P&amp;L'!H28))))*1.2</f>
        <v>0</v>
      </c>
      <c r="K28" s="348">
        <f>(IF(Assumptions!$C$22=30,'Cashflow Scenario'!I24,IF(Assumptions!$C$22=60,'Cashflow Scenario'!I74,IF(Assumptions!$C$22=90,'Cashflow Scenario'!I124,'P&amp;L'!I28))))*1.2</f>
        <v>0</v>
      </c>
      <c r="L28" s="348">
        <f>(IF(Assumptions!$C$22=30,'Cashflow Scenario'!J24,IF(Assumptions!$C$22=60,'Cashflow Scenario'!J74,IF(Assumptions!$C$22=90,'Cashflow Scenario'!J124,'P&amp;L'!J28))))*1.2</f>
        <v>0</v>
      </c>
      <c r="M28" s="348">
        <f>(IF(Assumptions!$C$22=30,'Cashflow Scenario'!K24,IF(Assumptions!$C$22=60,'Cashflow Scenario'!K74,IF(Assumptions!$C$22=90,'Cashflow Scenario'!K124,'P&amp;L'!K28))))*1.2</f>
        <v>0</v>
      </c>
      <c r="N28" s="348">
        <f>(IF(Assumptions!$C$22=30,'Cashflow Scenario'!L24,IF(Assumptions!$C$22=60,'Cashflow Scenario'!L74,IF(Assumptions!$C$22=90,'Cashflow Scenario'!L124,'P&amp;L'!L28))))*1.2</f>
        <v>0</v>
      </c>
      <c r="O28" s="348">
        <f>(IF(Assumptions!$C$22=30,'Cashflow Scenario'!M24,IF(Assumptions!$C$22=60,'Cashflow Scenario'!M74,IF(Assumptions!$C$22=90,'Cashflow Scenario'!M124,'P&amp;L'!M28))))*1.2</f>
        <v>0</v>
      </c>
      <c r="P28" s="348">
        <f>(IF(Assumptions!$C$22=30,'Cashflow Scenario'!N24,IF(Assumptions!$C$22=60,'Cashflow Scenario'!N74,IF(Assumptions!$C$22=90,'Cashflow Scenario'!N124,'P&amp;L'!N28))))*1.2</f>
        <v>0</v>
      </c>
      <c r="Q28" s="348">
        <f>(IF(Assumptions!$C$22=30,'Cashflow Scenario'!O24,IF(Assumptions!$C$22=60,'Cashflow Scenario'!O74,IF(Assumptions!$C$22=90,'Cashflow Scenario'!O124,'P&amp;L'!O28))))*1.2</f>
        <v>0</v>
      </c>
      <c r="R28" s="348">
        <f>(IF(Assumptions!$C$22=30,'Cashflow Scenario'!P24,IF(Assumptions!$C$22=60,'Cashflow Scenario'!P74,IF(Assumptions!$C$22=90,'Cashflow Scenario'!P124,'P&amp;L'!P28))))*1.2</f>
        <v>0</v>
      </c>
      <c r="S28" s="341">
        <f t="shared" si="10"/>
        <v>0</v>
      </c>
      <c r="T28" s="348">
        <f>(IF(Assumptions!$C$22=30,'Cashflow Scenario'!R24,IF(Assumptions!$C$22=60,'Cashflow Scenario'!R74,IF(Assumptions!$C$22=90,'Cashflow Scenario'!R124,'P&amp;L'!R28))))*1.2</f>
        <v>0</v>
      </c>
      <c r="U28" s="348">
        <f>(IF(Assumptions!$C$22=30,'Cashflow Scenario'!S24,IF(Assumptions!$C$22=60,'Cashflow Scenario'!S74,IF(Assumptions!$C$22=90,'Cashflow Scenario'!S124,'P&amp;L'!S28))))*1.2</f>
        <v>0</v>
      </c>
      <c r="V28" s="348">
        <f>(IF(Assumptions!$C$22=30,'Cashflow Scenario'!T24,IF(Assumptions!$C$22=60,'Cashflow Scenario'!T74,IF(Assumptions!$C$22=90,'Cashflow Scenario'!T124,'P&amp;L'!T28))))*1.2</f>
        <v>0</v>
      </c>
      <c r="W28" s="348">
        <f>(IF(Assumptions!$C$22=30,'Cashflow Scenario'!U24,IF(Assumptions!$C$22=60,'Cashflow Scenario'!U74,IF(Assumptions!$C$22=90,'Cashflow Scenario'!U124,'P&amp;L'!U28))))*1.2</f>
        <v>0</v>
      </c>
      <c r="X28" s="348">
        <f>(IF(Assumptions!$C$22=30,'Cashflow Scenario'!V24,IF(Assumptions!$C$22=60,'Cashflow Scenario'!V74,IF(Assumptions!$C$22=90,'Cashflow Scenario'!V124,'P&amp;L'!V28))))*1.2</f>
        <v>0</v>
      </c>
      <c r="Y28" s="348">
        <f>(IF(Assumptions!$C$22=30,'Cashflow Scenario'!W24,IF(Assumptions!$C$22=60,'Cashflow Scenario'!W74,IF(Assumptions!$C$22=90,'Cashflow Scenario'!W124,'P&amp;L'!W28))))*1.2</f>
        <v>0</v>
      </c>
      <c r="Z28" s="348">
        <f>(IF(Assumptions!$C$22=30,'Cashflow Scenario'!X24,IF(Assumptions!$C$22=60,'Cashflow Scenario'!X74,IF(Assumptions!$C$22=90,'Cashflow Scenario'!X124,'P&amp;L'!X28))))*1.2</f>
        <v>0</v>
      </c>
      <c r="AA28" s="348">
        <f>(IF(Assumptions!$C$22=30,'Cashflow Scenario'!Y24,IF(Assumptions!$C$22=60,'Cashflow Scenario'!Y74,IF(Assumptions!$C$22=90,'Cashflow Scenario'!Y124,'P&amp;L'!Y28))))*1.2</f>
        <v>0</v>
      </c>
      <c r="AB28" s="348">
        <f>(IF(Assumptions!$C$22=30,'Cashflow Scenario'!Z24,IF(Assumptions!$C$22=60,'Cashflow Scenario'!Z74,IF(Assumptions!$C$22=90,'Cashflow Scenario'!Z124,'P&amp;L'!Z28))))*1.2</f>
        <v>0</v>
      </c>
      <c r="AC28" s="348">
        <f>(IF(Assumptions!$C$22=30,'Cashflow Scenario'!AA24,IF(Assumptions!$C$22=60,'Cashflow Scenario'!AA74,IF(Assumptions!$C$22=90,'Cashflow Scenario'!AA124,'P&amp;L'!AA28))))*1.2</f>
        <v>0</v>
      </c>
      <c r="AD28" s="348">
        <f>(IF(Assumptions!$C$22=30,'Cashflow Scenario'!AB24,IF(Assumptions!$C$22=60,'Cashflow Scenario'!AB74,IF(Assumptions!$C$22=90,'Cashflow Scenario'!AB124,'P&amp;L'!AB28))))*1.2</f>
        <v>0</v>
      </c>
      <c r="AE28" s="348">
        <f>(IF(Assumptions!$C$22=30,'Cashflow Scenario'!AC24,IF(Assumptions!$C$22=60,'Cashflow Scenario'!AC74,IF(Assumptions!$C$22=90,'Cashflow Scenario'!AC124,'P&amp;L'!AC28))))*1.2</f>
        <v>0</v>
      </c>
      <c r="AF28" s="343">
        <f t="shared" si="11"/>
        <v>0</v>
      </c>
      <c r="AG28" s="341">
        <f>(IF(Assumptions!$C$22=30,'Cashflow Scenario'!AE24,IF(Assumptions!$C$22=60,'Cashflow Scenario'!AE74,IF(Assumptions!$C$22=90,'Cashflow Scenario'!AE124,'P&amp;L'!AE28))))*1.2</f>
        <v>0</v>
      </c>
      <c r="AH28" s="341">
        <f>(IF(Assumptions!$C$22=30,'Cashflow Scenario'!AF24,IF(Assumptions!$C$22=60,'Cashflow Scenario'!AF74,IF(Assumptions!$C$22=90,'Cashflow Scenario'!AF124,'P&amp;L'!AF28))))*1.2</f>
        <v>0</v>
      </c>
      <c r="AI28" s="341">
        <f>(IF(Assumptions!$C$22=30,'Cashflow Scenario'!AG24,IF(Assumptions!$C$22=60,'Cashflow Scenario'!AG74,IF(Assumptions!$C$22=90,'Cashflow Scenario'!AG124,'P&amp;L'!AG28))))*1.2</f>
        <v>0</v>
      </c>
      <c r="AJ28" s="105"/>
      <c r="AK28" s="105"/>
      <c r="AL28" s="105"/>
      <c r="AM28" s="105"/>
    </row>
    <row r="29" ht="12.75" customHeight="1">
      <c r="A29" s="144"/>
      <c r="B29" s="144" t="s">
        <v>215</v>
      </c>
      <c r="C29" s="105"/>
      <c r="D29" s="144" t="s">
        <v>210</v>
      </c>
      <c r="E29" s="342" t="str">
        <f>'Cashflow Scenario'!C25</f>
        <v>Other Cost Of Sales</v>
      </c>
      <c r="F29" s="317">
        <f>sumif('OPEX Startup Costs'!$B$6:$F$14,E29,'OPEX Startup Costs'!$F$6:$F$14)</f>
        <v>0</v>
      </c>
      <c r="G29" s="348">
        <f>(IF(Assumptions!$C$22=30,'Cashflow Scenario'!E25,IF(Assumptions!$C$22=60,'Cashflow Scenario'!E75,IF(Assumptions!$C$22=90,'Cashflow Scenario'!E125,'P&amp;L'!E29))))*1.2</f>
        <v>792</v>
      </c>
      <c r="H29" s="348">
        <f>(IF(Assumptions!$C$22=30,'Cashflow Scenario'!F25,IF(Assumptions!$C$22=60,'Cashflow Scenario'!F75,IF(Assumptions!$C$22=90,'Cashflow Scenario'!F125,'P&amp;L'!F29))))*1.2</f>
        <v>792</v>
      </c>
      <c r="I29" s="348">
        <f>(IF(Assumptions!$C$22=30,'Cashflow Scenario'!G25,IF(Assumptions!$C$22=60,'Cashflow Scenario'!G75,IF(Assumptions!$C$22=90,'Cashflow Scenario'!G125,'P&amp;L'!G29))))*1.2</f>
        <v>792</v>
      </c>
      <c r="J29" s="348">
        <f>(IF(Assumptions!$C$22=30,'Cashflow Scenario'!H25,IF(Assumptions!$C$22=60,'Cashflow Scenario'!H75,IF(Assumptions!$C$22=90,'Cashflow Scenario'!H125,'P&amp;L'!H29))))*1.2</f>
        <v>792</v>
      </c>
      <c r="K29" s="348">
        <f>(IF(Assumptions!$C$22=30,'Cashflow Scenario'!I25,IF(Assumptions!$C$22=60,'Cashflow Scenario'!I75,IF(Assumptions!$C$22=90,'Cashflow Scenario'!I125,'P&amp;L'!I29))))*1.2</f>
        <v>792</v>
      </c>
      <c r="L29" s="348">
        <f>(IF(Assumptions!$C$22=30,'Cashflow Scenario'!J25,IF(Assumptions!$C$22=60,'Cashflow Scenario'!J75,IF(Assumptions!$C$22=90,'Cashflow Scenario'!J125,'P&amp;L'!J29))))*1.2</f>
        <v>792</v>
      </c>
      <c r="M29" s="348">
        <f>(IF(Assumptions!$C$22=30,'Cashflow Scenario'!K25,IF(Assumptions!$C$22=60,'Cashflow Scenario'!K75,IF(Assumptions!$C$22=90,'Cashflow Scenario'!K125,'P&amp;L'!K29))))*1.2</f>
        <v>792</v>
      </c>
      <c r="N29" s="348">
        <f>(IF(Assumptions!$C$22=30,'Cashflow Scenario'!L25,IF(Assumptions!$C$22=60,'Cashflow Scenario'!L75,IF(Assumptions!$C$22=90,'Cashflow Scenario'!L125,'P&amp;L'!L29))))*1.2</f>
        <v>792</v>
      </c>
      <c r="O29" s="348">
        <f>(IF(Assumptions!$C$22=30,'Cashflow Scenario'!M25,IF(Assumptions!$C$22=60,'Cashflow Scenario'!M75,IF(Assumptions!$C$22=90,'Cashflow Scenario'!M125,'P&amp;L'!M29))))*1.2</f>
        <v>792</v>
      </c>
      <c r="P29" s="348">
        <f>(IF(Assumptions!$C$22=30,'Cashflow Scenario'!N25,IF(Assumptions!$C$22=60,'Cashflow Scenario'!N75,IF(Assumptions!$C$22=90,'Cashflow Scenario'!N125,'P&amp;L'!N29))))*1.2</f>
        <v>792</v>
      </c>
      <c r="Q29" s="348">
        <f>(IF(Assumptions!$C$22=30,'Cashflow Scenario'!O25,IF(Assumptions!$C$22=60,'Cashflow Scenario'!O75,IF(Assumptions!$C$22=90,'Cashflow Scenario'!O125,'P&amp;L'!O29))))*1.2</f>
        <v>792</v>
      </c>
      <c r="R29" s="348">
        <f>(IF(Assumptions!$C$22=30,'Cashflow Scenario'!P25,IF(Assumptions!$C$22=60,'Cashflow Scenario'!P75,IF(Assumptions!$C$22=90,'Cashflow Scenario'!P125,'P&amp;L'!P29))))*1.2</f>
        <v>792</v>
      </c>
      <c r="S29" s="341">
        <f t="shared" si="10"/>
        <v>9504</v>
      </c>
      <c r="T29" s="348">
        <f>(IF(Assumptions!$C$22=30,'Cashflow Scenario'!R25,IF(Assumptions!$C$22=60,'Cashflow Scenario'!R75,IF(Assumptions!$C$22=90,'Cashflow Scenario'!R125,'P&amp;L'!R29))))*1.2</f>
        <v>1743.588</v>
      </c>
      <c r="U29" s="348">
        <f>(IF(Assumptions!$C$22=30,'Cashflow Scenario'!S25,IF(Assumptions!$C$22=60,'Cashflow Scenario'!S75,IF(Assumptions!$C$22=90,'Cashflow Scenario'!S125,'P&amp;L'!S29))))*1.2</f>
        <v>1743.588</v>
      </c>
      <c r="V29" s="348">
        <f>(IF(Assumptions!$C$22=30,'Cashflow Scenario'!T25,IF(Assumptions!$C$22=60,'Cashflow Scenario'!T75,IF(Assumptions!$C$22=90,'Cashflow Scenario'!T125,'P&amp;L'!T29))))*1.2</f>
        <v>1743.588</v>
      </c>
      <c r="W29" s="348">
        <f>(IF(Assumptions!$C$22=30,'Cashflow Scenario'!U25,IF(Assumptions!$C$22=60,'Cashflow Scenario'!U75,IF(Assumptions!$C$22=90,'Cashflow Scenario'!U125,'P&amp;L'!U29))))*1.2</f>
        <v>1743.588</v>
      </c>
      <c r="X29" s="348">
        <f>(IF(Assumptions!$C$22=30,'Cashflow Scenario'!V25,IF(Assumptions!$C$22=60,'Cashflow Scenario'!V75,IF(Assumptions!$C$22=90,'Cashflow Scenario'!V125,'P&amp;L'!V29))))*1.2</f>
        <v>1743.588</v>
      </c>
      <c r="Y29" s="348">
        <f>(IF(Assumptions!$C$22=30,'Cashflow Scenario'!W25,IF(Assumptions!$C$22=60,'Cashflow Scenario'!W75,IF(Assumptions!$C$22=90,'Cashflow Scenario'!W125,'P&amp;L'!W29))))*1.2</f>
        <v>1743.588</v>
      </c>
      <c r="Z29" s="348">
        <f>(IF(Assumptions!$C$22=30,'Cashflow Scenario'!X25,IF(Assumptions!$C$22=60,'Cashflow Scenario'!X75,IF(Assumptions!$C$22=90,'Cashflow Scenario'!X125,'P&amp;L'!X29))))*1.2</f>
        <v>1743.588</v>
      </c>
      <c r="AA29" s="348">
        <f>(IF(Assumptions!$C$22=30,'Cashflow Scenario'!Y25,IF(Assumptions!$C$22=60,'Cashflow Scenario'!Y75,IF(Assumptions!$C$22=90,'Cashflow Scenario'!Y125,'P&amp;L'!Y29))))*1.2</f>
        <v>1743.588</v>
      </c>
      <c r="AB29" s="348">
        <f>(IF(Assumptions!$C$22=30,'Cashflow Scenario'!Z25,IF(Assumptions!$C$22=60,'Cashflow Scenario'!Z75,IF(Assumptions!$C$22=90,'Cashflow Scenario'!Z125,'P&amp;L'!Z29))))*1.2</f>
        <v>1743.588</v>
      </c>
      <c r="AC29" s="348">
        <f>(IF(Assumptions!$C$22=30,'Cashflow Scenario'!AA25,IF(Assumptions!$C$22=60,'Cashflow Scenario'!AA75,IF(Assumptions!$C$22=90,'Cashflow Scenario'!AA125,'P&amp;L'!AA29))))*1.2</f>
        <v>1743.588</v>
      </c>
      <c r="AD29" s="348">
        <f>(IF(Assumptions!$C$22=30,'Cashflow Scenario'!AB25,IF(Assumptions!$C$22=60,'Cashflow Scenario'!AB75,IF(Assumptions!$C$22=90,'Cashflow Scenario'!AB125,'P&amp;L'!AB29))))*1.2</f>
        <v>1743.588</v>
      </c>
      <c r="AE29" s="348">
        <f>(IF(Assumptions!$C$22=30,'Cashflow Scenario'!AC25,IF(Assumptions!$C$22=60,'Cashflow Scenario'!AC75,IF(Assumptions!$C$22=90,'Cashflow Scenario'!AC125,'P&amp;L'!AC29))))*1.2</f>
        <v>1743.588</v>
      </c>
      <c r="AF29" s="343">
        <f t="shared" si="11"/>
        <v>20923.056</v>
      </c>
      <c r="AG29" s="341">
        <f>(IF(Assumptions!$C$22=30,'Cashflow Scenario'!AE25,IF(Assumptions!$C$22=60,'Cashflow Scenario'!AE75,IF(Assumptions!$C$22=90,'Cashflow Scenario'!AE125,'P&amp;L'!AE29))))*1.2</f>
        <v>33337.5156</v>
      </c>
      <c r="AH29" s="341">
        <f>(IF(Assumptions!$C$22=30,'Cashflow Scenario'!AF25,IF(Assumptions!$C$22=60,'Cashflow Scenario'!AF75,IF(Assumptions!$C$22=90,'Cashflow Scenario'!AF125,'P&amp;L'!AF29))))*1.2</f>
        <v>53365.5432</v>
      </c>
      <c r="AI29" s="341">
        <f>(IF(Assumptions!$C$22=30,'Cashflow Scenario'!AG25,IF(Assumptions!$C$22=60,'Cashflow Scenario'!AG75,IF(Assumptions!$C$22=90,'Cashflow Scenario'!AG125,'P&amp;L'!AG29))))*1.2</f>
        <v>86094.0792</v>
      </c>
      <c r="AJ29" s="105"/>
      <c r="AK29" s="105"/>
      <c r="AL29" s="105"/>
      <c r="AM29" s="105"/>
    </row>
    <row r="30" ht="12.75" customHeight="1">
      <c r="A30" s="144"/>
      <c r="B30" s="347" t="s">
        <v>216</v>
      </c>
      <c r="C30" s="105"/>
      <c r="D30" s="144" t="s">
        <v>210</v>
      </c>
      <c r="E30" s="342" t="str">
        <f>'Cashflow Scenario'!C26</f>
        <v>Training &amp; Development</v>
      </c>
      <c r="F30" s="317">
        <f>sumif('OPEX Startup Costs'!$B$6:$F$14,E30,'OPEX Startup Costs'!$F$6:$F$14)</f>
        <v>5000</v>
      </c>
      <c r="G30" s="348">
        <f>(IF(Assumptions!$C$22=30,'Cashflow Scenario'!E26,IF(Assumptions!$C$22=60,'Cashflow Scenario'!E76,IF(Assumptions!$C$22=90,'Cashflow Scenario'!E126,'P&amp;L'!E39))))*1.2</f>
        <v>1298</v>
      </c>
      <c r="H30" s="348">
        <f>(IF(Assumptions!$C$22=30,'Cashflow Scenario'!F26,IF(Assumptions!$C$22=60,'Cashflow Scenario'!F76,IF(Assumptions!$C$22=90,'Cashflow Scenario'!F126,'P&amp;L'!F39))))*1.2</f>
        <v>1298</v>
      </c>
      <c r="I30" s="348">
        <f>(IF(Assumptions!$C$22=30,'Cashflow Scenario'!G26,IF(Assumptions!$C$22=60,'Cashflow Scenario'!G76,IF(Assumptions!$C$22=90,'Cashflow Scenario'!G126,'P&amp;L'!G39))))*1.2</f>
        <v>1298</v>
      </c>
      <c r="J30" s="348">
        <f>(IF(Assumptions!$C$22=30,'Cashflow Scenario'!H26,IF(Assumptions!$C$22=60,'Cashflow Scenario'!H76,IF(Assumptions!$C$22=90,'Cashflow Scenario'!H126,'P&amp;L'!H39))))*1.2</f>
        <v>1298</v>
      </c>
      <c r="K30" s="348">
        <f>(IF(Assumptions!$C$22=30,'Cashflow Scenario'!I26,IF(Assumptions!$C$22=60,'Cashflow Scenario'!I76,IF(Assumptions!$C$22=90,'Cashflow Scenario'!I126,'P&amp;L'!I39))))*1.2</f>
        <v>1298</v>
      </c>
      <c r="L30" s="348">
        <f>(IF(Assumptions!$C$22=30,'Cashflow Scenario'!J26,IF(Assumptions!$C$22=60,'Cashflow Scenario'!J76,IF(Assumptions!$C$22=90,'Cashflow Scenario'!J126,'P&amp;L'!J39))))*1.2</f>
        <v>1298</v>
      </c>
      <c r="M30" s="348">
        <f>(IF(Assumptions!$C$22=30,'Cashflow Scenario'!K26,IF(Assumptions!$C$22=60,'Cashflow Scenario'!K76,IF(Assumptions!$C$22=90,'Cashflow Scenario'!K126,'P&amp;L'!K39))))*1.2</f>
        <v>1298</v>
      </c>
      <c r="N30" s="348">
        <f>(IF(Assumptions!$C$22=30,'Cashflow Scenario'!L26,IF(Assumptions!$C$22=60,'Cashflow Scenario'!L76,IF(Assumptions!$C$22=90,'Cashflow Scenario'!L126,'P&amp;L'!L39))))*1.2</f>
        <v>1298</v>
      </c>
      <c r="O30" s="348">
        <f>(IF(Assumptions!$C$22=30,'Cashflow Scenario'!M26,IF(Assumptions!$C$22=60,'Cashflow Scenario'!M76,IF(Assumptions!$C$22=90,'Cashflow Scenario'!M126,'P&amp;L'!M39))))*1.2</f>
        <v>1298</v>
      </c>
      <c r="P30" s="348">
        <f>(IF(Assumptions!$C$22=30,'Cashflow Scenario'!N26,IF(Assumptions!$C$22=60,'Cashflow Scenario'!N76,IF(Assumptions!$C$22=90,'Cashflow Scenario'!N126,'P&amp;L'!N39))))*1.2</f>
        <v>1298</v>
      </c>
      <c r="Q30" s="348">
        <f>(IF(Assumptions!$C$22=30,'Cashflow Scenario'!O26,IF(Assumptions!$C$22=60,'Cashflow Scenario'!O76,IF(Assumptions!$C$22=90,'Cashflow Scenario'!O126,'P&amp;L'!O39))))*1.2</f>
        <v>1298</v>
      </c>
      <c r="R30" s="348">
        <f>(IF(Assumptions!$C$22=30,'Cashflow Scenario'!P26,IF(Assumptions!$C$22=60,'Cashflow Scenario'!P76,IF(Assumptions!$C$22=90,'Cashflow Scenario'!P126,'P&amp;L'!P39))))*1.2</f>
        <v>1298</v>
      </c>
      <c r="S30" s="341">
        <f t="shared" si="10"/>
        <v>20576</v>
      </c>
      <c r="T30" s="348">
        <f>(IF(Assumptions!$C$22=30,'Cashflow Scenario'!R26,IF(Assumptions!$C$22=60,'Cashflow Scenario'!R76,IF(Assumptions!$C$22=90,'Cashflow Scenario'!R126,'P&amp;L'!R39))))*1.2</f>
        <v>1362.9</v>
      </c>
      <c r="U30" s="348">
        <f>(IF(Assumptions!$C$22=30,'Cashflow Scenario'!S26,IF(Assumptions!$C$22=60,'Cashflow Scenario'!S76,IF(Assumptions!$C$22=90,'Cashflow Scenario'!S126,'P&amp;L'!S39))))*1.2</f>
        <v>1362.9</v>
      </c>
      <c r="V30" s="348">
        <f>(IF(Assumptions!$C$22=30,'Cashflow Scenario'!T26,IF(Assumptions!$C$22=60,'Cashflow Scenario'!T76,IF(Assumptions!$C$22=90,'Cashflow Scenario'!T126,'P&amp;L'!T39))))*1.2</f>
        <v>1362.9</v>
      </c>
      <c r="W30" s="348">
        <f>(IF(Assumptions!$C$22=30,'Cashflow Scenario'!U26,IF(Assumptions!$C$22=60,'Cashflow Scenario'!U76,IF(Assumptions!$C$22=90,'Cashflow Scenario'!U126,'P&amp;L'!U39))))*1.2</f>
        <v>1362.9</v>
      </c>
      <c r="X30" s="348">
        <f>(IF(Assumptions!$C$22=30,'Cashflow Scenario'!V26,IF(Assumptions!$C$22=60,'Cashflow Scenario'!V76,IF(Assumptions!$C$22=90,'Cashflow Scenario'!V126,'P&amp;L'!V39))))*1.2</f>
        <v>1362.9</v>
      </c>
      <c r="Y30" s="348">
        <f>(IF(Assumptions!$C$22=30,'Cashflow Scenario'!W26,IF(Assumptions!$C$22=60,'Cashflow Scenario'!W76,IF(Assumptions!$C$22=90,'Cashflow Scenario'!W126,'P&amp;L'!W39))))*1.2</f>
        <v>1362.9</v>
      </c>
      <c r="Z30" s="348">
        <f>(IF(Assumptions!$C$22=30,'Cashflow Scenario'!X26,IF(Assumptions!$C$22=60,'Cashflow Scenario'!X76,IF(Assumptions!$C$22=90,'Cashflow Scenario'!X126,'P&amp;L'!X39))))*1.2</f>
        <v>1362.9</v>
      </c>
      <c r="AA30" s="348">
        <f>(IF(Assumptions!$C$22=30,'Cashflow Scenario'!Y26,IF(Assumptions!$C$22=60,'Cashflow Scenario'!Y76,IF(Assumptions!$C$22=90,'Cashflow Scenario'!Y126,'P&amp;L'!Y39))))*1.2</f>
        <v>1362.9</v>
      </c>
      <c r="AB30" s="348">
        <f>(IF(Assumptions!$C$22=30,'Cashflow Scenario'!Z26,IF(Assumptions!$C$22=60,'Cashflow Scenario'!Z76,IF(Assumptions!$C$22=90,'Cashflow Scenario'!Z126,'P&amp;L'!Z39))))*1.2</f>
        <v>1362.9</v>
      </c>
      <c r="AC30" s="348">
        <f>(IF(Assumptions!$C$22=30,'Cashflow Scenario'!AA26,IF(Assumptions!$C$22=60,'Cashflow Scenario'!AA76,IF(Assumptions!$C$22=90,'Cashflow Scenario'!AA126,'P&amp;L'!AA39))))*1.2</f>
        <v>1362.9</v>
      </c>
      <c r="AD30" s="348">
        <f>(IF(Assumptions!$C$22=30,'Cashflow Scenario'!AB26,IF(Assumptions!$C$22=60,'Cashflow Scenario'!AB76,IF(Assumptions!$C$22=90,'Cashflow Scenario'!AB126,'P&amp;L'!AB39))))*1.2</f>
        <v>1362.9</v>
      </c>
      <c r="AE30" s="348">
        <f>(IF(Assumptions!$C$22=30,'Cashflow Scenario'!AC26,IF(Assumptions!$C$22=60,'Cashflow Scenario'!AC76,IF(Assumptions!$C$22=90,'Cashflow Scenario'!AC126,'P&amp;L'!AC39))))*1.2</f>
        <v>1362.9</v>
      </c>
      <c r="AF30" s="343">
        <f t="shared" si="11"/>
        <v>16354.8</v>
      </c>
      <c r="AG30" s="341">
        <f>(IF(Assumptions!$C$22=30,'Cashflow Scenario'!AE26,IF(Assumptions!$C$22=60,'Cashflow Scenario'!AE76,IF(Assumptions!$C$22=90,'Cashflow Scenario'!AE126,'P&amp;L'!AE39))))*1.2</f>
        <v>17172.54</v>
      </c>
      <c r="AH30" s="341">
        <f>(IF(Assumptions!$C$22=30,'Cashflow Scenario'!AF26,IF(Assumptions!$C$22=60,'Cashflow Scenario'!AF76,IF(Assumptions!$C$22=90,'Cashflow Scenario'!AF126,'P&amp;L'!AF39))))*1.2</f>
        <v>18031.167</v>
      </c>
      <c r="AI30" s="341">
        <f>(IF(Assumptions!$C$22=30,'Cashflow Scenario'!AG26,IF(Assumptions!$C$22=60,'Cashflow Scenario'!AG76,IF(Assumptions!$C$22=90,'Cashflow Scenario'!AG126,'P&amp;L'!AG39))))*1.2</f>
        <v>18932.72535</v>
      </c>
      <c r="AJ30" s="105"/>
      <c r="AK30" s="105"/>
      <c r="AL30" s="105"/>
      <c r="AM30" s="105"/>
    </row>
    <row r="31" ht="12.75" customHeight="1">
      <c r="A31" s="144"/>
      <c r="B31" s="347" t="s">
        <v>217</v>
      </c>
      <c r="C31" s="105" t="s">
        <v>209</v>
      </c>
      <c r="D31" s="144" t="s">
        <v>210</v>
      </c>
      <c r="E31" s="342" t="str">
        <f>'Cashflow Scenario'!C27</f>
        <v>Rent, Rates &amp; Services Charges</v>
      </c>
      <c r="F31" s="317">
        <f>sumif('OPEX Startup Costs'!$B$6:$F$14,E31,'OPEX Startup Costs'!$F$6:$F$14)</f>
        <v>5000</v>
      </c>
      <c r="G31" s="348">
        <f>(IF(Assumptions!$C$22=30,'Cashflow Scenario'!E27,IF(Assumptions!$C$22=60,'Cashflow Scenario'!E77,IF(Assumptions!$C$22=90,'Cashflow Scenario'!E127,'P&amp;L'!E40))))*1.2</f>
        <v>1188</v>
      </c>
      <c r="H31" s="348">
        <f>(IF(Assumptions!$C$22=30,'Cashflow Scenario'!F27,IF(Assumptions!$C$22=60,'Cashflow Scenario'!F77,IF(Assumptions!$C$22=90,'Cashflow Scenario'!F127,'P&amp;L'!F40))))*1.2</f>
        <v>1188</v>
      </c>
      <c r="I31" s="348">
        <f>(IF(Assumptions!$C$22=30,'Cashflow Scenario'!G27,IF(Assumptions!$C$22=60,'Cashflow Scenario'!G77,IF(Assumptions!$C$22=90,'Cashflow Scenario'!G127,'P&amp;L'!G40))))*1.2</f>
        <v>1188</v>
      </c>
      <c r="J31" s="348">
        <f>(IF(Assumptions!$C$22=30,'Cashflow Scenario'!H27,IF(Assumptions!$C$22=60,'Cashflow Scenario'!H77,IF(Assumptions!$C$22=90,'Cashflow Scenario'!H127,'P&amp;L'!H40))))*1.2</f>
        <v>1188</v>
      </c>
      <c r="K31" s="348">
        <f>(IF(Assumptions!$C$22=30,'Cashflow Scenario'!I27,IF(Assumptions!$C$22=60,'Cashflow Scenario'!I77,IF(Assumptions!$C$22=90,'Cashflow Scenario'!I127,'P&amp;L'!I40))))*1.2</f>
        <v>1188</v>
      </c>
      <c r="L31" s="348">
        <f>(IF(Assumptions!$C$22=30,'Cashflow Scenario'!J27,IF(Assumptions!$C$22=60,'Cashflow Scenario'!J77,IF(Assumptions!$C$22=90,'Cashflow Scenario'!J127,'P&amp;L'!J40))))*1.2</f>
        <v>1188</v>
      </c>
      <c r="M31" s="348">
        <f>(IF(Assumptions!$C$22=30,'Cashflow Scenario'!K27,IF(Assumptions!$C$22=60,'Cashflow Scenario'!K77,IF(Assumptions!$C$22=90,'Cashflow Scenario'!K127,'P&amp;L'!K40))))*1.2</f>
        <v>1188</v>
      </c>
      <c r="N31" s="348">
        <f>(IF(Assumptions!$C$22=30,'Cashflow Scenario'!L27,IF(Assumptions!$C$22=60,'Cashflow Scenario'!L77,IF(Assumptions!$C$22=90,'Cashflow Scenario'!L127,'P&amp;L'!L40))))*1.2</f>
        <v>1188</v>
      </c>
      <c r="O31" s="348">
        <f>(IF(Assumptions!$C$22=30,'Cashflow Scenario'!M27,IF(Assumptions!$C$22=60,'Cashflow Scenario'!M77,IF(Assumptions!$C$22=90,'Cashflow Scenario'!M127,'P&amp;L'!M40))))*1.2</f>
        <v>1188</v>
      </c>
      <c r="P31" s="348">
        <f>(IF(Assumptions!$C$22=30,'Cashflow Scenario'!N27,IF(Assumptions!$C$22=60,'Cashflow Scenario'!N77,IF(Assumptions!$C$22=90,'Cashflow Scenario'!N127,'P&amp;L'!N40))))*1.2</f>
        <v>1188</v>
      </c>
      <c r="Q31" s="348">
        <f>(IF(Assumptions!$C$22=30,'Cashflow Scenario'!O27,IF(Assumptions!$C$22=60,'Cashflow Scenario'!O77,IF(Assumptions!$C$22=90,'Cashflow Scenario'!O127,'P&amp;L'!O40))))*1.2</f>
        <v>1188</v>
      </c>
      <c r="R31" s="348">
        <f>(IF(Assumptions!$C$22=30,'Cashflow Scenario'!P27,IF(Assumptions!$C$22=60,'Cashflow Scenario'!P77,IF(Assumptions!$C$22=90,'Cashflow Scenario'!P127,'P&amp;L'!P40))))*1.2</f>
        <v>1188</v>
      </c>
      <c r="S31" s="341">
        <f t="shared" si="10"/>
        <v>19256</v>
      </c>
      <c r="T31" s="348">
        <f>(IF(Assumptions!$C$22=30,'Cashflow Scenario'!R27,IF(Assumptions!$C$22=60,'Cashflow Scenario'!R77,IF(Assumptions!$C$22=90,'Cashflow Scenario'!R127,'P&amp;L'!R40))))*1.2</f>
        <v>2615.382</v>
      </c>
      <c r="U31" s="348">
        <f>(IF(Assumptions!$C$22=30,'Cashflow Scenario'!S27,IF(Assumptions!$C$22=60,'Cashflow Scenario'!S77,IF(Assumptions!$C$22=90,'Cashflow Scenario'!S127,'P&amp;L'!S40))))*1.2</f>
        <v>2615.382</v>
      </c>
      <c r="V31" s="348">
        <f>(IF(Assumptions!$C$22=30,'Cashflow Scenario'!T27,IF(Assumptions!$C$22=60,'Cashflow Scenario'!T77,IF(Assumptions!$C$22=90,'Cashflow Scenario'!T127,'P&amp;L'!T40))))*1.2</f>
        <v>2615.382</v>
      </c>
      <c r="W31" s="348">
        <f>(IF(Assumptions!$C$22=30,'Cashflow Scenario'!U27,IF(Assumptions!$C$22=60,'Cashflow Scenario'!U77,IF(Assumptions!$C$22=90,'Cashflow Scenario'!U127,'P&amp;L'!U40))))*1.2</f>
        <v>2615.382</v>
      </c>
      <c r="X31" s="348">
        <f>(IF(Assumptions!$C$22=30,'Cashflow Scenario'!V27,IF(Assumptions!$C$22=60,'Cashflow Scenario'!V77,IF(Assumptions!$C$22=90,'Cashflow Scenario'!V127,'P&amp;L'!V40))))*1.2</f>
        <v>2615.382</v>
      </c>
      <c r="Y31" s="348">
        <f>(IF(Assumptions!$C$22=30,'Cashflow Scenario'!W27,IF(Assumptions!$C$22=60,'Cashflow Scenario'!W77,IF(Assumptions!$C$22=90,'Cashflow Scenario'!W127,'P&amp;L'!W40))))*1.2</f>
        <v>2615.382</v>
      </c>
      <c r="Z31" s="348">
        <f>(IF(Assumptions!$C$22=30,'Cashflow Scenario'!X27,IF(Assumptions!$C$22=60,'Cashflow Scenario'!X77,IF(Assumptions!$C$22=90,'Cashflow Scenario'!X127,'P&amp;L'!X40))))*1.2</f>
        <v>2615.382</v>
      </c>
      <c r="AA31" s="348">
        <f>(IF(Assumptions!$C$22=30,'Cashflow Scenario'!Y27,IF(Assumptions!$C$22=60,'Cashflow Scenario'!Y77,IF(Assumptions!$C$22=90,'Cashflow Scenario'!Y127,'P&amp;L'!Y40))))*1.2</f>
        <v>2615.382</v>
      </c>
      <c r="AB31" s="348">
        <f>(IF(Assumptions!$C$22=30,'Cashflow Scenario'!Z27,IF(Assumptions!$C$22=60,'Cashflow Scenario'!Z77,IF(Assumptions!$C$22=90,'Cashflow Scenario'!Z127,'P&amp;L'!Z40))))*1.2</f>
        <v>2615.382</v>
      </c>
      <c r="AC31" s="348">
        <f>(IF(Assumptions!$C$22=30,'Cashflow Scenario'!AA27,IF(Assumptions!$C$22=60,'Cashflow Scenario'!AA77,IF(Assumptions!$C$22=90,'Cashflow Scenario'!AA127,'P&amp;L'!AA40))))*1.2</f>
        <v>2615.382</v>
      </c>
      <c r="AD31" s="348">
        <f>(IF(Assumptions!$C$22=30,'Cashflow Scenario'!AB27,IF(Assumptions!$C$22=60,'Cashflow Scenario'!AB77,IF(Assumptions!$C$22=90,'Cashflow Scenario'!AB127,'P&amp;L'!AB40))))*1.2</f>
        <v>2615.382</v>
      </c>
      <c r="AE31" s="348">
        <f>(IF(Assumptions!$C$22=30,'Cashflow Scenario'!AC27,IF(Assumptions!$C$22=60,'Cashflow Scenario'!AC77,IF(Assumptions!$C$22=90,'Cashflow Scenario'!AC127,'P&amp;L'!AC40))))*1.2</f>
        <v>2615.382</v>
      </c>
      <c r="AF31" s="343">
        <f t="shared" si="11"/>
        <v>31384.584</v>
      </c>
      <c r="AG31" s="341">
        <f>(IF(Assumptions!$C$22=30,'Cashflow Scenario'!AE27,IF(Assumptions!$C$22=60,'Cashflow Scenario'!AE77,IF(Assumptions!$C$22=90,'Cashflow Scenario'!AE127,'P&amp;L'!AE40))))*1.2</f>
        <v>32326.12152</v>
      </c>
      <c r="AH31" s="341">
        <f>(IF(Assumptions!$C$22=30,'Cashflow Scenario'!AF27,IF(Assumptions!$C$22=60,'Cashflow Scenario'!AF77,IF(Assumptions!$C$22=90,'Cashflow Scenario'!AF127,'P&amp;L'!AF40))))*1.2</f>
        <v>32972.64395</v>
      </c>
      <c r="AI31" s="341">
        <f>(IF(Assumptions!$C$22=30,'Cashflow Scenario'!AG27,IF(Assumptions!$C$22=60,'Cashflow Scenario'!AG77,IF(Assumptions!$C$22=90,'Cashflow Scenario'!AG127,'P&amp;L'!AG40))))*1.2</f>
        <v>33632.09683</v>
      </c>
      <c r="AJ31" s="105"/>
      <c r="AK31" s="105"/>
      <c r="AL31" s="105"/>
      <c r="AM31" s="105"/>
    </row>
    <row r="32" ht="13.5" customHeight="1">
      <c r="A32" s="144"/>
      <c r="B32" s="144" t="s">
        <v>218</v>
      </c>
      <c r="C32" s="105" t="s">
        <v>209</v>
      </c>
      <c r="D32" s="144" t="s">
        <v>210</v>
      </c>
      <c r="E32" s="342" t="str">
        <f>'Cashflow Scenario'!C28</f>
        <v>Insurance</v>
      </c>
      <c r="F32" s="317">
        <f>sumif('OPEX Startup Costs'!$B$6:$F$14,E32,'OPEX Startup Costs'!$F$6:$F$14)</f>
        <v>5000</v>
      </c>
      <c r="G32" s="348">
        <f>(IF(Assumptions!$C$22=30,'Cashflow Scenario'!E28,IF(Assumptions!$C$22=60,'Cashflow Scenario'!E78,IF(Assumptions!$C$22=90,'Cashflow Scenario'!E128,'P&amp;L'!E41))))*1.2</f>
        <v>0</v>
      </c>
      <c r="H32" s="348">
        <f>(IF(Assumptions!$C$22=30,'Cashflow Scenario'!F28,IF(Assumptions!$C$22=60,'Cashflow Scenario'!F78,IF(Assumptions!$C$22=90,'Cashflow Scenario'!F128,'P&amp;L'!F41))))*1.2</f>
        <v>0</v>
      </c>
      <c r="I32" s="348">
        <f>(IF(Assumptions!$C$22=30,'Cashflow Scenario'!G28,IF(Assumptions!$C$22=60,'Cashflow Scenario'!G78,IF(Assumptions!$C$22=90,'Cashflow Scenario'!G128,'P&amp;L'!G41))))*1.2</f>
        <v>0</v>
      </c>
      <c r="J32" s="348">
        <f>(IF(Assumptions!$C$22=30,'Cashflow Scenario'!H28,IF(Assumptions!$C$22=60,'Cashflow Scenario'!H78,IF(Assumptions!$C$22=90,'Cashflow Scenario'!H128,'P&amp;L'!H41))))*1.2</f>
        <v>0</v>
      </c>
      <c r="K32" s="348">
        <f>(IF(Assumptions!$C$22=30,'Cashflow Scenario'!I28,IF(Assumptions!$C$22=60,'Cashflow Scenario'!I78,IF(Assumptions!$C$22=90,'Cashflow Scenario'!I128,'P&amp;L'!I41))))*1.2</f>
        <v>0</v>
      </c>
      <c r="L32" s="348">
        <f>(IF(Assumptions!$C$22=30,'Cashflow Scenario'!J28,IF(Assumptions!$C$22=60,'Cashflow Scenario'!J78,IF(Assumptions!$C$22=90,'Cashflow Scenario'!J128,'P&amp;L'!J41))))*1.2</f>
        <v>0</v>
      </c>
      <c r="M32" s="348">
        <f>(IF(Assumptions!$C$22=30,'Cashflow Scenario'!K28,IF(Assumptions!$C$22=60,'Cashflow Scenario'!K78,IF(Assumptions!$C$22=90,'Cashflow Scenario'!K128,'P&amp;L'!K41))))*1.2</f>
        <v>0</v>
      </c>
      <c r="N32" s="348">
        <f>(IF(Assumptions!$C$22=30,'Cashflow Scenario'!L28,IF(Assumptions!$C$22=60,'Cashflow Scenario'!L78,IF(Assumptions!$C$22=90,'Cashflow Scenario'!L128,'P&amp;L'!L41))))*1.2</f>
        <v>0</v>
      </c>
      <c r="O32" s="348">
        <f>(IF(Assumptions!$C$22=30,'Cashflow Scenario'!M28,IF(Assumptions!$C$22=60,'Cashflow Scenario'!M78,IF(Assumptions!$C$22=90,'Cashflow Scenario'!M128,'P&amp;L'!M41))))*1.2</f>
        <v>0</v>
      </c>
      <c r="P32" s="348">
        <f>(IF(Assumptions!$C$22=30,'Cashflow Scenario'!N28,IF(Assumptions!$C$22=60,'Cashflow Scenario'!N78,IF(Assumptions!$C$22=90,'Cashflow Scenario'!N128,'P&amp;L'!N41))))*1.2</f>
        <v>0</v>
      </c>
      <c r="Q32" s="348">
        <f>(IF(Assumptions!$C$22=30,'Cashflow Scenario'!O28,IF(Assumptions!$C$22=60,'Cashflow Scenario'!O78,IF(Assumptions!$C$22=90,'Cashflow Scenario'!O128,'P&amp;L'!O41))))*1.2</f>
        <v>0</v>
      </c>
      <c r="R32" s="348">
        <f>(IF(Assumptions!$C$22=30,'Cashflow Scenario'!P28,IF(Assumptions!$C$22=60,'Cashflow Scenario'!P78,IF(Assumptions!$C$22=90,'Cashflow Scenario'!P128,'P&amp;L'!P41))))*1.2</f>
        <v>0</v>
      </c>
      <c r="S32" s="341">
        <f t="shared" si="10"/>
        <v>5000</v>
      </c>
      <c r="T32" s="348">
        <f>(IF(Assumptions!$C$22=30,'Cashflow Scenario'!R28,IF(Assumptions!$C$22=60,'Cashflow Scenario'!R78,IF(Assumptions!$C$22=90,'Cashflow Scenario'!R128,'P&amp;L'!R41))))*1.2</f>
        <v>0</v>
      </c>
      <c r="U32" s="348">
        <f>(IF(Assumptions!$C$22=30,'Cashflow Scenario'!S28,IF(Assumptions!$C$22=60,'Cashflow Scenario'!S78,IF(Assumptions!$C$22=90,'Cashflow Scenario'!S128,'P&amp;L'!S41))))*1.2</f>
        <v>0</v>
      </c>
      <c r="V32" s="348">
        <f>(IF(Assumptions!$C$22=30,'Cashflow Scenario'!T28,IF(Assumptions!$C$22=60,'Cashflow Scenario'!T78,IF(Assumptions!$C$22=90,'Cashflow Scenario'!T128,'P&amp;L'!T41))))*1.2</f>
        <v>0</v>
      </c>
      <c r="W32" s="348">
        <f>(IF(Assumptions!$C$22=30,'Cashflow Scenario'!U28,IF(Assumptions!$C$22=60,'Cashflow Scenario'!U78,IF(Assumptions!$C$22=90,'Cashflow Scenario'!U128,'P&amp;L'!U41))))*1.2</f>
        <v>0</v>
      </c>
      <c r="X32" s="348">
        <f>(IF(Assumptions!$C$22=30,'Cashflow Scenario'!V28,IF(Assumptions!$C$22=60,'Cashflow Scenario'!V78,IF(Assumptions!$C$22=90,'Cashflow Scenario'!V128,'P&amp;L'!V41))))*1.2</f>
        <v>0</v>
      </c>
      <c r="Y32" s="348">
        <f>(IF(Assumptions!$C$22=30,'Cashflow Scenario'!W28,IF(Assumptions!$C$22=60,'Cashflow Scenario'!W78,IF(Assumptions!$C$22=90,'Cashflow Scenario'!W128,'P&amp;L'!W41))))*1.2</f>
        <v>0</v>
      </c>
      <c r="Z32" s="348">
        <f>(IF(Assumptions!$C$22=30,'Cashflow Scenario'!X28,IF(Assumptions!$C$22=60,'Cashflow Scenario'!X78,IF(Assumptions!$C$22=90,'Cashflow Scenario'!X128,'P&amp;L'!X41))))*1.2</f>
        <v>0</v>
      </c>
      <c r="AA32" s="348">
        <f>(IF(Assumptions!$C$22=30,'Cashflow Scenario'!Y28,IF(Assumptions!$C$22=60,'Cashflow Scenario'!Y78,IF(Assumptions!$C$22=90,'Cashflow Scenario'!Y128,'P&amp;L'!Y41))))*1.2</f>
        <v>0</v>
      </c>
      <c r="AB32" s="348">
        <f>(IF(Assumptions!$C$22=30,'Cashflow Scenario'!Z28,IF(Assumptions!$C$22=60,'Cashflow Scenario'!Z78,IF(Assumptions!$C$22=90,'Cashflow Scenario'!Z128,'P&amp;L'!Z41))))*1.2</f>
        <v>0</v>
      </c>
      <c r="AC32" s="348">
        <f>(IF(Assumptions!$C$22=30,'Cashflow Scenario'!AA28,IF(Assumptions!$C$22=60,'Cashflow Scenario'!AA78,IF(Assumptions!$C$22=90,'Cashflow Scenario'!AA128,'P&amp;L'!AA41))))*1.2</f>
        <v>0</v>
      </c>
      <c r="AD32" s="348">
        <f>(IF(Assumptions!$C$22=30,'Cashflow Scenario'!AB28,IF(Assumptions!$C$22=60,'Cashflow Scenario'!AB78,IF(Assumptions!$C$22=90,'Cashflow Scenario'!AB128,'P&amp;L'!AB41))))*1.2</f>
        <v>0</v>
      </c>
      <c r="AE32" s="348">
        <f>(IF(Assumptions!$C$22=30,'Cashflow Scenario'!AC28,IF(Assumptions!$C$22=60,'Cashflow Scenario'!AC78,IF(Assumptions!$C$22=90,'Cashflow Scenario'!AC128,'P&amp;L'!AC41))))*1.2</f>
        <v>0</v>
      </c>
      <c r="AF32" s="343">
        <f t="shared" si="11"/>
        <v>0</v>
      </c>
      <c r="AG32" s="341">
        <f>(IF(Assumptions!$C$22=30,'Cashflow Scenario'!AE28,IF(Assumptions!$C$22=60,'Cashflow Scenario'!AE78,IF(Assumptions!$C$22=90,'Cashflow Scenario'!AE128,'P&amp;L'!AE41))))*1.2</f>
        <v>0</v>
      </c>
      <c r="AH32" s="341">
        <f>(IF(Assumptions!$C$22=30,'Cashflow Scenario'!AF28,IF(Assumptions!$C$22=60,'Cashflow Scenario'!AF78,IF(Assumptions!$C$22=90,'Cashflow Scenario'!AF128,'P&amp;L'!AF41))))*1.2</f>
        <v>0</v>
      </c>
      <c r="AI32" s="341">
        <f>(IF(Assumptions!$C$22=30,'Cashflow Scenario'!AG28,IF(Assumptions!$C$22=60,'Cashflow Scenario'!AG78,IF(Assumptions!$C$22=90,'Cashflow Scenario'!AG128,'P&amp;L'!AG41))))*1.2</f>
        <v>0</v>
      </c>
      <c r="AJ32" s="105"/>
      <c r="AK32" s="105"/>
      <c r="AL32" s="105"/>
      <c r="AM32" s="105"/>
    </row>
    <row r="33" ht="13.5" customHeight="1">
      <c r="A33" s="144"/>
      <c r="B33" s="347" t="s">
        <v>219</v>
      </c>
      <c r="C33" s="105" t="s">
        <v>209</v>
      </c>
      <c r="D33" s="144" t="s">
        <v>210</v>
      </c>
      <c r="E33" s="342" t="str">
        <f>'Cashflow Scenario'!C29</f>
        <v>License &amp; Permits</v>
      </c>
      <c r="F33" s="317">
        <f>sumif('OPEX Startup Costs'!$B$6:$F$14,E33,'OPEX Startup Costs'!$F$6:$F$14)</f>
        <v>0</v>
      </c>
      <c r="G33" s="348">
        <f>(IF(Assumptions!$C$22=30,'Cashflow Scenario'!E29,IF(Assumptions!$C$22=60,'Cashflow Scenario'!E79,IF(Assumptions!$C$22=90,'Cashflow Scenario'!E129,'P&amp;L'!E42))))*1.2</f>
        <v>0</v>
      </c>
      <c r="H33" s="348">
        <f>(IF(Assumptions!$C$22=30,'Cashflow Scenario'!F29,IF(Assumptions!$C$22=60,'Cashflow Scenario'!F79,IF(Assumptions!$C$22=90,'Cashflow Scenario'!F129,'P&amp;L'!F42))))*1.2</f>
        <v>0</v>
      </c>
      <c r="I33" s="348">
        <f>(IF(Assumptions!$C$22=30,'Cashflow Scenario'!G29,IF(Assumptions!$C$22=60,'Cashflow Scenario'!G79,IF(Assumptions!$C$22=90,'Cashflow Scenario'!G129,'P&amp;L'!G42))))*1.2</f>
        <v>0</v>
      </c>
      <c r="J33" s="348">
        <f>(IF(Assumptions!$C$22=30,'Cashflow Scenario'!H29,IF(Assumptions!$C$22=60,'Cashflow Scenario'!H79,IF(Assumptions!$C$22=90,'Cashflow Scenario'!H129,'P&amp;L'!H42))))*1.2</f>
        <v>0</v>
      </c>
      <c r="K33" s="348">
        <f>(IF(Assumptions!$C$22=30,'Cashflow Scenario'!I29,IF(Assumptions!$C$22=60,'Cashflow Scenario'!I79,IF(Assumptions!$C$22=90,'Cashflow Scenario'!I129,'P&amp;L'!I42))))*1.2</f>
        <v>0</v>
      </c>
      <c r="L33" s="348">
        <f>(IF(Assumptions!$C$22=30,'Cashflow Scenario'!J29,IF(Assumptions!$C$22=60,'Cashflow Scenario'!J79,IF(Assumptions!$C$22=90,'Cashflow Scenario'!J129,'P&amp;L'!J42))))*1.2</f>
        <v>0</v>
      </c>
      <c r="M33" s="348">
        <f>(IF(Assumptions!$C$22=30,'Cashflow Scenario'!K29,IF(Assumptions!$C$22=60,'Cashflow Scenario'!K79,IF(Assumptions!$C$22=90,'Cashflow Scenario'!K129,'P&amp;L'!K42))))*1.2</f>
        <v>0</v>
      </c>
      <c r="N33" s="348">
        <f>(IF(Assumptions!$C$22=30,'Cashflow Scenario'!L29,IF(Assumptions!$C$22=60,'Cashflow Scenario'!L79,IF(Assumptions!$C$22=90,'Cashflow Scenario'!L129,'P&amp;L'!L42))))*1.2</f>
        <v>0</v>
      </c>
      <c r="O33" s="348">
        <f>(IF(Assumptions!$C$22=30,'Cashflow Scenario'!M29,IF(Assumptions!$C$22=60,'Cashflow Scenario'!M79,IF(Assumptions!$C$22=90,'Cashflow Scenario'!M129,'P&amp;L'!M42))))*1.2</f>
        <v>0</v>
      </c>
      <c r="P33" s="348">
        <f>(IF(Assumptions!$C$22=30,'Cashflow Scenario'!N29,IF(Assumptions!$C$22=60,'Cashflow Scenario'!N79,IF(Assumptions!$C$22=90,'Cashflow Scenario'!N129,'P&amp;L'!N42))))*1.2</f>
        <v>0</v>
      </c>
      <c r="Q33" s="348">
        <f>(IF(Assumptions!$C$22=30,'Cashflow Scenario'!O29,IF(Assumptions!$C$22=60,'Cashflow Scenario'!O79,IF(Assumptions!$C$22=90,'Cashflow Scenario'!O129,'P&amp;L'!O42))))*1.2</f>
        <v>0</v>
      </c>
      <c r="R33" s="348">
        <f>(IF(Assumptions!$C$22=30,'Cashflow Scenario'!P29,IF(Assumptions!$C$22=60,'Cashflow Scenario'!P79,IF(Assumptions!$C$22=90,'Cashflow Scenario'!P129,'P&amp;L'!P42))))*1.2</f>
        <v>0</v>
      </c>
      <c r="S33" s="341">
        <f t="shared" si="10"/>
        <v>0</v>
      </c>
      <c r="T33" s="348">
        <f>(IF(Assumptions!$C$22=30,'Cashflow Scenario'!R29,IF(Assumptions!$C$22=60,'Cashflow Scenario'!R79,IF(Assumptions!$C$22=90,'Cashflow Scenario'!R129,'P&amp;L'!R42))))*1.2</f>
        <v>0</v>
      </c>
      <c r="U33" s="348">
        <f>(IF(Assumptions!$C$22=30,'Cashflow Scenario'!S29,IF(Assumptions!$C$22=60,'Cashflow Scenario'!S79,IF(Assumptions!$C$22=90,'Cashflow Scenario'!S129,'P&amp;L'!S42))))*1.2</f>
        <v>0</v>
      </c>
      <c r="V33" s="348">
        <f>(IF(Assumptions!$C$22=30,'Cashflow Scenario'!T29,IF(Assumptions!$C$22=60,'Cashflow Scenario'!T79,IF(Assumptions!$C$22=90,'Cashflow Scenario'!T129,'P&amp;L'!T42))))*1.2</f>
        <v>0</v>
      </c>
      <c r="W33" s="348">
        <f>(IF(Assumptions!$C$22=30,'Cashflow Scenario'!U29,IF(Assumptions!$C$22=60,'Cashflow Scenario'!U79,IF(Assumptions!$C$22=90,'Cashflow Scenario'!U129,'P&amp;L'!U42))))*1.2</f>
        <v>0</v>
      </c>
      <c r="X33" s="348">
        <f>(IF(Assumptions!$C$22=30,'Cashflow Scenario'!V29,IF(Assumptions!$C$22=60,'Cashflow Scenario'!V79,IF(Assumptions!$C$22=90,'Cashflow Scenario'!V129,'P&amp;L'!V42))))*1.2</f>
        <v>0</v>
      </c>
      <c r="Y33" s="348">
        <f>(IF(Assumptions!$C$22=30,'Cashflow Scenario'!W29,IF(Assumptions!$C$22=60,'Cashflow Scenario'!W79,IF(Assumptions!$C$22=90,'Cashflow Scenario'!W129,'P&amp;L'!W42))))*1.2</f>
        <v>0</v>
      </c>
      <c r="Z33" s="348">
        <f>(IF(Assumptions!$C$22=30,'Cashflow Scenario'!X29,IF(Assumptions!$C$22=60,'Cashflow Scenario'!X79,IF(Assumptions!$C$22=90,'Cashflow Scenario'!X129,'P&amp;L'!X42))))*1.2</f>
        <v>0</v>
      </c>
      <c r="AA33" s="348">
        <f>(IF(Assumptions!$C$22=30,'Cashflow Scenario'!Y29,IF(Assumptions!$C$22=60,'Cashflow Scenario'!Y79,IF(Assumptions!$C$22=90,'Cashflow Scenario'!Y129,'P&amp;L'!Y42))))*1.2</f>
        <v>0</v>
      </c>
      <c r="AB33" s="348">
        <f>(IF(Assumptions!$C$22=30,'Cashflow Scenario'!Z29,IF(Assumptions!$C$22=60,'Cashflow Scenario'!Z79,IF(Assumptions!$C$22=90,'Cashflow Scenario'!Z129,'P&amp;L'!Z42))))*1.2</f>
        <v>0</v>
      </c>
      <c r="AC33" s="348">
        <f>(IF(Assumptions!$C$22=30,'Cashflow Scenario'!AA29,IF(Assumptions!$C$22=60,'Cashflow Scenario'!AA79,IF(Assumptions!$C$22=90,'Cashflow Scenario'!AA129,'P&amp;L'!AA42))))*1.2</f>
        <v>0</v>
      </c>
      <c r="AD33" s="348">
        <f>(IF(Assumptions!$C$22=30,'Cashflow Scenario'!AB29,IF(Assumptions!$C$22=60,'Cashflow Scenario'!AB79,IF(Assumptions!$C$22=90,'Cashflow Scenario'!AB129,'P&amp;L'!AB42))))*1.2</f>
        <v>0</v>
      </c>
      <c r="AE33" s="348">
        <f>(IF(Assumptions!$C$22=30,'Cashflow Scenario'!AC29,IF(Assumptions!$C$22=60,'Cashflow Scenario'!AC79,IF(Assumptions!$C$22=90,'Cashflow Scenario'!AC129,'P&amp;L'!AC42))))*1.2</f>
        <v>0</v>
      </c>
      <c r="AF33" s="343">
        <f t="shared" si="11"/>
        <v>0</v>
      </c>
      <c r="AG33" s="341">
        <f>(IF(Assumptions!$C$22=30,'Cashflow Scenario'!AE29,IF(Assumptions!$C$22=60,'Cashflow Scenario'!AE79,IF(Assumptions!$C$22=90,'Cashflow Scenario'!AE129,'P&amp;L'!AE42))))*1.2</f>
        <v>0</v>
      </c>
      <c r="AH33" s="341">
        <f>(IF(Assumptions!$C$22=30,'Cashflow Scenario'!AF29,IF(Assumptions!$C$22=60,'Cashflow Scenario'!AF79,IF(Assumptions!$C$22=90,'Cashflow Scenario'!AF129,'P&amp;L'!AF42))))*1.2</f>
        <v>0</v>
      </c>
      <c r="AI33" s="341">
        <f>(IF(Assumptions!$C$22=30,'Cashflow Scenario'!AG29,IF(Assumptions!$C$22=60,'Cashflow Scenario'!AG79,IF(Assumptions!$C$22=90,'Cashflow Scenario'!AG129,'P&amp;L'!AG42))))*1.2</f>
        <v>0</v>
      </c>
      <c r="AJ33" s="105"/>
      <c r="AK33" s="105"/>
      <c r="AL33" s="105"/>
      <c r="AM33" s="105"/>
    </row>
    <row r="34" ht="13.5" customHeight="1">
      <c r="A34" s="105"/>
      <c r="B34" s="105"/>
      <c r="C34" s="105"/>
      <c r="D34" s="144" t="s">
        <v>210</v>
      </c>
      <c r="E34" s="342" t="str">
        <f>'Cashflow Scenario'!C30</f>
        <v>Utilities (gas, electricity, water)</v>
      </c>
      <c r="F34" s="317">
        <f>sumif('OPEX Startup Costs'!$B$6:$F$14,E34,'OPEX Startup Costs'!$F$6:$F$14)</f>
        <v>0</v>
      </c>
      <c r="G34" s="348">
        <f>(IF(Assumptions!$C$22=30,'Cashflow Scenario'!E30,IF(Assumptions!$C$22=60,'Cashflow Scenario'!E80,IF(Assumptions!$C$22=90,'Cashflow Scenario'!E130,'P&amp;L'!E43))))*1.2</f>
        <v>396</v>
      </c>
      <c r="H34" s="348">
        <f>(IF(Assumptions!$C$22=30,'Cashflow Scenario'!F30,IF(Assumptions!$C$22=60,'Cashflow Scenario'!F80,IF(Assumptions!$C$22=90,'Cashflow Scenario'!F130,'P&amp;L'!F43))))*1.2</f>
        <v>396</v>
      </c>
      <c r="I34" s="348">
        <f>(IF(Assumptions!$C$22=30,'Cashflow Scenario'!G30,IF(Assumptions!$C$22=60,'Cashflow Scenario'!G80,IF(Assumptions!$C$22=90,'Cashflow Scenario'!G130,'P&amp;L'!G43))))*1.2</f>
        <v>396</v>
      </c>
      <c r="J34" s="348">
        <f>(IF(Assumptions!$C$22=30,'Cashflow Scenario'!H30,IF(Assumptions!$C$22=60,'Cashflow Scenario'!H80,IF(Assumptions!$C$22=90,'Cashflow Scenario'!H130,'P&amp;L'!H43))))*1.2</f>
        <v>396</v>
      </c>
      <c r="K34" s="348">
        <f>(IF(Assumptions!$C$22=30,'Cashflow Scenario'!I30,IF(Assumptions!$C$22=60,'Cashflow Scenario'!I80,IF(Assumptions!$C$22=90,'Cashflow Scenario'!I130,'P&amp;L'!I43))))*1.2</f>
        <v>396</v>
      </c>
      <c r="L34" s="348">
        <f>(IF(Assumptions!$C$22=30,'Cashflow Scenario'!J30,IF(Assumptions!$C$22=60,'Cashflow Scenario'!J80,IF(Assumptions!$C$22=90,'Cashflow Scenario'!J130,'P&amp;L'!J43))))*1.2</f>
        <v>396</v>
      </c>
      <c r="M34" s="348">
        <f>(IF(Assumptions!$C$22=30,'Cashflow Scenario'!K30,IF(Assumptions!$C$22=60,'Cashflow Scenario'!K80,IF(Assumptions!$C$22=90,'Cashflow Scenario'!K130,'P&amp;L'!K43))))*1.2</f>
        <v>396</v>
      </c>
      <c r="N34" s="348">
        <f>(IF(Assumptions!$C$22=30,'Cashflow Scenario'!L30,IF(Assumptions!$C$22=60,'Cashflow Scenario'!L80,IF(Assumptions!$C$22=90,'Cashflow Scenario'!L130,'P&amp;L'!L43))))*1.2</f>
        <v>396</v>
      </c>
      <c r="O34" s="348">
        <f>(IF(Assumptions!$C$22=30,'Cashflow Scenario'!M30,IF(Assumptions!$C$22=60,'Cashflow Scenario'!M80,IF(Assumptions!$C$22=90,'Cashflow Scenario'!M130,'P&amp;L'!M43))))*1.2</f>
        <v>396</v>
      </c>
      <c r="P34" s="348">
        <f>(IF(Assumptions!$C$22=30,'Cashflow Scenario'!N30,IF(Assumptions!$C$22=60,'Cashflow Scenario'!N80,IF(Assumptions!$C$22=90,'Cashflow Scenario'!N130,'P&amp;L'!N43))))*1.2</f>
        <v>396</v>
      </c>
      <c r="Q34" s="348">
        <f>(IF(Assumptions!$C$22=30,'Cashflow Scenario'!O30,IF(Assumptions!$C$22=60,'Cashflow Scenario'!O80,IF(Assumptions!$C$22=90,'Cashflow Scenario'!O130,'P&amp;L'!O43))))*1.2</f>
        <v>396</v>
      </c>
      <c r="R34" s="348">
        <f>(IF(Assumptions!$C$22=30,'Cashflow Scenario'!P30,IF(Assumptions!$C$22=60,'Cashflow Scenario'!P80,IF(Assumptions!$C$22=90,'Cashflow Scenario'!P130,'P&amp;L'!P43))))*1.2</f>
        <v>396</v>
      </c>
      <c r="S34" s="341">
        <f t="shared" si="10"/>
        <v>4752</v>
      </c>
      <c r="T34" s="348">
        <f>(IF(Assumptions!$C$22=30,'Cashflow Scenario'!R30,IF(Assumptions!$C$22=60,'Cashflow Scenario'!R80,IF(Assumptions!$C$22=90,'Cashflow Scenario'!R130,'P&amp;L'!R43))))*1.2</f>
        <v>871.794</v>
      </c>
      <c r="U34" s="348">
        <f>(IF(Assumptions!$C$22=30,'Cashflow Scenario'!S30,IF(Assumptions!$C$22=60,'Cashflow Scenario'!S80,IF(Assumptions!$C$22=90,'Cashflow Scenario'!S130,'P&amp;L'!S43))))*1.2</f>
        <v>871.794</v>
      </c>
      <c r="V34" s="348">
        <f>(IF(Assumptions!$C$22=30,'Cashflow Scenario'!T30,IF(Assumptions!$C$22=60,'Cashflow Scenario'!T80,IF(Assumptions!$C$22=90,'Cashflow Scenario'!T130,'P&amp;L'!T43))))*1.2</f>
        <v>871.794</v>
      </c>
      <c r="W34" s="348">
        <f>(IF(Assumptions!$C$22=30,'Cashflow Scenario'!U30,IF(Assumptions!$C$22=60,'Cashflow Scenario'!U80,IF(Assumptions!$C$22=90,'Cashflow Scenario'!U130,'P&amp;L'!U43))))*1.2</f>
        <v>871.794</v>
      </c>
      <c r="X34" s="348">
        <f>(IF(Assumptions!$C$22=30,'Cashflow Scenario'!V30,IF(Assumptions!$C$22=60,'Cashflow Scenario'!V80,IF(Assumptions!$C$22=90,'Cashflow Scenario'!V130,'P&amp;L'!V43))))*1.2</f>
        <v>871.794</v>
      </c>
      <c r="Y34" s="348">
        <f>(IF(Assumptions!$C$22=30,'Cashflow Scenario'!W30,IF(Assumptions!$C$22=60,'Cashflow Scenario'!W80,IF(Assumptions!$C$22=90,'Cashflow Scenario'!W130,'P&amp;L'!W43))))*1.2</f>
        <v>871.794</v>
      </c>
      <c r="Z34" s="348">
        <f>(IF(Assumptions!$C$22=30,'Cashflow Scenario'!X30,IF(Assumptions!$C$22=60,'Cashflow Scenario'!X80,IF(Assumptions!$C$22=90,'Cashflow Scenario'!X130,'P&amp;L'!X43))))*1.2</f>
        <v>871.794</v>
      </c>
      <c r="AA34" s="348">
        <f>(IF(Assumptions!$C$22=30,'Cashflow Scenario'!Y30,IF(Assumptions!$C$22=60,'Cashflow Scenario'!Y80,IF(Assumptions!$C$22=90,'Cashflow Scenario'!Y130,'P&amp;L'!Y43))))*1.2</f>
        <v>871.794</v>
      </c>
      <c r="AB34" s="348">
        <f>(IF(Assumptions!$C$22=30,'Cashflow Scenario'!Z30,IF(Assumptions!$C$22=60,'Cashflow Scenario'!Z80,IF(Assumptions!$C$22=90,'Cashflow Scenario'!Z130,'P&amp;L'!Z43))))*1.2</f>
        <v>871.794</v>
      </c>
      <c r="AC34" s="348">
        <f>(IF(Assumptions!$C$22=30,'Cashflow Scenario'!AA30,IF(Assumptions!$C$22=60,'Cashflow Scenario'!AA80,IF(Assumptions!$C$22=90,'Cashflow Scenario'!AA130,'P&amp;L'!AA43))))*1.2</f>
        <v>871.794</v>
      </c>
      <c r="AD34" s="348">
        <f>(IF(Assumptions!$C$22=30,'Cashflow Scenario'!AB30,IF(Assumptions!$C$22=60,'Cashflow Scenario'!AB80,IF(Assumptions!$C$22=90,'Cashflow Scenario'!AB130,'P&amp;L'!AB43))))*1.2</f>
        <v>871.794</v>
      </c>
      <c r="AE34" s="348">
        <f>(IF(Assumptions!$C$22=30,'Cashflow Scenario'!AC30,IF(Assumptions!$C$22=60,'Cashflow Scenario'!AC80,IF(Assumptions!$C$22=90,'Cashflow Scenario'!AC130,'P&amp;L'!AC43))))*1.2</f>
        <v>871.794</v>
      </c>
      <c r="AF34" s="343">
        <f t="shared" si="11"/>
        <v>10461.528</v>
      </c>
      <c r="AG34" s="341">
        <f>(IF(Assumptions!$C$22=30,'Cashflow Scenario'!AE30,IF(Assumptions!$C$22=60,'Cashflow Scenario'!AE80,IF(Assumptions!$C$22=90,'Cashflow Scenario'!AE130,'P&amp;L'!AE43))))*1.2</f>
        <v>16668.7578</v>
      </c>
      <c r="AH34" s="341">
        <f>(IF(Assumptions!$C$22=30,'Cashflow Scenario'!AF30,IF(Assumptions!$C$22=60,'Cashflow Scenario'!AF80,IF(Assumptions!$C$22=90,'Cashflow Scenario'!AF130,'P&amp;L'!AF43))))*1.2</f>
        <v>26682.7716</v>
      </c>
      <c r="AI34" s="341">
        <f>(IF(Assumptions!$C$22=30,'Cashflow Scenario'!AG30,IF(Assumptions!$C$22=60,'Cashflow Scenario'!AG80,IF(Assumptions!$C$22=90,'Cashflow Scenario'!AG130,'P&amp;L'!AG43))))*1.2</f>
        <v>43047.0396</v>
      </c>
      <c r="AJ34" s="105"/>
      <c r="AK34" s="105"/>
      <c r="AL34" s="105"/>
      <c r="AM34" s="105"/>
    </row>
    <row r="35" ht="13.5" customHeight="1">
      <c r="A35" s="105"/>
      <c r="B35" s="105"/>
      <c r="C35" s="105"/>
      <c r="D35" s="144" t="s">
        <v>210</v>
      </c>
      <c r="E35" s="342" t="str">
        <f>'Cashflow Scenario'!C31</f>
        <v>Repairs &amp; Maintenance</v>
      </c>
      <c r="F35" s="317">
        <f>sumif('OPEX Startup Costs'!$B$6:$F$14,E35,'OPEX Startup Costs'!$F$6:$F$14)</f>
        <v>0</v>
      </c>
      <c r="G35" s="348">
        <f>(IF(Assumptions!$C$22=30,'Cashflow Scenario'!E31,IF(Assumptions!$C$22=60,'Cashflow Scenario'!E81,IF(Assumptions!$C$22=90,'Cashflow Scenario'!E131,'P&amp;L'!E44))))*1.2</f>
        <v>0</v>
      </c>
      <c r="H35" s="348">
        <f>(IF(Assumptions!$C$22=30,'Cashflow Scenario'!F31,IF(Assumptions!$C$22=60,'Cashflow Scenario'!F81,IF(Assumptions!$C$22=90,'Cashflow Scenario'!F131,'P&amp;L'!F44))))*1.2</f>
        <v>0</v>
      </c>
      <c r="I35" s="348">
        <f>(IF(Assumptions!$C$22=30,'Cashflow Scenario'!G31,IF(Assumptions!$C$22=60,'Cashflow Scenario'!G81,IF(Assumptions!$C$22=90,'Cashflow Scenario'!G131,'P&amp;L'!G44))))*1.2</f>
        <v>0</v>
      </c>
      <c r="J35" s="348">
        <f>(IF(Assumptions!$C$22=30,'Cashflow Scenario'!H31,IF(Assumptions!$C$22=60,'Cashflow Scenario'!H81,IF(Assumptions!$C$22=90,'Cashflow Scenario'!H131,'P&amp;L'!H44))))*1.2</f>
        <v>0</v>
      </c>
      <c r="K35" s="348">
        <f>(IF(Assumptions!$C$22=30,'Cashflow Scenario'!I31,IF(Assumptions!$C$22=60,'Cashflow Scenario'!I81,IF(Assumptions!$C$22=90,'Cashflow Scenario'!I131,'P&amp;L'!I44))))*1.2</f>
        <v>0</v>
      </c>
      <c r="L35" s="348">
        <f>(IF(Assumptions!$C$22=30,'Cashflow Scenario'!J31,IF(Assumptions!$C$22=60,'Cashflow Scenario'!J81,IF(Assumptions!$C$22=90,'Cashflow Scenario'!J131,'P&amp;L'!J44))))*1.2</f>
        <v>0</v>
      </c>
      <c r="M35" s="348">
        <f>(IF(Assumptions!$C$22=30,'Cashflow Scenario'!K31,IF(Assumptions!$C$22=60,'Cashflow Scenario'!K81,IF(Assumptions!$C$22=90,'Cashflow Scenario'!K131,'P&amp;L'!K44))))*1.2</f>
        <v>0</v>
      </c>
      <c r="N35" s="348">
        <f>(IF(Assumptions!$C$22=30,'Cashflow Scenario'!L31,IF(Assumptions!$C$22=60,'Cashflow Scenario'!L81,IF(Assumptions!$C$22=90,'Cashflow Scenario'!L131,'P&amp;L'!L44))))*1.2</f>
        <v>0</v>
      </c>
      <c r="O35" s="348">
        <f>(IF(Assumptions!$C$22=30,'Cashflow Scenario'!M31,IF(Assumptions!$C$22=60,'Cashflow Scenario'!M81,IF(Assumptions!$C$22=90,'Cashflow Scenario'!M131,'P&amp;L'!M44))))*1.2</f>
        <v>0</v>
      </c>
      <c r="P35" s="348">
        <f>(IF(Assumptions!$C$22=30,'Cashflow Scenario'!N31,IF(Assumptions!$C$22=60,'Cashflow Scenario'!N81,IF(Assumptions!$C$22=90,'Cashflow Scenario'!N131,'P&amp;L'!N44))))*1.2</f>
        <v>0</v>
      </c>
      <c r="Q35" s="348">
        <f>(IF(Assumptions!$C$22=30,'Cashflow Scenario'!O31,IF(Assumptions!$C$22=60,'Cashflow Scenario'!O81,IF(Assumptions!$C$22=90,'Cashflow Scenario'!O131,'P&amp;L'!O44))))*1.2</f>
        <v>0</v>
      </c>
      <c r="R35" s="348">
        <f>(IF(Assumptions!$C$22=30,'Cashflow Scenario'!P31,IF(Assumptions!$C$22=60,'Cashflow Scenario'!P81,IF(Assumptions!$C$22=90,'Cashflow Scenario'!P131,'P&amp;L'!P44))))*1.2</f>
        <v>0</v>
      </c>
      <c r="S35" s="341">
        <f t="shared" si="10"/>
        <v>0</v>
      </c>
      <c r="T35" s="348">
        <f>(IF(Assumptions!$C$22=30,'Cashflow Scenario'!R31,IF(Assumptions!$C$22=60,'Cashflow Scenario'!R81,IF(Assumptions!$C$22=90,'Cashflow Scenario'!R131,'P&amp;L'!R44))))*1.2</f>
        <v>0</v>
      </c>
      <c r="U35" s="348">
        <f>(IF(Assumptions!$C$22=30,'Cashflow Scenario'!S31,IF(Assumptions!$C$22=60,'Cashflow Scenario'!S81,IF(Assumptions!$C$22=90,'Cashflow Scenario'!S131,'P&amp;L'!S44))))*1.2</f>
        <v>0</v>
      </c>
      <c r="V35" s="348">
        <f>(IF(Assumptions!$C$22=30,'Cashflow Scenario'!T31,IF(Assumptions!$C$22=60,'Cashflow Scenario'!T81,IF(Assumptions!$C$22=90,'Cashflow Scenario'!T131,'P&amp;L'!T44))))*1.2</f>
        <v>0</v>
      </c>
      <c r="W35" s="348">
        <f>(IF(Assumptions!$C$22=30,'Cashflow Scenario'!U31,IF(Assumptions!$C$22=60,'Cashflow Scenario'!U81,IF(Assumptions!$C$22=90,'Cashflow Scenario'!U131,'P&amp;L'!U44))))*1.2</f>
        <v>0</v>
      </c>
      <c r="X35" s="348">
        <f>(IF(Assumptions!$C$22=30,'Cashflow Scenario'!V31,IF(Assumptions!$C$22=60,'Cashflow Scenario'!V81,IF(Assumptions!$C$22=90,'Cashflow Scenario'!V131,'P&amp;L'!V44))))*1.2</f>
        <v>0</v>
      </c>
      <c r="Y35" s="348">
        <f>(IF(Assumptions!$C$22=30,'Cashflow Scenario'!W31,IF(Assumptions!$C$22=60,'Cashflow Scenario'!W81,IF(Assumptions!$C$22=90,'Cashflow Scenario'!W131,'P&amp;L'!W44))))*1.2</f>
        <v>0</v>
      </c>
      <c r="Z35" s="348">
        <f>(IF(Assumptions!$C$22=30,'Cashflow Scenario'!X31,IF(Assumptions!$C$22=60,'Cashflow Scenario'!X81,IF(Assumptions!$C$22=90,'Cashflow Scenario'!X131,'P&amp;L'!X44))))*1.2</f>
        <v>0</v>
      </c>
      <c r="AA35" s="348">
        <f>(IF(Assumptions!$C$22=30,'Cashflow Scenario'!Y31,IF(Assumptions!$C$22=60,'Cashflow Scenario'!Y81,IF(Assumptions!$C$22=90,'Cashflow Scenario'!Y131,'P&amp;L'!Y44))))*1.2</f>
        <v>0</v>
      </c>
      <c r="AB35" s="348">
        <f>(IF(Assumptions!$C$22=30,'Cashflow Scenario'!Z31,IF(Assumptions!$C$22=60,'Cashflow Scenario'!Z81,IF(Assumptions!$C$22=90,'Cashflow Scenario'!Z131,'P&amp;L'!Z44))))*1.2</f>
        <v>0</v>
      </c>
      <c r="AC35" s="348">
        <f>(IF(Assumptions!$C$22=30,'Cashflow Scenario'!AA31,IF(Assumptions!$C$22=60,'Cashflow Scenario'!AA81,IF(Assumptions!$C$22=90,'Cashflow Scenario'!AA131,'P&amp;L'!AA44))))*1.2</f>
        <v>0</v>
      </c>
      <c r="AD35" s="348">
        <f>(IF(Assumptions!$C$22=30,'Cashflow Scenario'!AB31,IF(Assumptions!$C$22=60,'Cashflow Scenario'!AB81,IF(Assumptions!$C$22=90,'Cashflow Scenario'!AB131,'P&amp;L'!AB44))))*1.2</f>
        <v>0</v>
      </c>
      <c r="AE35" s="348">
        <f>(IF(Assumptions!$C$22=30,'Cashflow Scenario'!AC31,IF(Assumptions!$C$22=60,'Cashflow Scenario'!AC81,IF(Assumptions!$C$22=90,'Cashflow Scenario'!AC131,'P&amp;L'!AC44))))*1.2</f>
        <v>0</v>
      </c>
      <c r="AF35" s="343">
        <f t="shared" si="11"/>
        <v>0</v>
      </c>
      <c r="AG35" s="341">
        <f>(IF(Assumptions!$C$22=30,'Cashflow Scenario'!AE31,IF(Assumptions!$C$22=60,'Cashflow Scenario'!AE81,IF(Assumptions!$C$22=90,'Cashflow Scenario'!AE131,'P&amp;L'!AE44))))*1.2</f>
        <v>0</v>
      </c>
      <c r="AH35" s="341">
        <f>(IF(Assumptions!$C$22=30,'Cashflow Scenario'!AF31,IF(Assumptions!$C$22=60,'Cashflow Scenario'!AF81,IF(Assumptions!$C$22=90,'Cashflow Scenario'!AF131,'P&amp;L'!AF44))))*1.2</f>
        <v>0</v>
      </c>
      <c r="AI35" s="341">
        <f>(IF(Assumptions!$C$22=30,'Cashflow Scenario'!AG31,IF(Assumptions!$C$22=60,'Cashflow Scenario'!AG81,IF(Assumptions!$C$22=90,'Cashflow Scenario'!AG131,'P&amp;L'!AG44))))*1.2</f>
        <v>0</v>
      </c>
      <c r="AJ35" s="105"/>
      <c r="AK35" s="105"/>
      <c r="AL35" s="105"/>
      <c r="AM35" s="105"/>
    </row>
    <row r="36" ht="13.5" customHeight="1">
      <c r="A36" s="105"/>
      <c r="B36" s="105"/>
      <c r="C36" s="105"/>
      <c r="D36" s="144" t="s">
        <v>210</v>
      </c>
      <c r="E36" s="342" t="str">
        <f>'Cashflow Scenario'!C32</f>
        <v>Telephone &amp; Internet Charges</v>
      </c>
      <c r="F36" s="317">
        <f>sumif('OPEX Startup Costs'!$B$6:$F$14,E36,'OPEX Startup Costs'!$F$6:$F$14)</f>
        <v>0</v>
      </c>
      <c r="G36" s="348">
        <f>(IF(Assumptions!$C$22=30,'Cashflow Scenario'!E32,IF(Assumptions!$C$22=60,'Cashflow Scenario'!E82,IF(Assumptions!$C$22=90,'Cashflow Scenario'!E132,'P&amp;L'!E45))))*1.2</f>
        <v>0</v>
      </c>
      <c r="H36" s="348">
        <f>(IF(Assumptions!$C$22=30,'Cashflow Scenario'!F32,IF(Assumptions!$C$22=60,'Cashflow Scenario'!F82,IF(Assumptions!$C$22=90,'Cashflow Scenario'!F132,'P&amp;L'!F45))))*1.2</f>
        <v>0</v>
      </c>
      <c r="I36" s="348">
        <f>(IF(Assumptions!$C$22=30,'Cashflow Scenario'!G32,IF(Assumptions!$C$22=60,'Cashflow Scenario'!G82,IF(Assumptions!$C$22=90,'Cashflow Scenario'!G132,'P&amp;L'!G45))))*1.2</f>
        <v>0</v>
      </c>
      <c r="J36" s="348">
        <f>(IF(Assumptions!$C$22=30,'Cashflow Scenario'!H32,IF(Assumptions!$C$22=60,'Cashflow Scenario'!H82,IF(Assumptions!$C$22=90,'Cashflow Scenario'!H132,'P&amp;L'!H45))))*1.2</f>
        <v>0</v>
      </c>
      <c r="K36" s="348">
        <f>(IF(Assumptions!$C$22=30,'Cashflow Scenario'!I32,IF(Assumptions!$C$22=60,'Cashflow Scenario'!I82,IF(Assumptions!$C$22=90,'Cashflow Scenario'!I132,'P&amp;L'!I45))))*1.2</f>
        <v>0</v>
      </c>
      <c r="L36" s="348">
        <f>(IF(Assumptions!$C$22=30,'Cashflow Scenario'!J32,IF(Assumptions!$C$22=60,'Cashflow Scenario'!J82,IF(Assumptions!$C$22=90,'Cashflow Scenario'!J132,'P&amp;L'!J45))))*1.2</f>
        <v>0</v>
      </c>
      <c r="M36" s="348">
        <f>(IF(Assumptions!$C$22=30,'Cashflow Scenario'!K32,IF(Assumptions!$C$22=60,'Cashflow Scenario'!K82,IF(Assumptions!$C$22=90,'Cashflow Scenario'!K132,'P&amp;L'!K45))))*1.2</f>
        <v>0</v>
      </c>
      <c r="N36" s="348">
        <f>(IF(Assumptions!$C$22=30,'Cashflow Scenario'!L32,IF(Assumptions!$C$22=60,'Cashflow Scenario'!L82,IF(Assumptions!$C$22=90,'Cashflow Scenario'!L132,'P&amp;L'!L45))))*1.2</f>
        <v>0</v>
      </c>
      <c r="O36" s="348">
        <f>(IF(Assumptions!$C$22=30,'Cashflow Scenario'!M32,IF(Assumptions!$C$22=60,'Cashflow Scenario'!M82,IF(Assumptions!$C$22=90,'Cashflow Scenario'!M132,'P&amp;L'!M45))))*1.2</f>
        <v>0</v>
      </c>
      <c r="P36" s="348">
        <f>(IF(Assumptions!$C$22=30,'Cashflow Scenario'!N32,IF(Assumptions!$C$22=60,'Cashflow Scenario'!N82,IF(Assumptions!$C$22=90,'Cashflow Scenario'!N132,'P&amp;L'!N45))))*1.2</f>
        <v>0</v>
      </c>
      <c r="Q36" s="348">
        <f>(IF(Assumptions!$C$22=30,'Cashflow Scenario'!O32,IF(Assumptions!$C$22=60,'Cashflow Scenario'!O82,IF(Assumptions!$C$22=90,'Cashflow Scenario'!O132,'P&amp;L'!O45))))*1.2</f>
        <v>0</v>
      </c>
      <c r="R36" s="348">
        <f>(IF(Assumptions!$C$22=30,'Cashflow Scenario'!P32,IF(Assumptions!$C$22=60,'Cashflow Scenario'!P82,IF(Assumptions!$C$22=90,'Cashflow Scenario'!P132,'P&amp;L'!P45))))*1.2</f>
        <v>0</v>
      </c>
      <c r="S36" s="341">
        <f t="shared" si="10"/>
        <v>0</v>
      </c>
      <c r="T36" s="348">
        <f>(IF(Assumptions!$C$22=30,'Cashflow Scenario'!R32,IF(Assumptions!$C$22=60,'Cashflow Scenario'!R82,IF(Assumptions!$C$22=90,'Cashflow Scenario'!R132,'P&amp;L'!R45))))*1.2</f>
        <v>0</v>
      </c>
      <c r="U36" s="348">
        <f>(IF(Assumptions!$C$22=30,'Cashflow Scenario'!S32,IF(Assumptions!$C$22=60,'Cashflow Scenario'!S82,IF(Assumptions!$C$22=90,'Cashflow Scenario'!S132,'P&amp;L'!S45))))*1.2</f>
        <v>0</v>
      </c>
      <c r="V36" s="348">
        <f>(IF(Assumptions!$C$22=30,'Cashflow Scenario'!T32,IF(Assumptions!$C$22=60,'Cashflow Scenario'!T82,IF(Assumptions!$C$22=90,'Cashflow Scenario'!T132,'P&amp;L'!T45))))*1.2</f>
        <v>0</v>
      </c>
      <c r="W36" s="348">
        <f>(IF(Assumptions!$C$22=30,'Cashflow Scenario'!U32,IF(Assumptions!$C$22=60,'Cashflow Scenario'!U82,IF(Assumptions!$C$22=90,'Cashflow Scenario'!U132,'P&amp;L'!U45))))*1.2</f>
        <v>0</v>
      </c>
      <c r="X36" s="348">
        <f>(IF(Assumptions!$C$22=30,'Cashflow Scenario'!V32,IF(Assumptions!$C$22=60,'Cashflow Scenario'!V82,IF(Assumptions!$C$22=90,'Cashflow Scenario'!V132,'P&amp;L'!V45))))*1.2</f>
        <v>0</v>
      </c>
      <c r="Y36" s="348">
        <f>(IF(Assumptions!$C$22=30,'Cashflow Scenario'!W32,IF(Assumptions!$C$22=60,'Cashflow Scenario'!W82,IF(Assumptions!$C$22=90,'Cashflow Scenario'!W132,'P&amp;L'!W45))))*1.2</f>
        <v>0</v>
      </c>
      <c r="Z36" s="348">
        <f>(IF(Assumptions!$C$22=30,'Cashflow Scenario'!X32,IF(Assumptions!$C$22=60,'Cashflow Scenario'!X82,IF(Assumptions!$C$22=90,'Cashflow Scenario'!X132,'P&amp;L'!X45))))*1.2</f>
        <v>0</v>
      </c>
      <c r="AA36" s="348">
        <f>(IF(Assumptions!$C$22=30,'Cashflow Scenario'!Y32,IF(Assumptions!$C$22=60,'Cashflow Scenario'!Y82,IF(Assumptions!$C$22=90,'Cashflow Scenario'!Y132,'P&amp;L'!Y45))))*1.2</f>
        <v>0</v>
      </c>
      <c r="AB36" s="348">
        <f>(IF(Assumptions!$C$22=30,'Cashflow Scenario'!Z32,IF(Assumptions!$C$22=60,'Cashflow Scenario'!Z82,IF(Assumptions!$C$22=90,'Cashflow Scenario'!Z132,'P&amp;L'!Z45))))*1.2</f>
        <v>0</v>
      </c>
      <c r="AC36" s="348">
        <f>(IF(Assumptions!$C$22=30,'Cashflow Scenario'!AA32,IF(Assumptions!$C$22=60,'Cashflow Scenario'!AA82,IF(Assumptions!$C$22=90,'Cashflow Scenario'!AA132,'P&amp;L'!AA45))))*1.2</f>
        <v>0</v>
      </c>
      <c r="AD36" s="348">
        <f>(IF(Assumptions!$C$22=30,'Cashflow Scenario'!AB32,IF(Assumptions!$C$22=60,'Cashflow Scenario'!AB82,IF(Assumptions!$C$22=90,'Cashflow Scenario'!AB132,'P&amp;L'!AB45))))*1.2</f>
        <v>0</v>
      </c>
      <c r="AE36" s="348">
        <f>(IF(Assumptions!$C$22=30,'Cashflow Scenario'!AC32,IF(Assumptions!$C$22=60,'Cashflow Scenario'!AC82,IF(Assumptions!$C$22=90,'Cashflow Scenario'!AC132,'P&amp;L'!AC45))))*1.2</f>
        <v>0</v>
      </c>
      <c r="AF36" s="343">
        <f t="shared" si="11"/>
        <v>0</v>
      </c>
      <c r="AG36" s="341">
        <f>(IF(Assumptions!$C$22=30,'Cashflow Scenario'!AE32,IF(Assumptions!$C$22=60,'Cashflow Scenario'!AE82,IF(Assumptions!$C$22=90,'Cashflow Scenario'!AE132,'P&amp;L'!AE45))))*1.2</f>
        <v>0</v>
      </c>
      <c r="AH36" s="341">
        <f>(IF(Assumptions!$C$22=30,'Cashflow Scenario'!AF32,IF(Assumptions!$C$22=60,'Cashflow Scenario'!AF82,IF(Assumptions!$C$22=90,'Cashflow Scenario'!AF132,'P&amp;L'!AF45))))*1.2</f>
        <v>0</v>
      </c>
      <c r="AI36" s="341">
        <f>(IF(Assumptions!$C$22=30,'Cashflow Scenario'!AG32,IF(Assumptions!$C$22=60,'Cashflow Scenario'!AG82,IF(Assumptions!$C$22=90,'Cashflow Scenario'!AG132,'P&amp;L'!AG45))))*1.2</f>
        <v>0</v>
      </c>
      <c r="AJ36" s="105"/>
      <c r="AK36" s="105"/>
      <c r="AL36" s="105"/>
      <c r="AM36" s="105"/>
    </row>
    <row r="37" ht="13.5" customHeight="1">
      <c r="A37" s="105"/>
      <c r="B37" s="105"/>
      <c r="C37" s="105"/>
      <c r="D37" s="144" t="s">
        <v>210</v>
      </c>
      <c r="E37" s="342" t="str">
        <f>'Cashflow Scenario'!C33</f>
        <v>Offline Marketing</v>
      </c>
      <c r="F37" s="317">
        <f>sumif('OPEX Startup Costs'!$B$6:$F$14,E37,'OPEX Startup Costs'!$F$6:$F$14)</f>
        <v>0</v>
      </c>
      <c r="G37" s="348">
        <f>(IF(Assumptions!$C$22=30,'Cashflow Scenario'!E33,IF(Assumptions!$C$22=60,'Cashflow Scenario'!E83,IF(Assumptions!$C$22=90,'Cashflow Scenario'!E133,'P&amp;L'!E46))))*1.2</f>
        <v>792</v>
      </c>
      <c r="H37" s="348">
        <f>(IF(Assumptions!$C$22=30,'Cashflow Scenario'!F33,IF(Assumptions!$C$22=60,'Cashflow Scenario'!F83,IF(Assumptions!$C$22=90,'Cashflow Scenario'!F133,'P&amp;L'!F46))))*1.2</f>
        <v>792</v>
      </c>
      <c r="I37" s="348">
        <f>(IF(Assumptions!$C$22=30,'Cashflow Scenario'!G33,IF(Assumptions!$C$22=60,'Cashflow Scenario'!G83,IF(Assumptions!$C$22=90,'Cashflow Scenario'!G133,'P&amp;L'!G46))))*1.2</f>
        <v>792</v>
      </c>
      <c r="J37" s="348">
        <f>(IF(Assumptions!$C$22=30,'Cashflow Scenario'!H33,IF(Assumptions!$C$22=60,'Cashflow Scenario'!H83,IF(Assumptions!$C$22=90,'Cashflow Scenario'!H133,'P&amp;L'!H46))))*1.2</f>
        <v>792</v>
      </c>
      <c r="K37" s="348">
        <f>(IF(Assumptions!$C$22=30,'Cashflow Scenario'!I33,IF(Assumptions!$C$22=60,'Cashflow Scenario'!I83,IF(Assumptions!$C$22=90,'Cashflow Scenario'!I133,'P&amp;L'!I46))))*1.2</f>
        <v>792</v>
      </c>
      <c r="L37" s="348">
        <f>(IF(Assumptions!$C$22=30,'Cashflow Scenario'!J33,IF(Assumptions!$C$22=60,'Cashflow Scenario'!J83,IF(Assumptions!$C$22=90,'Cashflow Scenario'!J133,'P&amp;L'!J46))))*1.2</f>
        <v>792</v>
      </c>
      <c r="M37" s="348">
        <f>(IF(Assumptions!$C$22=30,'Cashflow Scenario'!K33,IF(Assumptions!$C$22=60,'Cashflow Scenario'!K83,IF(Assumptions!$C$22=90,'Cashflow Scenario'!K133,'P&amp;L'!K46))))*1.2</f>
        <v>792</v>
      </c>
      <c r="N37" s="348">
        <f>(IF(Assumptions!$C$22=30,'Cashflow Scenario'!L33,IF(Assumptions!$C$22=60,'Cashflow Scenario'!L83,IF(Assumptions!$C$22=90,'Cashflow Scenario'!L133,'P&amp;L'!L46))))*1.2</f>
        <v>792</v>
      </c>
      <c r="O37" s="348">
        <f>(IF(Assumptions!$C$22=30,'Cashflow Scenario'!M33,IF(Assumptions!$C$22=60,'Cashflow Scenario'!M83,IF(Assumptions!$C$22=90,'Cashflow Scenario'!M133,'P&amp;L'!M46))))*1.2</f>
        <v>792</v>
      </c>
      <c r="P37" s="348">
        <f>(IF(Assumptions!$C$22=30,'Cashflow Scenario'!N33,IF(Assumptions!$C$22=60,'Cashflow Scenario'!N83,IF(Assumptions!$C$22=90,'Cashflow Scenario'!N133,'P&amp;L'!N46))))*1.2</f>
        <v>792</v>
      </c>
      <c r="Q37" s="348">
        <f>(IF(Assumptions!$C$22=30,'Cashflow Scenario'!O33,IF(Assumptions!$C$22=60,'Cashflow Scenario'!O83,IF(Assumptions!$C$22=90,'Cashflow Scenario'!O133,'P&amp;L'!O46))))*1.2</f>
        <v>792</v>
      </c>
      <c r="R37" s="348">
        <f>(IF(Assumptions!$C$22=30,'Cashflow Scenario'!P33,IF(Assumptions!$C$22=60,'Cashflow Scenario'!P83,IF(Assumptions!$C$22=90,'Cashflow Scenario'!P133,'P&amp;L'!P46))))*1.2</f>
        <v>792</v>
      </c>
      <c r="S37" s="341">
        <f t="shared" si="10"/>
        <v>9504</v>
      </c>
      <c r="T37" s="348">
        <f>(IF(Assumptions!$C$22=30,'Cashflow Scenario'!R33,IF(Assumptions!$C$22=60,'Cashflow Scenario'!R83,IF(Assumptions!$C$22=90,'Cashflow Scenario'!R133,'P&amp;L'!R46))))*1.2</f>
        <v>1743.588</v>
      </c>
      <c r="U37" s="348">
        <f>(IF(Assumptions!$C$22=30,'Cashflow Scenario'!S33,IF(Assumptions!$C$22=60,'Cashflow Scenario'!S83,IF(Assumptions!$C$22=90,'Cashflow Scenario'!S133,'P&amp;L'!S46))))*1.2</f>
        <v>1743.588</v>
      </c>
      <c r="V37" s="348">
        <f>(IF(Assumptions!$C$22=30,'Cashflow Scenario'!T33,IF(Assumptions!$C$22=60,'Cashflow Scenario'!T83,IF(Assumptions!$C$22=90,'Cashflow Scenario'!T133,'P&amp;L'!T46))))*1.2</f>
        <v>1743.588</v>
      </c>
      <c r="W37" s="348">
        <f>(IF(Assumptions!$C$22=30,'Cashflow Scenario'!U33,IF(Assumptions!$C$22=60,'Cashflow Scenario'!U83,IF(Assumptions!$C$22=90,'Cashflow Scenario'!U133,'P&amp;L'!U46))))*1.2</f>
        <v>1743.588</v>
      </c>
      <c r="X37" s="348">
        <f>(IF(Assumptions!$C$22=30,'Cashflow Scenario'!V33,IF(Assumptions!$C$22=60,'Cashflow Scenario'!V83,IF(Assumptions!$C$22=90,'Cashflow Scenario'!V133,'P&amp;L'!V46))))*1.2</f>
        <v>1743.588</v>
      </c>
      <c r="Y37" s="348">
        <f>(IF(Assumptions!$C$22=30,'Cashflow Scenario'!W33,IF(Assumptions!$C$22=60,'Cashflow Scenario'!W83,IF(Assumptions!$C$22=90,'Cashflow Scenario'!W133,'P&amp;L'!W46))))*1.2</f>
        <v>1743.588</v>
      </c>
      <c r="Z37" s="348">
        <f>(IF(Assumptions!$C$22=30,'Cashflow Scenario'!X33,IF(Assumptions!$C$22=60,'Cashflow Scenario'!X83,IF(Assumptions!$C$22=90,'Cashflow Scenario'!X133,'P&amp;L'!X46))))*1.2</f>
        <v>1743.588</v>
      </c>
      <c r="AA37" s="348">
        <f>(IF(Assumptions!$C$22=30,'Cashflow Scenario'!Y33,IF(Assumptions!$C$22=60,'Cashflow Scenario'!Y83,IF(Assumptions!$C$22=90,'Cashflow Scenario'!Y133,'P&amp;L'!Y46))))*1.2</f>
        <v>1743.588</v>
      </c>
      <c r="AB37" s="348">
        <f>(IF(Assumptions!$C$22=30,'Cashflow Scenario'!Z33,IF(Assumptions!$C$22=60,'Cashflow Scenario'!Z83,IF(Assumptions!$C$22=90,'Cashflow Scenario'!Z133,'P&amp;L'!Z46))))*1.2</f>
        <v>1743.588</v>
      </c>
      <c r="AC37" s="348">
        <f>(IF(Assumptions!$C$22=30,'Cashflow Scenario'!AA33,IF(Assumptions!$C$22=60,'Cashflow Scenario'!AA83,IF(Assumptions!$C$22=90,'Cashflow Scenario'!AA133,'P&amp;L'!AA46))))*1.2</f>
        <v>1743.588</v>
      </c>
      <c r="AD37" s="348">
        <f>(IF(Assumptions!$C$22=30,'Cashflow Scenario'!AB33,IF(Assumptions!$C$22=60,'Cashflow Scenario'!AB83,IF(Assumptions!$C$22=90,'Cashflow Scenario'!AB133,'P&amp;L'!AB46))))*1.2</f>
        <v>1743.588</v>
      </c>
      <c r="AE37" s="348">
        <f>(IF(Assumptions!$C$22=30,'Cashflow Scenario'!AC33,IF(Assumptions!$C$22=60,'Cashflow Scenario'!AC83,IF(Assumptions!$C$22=90,'Cashflow Scenario'!AC133,'P&amp;L'!AC46))))*1.2</f>
        <v>1743.588</v>
      </c>
      <c r="AF37" s="343">
        <f t="shared" si="11"/>
        <v>20923.056</v>
      </c>
      <c r="AG37" s="341">
        <f>(IF(Assumptions!$C$22=30,'Cashflow Scenario'!AE33,IF(Assumptions!$C$22=60,'Cashflow Scenario'!AE83,IF(Assumptions!$C$22=90,'Cashflow Scenario'!AE133,'P&amp;L'!AE46))))*1.2</f>
        <v>33337.5156</v>
      </c>
      <c r="AH37" s="341">
        <f>(IF(Assumptions!$C$22=30,'Cashflow Scenario'!AF33,IF(Assumptions!$C$22=60,'Cashflow Scenario'!AF83,IF(Assumptions!$C$22=90,'Cashflow Scenario'!AF133,'P&amp;L'!AF46))))*1.2</f>
        <v>53365.5432</v>
      </c>
      <c r="AI37" s="341">
        <f>(IF(Assumptions!$C$22=30,'Cashflow Scenario'!AG33,IF(Assumptions!$C$22=60,'Cashflow Scenario'!AG83,IF(Assumptions!$C$22=90,'Cashflow Scenario'!AG133,'P&amp;L'!AG46))))*1.2</f>
        <v>86094.0792</v>
      </c>
      <c r="AJ37" s="105"/>
      <c r="AK37" s="105"/>
      <c r="AL37" s="105"/>
      <c r="AM37" s="105"/>
    </row>
    <row r="38" ht="13.5" customHeight="1">
      <c r="A38" s="105"/>
      <c r="B38" s="105"/>
      <c r="C38" s="105"/>
      <c r="D38" s="144" t="s">
        <v>210</v>
      </c>
      <c r="E38" s="342" t="str">
        <f>'Cashflow Scenario'!C34</f>
        <v>Online Marketing</v>
      </c>
      <c r="F38" s="317">
        <f>sumif('OPEX Startup Costs'!$B$6:$F$14,E38,'OPEX Startup Costs'!$F$6:$F$14)</f>
        <v>0</v>
      </c>
      <c r="G38" s="348">
        <f>(IF(Assumptions!$C$22=30,'Cashflow Scenario'!E34,IF(Assumptions!$C$22=60,'Cashflow Scenario'!E84,IF(Assumptions!$C$22=90,'Cashflow Scenario'!E134,'P&amp;L'!E47))))*1.2</f>
        <v>1980</v>
      </c>
      <c r="H38" s="348">
        <f>(IF(Assumptions!$C$22=30,'Cashflow Scenario'!F34,IF(Assumptions!$C$22=60,'Cashflow Scenario'!F84,IF(Assumptions!$C$22=90,'Cashflow Scenario'!F134,'P&amp;L'!F47))))*1.2</f>
        <v>1980</v>
      </c>
      <c r="I38" s="348">
        <f>(IF(Assumptions!$C$22=30,'Cashflow Scenario'!G34,IF(Assumptions!$C$22=60,'Cashflow Scenario'!G84,IF(Assumptions!$C$22=90,'Cashflow Scenario'!G134,'P&amp;L'!G47))))*1.2</f>
        <v>1980</v>
      </c>
      <c r="J38" s="348">
        <f>(IF(Assumptions!$C$22=30,'Cashflow Scenario'!H34,IF(Assumptions!$C$22=60,'Cashflow Scenario'!H84,IF(Assumptions!$C$22=90,'Cashflow Scenario'!H134,'P&amp;L'!H47))))*1.2</f>
        <v>1980</v>
      </c>
      <c r="K38" s="348">
        <f>(IF(Assumptions!$C$22=30,'Cashflow Scenario'!I34,IF(Assumptions!$C$22=60,'Cashflow Scenario'!I84,IF(Assumptions!$C$22=90,'Cashflow Scenario'!I134,'P&amp;L'!I47))))*1.2</f>
        <v>1980</v>
      </c>
      <c r="L38" s="348">
        <f>(IF(Assumptions!$C$22=30,'Cashflow Scenario'!J34,IF(Assumptions!$C$22=60,'Cashflow Scenario'!J84,IF(Assumptions!$C$22=90,'Cashflow Scenario'!J134,'P&amp;L'!J47))))*1.2</f>
        <v>1980</v>
      </c>
      <c r="M38" s="348">
        <f>(IF(Assumptions!$C$22=30,'Cashflow Scenario'!K34,IF(Assumptions!$C$22=60,'Cashflow Scenario'!K84,IF(Assumptions!$C$22=90,'Cashflow Scenario'!K134,'P&amp;L'!K47))))*1.2</f>
        <v>1980</v>
      </c>
      <c r="N38" s="348">
        <f>(IF(Assumptions!$C$22=30,'Cashflow Scenario'!L34,IF(Assumptions!$C$22=60,'Cashflow Scenario'!L84,IF(Assumptions!$C$22=90,'Cashflow Scenario'!L134,'P&amp;L'!L47))))*1.2</f>
        <v>1980</v>
      </c>
      <c r="O38" s="348">
        <f>(IF(Assumptions!$C$22=30,'Cashflow Scenario'!M34,IF(Assumptions!$C$22=60,'Cashflow Scenario'!M84,IF(Assumptions!$C$22=90,'Cashflow Scenario'!M134,'P&amp;L'!M47))))*1.2</f>
        <v>1980</v>
      </c>
      <c r="P38" s="348">
        <f>(IF(Assumptions!$C$22=30,'Cashflow Scenario'!N34,IF(Assumptions!$C$22=60,'Cashflow Scenario'!N84,IF(Assumptions!$C$22=90,'Cashflow Scenario'!N134,'P&amp;L'!N47))))*1.2</f>
        <v>1980</v>
      </c>
      <c r="Q38" s="348">
        <f>(IF(Assumptions!$C$22=30,'Cashflow Scenario'!O34,IF(Assumptions!$C$22=60,'Cashflow Scenario'!O84,IF(Assumptions!$C$22=90,'Cashflow Scenario'!O134,'P&amp;L'!O47))))*1.2</f>
        <v>1980</v>
      </c>
      <c r="R38" s="348">
        <f>(IF(Assumptions!$C$22=30,'Cashflow Scenario'!P34,IF(Assumptions!$C$22=60,'Cashflow Scenario'!P84,IF(Assumptions!$C$22=90,'Cashflow Scenario'!P134,'P&amp;L'!P47))))*1.2</f>
        <v>1980</v>
      </c>
      <c r="S38" s="341">
        <f t="shared" si="10"/>
        <v>23760</v>
      </c>
      <c r="T38" s="348">
        <f>(IF(Assumptions!$C$22=30,'Cashflow Scenario'!R34,IF(Assumptions!$C$22=60,'Cashflow Scenario'!R84,IF(Assumptions!$C$22=90,'Cashflow Scenario'!R134,'P&amp;L'!R47))))*1.2</f>
        <v>4358.97</v>
      </c>
      <c r="U38" s="348">
        <f>(IF(Assumptions!$C$22=30,'Cashflow Scenario'!S34,IF(Assumptions!$C$22=60,'Cashflow Scenario'!S84,IF(Assumptions!$C$22=90,'Cashflow Scenario'!S134,'P&amp;L'!S47))))*1.2</f>
        <v>4358.97</v>
      </c>
      <c r="V38" s="348">
        <f>(IF(Assumptions!$C$22=30,'Cashflow Scenario'!T34,IF(Assumptions!$C$22=60,'Cashflow Scenario'!T84,IF(Assumptions!$C$22=90,'Cashflow Scenario'!T134,'P&amp;L'!T47))))*1.2</f>
        <v>4358.97</v>
      </c>
      <c r="W38" s="348">
        <f>(IF(Assumptions!$C$22=30,'Cashflow Scenario'!U34,IF(Assumptions!$C$22=60,'Cashflow Scenario'!U84,IF(Assumptions!$C$22=90,'Cashflow Scenario'!U134,'P&amp;L'!U47))))*1.2</f>
        <v>4358.97</v>
      </c>
      <c r="X38" s="348">
        <f>(IF(Assumptions!$C$22=30,'Cashflow Scenario'!V34,IF(Assumptions!$C$22=60,'Cashflow Scenario'!V84,IF(Assumptions!$C$22=90,'Cashflow Scenario'!V134,'P&amp;L'!V47))))*1.2</f>
        <v>4358.97</v>
      </c>
      <c r="Y38" s="348">
        <f>(IF(Assumptions!$C$22=30,'Cashflow Scenario'!W34,IF(Assumptions!$C$22=60,'Cashflow Scenario'!W84,IF(Assumptions!$C$22=90,'Cashflow Scenario'!W134,'P&amp;L'!W47))))*1.2</f>
        <v>4358.97</v>
      </c>
      <c r="Z38" s="348">
        <f>(IF(Assumptions!$C$22=30,'Cashflow Scenario'!X34,IF(Assumptions!$C$22=60,'Cashflow Scenario'!X84,IF(Assumptions!$C$22=90,'Cashflow Scenario'!X134,'P&amp;L'!X47))))*1.2</f>
        <v>4358.97</v>
      </c>
      <c r="AA38" s="348">
        <f>(IF(Assumptions!$C$22=30,'Cashflow Scenario'!Y34,IF(Assumptions!$C$22=60,'Cashflow Scenario'!Y84,IF(Assumptions!$C$22=90,'Cashflow Scenario'!Y134,'P&amp;L'!Y47))))*1.2</f>
        <v>4358.97</v>
      </c>
      <c r="AB38" s="348">
        <f>(IF(Assumptions!$C$22=30,'Cashflow Scenario'!Z34,IF(Assumptions!$C$22=60,'Cashflow Scenario'!Z84,IF(Assumptions!$C$22=90,'Cashflow Scenario'!Z134,'P&amp;L'!Z47))))*1.2</f>
        <v>4358.97</v>
      </c>
      <c r="AC38" s="348">
        <f>(IF(Assumptions!$C$22=30,'Cashflow Scenario'!AA34,IF(Assumptions!$C$22=60,'Cashflow Scenario'!AA84,IF(Assumptions!$C$22=90,'Cashflow Scenario'!AA134,'P&amp;L'!AA47))))*1.2</f>
        <v>4358.97</v>
      </c>
      <c r="AD38" s="348">
        <f>(IF(Assumptions!$C$22=30,'Cashflow Scenario'!AB34,IF(Assumptions!$C$22=60,'Cashflow Scenario'!AB84,IF(Assumptions!$C$22=90,'Cashflow Scenario'!AB134,'P&amp;L'!AB47))))*1.2</f>
        <v>4358.97</v>
      </c>
      <c r="AE38" s="348">
        <f>(IF(Assumptions!$C$22=30,'Cashflow Scenario'!AC34,IF(Assumptions!$C$22=60,'Cashflow Scenario'!AC84,IF(Assumptions!$C$22=90,'Cashflow Scenario'!AC134,'P&amp;L'!AC47))))*1.2</f>
        <v>4358.97</v>
      </c>
      <c r="AF38" s="343">
        <f t="shared" si="11"/>
        <v>52307.64</v>
      </c>
      <c r="AG38" s="341">
        <f>(IF(Assumptions!$C$22=30,'Cashflow Scenario'!AE34,IF(Assumptions!$C$22=60,'Cashflow Scenario'!AE84,IF(Assumptions!$C$22=90,'Cashflow Scenario'!AE134,'P&amp;L'!AE47))))*1.2</f>
        <v>83343.789</v>
      </c>
      <c r="AH38" s="341">
        <f>(IF(Assumptions!$C$22=30,'Cashflow Scenario'!AF34,IF(Assumptions!$C$22=60,'Cashflow Scenario'!AF84,IF(Assumptions!$C$22=90,'Cashflow Scenario'!AF134,'P&amp;L'!AF47))))*1.2</f>
        <v>133413.858</v>
      </c>
      <c r="AI38" s="341">
        <f>(IF(Assumptions!$C$22=30,'Cashflow Scenario'!AG34,IF(Assumptions!$C$22=60,'Cashflow Scenario'!AG84,IF(Assumptions!$C$22=90,'Cashflow Scenario'!AG134,'P&amp;L'!AG47))))*1.2</f>
        <v>215235.198</v>
      </c>
      <c r="AJ38" s="105"/>
      <c r="AK38" s="105"/>
      <c r="AL38" s="105"/>
      <c r="AM38" s="105"/>
    </row>
    <row r="39" ht="13.5" customHeight="1">
      <c r="A39" s="105"/>
      <c r="B39" s="105"/>
      <c r="C39" s="105"/>
      <c r="D39" s="144" t="s">
        <v>210</v>
      </c>
      <c r="E39" s="342" t="str">
        <f>'Cashflow Scenario'!C35</f>
        <v>Public Relations</v>
      </c>
      <c r="F39" s="317">
        <f>sumif('OPEX Startup Costs'!$B$6:$F$14,E39,'OPEX Startup Costs'!$F$6:$F$14)</f>
        <v>0</v>
      </c>
      <c r="G39" s="348">
        <f>(IF(Assumptions!$C$22=30,'Cashflow Scenario'!E35,IF(Assumptions!$C$22=60,'Cashflow Scenario'!E85,IF(Assumptions!$C$22=90,'Cashflow Scenario'!E135,'P&amp;L'!E48))))*1.2</f>
        <v>1188</v>
      </c>
      <c r="H39" s="348">
        <f>(IF(Assumptions!$C$22=30,'Cashflow Scenario'!F35,IF(Assumptions!$C$22=60,'Cashflow Scenario'!F85,IF(Assumptions!$C$22=90,'Cashflow Scenario'!F135,'P&amp;L'!F48))))*1.2</f>
        <v>1188</v>
      </c>
      <c r="I39" s="348">
        <f>(IF(Assumptions!$C$22=30,'Cashflow Scenario'!G35,IF(Assumptions!$C$22=60,'Cashflow Scenario'!G85,IF(Assumptions!$C$22=90,'Cashflow Scenario'!G135,'P&amp;L'!G48))))*1.2</f>
        <v>1188</v>
      </c>
      <c r="J39" s="348">
        <f>(IF(Assumptions!$C$22=30,'Cashflow Scenario'!H35,IF(Assumptions!$C$22=60,'Cashflow Scenario'!H85,IF(Assumptions!$C$22=90,'Cashflow Scenario'!H135,'P&amp;L'!H48))))*1.2</f>
        <v>1188</v>
      </c>
      <c r="K39" s="348">
        <f>(IF(Assumptions!$C$22=30,'Cashflow Scenario'!I35,IF(Assumptions!$C$22=60,'Cashflow Scenario'!I85,IF(Assumptions!$C$22=90,'Cashflow Scenario'!I135,'P&amp;L'!I48))))*1.2</f>
        <v>1188</v>
      </c>
      <c r="L39" s="348">
        <f>(IF(Assumptions!$C$22=30,'Cashflow Scenario'!J35,IF(Assumptions!$C$22=60,'Cashflow Scenario'!J85,IF(Assumptions!$C$22=90,'Cashflow Scenario'!J135,'P&amp;L'!J48))))*1.2</f>
        <v>1188</v>
      </c>
      <c r="M39" s="348">
        <f>(IF(Assumptions!$C$22=30,'Cashflow Scenario'!K35,IF(Assumptions!$C$22=60,'Cashflow Scenario'!K85,IF(Assumptions!$C$22=90,'Cashflow Scenario'!K135,'P&amp;L'!K48))))*1.2</f>
        <v>1188</v>
      </c>
      <c r="N39" s="348">
        <f>(IF(Assumptions!$C$22=30,'Cashflow Scenario'!L35,IF(Assumptions!$C$22=60,'Cashflow Scenario'!L85,IF(Assumptions!$C$22=90,'Cashflow Scenario'!L135,'P&amp;L'!L48))))*1.2</f>
        <v>1188</v>
      </c>
      <c r="O39" s="348">
        <f>(IF(Assumptions!$C$22=30,'Cashflow Scenario'!M35,IF(Assumptions!$C$22=60,'Cashflow Scenario'!M85,IF(Assumptions!$C$22=90,'Cashflow Scenario'!M135,'P&amp;L'!M48))))*1.2</f>
        <v>1188</v>
      </c>
      <c r="P39" s="348">
        <f>(IF(Assumptions!$C$22=30,'Cashflow Scenario'!N35,IF(Assumptions!$C$22=60,'Cashflow Scenario'!N85,IF(Assumptions!$C$22=90,'Cashflow Scenario'!N135,'P&amp;L'!N48))))*1.2</f>
        <v>1188</v>
      </c>
      <c r="Q39" s="348">
        <f>(IF(Assumptions!$C$22=30,'Cashflow Scenario'!O35,IF(Assumptions!$C$22=60,'Cashflow Scenario'!O85,IF(Assumptions!$C$22=90,'Cashflow Scenario'!O135,'P&amp;L'!O48))))*1.2</f>
        <v>1188</v>
      </c>
      <c r="R39" s="348">
        <f>(IF(Assumptions!$C$22=30,'Cashflow Scenario'!P35,IF(Assumptions!$C$22=60,'Cashflow Scenario'!P85,IF(Assumptions!$C$22=90,'Cashflow Scenario'!P135,'P&amp;L'!P48))))*1.2</f>
        <v>1188</v>
      </c>
      <c r="S39" s="341">
        <f t="shared" si="10"/>
        <v>14256</v>
      </c>
      <c r="T39" s="348">
        <f>(IF(Assumptions!$C$22=30,'Cashflow Scenario'!R35,IF(Assumptions!$C$22=60,'Cashflow Scenario'!R85,IF(Assumptions!$C$22=90,'Cashflow Scenario'!R135,'P&amp;L'!R48))))*1.2</f>
        <v>2615.382</v>
      </c>
      <c r="U39" s="348">
        <f>(IF(Assumptions!$C$22=30,'Cashflow Scenario'!S35,IF(Assumptions!$C$22=60,'Cashflow Scenario'!S85,IF(Assumptions!$C$22=90,'Cashflow Scenario'!S135,'P&amp;L'!S48))))*1.2</f>
        <v>2615.382</v>
      </c>
      <c r="V39" s="348">
        <f>(IF(Assumptions!$C$22=30,'Cashflow Scenario'!T35,IF(Assumptions!$C$22=60,'Cashflow Scenario'!T85,IF(Assumptions!$C$22=90,'Cashflow Scenario'!T135,'P&amp;L'!T48))))*1.2</f>
        <v>2615.382</v>
      </c>
      <c r="W39" s="348">
        <f>(IF(Assumptions!$C$22=30,'Cashflow Scenario'!U35,IF(Assumptions!$C$22=60,'Cashflow Scenario'!U85,IF(Assumptions!$C$22=90,'Cashflow Scenario'!U135,'P&amp;L'!U48))))*1.2</f>
        <v>2615.382</v>
      </c>
      <c r="X39" s="348">
        <f>(IF(Assumptions!$C$22=30,'Cashflow Scenario'!V35,IF(Assumptions!$C$22=60,'Cashflow Scenario'!V85,IF(Assumptions!$C$22=90,'Cashflow Scenario'!V135,'P&amp;L'!V48))))*1.2</f>
        <v>2615.382</v>
      </c>
      <c r="Y39" s="348">
        <f>(IF(Assumptions!$C$22=30,'Cashflow Scenario'!W35,IF(Assumptions!$C$22=60,'Cashflow Scenario'!W85,IF(Assumptions!$C$22=90,'Cashflow Scenario'!W135,'P&amp;L'!W48))))*1.2</f>
        <v>2615.382</v>
      </c>
      <c r="Z39" s="348">
        <f>(IF(Assumptions!$C$22=30,'Cashflow Scenario'!X35,IF(Assumptions!$C$22=60,'Cashflow Scenario'!X85,IF(Assumptions!$C$22=90,'Cashflow Scenario'!X135,'P&amp;L'!X48))))*1.2</f>
        <v>2615.382</v>
      </c>
      <c r="AA39" s="348">
        <f>(IF(Assumptions!$C$22=30,'Cashflow Scenario'!Y35,IF(Assumptions!$C$22=60,'Cashflow Scenario'!Y85,IF(Assumptions!$C$22=90,'Cashflow Scenario'!Y135,'P&amp;L'!Y48))))*1.2</f>
        <v>2615.382</v>
      </c>
      <c r="AB39" s="348">
        <f>(IF(Assumptions!$C$22=30,'Cashflow Scenario'!Z35,IF(Assumptions!$C$22=60,'Cashflow Scenario'!Z85,IF(Assumptions!$C$22=90,'Cashflow Scenario'!Z135,'P&amp;L'!Z48))))*1.2</f>
        <v>2615.382</v>
      </c>
      <c r="AC39" s="348">
        <f>(IF(Assumptions!$C$22=30,'Cashflow Scenario'!AA35,IF(Assumptions!$C$22=60,'Cashflow Scenario'!AA85,IF(Assumptions!$C$22=90,'Cashflow Scenario'!AA135,'P&amp;L'!AA48))))*1.2</f>
        <v>2615.382</v>
      </c>
      <c r="AD39" s="348">
        <f>(IF(Assumptions!$C$22=30,'Cashflow Scenario'!AB35,IF(Assumptions!$C$22=60,'Cashflow Scenario'!AB85,IF(Assumptions!$C$22=90,'Cashflow Scenario'!AB135,'P&amp;L'!AB48))))*1.2</f>
        <v>2615.382</v>
      </c>
      <c r="AE39" s="348">
        <f>(IF(Assumptions!$C$22=30,'Cashflow Scenario'!AC35,IF(Assumptions!$C$22=60,'Cashflow Scenario'!AC85,IF(Assumptions!$C$22=90,'Cashflow Scenario'!AC135,'P&amp;L'!AC48))))*1.2</f>
        <v>2615.382</v>
      </c>
      <c r="AF39" s="343">
        <f t="shared" si="11"/>
        <v>31384.584</v>
      </c>
      <c r="AG39" s="341">
        <f>(IF(Assumptions!$C$22=30,'Cashflow Scenario'!AE35,IF(Assumptions!$C$22=60,'Cashflow Scenario'!AE85,IF(Assumptions!$C$22=90,'Cashflow Scenario'!AE135,'P&amp;L'!AE48))))*1.2</f>
        <v>50006.2734</v>
      </c>
      <c r="AH39" s="341">
        <f>(IF(Assumptions!$C$22=30,'Cashflow Scenario'!AF35,IF(Assumptions!$C$22=60,'Cashflow Scenario'!AF85,IF(Assumptions!$C$22=90,'Cashflow Scenario'!AF135,'P&amp;L'!AF48))))*1.2</f>
        <v>80048.3148</v>
      </c>
      <c r="AI39" s="341">
        <f>(IF(Assumptions!$C$22=30,'Cashflow Scenario'!AG35,IF(Assumptions!$C$22=60,'Cashflow Scenario'!AG85,IF(Assumptions!$C$22=90,'Cashflow Scenario'!AG135,'P&amp;L'!AG48))))*1.2</f>
        <v>129141.1188</v>
      </c>
      <c r="AJ39" s="105"/>
      <c r="AK39" s="105"/>
      <c r="AL39" s="105"/>
      <c r="AM39" s="105"/>
    </row>
    <row r="40" ht="13.5" customHeight="1">
      <c r="A40" s="105"/>
      <c r="B40" s="105"/>
      <c r="C40" s="105"/>
      <c r="D40" s="144" t="s">
        <v>210</v>
      </c>
      <c r="E40" s="342" t="str">
        <f>'Cashflow Scenario'!C36</f>
        <v>Travel, Transport and delivery</v>
      </c>
      <c r="F40" s="317">
        <f>sumif('OPEX Startup Costs'!$B$6:$F$14,E40,'OPEX Startup Costs'!$F$6:$F$14)</f>
        <v>0</v>
      </c>
      <c r="G40" s="348">
        <f>(IF(Assumptions!$C$22=30,'Cashflow Scenario'!E36,IF(Assumptions!$C$22=60,'Cashflow Scenario'!E86,IF(Assumptions!$C$22=90,'Cashflow Scenario'!E136,'P&amp;L'!E49))))*1.2</f>
        <v>0</v>
      </c>
      <c r="H40" s="348">
        <f>(IF(Assumptions!$C$22=30,'Cashflow Scenario'!F36,IF(Assumptions!$C$22=60,'Cashflow Scenario'!F86,IF(Assumptions!$C$22=90,'Cashflow Scenario'!F136,'P&amp;L'!F49))))*1.2</f>
        <v>0</v>
      </c>
      <c r="I40" s="348">
        <f>(IF(Assumptions!$C$22=30,'Cashflow Scenario'!G36,IF(Assumptions!$C$22=60,'Cashflow Scenario'!G86,IF(Assumptions!$C$22=90,'Cashflow Scenario'!G136,'P&amp;L'!G49))))*1.2</f>
        <v>0</v>
      </c>
      <c r="J40" s="348">
        <f>(IF(Assumptions!$C$22=30,'Cashflow Scenario'!H36,IF(Assumptions!$C$22=60,'Cashflow Scenario'!H86,IF(Assumptions!$C$22=90,'Cashflow Scenario'!H136,'P&amp;L'!H49))))*1.2</f>
        <v>0</v>
      </c>
      <c r="K40" s="348">
        <f>(IF(Assumptions!$C$22=30,'Cashflow Scenario'!I36,IF(Assumptions!$C$22=60,'Cashflow Scenario'!I86,IF(Assumptions!$C$22=90,'Cashflow Scenario'!I136,'P&amp;L'!I49))))*1.2</f>
        <v>0</v>
      </c>
      <c r="L40" s="348">
        <f>(IF(Assumptions!$C$22=30,'Cashflow Scenario'!J36,IF(Assumptions!$C$22=60,'Cashflow Scenario'!J86,IF(Assumptions!$C$22=90,'Cashflow Scenario'!J136,'P&amp;L'!J49))))*1.2</f>
        <v>0</v>
      </c>
      <c r="M40" s="348">
        <f>(IF(Assumptions!$C$22=30,'Cashflow Scenario'!K36,IF(Assumptions!$C$22=60,'Cashflow Scenario'!K86,IF(Assumptions!$C$22=90,'Cashflow Scenario'!K136,'P&amp;L'!K49))))*1.2</f>
        <v>0</v>
      </c>
      <c r="N40" s="348">
        <f>(IF(Assumptions!$C$22=30,'Cashflow Scenario'!L36,IF(Assumptions!$C$22=60,'Cashflow Scenario'!L86,IF(Assumptions!$C$22=90,'Cashflow Scenario'!L136,'P&amp;L'!L49))))*1.2</f>
        <v>0</v>
      </c>
      <c r="O40" s="348">
        <f>(IF(Assumptions!$C$22=30,'Cashflow Scenario'!M36,IF(Assumptions!$C$22=60,'Cashflow Scenario'!M86,IF(Assumptions!$C$22=90,'Cashflow Scenario'!M136,'P&amp;L'!M49))))*1.2</f>
        <v>0</v>
      </c>
      <c r="P40" s="348">
        <f>(IF(Assumptions!$C$22=30,'Cashflow Scenario'!N36,IF(Assumptions!$C$22=60,'Cashflow Scenario'!N86,IF(Assumptions!$C$22=90,'Cashflow Scenario'!N136,'P&amp;L'!N49))))*1.2</f>
        <v>0</v>
      </c>
      <c r="Q40" s="348">
        <f>(IF(Assumptions!$C$22=30,'Cashflow Scenario'!O36,IF(Assumptions!$C$22=60,'Cashflow Scenario'!O86,IF(Assumptions!$C$22=90,'Cashflow Scenario'!O136,'P&amp;L'!O49))))*1.2</f>
        <v>0</v>
      </c>
      <c r="R40" s="348">
        <f>(IF(Assumptions!$C$22=30,'Cashflow Scenario'!P36,IF(Assumptions!$C$22=60,'Cashflow Scenario'!P86,IF(Assumptions!$C$22=90,'Cashflow Scenario'!P136,'P&amp;L'!P49))))*1.2</f>
        <v>0</v>
      </c>
      <c r="S40" s="341">
        <f t="shared" si="10"/>
        <v>0</v>
      </c>
      <c r="T40" s="348">
        <f>(IF(Assumptions!$C$22=30,'Cashflow Scenario'!R36,IF(Assumptions!$C$22=60,'Cashflow Scenario'!R86,IF(Assumptions!$C$22=90,'Cashflow Scenario'!R136,'P&amp;L'!R49))))*1.2</f>
        <v>0</v>
      </c>
      <c r="U40" s="348">
        <f>(IF(Assumptions!$C$22=30,'Cashflow Scenario'!S36,IF(Assumptions!$C$22=60,'Cashflow Scenario'!S86,IF(Assumptions!$C$22=90,'Cashflow Scenario'!S136,'P&amp;L'!S49))))*1.2</f>
        <v>0</v>
      </c>
      <c r="V40" s="348">
        <f>(IF(Assumptions!$C$22=30,'Cashflow Scenario'!T36,IF(Assumptions!$C$22=60,'Cashflow Scenario'!T86,IF(Assumptions!$C$22=90,'Cashflow Scenario'!T136,'P&amp;L'!T49))))*1.2</f>
        <v>0</v>
      </c>
      <c r="W40" s="348">
        <f>(IF(Assumptions!$C$22=30,'Cashflow Scenario'!U36,IF(Assumptions!$C$22=60,'Cashflow Scenario'!U86,IF(Assumptions!$C$22=90,'Cashflow Scenario'!U136,'P&amp;L'!U49))))*1.2</f>
        <v>0</v>
      </c>
      <c r="X40" s="348">
        <f>(IF(Assumptions!$C$22=30,'Cashflow Scenario'!V36,IF(Assumptions!$C$22=60,'Cashflow Scenario'!V86,IF(Assumptions!$C$22=90,'Cashflow Scenario'!V136,'P&amp;L'!V49))))*1.2</f>
        <v>0</v>
      </c>
      <c r="Y40" s="348">
        <f>(IF(Assumptions!$C$22=30,'Cashflow Scenario'!W36,IF(Assumptions!$C$22=60,'Cashflow Scenario'!W86,IF(Assumptions!$C$22=90,'Cashflow Scenario'!W136,'P&amp;L'!W49))))*1.2</f>
        <v>0</v>
      </c>
      <c r="Z40" s="348">
        <f>(IF(Assumptions!$C$22=30,'Cashflow Scenario'!X36,IF(Assumptions!$C$22=60,'Cashflow Scenario'!X86,IF(Assumptions!$C$22=90,'Cashflow Scenario'!X136,'P&amp;L'!X49))))*1.2</f>
        <v>0</v>
      </c>
      <c r="AA40" s="348">
        <f>(IF(Assumptions!$C$22=30,'Cashflow Scenario'!Y36,IF(Assumptions!$C$22=60,'Cashflow Scenario'!Y86,IF(Assumptions!$C$22=90,'Cashflow Scenario'!Y136,'P&amp;L'!Y49))))*1.2</f>
        <v>0</v>
      </c>
      <c r="AB40" s="348">
        <f>(IF(Assumptions!$C$22=30,'Cashflow Scenario'!Z36,IF(Assumptions!$C$22=60,'Cashflow Scenario'!Z86,IF(Assumptions!$C$22=90,'Cashflow Scenario'!Z136,'P&amp;L'!Z49))))*1.2</f>
        <v>0</v>
      </c>
      <c r="AC40" s="348">
        <f>(IF(Assumptions!$C$22=30,'Cashflow Scenario'!AA36,IF(Assumptions!$C$22=60,'Cashflow Scenario'!AA86,IF(Assumptions!$C$22=90,'Cashflow Scenario'!AA136,'P&amp;L'!AA49))))*1.2</f>
        <v>0</v>
      </c>
      <c r="AD40" s="348">
        <f>(IF(Assumptions!$C$22=30,'Cashflow Scenario'!AB36,IF(Assumptions!$C$22=60,'Cashflow Scenario'!AB86,IF(Assumptions!$C$22=90,'Cashflow Scenario'!AB136,'P&amp;L'!AB49))))*1.2</f>
        <v>0</v>
      </c>
      <c r="AE40" s="348">
        <f>(IF(Assumptions!$C$22=30,'Cashflow Scenario'!AC36,IF(Assumptions!$C$22=60,'Cashflow Scenario'!AC86,IF(Assumptions!$C$22=90,'Cashflow Scenario'!AC136,'P&amp;L'!AC49))))*1.2</f>
        <v>0</v>
      </c>
      <c r="AF40" s="343">
        <f t="shared" si="11"/>
        <v>0</v>
      </c>
      <c r="AG40" s="341">
        <f>(IF(Assumptions!$C$22=30,'Cashflow Scenario'!AE36,IF(Assumptions!$C$22=60,'Cashflow Scenario'!AE86,IF(Assumptions!$C$22=90,'Cashflow Scenario'!AE136,'P&amp;L'!AE49))))*1.2</f>
        <v>0</v>
      </c>
      <c r="AH40" s="341">
        <f>(IF(Assumptions!$C$22=30,'Cashflow Scenario'!AF36,IF(Assumptions!$C$22=60,'Cashflow Scenario'!AF86,IF(Assumptions!$C$22=90,'Cashflow Scenario'!AF136,'P&amp;L'!AF49))))*1.2</f>
        <v>0</v>
      </c>
      <c r="AI40" s="341">
        <f>(IF(Assumptions!$C$22=30,'Cashflow Scenario'!AG36,IF(Assumptions!$C$22=60,'Cashflow Scenario'!AG86,IF(Assumptions!$C$22=90,'Cashflow Scenario'!AG136,'P&amp;L'!AG49))))*1.2</f>
        <v>0</v>
      </c>
      <c r="AJ40" s="105"/>
      <c r="AK40" s="105"/>
      <c r="AL40" s="105"/>
      <c r="AM40" s="105"/>
    </row>
    <row r="41" ht="13.5" customHeight="1">
      <c r="A41" s="105"/>
      <c r="B41" s="105"/>
      <c r="C41" s="105"/>
      <c r="D41" s="144" t="s">
        <v>210</v>
      </c>
      <c r="E41" s="342" t="str">
        <f>'Cashflow Scenario'!C37</f>
        <v>Hospitality &amp; Entertainment:</v>
      </c>
      <c r="F41" s="317">
        <f>sumif('OPEX Startup Costs'!$B$6:$F$14,E41,'OPEX Startup Costs'!$F$6:$F$14)</f>
        <v>0</v>
      </c>
      <c r="G41" s="348">
        <f>(IF(Assumptions!$C$22=30,'Cashflow Scenario'!E37,IF(Assumptions!$C$22=60,'Cashflow Scenario'!E87,IF(Assumptions!$C$22=90,'Cashflow Scenario'!E137,'P&amp;L'!E50))))*1.2</f>
        <v>0</v>
      </c>
      <c r="H41" s="348">
        <f>(IF(Assumptions!$C$22=30,'Cashflow Scenario'!F37,IF(Assumptions!$C$22=60,'Cashflow Scenario'!F87,IF(Assumptions!$C$22=90,'Cashflow Scenario'!F137,'P&amp;L'!F50))))*1.2</f>
        <v>0</v>
      </c>
      <c r="I41" s="348">
        <f>(IF(Assumptions!$C$22=30,'Cashflow Scenario'!G37,IF(Assumptions!$C$22=60,'Cashflow Scenario'!G87,IF(Assumptions!$C$22=90,'Cashflow Scenario'!G137,'P&amp;L'!G50))))*1.2</f>
        <v>0</v>
      </c>
      <c r="J41" s="348">
        <f>(IF(Assumptions!$C$22=30,'Cashflow Scenario'!H37,IF(Assumptions!$C$22=60,'Cashflow Scenario'!H87,IF(Assumptions!$C$22=90,'Cashflow Scenario'!H137,'P&amp;L'!H50))))*1.2</f>
        <v>0</v>
      </c>
      <c r="K41" s="348">
        <f>(IF(Assumptions!$C$22=30,'Cashflow Scenario'!I37,IF(Assumptions!$C$22=60,'Cashflow Scenario'!I87,IF(Assumptions!$C$22=90,'Cashflow Scenario'!I137,'P&amp;L'!I50))))*1.2</f>
        <v>0</v>
      </c>
      <c r="L41" s="348">
        <f>(IF(Assumptions!$C$22=30,'Cashflow Scenario'!J37,IF(Assumptions!$C$22=60,'Cashflow Scenario'!J87,IF(Assumptions!$C$22=90,'Cashflow Scenario'!J137,'P&amp;L'!J50))))*1.2</f>
        <v>0</v>
      </c>
      <c r="M41" s="348">
        <f>(IF(Assumptions!$C$22=30,'Cashflow Scenario'!K37,IF(Assumptions!$C$22=60,'Cashflow Scenario'!K87,IF(Assumptions!$C$22=90,'Cashflow Scenario'!K137,'P&amp;L'!K50))))*1.2</f>
        <v>0</v>
      </c>
      <c r="N41" s="348">
        <f>(IF(Assumptions!$C$22=30,'Cashflow Scenario'!L37,IF(Assumptions!$C$22=60,'Cashflow Scenario'!L87,IF(Assumptions!$C$22=90,'Cashflow Scenario'!L137,'P&amp;L'!L50))))*1.2</f>
        <v>0</v>
      </c>
      <c r="O41" s="348">
        <f>(IF(Assumptions!$C$22=30,'Cashflow Scenario'!M37,IF(Assumptions!$C$22=60,'Cashflow Scenario'!M87,IF(Assumptions!$C$22=90,'Cashflow Scenario'!M137,'P&amp;L'!M50))))*1.2</f>
        <v>0</v>
      </c>
      <c r="P41" s="348">
        <f>(IF(Assumptions!$C$22=30,'Cashflow Scenario'!N37,IF(Assumptions!$C$22=60,'Cashflow Scenario'!N87,IF(Assumptions!$C$22=90,'Cashflow Scenario'!N137,'P&amp;L'!N50))))*1.2</f>
        <v>0</v>
      </c>
      <c r="Q41" s="348">
        <f>(IF(Assumptions!$C$22=30,'Cashflow Scenario'!O37,IF(Assumptions!$C$22=60,'Cashflow Scenario'!O87,IF(Assumptions!$C$22=90,'Cashflow Scenario'!O137,'P&amp;L'!O50))))*1.2</f>
        <v>0</v>
      </c>
      <c r="R41" s="348">
        <f>(IF(Assumptions!$C$22=30,'Cashflow Scenario'!P37,IF(Assumptions!$C$22=60,'Cashflow Scenario'!P87,IF(Assumptions!$C$22=90,'Cashflow Scenario'!P137,'P&amp;L'!P50))))*1.2</f>
        <v>0</v>
      </c>
      <c r="S41" s="341">
        <f t="shared" si="10"/>
        <v>0</v>
      </c>
      <c r="T41" s="348">
        <f>(IF(Assumptions!$C$22=30,'Cashflow Scenario'!R37,IF(Assumptions!$C$22=60,'Cashflow Scenario'!R87,IF(Assumptions!$C$22=90,'Cashflow Scenario'!R137,'P&amp;L'!R50))))*1.2</f>
        <v>0</v>
      </c>
      <c r="U41" s="348">
        <f>(IF(Assumptions!$C$22=30,'Cashflow Scenario'!S37,IF(Assumptions!$C$22=60,'Cashflow Scenario'!S87,IF(Assumptions!$C$22=90,'Cashflow Scenario'!S137,'P&amp;L'!S50))))*1.2</f>
        <v>0</v>
      </c>
      <c r="V41" s="348">
        <f>(IF(Assumptions!$C$22=30,'Cashflow Scenario'!T37,IF(Assumptions!$C$22=60,'Cashflow Scenario'!T87,IF(Assumptions!$C$22=90,'Cashflow Scenario'!T137,'P&amp;L'!T50))))*1.2</f>
        <v>0</v>
      </c>
      <c r="W41" s="348">
        <f>(IF(Assumptions!$C$22=30,'Cashflow Scenario'!U37,IF(Assumptions!$C$22=60,'Cashflow Scenario'!U87,IF(Assumptions!$C$22=90,'Cashflow Scenario'!U137,'P&amp;L'!U50))))*1.2</f>
        <v>0</v>
      </c>
      <c r="X41" s="348">
        <f>(IF(Assumptions!$C$22=30,'Cashflow Scenario'!V37,IF(Assumptions!$C$22=60,'Cashflow Scenario'!V87,IF(Assumptions!$C$22=90,'Cashflow Scenario'!V137,'P&amp;L'!V50))))*1.2</f>
        <v>0</v>
      </c>
      <c r="Y41" s="348">
        <f>(IF(Assumptions!$C$22=30,'Cashflow Scenario'!W37,IF(Assumptions!$C$22=60,'Cashflow Scenario'!W87,IF(Assumptions!$C$22=90,'Cashflow Scenario'!W137,'P&amp;L'!W50))))*1.2</f>
        <v>0</v>
      </c>
      <c r="Z41" s="348">
        <f>(IF(Assumptions!$C$22=30,'Cashflow Scenario'!X37,IF(Assumptions!$C$22=60,'Cashflow Scenario'!X87,IF(Assumptions!$C$22=90,'Cashflow Scenario'!X137,'P&amp;L'!X50))))*1.2</f>
        <v>0</v>
      </c>
      <c r="AA41" s="348">
        <f>(IF(Assumptions!$C$22=30,'Cashflow Scenario'!Y37,IF(Assumptions!$C$22=60,'Cashflow Scenario'!Y87,IF(Assumptions!$C$22=90,'Cashflow Scenario'!Y137,'P&amp;L'!Y50))))*1.2</f>
        <v>0</v>
      </c>
      <c r="AB41" s="348">
        <f>(IF(Assumptions!$C$22=30,'Cashflow Scenario'!Z37,IF(Assumptions!$C$22=60,'Cashflow Scenario'!Z87,IF(Assumptions!$C$22=90,'Cashflow Scenario'!Z137,'P&amp;L'!Z50))))*1.2</f>
        <v>0</v>
      </c>
      <c r="AC41" s="348">
        <f>(IF(Assumptions!$C$22=30,'Cashflow Scenario'!AA37,IF(Assumptions!$C$22=60,'Cashflow Scenario'!AA87,IF(Assumptions!$C$22=90,'Cashflow Scenario'!AA137,'P&amp;L'!AA50))))*1.2</f>
        <v>0</v>
      </c>
      <c r="AD41" s="348">
        <f>(IF(Assumptions!$C$22=30,'Cashflow Scenario'!AB37,IF(Assumptions!$C$22=60,'Cashflow Scenario'!AB87,IF(Assumptions!$C$22=90,'Cashflow Scenario'!AB137,'P&amp;L'!AB50))))*1.2</f>
        <v>0</v>
      </c>
      <c r="AE41" s="348">
        <f>(IF(Assumptions!$C$22=30,'Cashflow Scenario'!AC37,IF(Assumptions!$C$22=60,'Cashflow Scenario'!AC87,IF(Assumptions!$C$22=90,'Cashflow Scenario'!AC137,'P&amp;L'!AC50))))*1.2</f>
        <v>0</v>
      </c>
      <c r="AF41" s="343">
        <f t="shared" si="11"/>
        <v>0</v>
      </c>
      <c r="AG41" s="341">
        <f>(IF(Assumptions!$C$22=30,'Cashflow Scenario'!AE37,IF(Assumptions!$C$22=60,'Cashflow Scenario'!AE87,IF(Assumptions!$C$22=90,'Cashflow Scenario'!AE137,'P&amp;L'!AE50))))*1.2</f>
        <v>0</v>
      </c>
      <c r="AH41" s="341">
        <f>(IF(Assumptions!$C$22=30,'Cashflow Scenario'!AF37,IF(Assumptions!$C$22=60,'Cashflow Scenario'!AF87,IF(Assumptions!$C$22=90,'Cashflow Scenario'!AF137,'P&amp;L'!AF50))))*1.2</f>
        <v>0</v>
      </c>
      <c r="AI41" s="341">
        <f>(IF(Assumptions!$C$22=30,'Cashflow Scenario'!AG37,IF(Assumptions!$C$22=60,'Cashflow Scenario'!AG87,IF(Assumptions!$C$22=90,'Cashflow Scenario'!AG137,'P&amp;L'!AG50))))*1.2</f>
        <v>0</v>
      </c>
      <c r="AJ41" s="105"/>
      <c r="AK41" s="105"/>
      <c r="AL41" s="105"/>
      <c r="AM41" s="105"/>
    </row>
    <row r="42" ht="13.5" customHeight="1">
      <c r="A42" s="105"/>
      <c r="B42" s="105"/>
      <c r="C42" s="105"/>
      <c r="D42" s="144" t="s">
        <v>210</v>
      </c>
      <c r="E42" s="342" t="str">
        <f>'Cashflow Scenario'!C38</f>
        <v>Professional Fees (Lawyers, Accountants &amp; Consultants)</v>
      </c>
      <c r="F42" s="317">
        <f>sumif('OPEX Startup Costs'!$B$6:$F$14,E42,'OPEX Startup Costs'!$F$6:$F$14)</f>
        <v>0</v>
      </c>
      <c r="G42" s="348">
        <f>(IF(Assumptions!$C$22=30,'Cashflow Scenario'!E38,IF(Assumptions!$C$22=60,'Cashflow Scenario'!E88,IF(Assumptions!$C$22=90,'Cashflow Scenario'!E138,'P&amp;L'!E51))))*1.2</f>
        <v>198</v>
      </c>
      <c r="H42" s="348">
        <f>(IF(Assumptions!$C$22=30,'Cashflow Scenario'!F38,IF(Assumptions!$C$22=60,'Cashflow Scenario'!F88,IF(Assumptions!$C$22=90,'Cashflow Scenario'!F138,'P&amp;L'!F51))))*1.2</f>
        <v>198</v>
      </c>
      <c r="I42" s="348">
        <f>(IF(Assumptions!$C$22=30,'Cashflow Scenario'!G38,IF(Assumptions!$C$22=60,'Cashflow Scenario'!G88,IF(Assumptions!$C$22=90,'Cashflow Scenario'!G138,'P&amp;L'!G51))))*1.2</f>
        <v>198</v>
      </c>
      <c r="J42" s="348">
        <f>(IF(Assumptions!$C$22=30,'Cashflow Scenario'!H38,IF(Assumptions!$C$22=60,'Cashflow Scenario'!H88,IF(Assumptions!$C$22=90,'Cashflow Scenario'!H138,'P&amp;L'!H51))))*1.2</f>
        <v>198</v>
      </c>
      <c r="K42" s="348">
        <f>(IF(Assumptions!$C$22=30,'Cashflow Scenario'!I38,IF(Assumptions!$C$22=60,'Cashflow Scenario'!I88,IF(Assumptions!$C$22=90,'Cashflow Scenario'!I138,'P&amp;L'!I51))))*1.2</f>
        <v>198</v>
      </c>
      <c r="L42" s="348">
        <f>(IF(Assumptions!$C$22=30,'Cashflow Scenario'!J38,IF(Assumptions!$C$22=60,'Cashflow Scenario'!J88,IF(Assumptions!$C$22=90,'Cashflow Scenario'!J138,'P&amp;L'!J51))))*1.2</f>
        <v>198</v>
      </c>
      <c r="M42" s="348">
        <f>(IF(Assumptions!$C$22=30,'Cashflow Scenario'!K38,IF(Assumptions!$C$22=60,'Cashflow Scenario'!K88,IF(Assumptions!$C$22=90,'Cashflow Scenario'!K138,'P&amp;L'!K51))))*1.2</f>
        <v>198</v>
      </c>
      <c r="N42" s="348">
        <f>(IF(Assumptions!$C$22=30,'Cashflow Scenario'!L38,IF(Assumptions!$C$22=60,'Cashflow Scenario'!L88,IF(Assumptions!$C$22=90,'Cashflow Scenario'!L138,'P&amp;L'!L51))))*1.2</f>
        <v>198</v>
      </c>
      <c r="O42" s="348">
        <f>(IF(Assumptions!$C$22=30,'Cashflow Scenario'!M38,IF(Assumptions!$C$22=60,'Cashflow Scenario'!M88,IF(Assumptions!$C$22=90,'Cashflow Scenario'!M138,'P&amp;L'!M51))))*1.2</f>
        <v>198</v>
      </c>
      <c r="P42" s="348">
        <f>(IF(Assumptions!$C$22=30,'Cashflow Scenario'!N38,IF(Assumptions!$C$22=60,'Cashflow Scenario'!N88,IF(Assumptions!$C$22=90,'Cashflow Scenario'!N138,'P&amp;L'!N51))))*1.2</f>
        <v>198</v>
      </c>
      <c r="Q42" s="348">
        <f>(IF(Assumptions!$C$22=30,'Cashflow Scenario'!O38,IF(Assumptions!$C$22=60,'Cashflow Scenario'!O88,IF(Assumptions!$C$22=90,'Cashflow Scenario'!O138,'P&amp;L'!O51))))*1.2</f>
        <v>198</v>
      </c>
      <c r="R42" s="348">
        <f>(IF(Assumptions!$C$22=30,'Cashflow Scenario'!P38,IF(Assumptions!$C$22=60,'Cashflow Scenario'!P88,IF(Assumptions!$C$22=90,'Cashflow Scenario'!P138,'P&amp;L'!P51))))*1.2</f>
        <v>198</v>
      </c>
      <c r="S42" s="341">
        <f t="shared" si="10"/>
        <v>2376</v>
      </c>
      <c r="T42" s="348">
        <f>(IF(Assumptions!$C$22=30,'Cashflow Scenario'!R38,IF(Assumptions!$C$22=60,'Cashflow Scenario'!R88,IF(Assumptions!$C$22=90,'Cashflow Scenario'!R138,'P&amp;L'!R51))))*1.2</f>
        <v>435.897</v>
      </c>
      <c r="U42" s="348">
        <f>(IF(Assumptions!$C$22=30,'Cashflow Scenario'!S38,IF(Assumptions!$C$22=60,'Cashflow Scenario'!S88,IF(Assumptions!$C$22=90,'Cashflow Scenario'!S138,'P&amp;L'!S51))))*1.2</f>
        <v>435.897</v>
      </c>
      <c r="V42" s="348">
        <f>(IF(Assumptions!$C$22=30,'Cashflow Scenario'!T38,IF(Assumptions!$C$22=60,'Cashflow Scenario'!T88,IF(Assumptions!$C$22=90,'Cashflow Scenario'!T138,'P&amp;L'!T51))))*1.2</f>
        <v>435.897</v>
      </c>
      <c r="W42" s="348">
        <f>(IF(Assumptions!$C$22=30,'Cashflow Scenario'!U38,IF(Assumptions!$C$22=60,'Cashflow Scenario'!U88,IF(Assumptions!$C$22=90,'Cashflow Scenario'!U138,'P&amp;L'!U51))))*1.2</f>
        <v>435.897</v>
      </c>
      <c r="X42" s="348">
        <f>(IF(Assumptions!$C$22=30,'Cashflow Scenario'!V38,IF(Assumptions!$C$22=60,'Cashflow Scenario'!V88,IF(Assumptions!$C$22=90,'Cashflow Scenario'!V138,'P&amp;L'!V51))))*1.2</f>
        <v>435.897</v>
      </c>
      <c r="Y42" s="348">
        <f>(IF(Assumptions!$C$22=30,'Cashflow Scenario'!W38,IF(Assumptions!$C$22=60,'Cashflow Scenario'!W88,IF(Assumptions!$C$22=90,'Cashflow Scenario'!W138,'P&amp;L'!W51))))*1.2</f>
        <v>435.897</v>
      </c>
      <c r="Z42" s="348">
        <f>(IF(Assumptions!$C$22=30,'Cashflow Scenario'!X38,IF(Assumptions!$C$22=60,'Cashflow Scenario'!X88,IF(Assumptions!$C$22=90,'Cashflow Scenario'!X138,'P&amp;L'!X51))))*1.2</f>
        <v>435.897</v>
      </c>
      <c r="AA42" s="348">
        <f>(IF(Assumptions!$C$22=30,'Cashflow Scenario'!Y38,IF(Assumptions!$C$22=60,'Cashflow Scenario'!Y88,IF(Assumptions!$C$22=90,'Cashflow Scenario'!Y138,'P&amp;L'!Y51))))*1.2</f>
        <v>435.897</v>
      </c>
      <c r="AB42" s="348">
        <f>(IF(Assumptions!$C$22=30,'Cashflow Scenario'!Z38,IF(Assumptions!$C$22=60,'Cashflow Scenario'!Z88,IF(Assumptions!$C$22=90,'Cashflow Scenario'!Z138,'P&amp;L'!Z51))))*1.2</f>
        <v>435.897</v>
      </c>
      <c r="AC42" s="348">
        <f>(IF(Assumptions!$C$22=30,'Cashflow Scenario'!AA38,IF(Assumptions!$C$22=60,'Cashflow Scenario'!AA88,IF(Assumptions!$C$22=90,'Cashflow Scenario'!AA138,'P&amp;L'!AA51))))*1.2</f>
        <v>435.897</v>
      </c>
      <c r="AD42" s="348">
        <f>(IF(Assumptions!$C$22=30,'Cashflow Scenario'!AB38,IF(Assumptions!$C$22=60,'Cashflow Scenario'!AB88,IF(Assumptions!$C$22=90,'Cashflow Scenario'!AB138,'P&amp;L'!AB51))))*1.2</f>
        <v>435.897</v>
      </c>
      <c r="AE42" s="348">
        <f>(IF(Assumptions!$C$22=30,'Cashflow Scenario'!AC38,IF(Assumptions!$C$22=60,'Cashflow Scenario'!AC88,IF(Assumptions!$C$22=90,'Cashflow Scenario'!AC138,'P&amp;L'!AC51))))*1.2</f>
        <v>435.897</v>
      </c>
      <c r="AF42" s="343">
        <f t="shared" si="11"/>
        <v>5230.764</v>
      </c>
      <c r="AG42" s="341">
        <f>(IF(Assumptions!$C$22=30,'Cashflow Scenario'!AE38,IF(Assumptions!$C$22=60,'Cashflow Scenario'!AE88,IF(Assumptions!$C$22=90,'Cashflow Scenario'!AE138,'P&amp;L'!AE51))))*1.2</f>
        <v>8334.3789</v>
      </c>
      <c r="AH42" s="341">
        <f>(IF(Assumptions!$C$22=30,'Cashflow Scenario'!AF38,IF(Assumptions!$C$22=60,'Cashflow Scenario'!AF88,IF(Assumptions!$C$22=90,'Cashflow Scenario'!AF138,'P&amp;L'!AF51))))*1.2</f>
        <v>13341.3858</v>
      </c>
      <c r="AI42" s="341">
        <f>(IF(Assumptions!$C$22=30,'Cashflow Scenario'!AG38,IF(Assumptions!$C$22=60,'Cashflow Scenario'!AG88,IF(Assumptions!$C$22=90,'Cashflow Scenario'!AG138,'P&amp;L'!AG51))))*1.2</f>
        <v>21523.5198</v>
      </c>
      <c r="AJ42" s="105"/>
      <c r="AK42" s="105"/>
      <c r="AL42" s="105"/>
      <c r="AM42" s="105"/>
    </row>
    <row r="43" ht="13.5" customHeight="1">
      <c r="A43" s="105"/>
      <c r="B43" s="105"/>
      <c r="C43" s="105"/>
      <c r="D43" s="105"/>
      <c r="E43" s="349" t="s">
        <v>161</v>
      </c>
      <c r="F43" s="317">
        <f>sumif('OPEX Startup Costs'!$B$6:$F$14,E43,'OPEX Startup Costs'!$F$6:$F$14)</f>
        <v>0</v>
      </c>
      <c r="G43" s="350"/>
      <c r="H43" s="350"/>
      <c r="I43" s="350"/>
      <c r="J43" s="350"/>
      <c r="K43" s="350"/>
      <c r="L43" s="350"/>
      <c r="M43" s="350"/>
      <c r="N43" s="350"/>
      <c r="O43" s="350"/>
      <c r="P43" s="350"/>
      <c r="Q43" s="350"/>
      <c r="R43" s="350"/>
      <c r="S43" s="341">
        <f t="shared" si="10"/>
        <v>0</v>
      </c>
      <c r="T43" s="350"/>
      <c r="U43" s="350"/>
      <c r="V43" s="350"/>
      <c r="W43" s="350"/>
      <c r="X43" s="350"/>
      <c r="Y43" s="350"/>
      <c r="Z43" s="350"/>
      <c r="AA43" s="350"/>
      <c r="AB43" s="350"/>
      <c r="AC43" s="350"/>
      <c r="AD43" s="350"/>
      <c r="AE43" s="350"/>
      <c r="AF43" s="343">
        <f t="shared" si="11"/>
        <v>0</v>
      </c>
      <c r="AG43" s="341"/>
      <c r="AH43" s="341"/>
      <c r="AI43" s="341"/>
      <c r="AJ43" s="105"/>
      <c r="AK43" s="105"/>
      <c r="AL43" s="105"/>
      <c r="AM43" s="105"/>
    </row>
    <row r="44" ht="13.5" customHeight="1">
      <c r="A44" s="105"/>
      <c r="B44" s="105"/>
      <c r="C44" s="105"/>
      <c r="D44" s="105"/>
      <c r="E44" s="349"/>
      <c r="F44" s="317"/>
      <c r="G44" s="350"/>
      <c r="H44" s="350"/>
      <c r="I44" s="350"/>
      <c r="J44" s="350"/>
      <c r="K44" s="350"/>
      <c r="L44" s="350"/>
      <c r="M44" s="350"/>
      <c r="N44" s="350"/>
      <c r="O44" s="350"/>
      <c r="P44" s="350"/>
      <c r="Q44" s="350"/>
      <c r="R44" s="350"/>
      <c r="S44" s="341">
        <f t="shared" si="10"/>
        <v>0</v>
      </c>
      <c r="T44" s="350"/>
      <c r="U44" s="350"/>
      <c r="V44" s="350"/>
      <c r="W44" s="350"/>
      <c r="X44" s="350"/>
      <c r="Y44" s="350"/>
      <c r="Z44" s="350"/>
      <c r="AA44" s="350"/>
      <c r="AB44" s="350"/>
      <c r="AC44" s="350"/>
      <c r="AD44" s="350"/>
      <c r="AE44" s="350"/>
      <c r="AF44" s="343">
        <f t="shared" si="11"/>
        <v>0</v>
      </c>
      <c r="AG44" s="341"/>
      <c r="AH44" s="341"/>
      <c r="AI44" s="341"/>
      <c r="AJ44" s="105"/>
      <c r="AK44" s="105"/>
      <c r="AL44" s="105"/>
      <c r="AM44" s="105"/>
    </row>
    <row r="45" ht="13.5" customHeight="1">
      <c r="A45" s="105"/>
      <c r="B45" s="105"/>
      <c r="C45" s="105"/>
      <c r="D45" s="105"/>
      <c r="E45" s="349"/>
      <c r="F45" s="317"/>
      <c r="G45" s="350"/>
      <c r="H45" s="350"/>
      <c r="I45" s="350"/>
      <c r="J45" s="350"/>
      <c r="K45" s="350"/>
      <c r="L45" s="350"/>
      <c r="M45" s="350"/>
      <c r="N45" s="350"/>
      <c r="O45" s="350"/>
      <c r="P45" s="350"/>
      <c r="Q45" s="350"/>
      <c r="R45" s="350"/>
      <c r="S45" s="341"/>
      <c r="T45" s="350"/>
      <c r="U45" s="350"/>
      <c r="V45" s="350"/>
      <c r="W45" s="350"/>
      <c r="X45" s="350"/>
      <c r="Y45" s="350"/>
      <c r="Z45" s="350"/>
      <c r="AA45" s="350"/>
      <c r="AB45" s="350"/>
      <c r="AC45" s="350"/>
      <c r="AD45" s="350"/>
      <c r="AE45" s="350"/>
      <c r="AF45" s="343">
        <f t="shared" si="11"/>
        <v>0</v>
      </c>
      <c r="AG45" s="341"/>
      <c r="AH45" s="341"/>
      <c r="AI45" s="341"/>
      <c r="AJ45" s="105"/>
      <c r="AK45" s="105"/>
      <c r="AL45" s="105"/>
      <c r="AM45" s="105"/>
    </row>
    <row r="46" ht="13.5" customHeight="1">
      <c r="A46" s="105"/>
      <c r="B46" s="105"/>
      <c r="C46" s="105"/>
      <c r="D46" s="105"/>
      <c r="E46" s="351"/>
      <c r="F46" s="317"/>
      <c r="G46" s="350"/>
      <c r="H46" s="350"/>
      <c r="I46" s="350"/>
      <c r="J46" s="350"/>
      <c r="K46" s="350"/>
      <c r="L46" s="350"/>
      <c r="M46" s="350"/>
      <c r="N46" s="350"/>
      <c r="O46" s="350"/>
      <c r="P46" s="350"/>
      <c r="Q46" s="350"/>
      <c r="R46" s="350"/>
      <c r="S46" s="341"/>
      <c r="T46" s="350"/>
      <c r="U46" s="350"/>
      <c r="V46" s="350"/>
      <c r="W46" s="350"/>
      <c r="X46" s="350"/>
      <c r="Y46" s="350"/>
      <c r="Z46" s="350"/>
      <c r="AA46" s="350"/>
      <c r="AB46" s="350"/>
      <c r="AC46" s="350"/>
      <c r="AD46" s="350"/>
      <c r="AE46" s="350"/>
      <c r="AF46" s="343">
        <f t="shared" si="11"/>
        <v>0</v>
      </c>
      <c r="AG46" s="341"/>
      <c r="AH46" s="341"/>
      <c r="AI46" s="341"/>
      <c r="AJ46" s="105"/>
      <c r="AK46" s="105"/>
      <c r="AL46" s="105"/>
      <c r="AM46" s="105"/>
    </row>
    <row r="47" ht="13.5" customHeight="1">
      <c r="A47" s="105"/>
      <c r="B47" s="105"/>
      <c r="C47" s="105"/>
      <c r="D47" s="105"/>
      <c r="E47" s="351" t="s">
        <v>210</v>
      </c>
      <c r="F47" s="317"/>
      <c r="G47" s="350"/>
      <c r="H47" s="350"/>
      <c r="I47" s="350">
        <f>((SUM(E57:G57)*0.2)*0.75)</f>
        <v>-3001.8</v>
      </c>
      <c r="J47" s="350"/>
      <c r="K47" s="350"/>
      <c r="L47" s="350">
        <f>((SUM(H57:J57)*0.2)*0.75)</f>
        <v>6276.6</v>
      </c>
      <c r="M47" s="350"/>
      <c r="N47" s="350"/>
      <c r="O47" s="350">
        <f>((SUM(K57:M57)*0.2)*0.75)</f>
        <v>6276.6</v>
      </c>
      <c r="P47" s="350"/>
      <c r="Q47" s="350"/>
      <c r="R47" s="350">
        <f>((SUM(N57:P57)*0.2)*0.75)</f>
        <v>6276.6</v>
      </c>
      <c r="S47" s="341">
        <f t="shared" ref="S47:S48" si="13">SUM(F47:R47)</f>
        <v>15828</v>
      </c>
      <c r="T47" s="350"/>
      <c r="U47" s="350"/>
      <c r="V47" s="350">
        <f>((SUM(R57:T57)*0.2)*0.75)</f>
        <v>26934.77535</v>
      </c>
      <c r="W47" s="350"/>
      <c r="X47" s="350"/>
      <c r="Y47" s="350">
        <f>((SUM(U57:W57)*0.2)*0.75)</f>
        <v>14490.52605</v>
      </c>
      <c r="Z47" s="350"/>
      <c r="AA47" s="350"/>
      <c r="AB47" s="350">
        <f>((SUM(X57:Z57)*0.2)*0.75)</f>
        <v>12240.52605</v>
      </c>
      <c r="AC47" s="350"/>
      <c r="AD47" s="350"/>
      <c r="AE47" s="350">
        <f>((SUM(AA57:AC57)*0.2)*0.75)</f>
        <v>14490.52605</v>
      </c>
      <c r="AF47" s="343">
        <f t="shared" si="11"/>
        <v>68156.3535</v>
      </c>
      <c r="AG47" s="341">
        <f t="shared" ref="AG47:AI47" si="12">(AG57*0.2)*0.75</f>
        <v>92963.21808</v>
      </c>
      <c r="AH47" s="341">
        <f t="shared" si="12"/>
        <v>153387.1816</v>
      </c>
      <c r="AI47" s="341">
        <f t="shared" si="12"/>
        <v>252489.3482</v>
      </c>
      <c r="AJ47" s="105"/>
      <c r="AK47" s="105"/>
      <c r="AL47" s="105"/>
      <c r="AM47" s="105"/>
    </row>
    <row r="48" ht="13.5" customHeight="1">
      <c r="A48" s="105"/>
      <c r="B48" s="105"/>
      <c r="C48" s="105"/>
      <c r="D48" s="105"/>
      <c r="E48" s="351" t="s">
        <v>220</v>
      </c>
      <c r="F48" s="317"/>
      <c r="G48" s="350"/>
      <c r="H48" s="350"/>
      <c r="I48" s="350"/>
      <c r="J48" s="350"/>
      <c r="K48" s="350"/>
      <c r="L48" s="350"/>
      <c r="M48" s="350"/>
      <c r="N48" s="350"/>
      <c r="O48" s="350"/>
      <c r="P48" s="350"/>
      <c r="Q48" s="350"/>
      <c r="R48" s="352"/>
      <c r="S48" s="341">
        <f t="shared" si="13"/>
        <v>0</v>
      </c>
      <c r="T48" s="350"/>
      <c r="U48" s="350"/>
      <c r="V48" s="350"/>
      <c r="W48" s="350"/>
      <c r="X48" s="350"/>
      <c r="Y48" s="350"/>
      <c r="Z48" s="350"/>
      <c r="AA48" s="350"/>
      <c r="AB48" s="350"/>
      <c r="AC48" s="350"/>
      <c r="AD48" s="350"/>
      <c r="AE48" s="352"/>
      <c r="AF48" s="343">
        <f t="shared" si="11"/>
        <v>0</v>
      </c>
      <c r="AG48" s="353"/>
      <c r="AH48" s="353"/>
      <c r="AI48" s="353"/>
      <c r="AJ48" s="105"/>
      <c r="AK48" s="105"/>
      <c r="AL48" s="105"/>
      <c r="AM48" s="105"/>
    </row>
    <row r="49" ht="13.5" customHeight="1">
      <c r="A49" s="105"/>
      <c r="B49" s="105"/>
      <c r="C49" s="105"/>
      <c r="D49" s="105"/>
      <c r="E49" s="354" t="s">
        <v>221</v>
      </c>
      <c r="F49" s="317"/>
      <c r="G49" s="355">
        <f>'P&amp;L'!E67+'P&amp;L'!E66+'P&amp;L'!E65</f>
        <v>0</v>
      </c>
      <c r="H49" s="355">
        <f>'P&amp;L'!F67+'P&amp;L'!F66+'P&amp;L'!F65</f>
        <v>0</v>
      </c>
      <c r="I49" s="355">
        <f>'P&amp;L'!G67+'P&amp;L'!G66+'P&amp;L'!G65</f>
        <v>0</v>
      </c>
      <c r="J49" s="355">
        <f>'P&amp;L'!H67+'P&amp;L'!H66+'P&amp;L'!H65</f>
        <v>0</v>
      </c>
      <c r="K49" s="355">
        <f>'P&amp;L'!I67+'P&amp;L'!I66+'P&amp;L'!I65</f>
        <v>0</v>
      </c>
      <c r="L49" s="355">
        <f>'P&amp;L'!J67+'P&amp;L'!J66+'P&amp;L'!J65</f>
        <v>0</v>
      </c>
      <c r="M49" s="355">
        <f>'P&amp;L'!K67+'P&amp;L'!K66+'P&amp;L'!K65</f>
        <v>0</v>
      </c>
      <c r="N49" s="355">
        <f>'P&amp;L'!L67+'P&amp;L'!L66+'P&amp;L'!L65</f>
        <v>0</v>
      </c>
      <c r="O49" s="355">
        <f>'P&amp;L'!M67+'P&amp;L'!M66+'P&amp;L'!M65</f>
        <v>0</v>
      </c>
      <c r="P49" s="355">
        <f>'P&amp;L'!N67+'P&amp;L'!N66+'P&amp;L'!N65</f>
        <v>0</v>
      </c>
      <c r="Q49" s="355">
        <f>'P&amp;L'!O67+'P&amp;L'!O66+'P&amp;L'!O65</f>
        <v>0</v>
      </c>
      <c r="R49" s="356">
        <f>'P&amp;L'!P67+'P&amp;L'!P66+'P&amp;L'!P65</f>
        <v>1839.2</v>
      </c>
      <c r="S49" s="357">
        <f>'P&amp;L'!Q67+'P&amp;L'!Q66+'P&amp;L'!Q65</f>
        <v>1839.2</v>
      </c>
      <c r="T49" s="355"/>
      <c r="U49" s="355"/>
      <c r="V49" s="355"/>
      <c r="W49" s="355"/>
      <c r="X49" s="355"/>
      <c r="Y49" s="355"/>
      <c r="Z49" s="355"/>
      <c r="AA49" s="355"/>
      <c r="AB49" s="355"/>
      <c r="AC49" s="355"/>
      <c r="AD49" s="355"/>
      <c r="AE49" s="356">
        <f>'P&amp;L'!AC67+'P&amp;L'!AC66+'P&amp;L'!AC65</f>
        <v>35287.1211</v>
      </c>
      <c r="AF49" s="343">
        <f t="shared" si="11"/>
        <v>35287.1211</v>
      </c>
      <c r="AG49" s="357">
        <f>'P&amp;L'!AE67+'P&amp;L'!AE66+'P&amp;L'!AE65</f>
        <v>74500.4863</v>
      </c>
      <c r="AH49" s="357">
        <f>'P&amp;L'!AF67+'P&amp;L'!AF66+'P&amp;L'!AF65</f>
        <v>138703.0939</v>
      </c>
      <c r="AI49" s="357">
        <f>'P&amp;L'!AG67+'P&amp;L'!AG66+'P&amp;L'!AG65</f>
        <v>244555.3441</v>
      </c>
      <c r="AJ49" s="105"/>
      <c r="AK49" s="105"/>
      <c r="AL49" s="105"/>
      <c r="AM49" s="105"/>
    </row>
    <row r="50" ht="13.5" customHeight="1">
      <c r="A50" s="105"/>
      <c r="B50" s="105"/>
      <c r="C50" s="105"/>
      <c r="D50" s="105"/>
      <c r="E50" s="298" t="s">
        <v>222</v>
      </c>
      <c r="F50" s="358">
        <f t="shared" ref="F50:AI50" si="14">SUM(F19:F49)</f>
        <v>30000</v>
      </c>
      <c r="G50" s="359">
        <f t="shared" si="14"/>
        <v>39802</v>
      </c>
      <c r="H50" s="359">
        <f t="shared" si="14"/>
        <v>39802</v>
      </c>
      <c r="I50" s="359">
        <f t="shared" si="14"/>
        <v>36800.2</v>
      </c>
      <c r="J50" s="359">
        <f t="shared" si="14"/>
        <v>39802</v>
      </c>
      <c r="K50" s="359">
        <f t="shared" si="14"/>
        <v>39802</v>
      </c>
      <c r="L50" s="359">
        <f t="shared" si="14"/>
        <v>46078.6</v>
      </c>
      <c r="M50" s="359">
        <f t="shared" si="14"/>
        <v>39802</v>
      </c>
      <c r="N50" s="359">
        <f t="shared" si="14"/>
        <v>39802</v>
      </c>
      <c r="O50" s="359">
        <f t="shared" si="14"/>
        <v>46078.6</v>
      </c>
      <c r="P50" s="359">
        <f t="shared" si="14"/>
        <v>39802</v>
      </c>
      <c r="Q50" s="359">
        <f t="shared" si="14"/>
        <v>39802</v>
      </c>
      <c r="R50" s="359">
        <f t="shared" si="14"/>
        <v>47917.8</v>
      </c>
      <c r="S50" s="360">
        <f t="shared" si="14"/>
        <v>525291.2</v>
      </c>
      <c r="T50" s="359">
        <f t="shared" si="14"/>
        <v>69835.731</v>
      </c>
      <c r="U50" s="359">
        <f t="shared" si="14"/>
        <v>69835.731</v>
      </c>
      <c r="V50" s="359">
        <f t="shared" si="14"/>
        <v>96770.50635</v>
      </c>
      <c r="W50" s="359">
        <f t="shared" si="14"/>
        <v>69835.731</v>
      </c>
      <c r="X50" s="359">
        <f t="shared" si="14"/>
        <v>69835.731</v>
      </c>
      <c r="Y50" s="359">
        <f t="shared" si="14"/>
        <v>99326.25705</v>
      </c>
      <c r="Z50" s="359">
        <f t="shared" si="14"/>
        <v>69835.731</v>
      </c>
      <c r="AA50" s="359">
        <f t="shared" si="14"/>
        <v>69835.731</v>
      </c>
      <c r="AB50" s="359">
        <f t="shared" si="14"/>
        <v>82076.25705</v>
      </c>
      <c r="AC50" s="359">
        <f t="shared" si="14"/>
        <v>69835.731</v>
      </c>
      <c r="AD50" s="359">
        <f t="shared" si="14"/>
        <v>69835.731</v>
      </c>
      <c r="AE50" s="359">
        <f t="shared" si="14"/>
        <v>119613.3782</v>
      </c>
      <c r="AF50" s="361">
        <f t="shared" si="14"/>
        <v>956472.2466</v>
      </c>
      <c r="AG50" s="361">
        <f t="shared" si="14"/>
        <v>1401789.197</v>
      </c>
      <c r="AH50" s="361">
        <f t="shared" si="14"/>
        <v>2134350.95</v>
      </c>
      <c r="AI50" s="361">
        <f t="shared" si="14"/>
        <v>3324879.292</v>
      </c>
      <c r="AJ50" s="105"/>
      <c r="AK50" s="105"/>
      <c r="AL50" s="105"/>
      <c r="AM50" s="105"/>
    </row>
    <row r="51" ht="13.5" customHeight="1">
      <c r="A51" s="105"/>
      <c r="B51" s="105"/>
      <c r="C51" s="105"/>
      <c r="D51" s="105"/>
      <c r="E51" s="362"/>
      <c r="F51" s="363"/>
      <c r="G51" s="364"/>
      <c r="H51" s="365"/>
      <c r="I51" s="365"/>
      <c r="J51" s="365"/>
      <c r="K51" s="365"/>
      <c r="L51" s="365"/>
      <c r="M51" s="365"/>
      <c r="N51" s="365"/>
      <c r="O51" s="365"/>
      <c r="P51" s="365"/>
      <c r="Q51" s="365"/>
      <c r="R51" s="366"/>
      <c r="S51" s="367"/>
      <c r="T51" s="364"/>
      <c r="U51" s="365"/>
      <c r="V51" s="365"/>
      <c r="W51" s="365"/>
      <c r="X51" s="365"/>
      <c r="Y51" s="365"/>
      <c r="Z51" s="365"/>
      <c r="AA51" s="365"/>
      <c r="AB51" s="365"/>
      <c r="AC51" s="365"/>
      <c r="AD51" s="365"/>
      <c r="AE51" s="366"/>
      <c r="AF51" s="367"/>
      <c r="AG51" s="367"/>
      <c r="AH51" s="367"/>
      <c r="AI51" s="367"/>
      <c r="AJ51" s="105"/>
      <c r="AK51" s="105"/>
      <c r="AL51" s="105"/>
      <c r="AM51" s="105"/>
    </row>
    <row r="52" ht="13.5" customHeight="1">
      <c r="A52" s="105"/>
      <c r="B52" s="105"/>
      <c r="C52" s="105"/>
      <c r="D52" s="105"/>
      <c r="E52" s="368" t="s">
        <v>223</v>
      </c>
      <c r="F52" s="359">
        <f t="shared" ref="F52:AI52" si="15">F16-F50</f>
        <v>170000</v>
      </c>
      <c r="G52" s="369">
        <f t="shared" si="15"/>
        <v>-4162</v>
      </c>
      <c r="H52" s="370">
        <f t="shared" si="15"/>
        <v>-202</v>
      </c>
      <c r="I52" s="370">
        <f t="shared" si="15"/>
        <v>2799.8</v>
      </c>
      <c r="J52" s="370">
        <f t="shared" si="15"/>
        <v>-202</v>
      </c>
      <c r="K52" s="370">
        <f t="shared" si="15"/>
        <v>-202</v>
      </c>
      <c r="L52" s="370">
        <f t="shared" si="15"/>
        <v>-6478.6</v>
      </c>
      <c r="M52" s="370">
        <f t="shared" si="15"/>
        <v>-202</v>
      </c>
      <c r="N52" s="370">
        <f t="shared" si="15"/>
        <v>-202</v>
      </c>
      <c r="O52" s="370">
        <f t="shared" si="15"/>
        <v>-6478.6</v>
      </c>
      <c r="P52" s="370">
        <f t="shared" si="15"/>
        <v>-202</v>
      </c>
      <c r="Q52" s="370">
        <f t="shared" si="15"/>
        <v>-202</v>
      </c>
      <c r="R52" s="371">
        <f t="shared" si="15"/>
        <v>-8317.8</v>
      </c>
      <c r="S52" s="371">
        <f t="shared" si="15"/>
        <v>145948.8</v>
      </c>
      <c r="T52" s="369">
        <f t="shared" si="15"/>
        <v>17343.669</v>
      </c>
      <c r="U52" s="370">
        <f t="shared" si="15"/>
        <v>17343.669</v>
      </c>
      <c r="V52" s="370">
        <f t="shared" si="15"/>
        <v>-9591.10635</v>
      </c>
      <c r="W52" s="370">
        <f t="shared" si="15"/>
        <v>17343.669</v>
      </c>
      <c r="X52" s="370">
        <f t="shared" si="15"/>
        <v>17343.669</v>
      </c>
      <c r="Y52" s="370">
        <f t="shared" si="15"/>
        <v>-12146.85705</v>
      </c>
      <c r="Z52" s="370">
        <f t="shared" si="15"/>
        <v>17343.669</v>
      </c>
      <c r="AA52" s="370">
        <f t="shared" si="15"/>
        <v>17343.669</v>
      </c>
      <c r="AB52" s="370">
        <f t="shared" si="15"/>
        <v>5103.14295</v>
      </c>
      <c r="AC52" s="370">
        <f t="shared" si="15"/>
        <v>17343.669</v>
      </c>
      <c r="AD52" s="370">
        <f t="shared" si="15"/>
        <v>17343.669</v>
      </c>
      <c r="AE52" s="371">
        <f t="shared" si="15"/>
        <v>-32433.97815</v>
      </c>
      <c r="AF52" s="371">
        <f t="shared" si="15"/>
        <v>89680.5534</v>
      </c>
      <c r="AG52" s="371">
        <f t="shared" si="15"/>
        <v>265086.5828</v>
      </c>
      <c r="AH52" s="371">
        <f t="shared" si="15"/>
        <v>533926.21</v>
      </c>
      <c r="AI52" s="371">
        <f t="shared" si="15"/>
        <v>979824.6677</v>
      </c>
      <c r="AJ52" s="105"/>
      <c r="AK52" s="105"/>
      <c r="AL52" s="105"/>
      <c r="AM52" s="105"/>
    </row>
    <row r="53" ht="13.5" customHeight="1">
      <c r="A53" s="105"/>
      <c r="B53" s="105"/>
      <c r="C53" s="105"/>
      <c r="D53" s="105"/>
      <c r="E53" s="362"/>
      <c r="F53" s="372"/>
      <c r="G53" s="373"/>
      <c r="H53" s="374"/>
      <c r="I53" s="374"/>
      <c r="J53" s="374"/>
      <c r="K53" s="374"/>
      <c r="L53" s="374"/>
      <c r="M53" s="374"/>
      <c r="N53" s="374"/>
      <c r="O53" s="374"/>
      <c r="P53" s="374"/>
      <c r="Q53" s="374"/>
      <c r="R53" s="375"/>
      <c r="S53" s="376"/>
      <c r="T53" s="373"/>
      <c r="U53" s="374"/>
      <c r="V53" s="374"/>
      <c r="W53" s="374"/>
      <c r="X53" s="374"/>
      <c r="Y53" s="374"/>
      <c r="Z53" s="374"/>
      <c r="AA53" s="374"/>
      <c r="AB53" s="374"/>
      <c r="AC53" s="374"/>
      <c r="AD53" s="374"/>
      <c r="AE53" s="375"/>
      <c r="AF53" s="376"/>
      <c r="AG53" s="376"/>
      <c r="AH53" s="376"/>
      <c r="AI53" s="376"/>
      <c r="AJ53" s="105"/>
      <c r="AK53" s="105"/>
      <c r="AL53" s="105"/>
      <c r="AM53" s="105"/>
    </row>
    <row r="54" ht="13.5" customHeight="1">
      <c r="A54" s="105"/>
      <c r="B54" s="105"/>
      <c r="C54" s="105"/>
      <c r="D54" s="105"/>
      <c r="E54" s="298" t="s">
        <v>224</v>
      </c>
      <c r="F54" s="359">
        <f t="shared" ref="F54:AI54" si="16">F9+F52</f>
        <v>170000</v>
      </c>
      <c r="G54" s="369">
        <f t="shared" si="16"/>
        <v>165838</v>
      </c>
      <c r="H54" s="370">
        <f t="shared" si="16"/>
        <v>165636</v>
      </c>
      <c r="I54" s="370">
        <f t="shared" si="16"/>
        <v>168435.8</v>
      </c>
      <c r="J54" s="370">
        <f t="shared" si="16"/>
        <v>168233.8</v>
      </c>
      <c r="K54" s="370">
        <f t="shared" si="16"/>
        <v>168031.8</v>
      </c>
      <c r="L54" s="370">
        <f t="shared" si="16"/>
        <v>161553.2</v>
      </c>
      <c r="M54" s="370">
        <f t="shared" si="16"/>
        <v>161351.2</v>
      </c>
      <c r="N54" s="370">
        <f t="shared" si="16"/>
        <v>161149.2</v>
      </c>
      <c r="O54" s="370">
        <f t="shared" si="16"/>
        <v>154670.6</v>
      </c>
      <c r="P54" s="370">
        <f t="shared" si="16"/>
        <v>154468.6</v>
      </c>
      <c r="Q54" s="370">
        <f t="shared" si="16"/>
        <v>154266.6</v>
      </c>
      <c r="R54" s="371">
        <f t="shared" si="16"/>
        <v>145948.8</v>
      </c>
      <c r="S54" s="371">
        <f t="shared" si="16"/>
        <v>145948.8</v>
      </c>
      <c r="T54" s="369">
        <f t="shared" si="16"/>
        <v>163292.469</v>
      </c>
      <c r="U54" s="370">
        <f t="shared" si="16"/>
        <v>180636.138</v>
      </c>
      <c r="V54" s="370">
        <f t="shared" si="16"/>
        <v>171045.0317</v>
      </c>
      <c r="W54" s="370">
        <f t="shared" si="16"/>
        <v>188388.7007</v>
      </c>
      <c r="X54" s="370">
        <f t="shared" si="16"/>
        <v>205732.3697</v>
      </c>
      <c r="Y54" s="370">
        <f t="shared" si="16"/>
        <v>193585.5126</v>
      </c>
      <c r="Z54" s="370">
        <f t="shared" si="16"/>
        <v>210929.1816</v>
      </c>
      <c r="AA54" s="370">
        <f t="shared" si="16"/>
        <v>228272.8506</v>
      </c>
      <c r="AB54" s="370">
        <f t="shared" si="16"/>
        <v>233375.9936</v>
      </c>
      <c r="AC54" s="370">
        <f t="shared" si="16"/>
        <v>250719.6626</v>
      </c>
      <c r="AD54" s="370">
        <f t="shared" si="16"/>
        <v>268063.3316</v>
      </c>
      <c r="AE54" s="371">
        <f t="shared" si="16"/>
        <v>235629.3534</v>
      </c>
      <c r="AF54" s="371">
        <f t="shared" si="16"/>
        <v>235629.3534</v>
      </c>
      <c r="AG54" s="371">
        <f t="shared" si="16"/>
        <v>500715.9362</v>
      </c>
      <c r="AH54" s="371">
        <f t="shared" si="16"/>
        <v>1034642.146</v>
      </c>
      <c r="AI54" s="371">
        <f t="shared" si="16"/>
        <v>2014466.814</v>
      </c>
      <c r="AJ54" s="105"/>
      <c r="AK54" s="105"/>
      <c r="AL54" s="105"/>
      <c r="AM54" s="105"/>
    </row>
    <row r="55" ht="12.75" customHeight="1">
      <c r="A55" s="105"/>
      <c r="B55" s="105"/>
      <c r="C55" s="105"/>
      <c r="D55" s="105"/>
      <c r="E55" s="377"/>
      <c r="F55" s="377"/>
      <c r="G55" s="377"/>
      <c r="H55" s="377"/>
      <c r="I55" s="377"/>
      <c r="J55" s="377"/>
      <c r="K55" s="377"/>
      <c r="L55" s="377"/>
      <c r="M55" s="377"/>
      <c r="N55" s="377"/>
      <c r="O55" s="377"/>
      <c r="P55" s="377"/>
      <c r="Q55" s="377"/>
      <c r="R55" s="377"/>
      <c r="S55" s="377"/>
      <c r="T55" s="377"/>
      <c r="U55" s="377"/>
      <c r="V55" s="377"/>
      <c r="W55" s="377"/>
      <c r="X55" s="377"/>
      <c r="Y55" s="377"/>
      <c r="Z55" s="377"/>
      <c r="AA55" s="377"/>
      <c r="AB55" s="377"/>
      <c r="AC55" s="377"/>
      <c r="AD55" s="377"/>
      <c r="AE55" s="377"/>
      <c r="AF55" s="377"/>
      <c r="AG55" s="105"/>
      <c r="AH55" s="105"/>
      <c r="AI55" s="105"/>
      <c r="AJ55" s="105"/>
      <c r="AK55" s="105"/>
      <c r="AL55" s="105"/>
      <c r="AM55" s="105"/>
    </row>
    <row r="56" ht="12.75" customHeight="1">
      <c r="A56" s="105"/>
      <c r="B56" s="105"/>
      <c r="C56" s="105"/>
      <c r="D56" s="105"/>
      <c r="E56" s="378"/>
      <c r="T56" s="377"/>
      <c r="U56" s="377"/>
      <c r="V56" s="377"/>
      <c r="W56" s="377"/>
      <c r="X56" s="377"/>
      <c r="Y56" s="377"/>
      <c r="Z56" s="377"/>
      <c r="AA56" s="377"/>
      <c r="AB56" s="377"/>
      <c r="AC56" s="377"/>
      <c r="AD56" s="377"/>
      <c r="AE56" s="377"/>
      <c r="AF56" s="377"/>
      <c r="AG56" s="105"/>
      <c r="AH56" s="105"/>
      <c r="AI56" s="105"/>
      <c r="AJ56" s="105"/>
      <c r="AK56" s="105"/>
      <c r="AL56" s="105"/>
      <c r="AM56" s="105"/>
    </row>
    <row r="57" ht="12.75" customHeight="1">
      <c r="A57" s="379"/>
      <c r="B57" s="379"/>
      <c r="C57" s="379"/>
      <c r="D57" s="379"/>
      <c r="E57" s="379"/>
      <c r="F57" s="380">
        <f t="shared" ref="F57:AI57" si="17">(SUM(F19:F42)-F14-F22-F20)*-1</f>
        <v>-30000</v>
      </c>
      <c r="G57" s="380">
        <f t="shared" si="17"/>
        <v>9988</v>
      </c>
      <c r="H57" s="380">
        <f t="shared" si="17"/>
        <v>13948</v>
      </c>
      <c r="I57" s="380">
        <f t="shared" si="17"/>
        <v>13948</v>
      </c>
      <c r="J57" s="380">
        <f t="shared" si="17"/>
        <v>13948</v>
      </c>
      <c r="K57" s="380">
        <f t="shared" si="17"/>
        <v>13948</v>
      </c>
      <c r="L57" s="380">
        <f t="shared" si="17"/>
        <v>13948</v>
      </c>
      <c r="M57" s="380">
        <f t="shared" si="17"/>
        <v>13948</v>
      </c>
      <c r="N57" s="380">
        <f t="shared" si="17"/>
        <v>13948</v>
      </c>
      <c r="O57" s="380">
        <f t="shared" si="17"/>
        <v>13948</v>
      </c>
      <c r="P57" s="380">
        <f t="shared" si="17"/>
        <v>13948</v>
      </c>
      <c r="Q57" s="380">
        <f t="shared" si="17"/>
        <v>13948</v>
      </c>
      <c r="R57" s="380">
        <f t="shared" si="17"/>
        <v>13948</v>
      </c>
      <c r="S57" s="380">
        <f t="shared" si="17"/>
        <v>133416</v>
      </c>
      <c r="T57" s="380">
        <f t="shared" si="17"/>
        <v>32201.169</v>
      </c>
      <c r="U57" s="380">
        <f t="shared" si="17"/>
        <v>32201.169</v>
      </c>
      <c r="V57" s="380">
        <f t="shared" si="17"/>
        <v>32201.169</v>
      </c>
      <c r="W57" s="380">
        <f t="shared" si="17"/>
        <v>32201.169</v>
      </c>
      <c r="X57" s="380">
        <f t="shared" si="17"/>
        <v>32201.169</v>
      </c>
      <c r="Y57" s="380">
        <f t="shared" si="17"/>
        <v>17201.169</v>
      </c>
      <c r="Z57" s="380">
        <f t="shared" si="17"/>
        <v>32201.169</v>
      </c>
      <c r="AA57" s="380">
        <f t="shared" si="17"/>
        <v>32201.169</v>
      </c>
      <c r="AB57" s="380">
        <f t="shared" si="17"/>
        <v>32201.169</v>
      </c>
      <c r="AC57" s="380">
        <f t="shared" si="17"/>
        <v>32201.169</v>
      </c>
      <c r="AD57" s="380">
        <f t="shared" si="17"/>
        <v>32201.169</v>
      </c>
      <c r="AE57" s="380">
        <f t="shared" si="17"/>
        <v>32201.169</v>
      </c>
      <c r="AF57" s="380">
        <f t="shared" si="17"/>
        <v>371414.028</v>
      </c>
      <c r="AG57" s="380">
        <f t="shared" si="17"/>
        <v>619754.7872</v>
      </c>
      <c r="AH57" s="380">
        <f t="shared" si="17"/>
        <v>1022581.21</v>
      </c>
      <c r="AI57" s="380">
        <f t="shared" si="17"/>
        <v>1683262.321</v>
      </c>
      <c r="AJ57" s="379"/>
      <c r="AK57" s="379"/>
      <c r="AL57" s="379"/>
      <c r="AM57" s="379"/>
    </row>
    <row r="58" ht="12.75" customHeight="1">
      <c r="A58" s="105"/>
      <c r="B58" s="105"/>
      <c r="C58" s="105"/>
      <c r="D58" s="105"/>
      <c r="E58" s="105"/>
      <c r="F58" s="381"/>
      <c r="G58" s="381"/>
      <c r="H58" s="381"/>
      <c r="I58" s="381"/>
      <c r="J58" s="381"/>
      <c r="K58" s="381"/>
      <c r="L58" s="381"/>
      <c r="M58" s="381"/>
      <c r="N58" s="381"/>
      <c r="O58" s="381"/>
      <c r="P58" s="381"/>
      <c r="Q58" s="381"/>
      <c r="R58" s="381"/>
      <c r="S58" s="381"/>
      <c r="T58" s="381"/>
      <c r="U58" s="381"/>
      <c r="V58" s="381"/>
      <c r="W58" s="381"/>
      <c r="X58" s="381"/>
      <c r="Y58" s="381"/>
      <c r="Z58" s="381"/>
      <c r="AA58" s="381"/>
      <c r="AB58" s="381"/>
      <c r="AC58" s="381"/>
      <c r="AD58" s="381"/>
      <c r="AE58" s="381"/>
      <c r="AF58" s="381"/>
      <c r="AG58" s="381"/>
      <c r="AH58" s="381"/>
      <c r="AI58" s="381"/>
      <c r="AJ58" s="105"/>
      <c r="AK58" s="105"/>
      <c r="AL58" s="105"/>
      <c r="AM58" s="105"/>
    </row>
    <row r="59" ht="15.75" customHeight="1">
      <c r="A59" s="105"/>
      <c r="B59" s="105"/>
      <c r="C59" s="105"/>
      <c r="D59" s="105"/>
      <c r="E59" s="105"/>
      <c r="F59" s="105"/>
      <c r="G59" s="105"/>
      <c r="H59" s="105"/>
      <c r="I59" s="105"/>
      <c r="J59" s="105"/>
      <c r="K59" s="105"/>
      <c r="L59" s="105"/>
      <c r="M59" s="105"/>
      <c r="N59" s="105"/>
      <c r="O59" s="105"/>
      <c r="P59" s="105"/>
      <c r="Q59" s="105"/>
      <c r="R59" s="105"/>
      <c r="S59" s="381"/>
      <c r="T59" s="381"/>
      <c r="U59" s="381"/>
      <c r="V59" s="381"/>
      <c r="W59" s="381"/>
      <c r="X59" s="381"/>
      <c r="Y59" s="381"/>
      <c r="Z59" s="381"/>
      <c r="AA59" s="381"/>
      <c r="AB59" s="381"/>
      <c r="AC59" s="381"/>
      <c r="AD59" s="381"/>
      <c r="AE59" s="381"/>
      <c r="AF59" s="381"/>
      <c r="AG59" s="381"/>
      <c r="AH59" s="381"/>
      <c r="AI59" s="381"/>
      <c r="AJ59" s="105"/>
      <c r="AK59" s="105"/>
      <c r="AL59" s="105"/>
      <c r="AM59" s="105"/>
    </row>
    <row r="60" ht="15.75" customHeight="1">
      <c r="A60" s="105"/>
      <c r="B60" s="105"/>
      <c r="C60" s="105"/>
      <c r="D60" s="105"/>
      <c r="E60" s="105"/>
      <c r="F60" s="105"/>
      <c r="G60" s="105"/>
      <c r="H60" s="105"/>
      <c r="I60" s="105"/>
      <c r="J60" s="105"/>
      <c r="K60" s="105"/>
      <c r="L60" s="105"/>
      <c r="M60" s="105"/>
      <c r="N60" s="105"/>
      <c r="O60" s="105"/>
      <c r="P60" s="105"/>
      <c r="Q60" s="105"/>
      <c r="R60" s="105"/>
      <c r="S60" s="381">
        <f>S50-S25</f>
        <v>515539.2</v>
      </c>
      <c r="T60" s="105"/>
      <c r="U60" s="105"/>
      <c r="V60" s="105"/>
      <c r="W60" s="105"/>
      <c r="X60" s="105"/>
      <c r="Y60" s="105"/>
      <c r="Z60" s="105"/>
      <c r="AA60" s="105"/>
      <c r="AB60" s="105"/>
      <c r="AC60" s="105"/>
      <c r="AD60" s="105"/>
      <c r="AE60" s="105"/>
      <c r="AF60" s="381">
        <f t="shared" ref="AF60:AI60" si="18">AF50-AF25</f>
        <v>946010.7186</v>
      </c>
      <c r="AG60" s="381">
        <f t="shared" si="18"/>
        <v>1385120.439</v>
      </c>
      <c r="AH60" s="381">
        <f t="shared" si="18"/>
        <v>2107668.178</v>
      </c>
      <c r="AI60" s="381">
        <f t="shared" si="18"/>
        <v>3281832.253</v>
      </c>
      <c r="AJ60" s="105"/>
      <c r="AK60" s="105"/>
      <c r="AL60" s="105"/>
      <c r="AM60" s="105"/>
    </row>
    <row r="61" ht="15.75" customHeight="1">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row>
    <row r="62" ht="15.75" customHeight="1">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row>
    <row r="63" ht="15.75" customHeight="1">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row>
    <row r="64" ht="15.75" customHeight="1">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row>
    <row r="65" ht="15.75" customHeight="1">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row>
    <row r="66" ht="15.75"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row>
    <row r="67" ht="15.75"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row>
    <row r="68" ht="15.75"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c r="AM220" s="105"/>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c r="AM221" s="105"/>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c r="AM222" s="105"/>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c r="AM223" s="105"/>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5"/>
      <c r="AL225" s="105"/>
      <c r="AM225" s="105"/>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c r="AM227" s="105"/>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5"/>
      <c r="AL228" s="105"/>
      <c r="AM228" s="105"/>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c r="AL229" s="105"/>
      <c r="AM229" s="105"/>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c r="AL230" s="105"/>
      <c r="AM230" s="105"/>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c r="AM231" s="105"/>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c r="AM235" s="105"/>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c r="AM236" s="105"/>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c r="AM239" s="105"/>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c r="AM240" s="105"/>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c r="AM241" s="105"/>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c r="AM242" s="105"/>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c r="AM243" s="105"/>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c r="AM244" s="105"/>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c r="AM245" s="105"/>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c r="AM246" s="105"/>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c r="AM248" s="105"/>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c r="AM251" s="105"/>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c r="AM263" s="105"/>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c r="AM264" s="105"/>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c r="AM265" s="105"/>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c r="AM266" s="105"/>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c r="AM268" s="105"/>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c r="AM269" s="105"/>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c r="AM278" s="105"/>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c r="AM280" s="105"/>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c r="AM288" s="105"/>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c r="AM289" s="105"/>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c r="AM298" s="105"/>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c r="AM300" s="105"/>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c r="AM301" s="105"/>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c r="AM302" s="105"/>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c r="AM311" s="105"/>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c r="AM312" s="105"/>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c r="AM313" s="105"/>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c r="AM320" s="105"/>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c r="AG322" s="105"/>
      <c r="AH322" s="105"/>
      <c r="AI322" s="105"/>
      <c r="AJ322" s="105"/>
      <c r="AK322" s="105"/>
      <c r="AL322" s="105"/>
      <c r="AM322" s="105"/>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5"/>
      <c r="AL323" s="105"/>
      <c r="AM323" s="105"/>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c r="AM324" s="105"/>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5"/>
      <c r="AL325" s="105"/>
      <c r="AM325" s="105"/>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c r="AM326" s="105"/>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5"/>
      <c r="AL327" s="105"/>
      <c r="AM327" s="105"/>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c r="AM328" s="105"/>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5"/>
      <c r="AL329" s="105"/>
      <c r="AM329" s="105"/>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5"/>
      <c r="AL330" s="105"/>
      <c r="AM330" s="105"/>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5"/>
      <c r="AL331" s="105"/>
      <c r="AM331" s="105"/>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5"/>
      <c r="AL332" s="105"/>
      <c r="AM332" s="105"/>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5"/>
      <c r="AL333" s="105"/>
      <c r="AM333" s="105"/>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5"/>
      <c r="AL334" s="105"/>
      <c r="AM334" s="105"/>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c r="AM335" s="105"/>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5"/>
      <c r="AL336" s="105"/>
      <c r="AM336" s="105"/>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5"/>
      <c r="AL337" s="105"/>
      <c r="AM337" s="105"/>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5"/>
      <c r="AL338" s="105"/>
      <c r="AM338" s="105"/>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5"/>
      <c r="AL339" s="105"/>
      <c r="AM339" s="105"/>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5"/>
      <c r="AL340" s="105"/>
      <c r="AM340" s="105"/>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5"/>
      <c r="AL341" s="105"/>
      <c r="AM341" s="105"/>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c r="AM342" s="105"/>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c r="AG343" s="105"/>
      <c r="AH343" s="105"/>
      <c r="AI343" s="105"/>
      <c r="AJ343" s="105"/>
      <c r="AK343" s="105"/>
      <c r="AL343" s="105"/>
      <c r="AM343" s="105"/>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5"/>
      <c r="AL344" s="105"/>
      <c r="AM344" s="105"/>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5"/>
      <c r="AL345" s="105"/>
      <c r="AM345" s="105"/>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5"/>
      <c r="AL346" s="105"/>
      <c r="AM346" s="105"/>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c r="AM347" s="105"/>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5"/>
      <c r="AL348" s="105"/>
      <c r="AM348" s="105"/>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5"/>
      <c r="AL349" s="105"/>
      <c r="AM349" s="105"/>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c r="AG351" s="105"/>
      <c r="AH351" s="105"/>
      <c r="AI351" s="105"/>
      <c r="AJ351" s="105"/>
      <c r="AK351" s="105"/>
      <c r="AL351" s="105"/>
      <c r="AM351" s="105"/>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c r="AG352" s="105"/>
      <c r="AH352" s="105"/>
      <c r="AI352" s="105"/>
      <c r="AJ352" s="105"/>
      <c r="AK352" s="105"/>
      <c r="AL352" s="105"/>
      <c r="AM352" s="105"/>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c r="AM353" s="105"/>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c r="AM354" s="105"/>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c r="AM355" s="105"/>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5"/>
      <c r="AL356" s="105"/>
      <c r="AM356" s="105"/>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c r="AM357" s="105"/>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c r="AM359" s="105"/>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5"/>
      <c r="AL360" s="105"/>
      <c r="AM360" s="105"/>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c r="AL362" s="105"/>
      <c r="AM362" s="105"/>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c r="AL363" s="105"/>
      <c r="AM363" s="105"/>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c r="AL364" s="105"/>
      <c r="AM364" s="105"/>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5"/>
      <c r="AL365" s="105"/>
      <c r="AM365" s="105"/>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c r="AM366" s="105"/>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5"/>
      <c r="AL367" s="105"/>
      <c r="AM367" s="105"/>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c r="AM368" s="105"/>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5"/>
      <c r="AL369" s="105"/>
      <c r="AM369" s="105"/>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c r="AG370" s="105"/>
      <c r="AH370" s="105"/>
      <c r="AI370" s="105"/>
      <c r="AJ370" s="105"/>
      <c r="AK370" s="105"/>
      <c r="AL370" s="105"/>
      <c r="AM370" s="105"/>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5"/>
      <c r="AL371" s="105"/>
      <c r="AM371" s="105"/>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5"/>
      <c r="AL372" s="105"/>
      <c r="AM372" s="105"/>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c r="AL373" s="105"/>
      <c r="AM373" s="105"/>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c r="AM374" s="105"/>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c r="AL375" s="105"/>
      <c r="AM375" s="105"/>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c r="AL376" s="105"/>
      <c r="AM376" s="105"/>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c r="AL377" s="105"/>
      <c r="AM377" s="105"/>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c r="AL378" s="105"/>
      <c r="AM378" s="105"/>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c r="AL379" s="105"/>
      <c r="AM379" s="105"/>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c r="AM380" s="105"/>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c r="AL381" s="105"/>
      <c r="AM381" s="105"/>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5"/>
      <c r="AL382" s="105"/>
      <c r="AM382" s="105"/>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5"/>
      <c r="AL383" s="105"/>
      <c r="AM383" s="105"/>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c r="AM384" s="105"/>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c r="AM385" s="105"/>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5"/>
      <c r="AL386" s="105"/>
      <c r="AM386" s="105"/>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5"/>
      <c r="AL387" s="105"/>
      <c r="AM387" s="105"/>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5"/>
      <c r="AL388" s="105"/>
      <c r="AM388" s="105"/>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5"/>
      <c r="AL389" s="105"/>
      <c r="AM389" s="105"/>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5"/>
      <c r="AL390" s="105"/>
      <c r="AM390" s="105"/>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5"/>
      <c r="AL391" s="105"/>
      <c r="AM391" s="105"/>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5"/>
      <c r="AL393" s="105"/>
      <c r="AM393" s="105"/>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5"/>
      <c r="AL394" s="105"/>
      <c r="AM394" s="105"/>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5"/>
      <c r="AL395" s="105"/>
      <c r="AM395" s="105"/>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c r="AM396" s="105"/>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5"/>
      <c r="AL397" s="105"/>
      <c r="AM397" s="105"/>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5"/>
      <c r="AL398" s="105"/>
      <c r="AM398" s="105"/>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5"/>
      <c r="AL399" s="105"/>
      <c r="AM399" s="105"/>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5"/>
      <c r="AL400" s="105"/>
      <c r="AM400" s="105"/>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5"/>
      <c r="AL401" s="105"/>
      <c r="AM401" s="105"/>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5"/>
      <c r="AL402" s="105"/>
      <c r="AM402" s="105"/>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5"/>
      <c r="AL403" s="105"/>
      <c r="AM403" s="105"/>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5"/>
      <c r="AL404" s="105"/>
      <c r="AM404" s="105"/>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5"/>
      <c r="AL405" s="105"/>
      <c r="AM405" s="105"/>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5"/>
      <c r="AL406" s="105"/>
      <c r="AM406" s="105"/>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5"/>
      <c r="AL407" s="105"/>
      <c r="AM407" s="105"/>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5"/>
      <c r="AJ408" s="105"/>
      <c r="AK408" s="105"/>
      <c r="AL408" s="105"/>
      <c r="AM408" s="105"/>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5"/>
      <c r="AL409" s="105"/>
      <c r="AM409" s="105"/>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5"/>
      <c r="AJ410" s="105"/>
      <c r="AK410" s="105"/>
      <c r="AL410" s="105"/>
      <c r="AM410" s="105"/>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5"/>
      <c r="AL411" s="105"/>
      <c r="AM411" s="105"/>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5"/>
      <c r="AJ412" s="105"/>
      <c r="AK412" s="105"/>
      <c r="AL412" s="105"/>
      <c r="AM412" s="105"/>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5"/>
      <c r="AL413" s="105"/>
      <c r="AM413" s="105"/>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5"/>
      <c r="AL414" s="105"/>
      <c r="AM414" s="105"/>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5"/>
      <c r="AJ415" s="105"/>
      <c r="AK415" s="105"/>
      <c r="AL415" s="105"/>
      <c r="AM415" s="105"/>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5"/>
      <c r="AL416" s="105"/>
      <c r="AM416" s="105"/>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5"/>
      <c r="AL417" s="105"/>
      <c r="AM417" s="105"/>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5"/>
      <c r="AL418" s="105"/>
      <c r="AM418" s="105"/>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5"/>
      <c r="AL419" s="105"/>
      <c r="AM419" s="105"/>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5"/>
      <c r="AL420" s="105"/>
      <c r="AM420" s="105"/>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5"/>
      <c r="AL421" s="105"/>
      <c r="AM421" s="105"/>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c r="AG422" s="105"/>
      <c r="AH422" s="105"/>
      <c r="AI422" s="105"/>
      <c r="AJ422" s="105"/>
      <c r="AK422" s="105"/>
      <c r="AL422" s="105"/>
      <c r="AM422" s="105"/>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5"/>
      <c r="AJ423" s="105"/>
      <c r="AK423" s="105"/>
      <c r="AL423" s="105"/>
      <c r="AM423" s="105"/>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5"/>
      <c r="AL424" s="105"/>
      <c r="AM424" s="105"/>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5"/>
      <c r="AJ425" s="105"/>
      <c r="AK425" s="105"/>
      <c r="AL425" s="105"/>
      <c r="AM425" s="105"/>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5"/>
      <c r="AL426" s="105"/>
      <c r="AM426" s="105"/>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5"/>
      <c r="AL427" s="105"/>
      <c r="AM427" s="105"/>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5"/>
      <c r="AJ428" s="105"/>
      <c r="AK428" s="105"/>
      <c r="AL428" s="105"/>
      <c r="AM428" s="105"/>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c r="AG429" s="105"/>
      <c r="AH429" s="105"/>
      <c r="AI429" s="105"/>
      <c r="AJ429" s="105"/>
      <c r="AK429" s="105"/>
      <c r="AL429" s="105"/>
      <c r="AM429" s="105"/>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5"/>
      <c r="AL430" s="105"/>
      <c r="AM430" s="105"/>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5"/>
      <c r="AL431" s="105"/>
      <c r="AM431" s="105"/>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5"/>
      <c r="AJ432" s="105"/>
      <c r="AK432" s="105"/>
      <c r="AL432" s="105"/>
      <c r="AM432" s="105"/>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5"/>
      <c r="AJ433" s="105"/>
      <c r="AK433" s="105"/>
      <c r="AL433" s="105"/>
      <c r="AM433" s="105"/>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5"/>
      <c r="AJ434" s="105"/>
      <c r="AK434" s="105"/>
      <c r="AL434" s="105"/>
      <c r="AM434" s="105"/>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5"/>
      <c r="AJ435" s="105"/>
      <c r="AK435" s="105"/>
      <c r="AL435" s="105"/>
      <c r="AM435" s="105"/>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c r="AK436" s="105"/>
      <c r="AL436" s="105"/>
      <c r="AM436" s="105"/>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5"/>
      <c r="AJ437" s="105"/>
      <c r="AK437" s="105"/>
      <c r="AL437" s="105"/>
      <c r="AM437" s="105"/>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5"/>
      <c r="AJ438" s="105"/>
      <c r="AK438" s="105"/>
      <c r="AL438" s="105"/>
      <c r="AM438" s="105"/>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5"/>
      <c r="AJ439" s="105"/>
      <c r="AK439" s="105"/>
      <c r="AL439" s="105"/>
      <c r="AM439" s="105"/>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5"/>
      <c r="AJ440" s="105"/>
      <c r="AK440" s="105"/>
      <c r="AL440" s="105"/>
      <c r="AM440" s="105"/>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c r="AG441" s="105"/>
      <c r="AH441" s="105"/>
      <c r="AI441" s="105"/>
      <c r="AJ441" s="105"/>
      <c r="AK441" s="105"/>
      <c r="AL441" s="105"/>
      <c r="AM441" s="105"/>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5"/>
      <c r="AJ442" s="105"/>
      <c r="AK442" s="105"/>
      <c r="AL442" s="105"/>
      <c r="AM442" s="105"/>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5"/>
      <c r="AJ443" s="105"/>
      <c r="AK443" s="105"/>
      <c r="AL443" s="105"/>
      <c r="AM443" s="105"/>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5"/>
      <c r="AL444" s="105"/>
      <c r="AM444" s="105"/>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5"/>
      <c r="AJ445" s="105"/>
      <c r="AK445" s="105"/>
      <c r="AL445" s="105"/>
      <c r="AM445" s="105"/>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5"/>
      <c r="AJ446" s="105"/>
      <c r="AK446" s="105"/>
      <c r="AL446" s="105"/>
      <c r="AM446" s="105"/>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5"/>
      <c r="AL447" s="105"/>
      <c r="AM447" s="105"/>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c r="AG448" s="105"/>
      <c r="AH448" s="105"/>
      <c r="AI448" s="105"/>
      <c r="AJ448" s="105"/>
      <c r="AK448" s="105"/>
      <c r="AL448" s="105"/>
      <c r="AM448" s="105"/>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c r="AG449" s="105"/>
      <c r="AH449" s="105"/>
      <c r="AI449" s="105"/>
      <c r="AJ449" s="105"/>
      <c r="AK449" s="105"/>
      <c r="AL449" s="105"/>
      <c r="AM449" s="105"/>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c r="AM450" s="105"/>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5"/>
      <c r="AL451" s="105"/>
      <c r="AM451" s="105"/>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5"/>
      <c r="AJ452" s="105"/>
      <c r="AK452" s="105"/>
      <c r="AL452" s="105"/>
      <c r="AM452" s="105"/>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5"/>
      <c r="AJ453" s="105"/>
      <c r="AK453" s="105"/>
      <c r="AL453" s="105"/>
      <c r="AM453" s="105"/>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5"/>
      <c r="AJ454" s="105"/>
      <c r="AK454" s="105"/>
      <c r="AL454" s="105"/>
      <c r="AM454" s="105"/>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105"/>
      <c r="AL455" s="105"/>
      <c r="AM455" s="105"/>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5"/>
      <c r="AL456" s="105"/>
      <c r="AM456" s="105"/>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c r="AG457" s="105"/>
      <c r="AH457" s="105"/>
      <c r="AI457" s="105"/>
      <c r="AJ457" s="105"/>
      <c r="AK457" s="105"/>
      <c r="AL457" s="105"/>
      <c r="AM457" s="105"/>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5"/>
      <c r="AJ458" s="105"/>
      <c r="AK458" s="105"/>
      <c r="AL458" s="105"/>
      <c r="AM458" s="105"/>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5"/>
      <c r="AL459" s="105"/>
      <c r="AM459" s="105"/>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5"/>
      <c r="AJ460" s="105"/>
      <c r="AK460" s="105"/>
      <c r="AL460" s="105"/>
      <c r="AM460" s="105"/>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5"/>
      <c r="AJ461" s="105"/>
      <c r="AK461" s="105"/>
      <c r="AL461" s="105"/>
      <c r="AM461" s="105"/>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5"/>
      <c r="AL462" s="105"/>
      <c r="AM462" s="105"/>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05"/>
      <c r="AK463" s="105"/>
      <c r="AL463" s="105"/>
      <c r="AM463" s="105"/>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5"/>
      <c r="AJ464" s="105"/>
      <c r="AK464" s="105"/>
      <c r="AL464" s="105"/>
      <c r="AM464" s="105"/>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5"/>
      <c r="AJ465" s="105"/>
      <c r="AK465" s="105"/>
      <c r="AL465" s="105"/>
      <c r="AM465" s="105"/>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c r="AG466" s="105"/>
      <c r="AH466" s="105"/>
      <c r="AI466" s="105"/>
      <c r="AJ466" s="105"/>
      <c r="AK466" s="105"/>
      <c r="AL466" s="105"/>
      <c r="AM466" s="105"/>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5"/>
      <c r="AJ467" s="105"/>
      <c r="AK467" s="105"/>
      <c r="AL467" s="105"/>
      <c r="AM467" s="105"/>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5"/>
      <c r="AJ468" s="105"/>
      <c r="AK468" s="105"/>
      <c r="AL468" s="105"/>
      <c r="AM468" s="105"/>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5"/>
      <c r="AJ469" s="105"/>
      <c r="AK469" s="105"/>
      <c r="AL469" s="105"/>
      <c r="AM469" s="105"/>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5"/>
      <c r="AJ470" s="105"/>
      <c r="AK470" s="105"/>
      <c r="AL470" s="105"/>
      <c r="AM470" s="105"/>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5"/>
      <c r="AJ471" s="105"/>
      <c r="AK471" s="105"/>
      <c r="AL471" s="105"/>
      <c r="AM471" s="105"/>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05"/>
      <c r="AK472" s="105"/>
      <c r="AL472" s="105"/>
      <c r="AM472" s="105"/>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105"/>
      <c r="AL473" s="105"/>
      <c r="AM473" s="105"/>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c r="AG474" s="105"/>
      <c r="AH474" s="105"/>
      <c r="AI474" s="105"/>
      <c r="AJ474" s="105"/>
      <c r="AK474" s="105"/>
      <c r="AL474" s="105"/>
      <c r="AM474" s="105"/>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c r="AG475" s="105"/>
      <c r="AH475" s="105"/>
      <c r="AI475" s="105"/>
      <c r="AJ475" s="105"/>
      <c r="AK475" s="105"/>
      <c r="AL475" s="105"/>
      <c r="AM475" s="105"/>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5"/>
      <c r="AL476" s="105"/>
      <c r="AM476" s="105"/>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c r="AG477" s="105"/>
      <c r="AH477" s="105"/>
      <c r="AI477" s="105"/>
      <c r="AJ477" s="105"/>
      <c r="AK477" s="105"/>
      <c r="AL477" s="105"/>
      <c r="AM477" s="105"/>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5"/>
      <c r="AL478" s="105"/>
      <c r="AM478" s="105"/>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c r="AG479" s="105"/>
      <c r="AH479" s="105"/>
      <c r="AI479" s="105"/>
      <c r="AJ479" s="105"/>
      <c r="AK479" s="105"/>
      <c r="AL479" s="105"/>
      <c r="AM479" s="105"/>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5"/>
      <c r="AL480" s="105"/>
      <c r="AM480" s="105"/>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105"/>
      <c r="AL481" s="105"/>
      <c r="AM481" s="105"/>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G482" s="105"/>
      <c r="AH482" s="105"/>
      <c r="AI482" s="105"/>
      <c r="AJ482" s="105"/>
      <c r="AK482" s="105"/>
      <c r="AL482" s="105"/>
      <c r="AM482" s="105"/>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5"/>
      <c r="AL483" s="105"/>
      <c r="AM483" s="105"/>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c r="AG484" s="105"/>
      <c r="AH484" s="105"/>
      <c r="AI484" s="105"/>
      <c r="AJ484" s="105"/>
      <c r="AK484" s="105"/>
      <c r="AL484" s="105"/>
      <c r="AM484" s="105"/>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c r="AG485" s="105"/>
      <c r="AH485" s="105"/>
      <c r="AI485" s="105"/>
      <c r="AJ485" s="105"/>
      <c r="AK485" s="105"/>
      <c r="AL485" s="105"/>
      <c r="AM485" s="105"/>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c r="AG486" s="105"/>
      <c r="AH486" s="105"/>
      <c r="AI486" s="105"/>
      <c r="AJ486" s="105"/>
      <c r="AK486" s="105"/>
      <c r="AL486" s="105"/>
      <c r="AM486" s="105"/>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c r="AG487" s="105"/>
      <c r="AH487" s="105"/>
      <c r="AI487" s="105"/>
      <c r="AJ487" s="105"/>
      <c r="AK487" s="105"/>
      <c r="AL487" s="105"/>
      <c r="AM487" s="105"/>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c r="AL490" s="105"/>
      <c r="AM490" s="105"/>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c r="AG491" s="105"/>
      <c r="AH491" s="105"/>
      <c r="AI491" s="105"/>
      <c r="AJ491" s="105"/>
      <c r="AK491" s="105"/>
      <c r="AL491" s="105"/>
      <c r="AM491" s="105"/>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c r="AG492" s="105"/>
      <c r="AH492" s="105"/>
      <c r="AI492" s="105"/>
      <c r="AJ492" s="105"/>
      <c r="AK492" s="105"/>
      <c r="AL492" s="105"/>
      <c r="AM492" s="105"/>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5"/>
      <c r="AL493" s="105"/>
      <c r="AM493" s="105"/>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c r="AG494" s="105"/>
      <c r="AH494" s="105"/>
      <c r="AI494" s="105"/>
      <c r="AJ494" s="105"/>
      <c r="AK494" s="105"/>
      <c r="AL494" s="105"/>
      <c r="AM494" s="105"/>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c r="AG495" s="105"/>
      <c r="AH495" s="105"/>
      <c r="AI495" s="105"/>
      <c r="AJ495" s="105"/>
      <c r="AK495" s="105"/>
      <c r="AL495" s="105"/>
      <c r="AM495" s="105"/>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c r="AG496" s="105"/>
      <c r="AH496" s="105"/>
      <c r="AI496" s="105"/>
      <c r="AJ496" s="105"/>
      <c r="AK496" s="105"/>
      <c r="AL496" s="105"/>
      <c r="AM496" s="105"/>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c r="AG497" s="105"/>
      <c r="AH497" s="105"/>
      <c r="AI497" s="105"/>
      <c r="AJ497" s="105"/>
      <c r="AK497" s="105"/>
      <c r="AL497" s="105"/>
      <c r="AM497" s="105"/>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c r="AG498" s="105"/>
      <c r="AH498" s="105"/>
      <c r="AI498" s="105"/>
      <c r="AJ498" s="105"/>
      <c r="AK498" s="105"/>
      <c r="AL498" s="105"/>
      <c r="AM498" s="105"/>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c r="AG499" s="105"/>
      <c r="AH499" s="105"/>
      <c r="AI499" s="105"/>
      <c r="AJ499" s="105"/>
      <c r="AK499" s="105"/>
      <c r="AL499" s="105"/>
      <c r="AM499" s="105"/>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c r="AM500" s="105"/>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5"/>
      <c r="AL501" s="105"/>
      <c r="AM501" s="105"/>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c r="AM502" s="105"/>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05"/>
      <c r="AL503" s="105"/>
      <c r="AM503" s="105"/>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c r="AG504" s="105"/>
      <c r="AH504" s="105"/>
      <c r="AI504" s="105"/>
      <c r="AJ504" s="105"/>
      <c r="AK504" s="105"/>
      <c r="AL504" s="105"/>
      <c r="AM504" s="105"/>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c r="AG505" s="105"/>
      <c r="AH505" s="105"/>
      <c r="AI505" s="105"/>
      <c r="AJ505" s="105"/>
      <c r="AK505" s="105"/>
      <c r="AL505" s="105"/>
      <c r="AM505" s="105"/>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c r="AG506" s="105"/>
      <c r="AH506" s="105"/>
      <c r="AI506" s="105"/>
      <c r="AJ506" s="105"/>
      <c r="AK506" s="105"/>
      <c r="AL506" s="105"/>
      <c r="AM506" s="105"/>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c r="AG507" s="105"/>
      <c r="AH507" s="105"/>
      <c r="AI507" s="105"/>
      <c r="AJ507" s="105"/>
      <c r="AK507" s="105"/>
      <c r="AL507" s="105"/>
      <c r="AM507" s="105"/>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c r="AG508" s="105"/>
      <c r="AH508" s="105"/>
      <c r="AI508" s="105"/>
      <c r="AJ508" s="105"/>
      <c r="AK508" s="105"/>
      <c r="AL508" s="105"/>
      <c r="AM508" s="105"/>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c r="AG509" s="105"/>
      <c r="AH509" s="105"/>
      <c r="AI509" s="105"/>
      <c r="AJ509" s="105"/>
      <c r="AK509" s="105"/>
      <c r="AL509" s="105"/>
      <c r="AM509" s="105"/>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c r="AG510" s="105"/>
      <c r="AH510" s="105"/>
      <c r="AI510" s="105"/>
      <c r="AJ510" s="105"/>
      <c r="AK510" s="105"/>
      <c r="AL510" s="105"/>
      <c r="AM510" s="105"/>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c r="AG511" s="105"/>
      <c r="AH511" s="105"/>
      <c r="AI511" s="105"/>
      <c r="AJ511" s="105"/>
      <c r="AK511" s="105"/>
      <c r="AL511" s="105"/>
      <c r="AM511" s="105"/>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c r="AG512" s="105"/>
      <c r="AH512" s="105"/>
      <c r="AI512" s="105"/>
      <c r="AJ512" s="105"/>
      <c r="AK512" s="105"/>
      <c r="AL512" s="105"/>
      <c r="AM512" s="105"/>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c r="AA513" s="105"/>
      <c r="AB513" s="105"/>
      <c r="AC513" s="105"/>
      <c r="AD513" s="105"/>
      <c r="AE513" s="105"/>
      <c r="AF513" s="105"/>
      <c r="AG513" s="105"/>
      <c r="AH513" s="105"/>
      <c r="AI513" s="105"/>
      <c r="AJ513" s="105"/>
      <c r="AK513" s="105"/>
      <c r="AL513" s="105"/>
      <c r="AM513" s="105"/>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c r="AG514" s="105"/>
      <c r="AH514" s="105"/>
      <c r="AI514" s="105"/>
      <c r="AJ514" s="105"/>
      <c r="AK514" s="105"/>
      <c r="AL514" s="105"/>
      <c r="AM514" s="105"/>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c r="AG515" s="105"/>
      <c r="AH515" s="105"/>
      <c r="AI515" s="105"/>
      <c r="AJ515" s="105"/>
      <c r="AK515" s="105"/>
      <c r="AL515" s="105"/>
      <c r="AM515" s="105"/>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c r="AG516" s="105"/>
      <c r="AH516" s="105"/>
      <c r="AI516" s="105"/>
      <c r="AJ516" s="105"/>
      <c r="AK516" s="105"/>
      <c r="AL516" s="105"/>
      <c r="AM516" s="105"/>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c r="AG517" s="105"/>
      <c r="AH517" s="105"/>
      <c r="AI517" s="105"/>
      <c r="AJ517" s="105"/>
      <c r="AK517" s="105"/>
      <c r="AL517" s="105"/>
      <c r="AM517" s="105"/>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c r="AG518" s="105"/>
      <c r="AH518" s="105"/>
      <c r="AI518" s="105"/>
      <c r="AJ518" s="105"/>
      <c r="AK518" s="105"/>
      <c r="AL518" s="105"/>
      <c r="AM518" s="105"/>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c r="AG519" s="105"/>
      <c r="AH519" s="105"/>
      <c r="AI519" s="105"/>
      <c r="AJ519" s="105"/>
      <c r="AK519" s="105"/>
      <c r="AL519" s="105"/>
      <c r="AM519" s="105"/>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c r="AG520" s="105"/>
      <c r="AH520" s="105"/>
      <c r="AI520" s="105"/>
      <c r="AJ520" s="105"/>
      <c r="AK520" s="105"/>
      <c r="AL520" s="105"/>
      <c r="AM520" s="105"/>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c r="AG521" s="105"/>
      <c r="AH521" s="105"/>
      <c r="AI521" s="105"/>
      <c r="AJ521" s="105"/>
      <c r="AK521" s="105"/>
      <c r="AL521" s="105"/>
      <c r="AM521" s="105"/>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c r="AG522" s="105"/>
      <c r="AH522" s="105"/>
      <c r="AI522" s="105"/>
      <c r="AJ522" s="105"/>
      <c r="AK522" s="105"/>
      <c r="AL522" s="105"/>
      <c r="AM522" s="105"/>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c r="AG523" s="105"/>
      <c r="AH523" s="105"/>
      <c r="AI523" s="105"/>
      <c r="AJ523" s="105"/>
      <c r="AK523" s="105"/>
      <c r="AL523" s="105"/>
      <c r="AM523" s="105"/>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c r="AG524" s="105"/>
      <c r="AH524" s="105"/>
      <c r="AI524" s="105"/>
      <c r="AJ524" s="105"/>
      <c r="AK524" s="105"/>
      <c r="AL524" s="105"/>
      <c r="AM524" s="105"/>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c r="AG525" s="105"/>
      <c r="AH525" s="105"/>
      <c r="AI525" s="105"/>
      <c r="AJ525" s="105"/>
      <c r="AK525" s="105"/>
      <c r="AL525" s="105"/>
      <c r="AM525" s="105"/>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c r="AG526" s="105"/>
      <c r="AH526" s="105"/>
      <c r="AI526" s="105"/>
      <c r="AJ526" s="105"/>
      <c r="AK526" s="105"/>
      <c r="AL526" s="105"/>
      <c r="AM526" s="105"/>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c r="AG527" s="105"/>
      <c r="AH527" s="105"/>
      <c r="AI527" s="105"/>
      <c r="AJ527" s="105"/>
      <c r="AK527" s="105"/>
      <c r="AL527" s="105"/>
      <c r="AM527" s="105"/>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c r="AG528" s="105"/>
      <c r="AH528" s="105"/>
      <c r="AI528" s="105"/>
      <c r="AJ528" s="105"/>
      <c r="AK528" s="105"/>
      <c r="AL528" s="105"/>
      <c r="AM528" s="105"/>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c r="AG529" s="105"/>
      <c r="AH529" s="105"/>
      <c r="AI529" s="105"/>
      <c r="AJ529" s="105"/>
      <c r="AK529" s="105"/>
      <c r="AL529" s="105"/>
      <c r="AM529" s="105"/>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c r="AG530" s="105"/>
      <c r="AH530" s="105"/>
      <c r="AI530" s="105"/>
      <c r="AJ530" s="105"/>
      <c r="AK530" s="105"/>
      <c r="AL530" s="105"/>
      <c r="AM530" s="105"/>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c r="AG531" s="105"/>
      <c r="AH531" s="105"/>
      <c r="AI531" s="105"/>
      <c r="AJ531" s="105"/>
      <c r="AK531" s="105"/>
      <c r="AL531" s="105"/>
      <c r="AM531" s="105"/>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c r="AG532" s="105"/>
      <c r="AH532" s="105"/>
      <c r="AI532" s="105"/>
      <c r="AJ532" s="105"/>
      <c r="AK532" s="105"/>
      <c r="AL532" s="105"/>
      <c r="AM532" s="105"/>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c r="AG533" s="105"/>
      <c r="AH533" s="105"/>
      <c r="AI533" s="105"/>
      <c r="AJ533" s="105"/>
      <c r="AK533" s="105"/>
      <c r="AL533" s="105"/>
      <c r="AM533" s="105"/>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c r="AG534" s="105"/>
      <c r="AH534" s="105"/>
      <c r="AI534" s="105"/>
      <c r="AJ534" s="105"/>
      <c r="AK534" s="105"/>
      <c r="AL534" s="105"/>
      <c r="AM534" s="105"/>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c r="AG535" s="105"/>
      <c r="AH535" s="105"/>
      <c r="AI535" s="105"/>
      <c r="AJ535" s="105"/>
      <c r="AK535" s="105"/>
      <c r="AL535" s="105"/>
      <c r="AM535" s="105"/>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c r="AG536" s="105"/>
      <c r="AH536" s="105"/>
      <c r="AI536" s="105"/>
      <c r="AJ536" s="105"/>
      <c r="AK536" s="105"/>
      <c r="AL536" s="105"/>
      <c r="AM536" s="105"/>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c r="AG537" s="105"/>
      <c r="AH537" s="105"/>
      <c r="AI537" s="105"/>
      <c r="AJ537" s="105"/>
      <c r="AK537" s="105"/>
      <c r="AL537" s="105"/>
      <c r="AM537" s="105"/>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c r="AG538" s="105"/>
      <c r="AH538" s="105"/>
      <c r="AI538" s="105"/>
      <c r="AJ538" s="105"/>
      <c r="AK538" s="105"/>
      <c r="AL538" s="105"/>
      <c r="AM538" s="105"/>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c r="AG539" s="105"/>
      <c r="AH539" s="105"/>
      <c r="AI539" s="105"/>
      <c r="AJ539" s="105"/>
      <c r="AK539" s="105"/>
      <c r="AL539" s="105"/>
      <c r="AM539" s="105"/>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c r="AG540" s="105"/>
      <c r="AH540" s="105"/>
      <c r="AI540" s="105"/>
      <c r="AJ540" s="105"/>
      <c r="AK540" s="105"/>
      <c r="AL540" s="105"/>
      <c r="AM540" s="105"/>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c r="AG541" s="105"/>
      <c r="AH541" s="105"/>
      <c r="AI541" s="105"/>
      <c r="AJ541" s="105"/>
      <c r="AK541" s="105"/>
      <c r="AL541" s="105"/>
      <c r="AM541" s="105"/>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c r="AG542" s="105"/>
      <c r="AH542" s="105"/>
      <c r="AI542" s="105"/>
      <c r="AJ542" s="105"/>
      <c r="AK542" s="105"/>
      <c r="AL542" s="105"/>
      <c r="AM542" s="105"/>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c r="AG543" s="105"/>
      <c r="AH543" s="105"/>
      <c r="AI543" s="105"/>
      <c r="AJ543" s="105"/>
      <c r="AK543" s="105"/>
      <c r="AL543" s="105"/>
      <c r="AM543" s="105"/>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c r="AA544" s="105"/>
      <c r="AB544" s="105"/>
      <c r="AC544" s="105"/>
      <c r="AD544" s="105"/>
      <c r="AE544" s="105"/>
      <c r="AF544" s="105"/>
      <c r="AG544" s="105"/>
      <c r="AH544" s="105"/>
      <c r="AI544" s="105"/>
      <c r="AJ544" s="105"/>
      <c r="AK544" s="105"/>
      <c r="AL544" s="105"/>
      <c r="AM544" s="105"/>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105"/>
      <c r="AL545" s="105"/>
      <c r="AM545" s="105"/>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c r="AG546" s="105"/>
      <c r="AH546" s="105"/>
      <c r="AI546" s="105"/>
      <c r="AJ546" s="105"/>
      <c r="AK546" s="105"/>
      <c r="AL546" s="105"/>
      <c r="AM546" s="105"/>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c r="AG547" s="105"/>
      <c r="AH547" s="105"/>
      <c r="AI547" s="105"/>
      <c r="AJ547" s="105"/>
      <c r="AK547" s="105"/>
      <c r="AL547" s="105"/>
      <c r="AM547" s="105"/>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5"/>
      <c r="AL548" s="105"/>
      <c r="AM548" s="105"/>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c r="AG549" s="105"/>
      <c r="AH549" s="105"/>
      <c r="AI549" s="105"/>
      <c r="AJ549" s="105"/>
      <c r="AK549" s="105"/>
      <c r="AL549" s="105"/>
      <c r="AM549" s="105"/>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c r="AA550" s="105"/>
      <c r="AB550" s="105"/>
      <c r="AC550" s="105"/>
      <c r="AD550" s="105"/>
      <c r="AE550" s="105"/>
      <c r="AF550" s="105"/>
      <c r="AG550" s="105"/>
      <c r="AH550" s="105"/>
      <c r="AI550" s="105"/>
      <c r="AJ550" s="105"/>
      <c r="AK550" s="105"/>
      <c r="AL550" s="105"/>
      <c r="AM550" s="105"/>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c r="AA551" s="105"/>
      <c r="AB551" s="105"/>
      <c r="AC551" s="105"/>
      <c r="AD551" s="105"/>
      <c r="AE551" s="105"/>
      <c r="AF551" s="105"/>
      <c r="AG551" s="105"/>
      <c r="AH551" s="105"/>
      <c r="AI551" s="105"/>
      <c r="AJ551" s="105"/>
      <c r="AK551" s="105"/>
      <c r="AL551" s="105"/>
      <c r="AM551" s="105"/>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c r="AG552" s="105"/>
      <c r="AH552" s="105"/>
      <c r="AI552" s="105"/>
      <c r="AJ552" s="105"/>
      <c r="AK552" s="105"/>
      <c r="AL552" s="105"/>
      <c r="AM552" s="105"/>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c r="AG553" s="105"/>
      <c r="AH553" s="105"/>
      <c r="AI553" s="105"/>
      <c r="AJ553" s="105"/>
      <c r="AK553" s="105"/>
      <c r="AL553" s="105"/>
      <c r="AM553" s="105"/>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c r="AG554" s="105"/>
      <c r="AH554" s="105"/>
      <c r="AI554" s="105"/>
      <c r="AJ554" s="105"/>
      <c r="AK554" s="105"/>
      <c r="AL554" s="105"/>
      <c r="AM554" s="105"/>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c r="AG555" s="105"/>
      <c r="AH555" s="105"/>
      <c r="AI555" s="105"/>
      <c r="AJ555" s="105"/>
      <c r="AK555" s="105"/>
      <c r="AL555" s="105"/>
      <c r="AM555" s="105"/>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c r="AG556" s="105"/>
      <c r="AH556" s="105"/>
      <c r="AI556" s="105"/>
      <c r="AJ556" s="105"/>
      <c r="AK556" s="105"/>
      <c r="AL556" s="105"/>
      <c r="AM556" s="105"/>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c r="AG557" s="105"/>
      <c r="AH557" s="105"/>
      <c r="AI557" s="105"/>
      <c r="AJ557" s="105"/>
      <c r="AK557" s="105"/>
      <c r="AL557" s="105"/>
      <c r="AM557" s="105"/>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c r="AG558" s="105"/>
      <c r="AH558" s="105"/>
      <c r="AI558" s="105"/>
      <c r="AJ558" s="105"/>
      <c r="AK558" s="105"/>
      <c r="AL558" s="105"/>
      <c r="AM558" s="105"/>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c r="AG559" s="105"/>
      <c r="AH559" s="105"/>
      <c r="AI559" s="105"/>
      <c r="AJ559" s="105"/>
      <c r="AK559" s="105"/>
      <c r="AL559" s="105"/>
      <c r="AM559" s="105"/>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c r="AG560" s="105"/>
      <c r="AH560" s="105"/>
      <c r="AI560" s="105"/>
      <c r="AJ560" s="105"/>
      <c r="AK560" s="105"/>
      <c r="AL560" s="105"/>
      <c r="AM560" s="105"/>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c r="AG561" s="105"/>
      <c r="AH561" s="105"/>
      <c r="AI561" s="105"/>
      <c r="AJ561" s="105"/>
      <c r="AK561" s="105"/>
      <c r="AL561" s="105"/>
      <c r="AM561" s="105"/>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c r="AG562" s="105"/>
      <c r="AH562" s="105"/>
      <c r="AI562" s="105"/>
      <c r="AJ562" s="105"/>
      <c r="AK562" s="105"/>
      <c r="AL562" s="105"/>
      <c r="AM562" s="105"/>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c r="AG563" s="105"/>
      <c r="AH563" s="105"/>
      <c r="AI563" s="105"/>
      <c r="AJ563" s="105"/>
      <c r="AK563" s="105"/>
      <c r="AL563" s="105"/>
      <c r="AM563" s="105"/>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c r="AG564" s="105"/>
      <c r="AH564" s="105"/>
      <c r="AI564" s="105"/>
      <c r="AJ564" s="105"/>
      <c r="AK564" s="105"/>
      <c r="AL564" s="105"/>
      <c r="AM564" s="105"/>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c r="AG565" s="105"/>
      <c r="AH565" s="105"/>
      <c r="AI565" s="105"/>
      <c r="AJ565" s="105"/>
      <c r="AK565" s="105"/>
      <c r="AL565" s="105"/>
      <c r="AM565" s="105"/>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c r="AG566" s="105"/>
      <c r="AH566" s="105"/>
      <c r="AI566" s="105"/>
      <c r="AJ566" s="105"/>
      <c r="AK566" s="105"/>
      <c r="AL566" s="105"/>
      <c r="AM566" s="105"/>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c r="AG567" s="105"/>
      <c r="AH567" s="105"/>
      <c r="AI567" s="105"/>
      <c r="AJ567" s="105"/>
      <c r="AK567" s="105"/>
      <c r="AL567" s="105"/>
      <c r="AM567" s="105"/>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c r="AG568" s="105"/>
      <c r="AH568" s="105"/>
      <c r="AI568" s="105"/>
      <c r="AJ568" s="105"/>
      <c r="AK568" s="105"/>
      <c r="AL568" s="105"/>
      <c r="AM568" s="105"/>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c r="AG569" s="105"/>
      <c r="AH569" s="105"/>
      <c r="AI569" s="105"/>
      <c r="AJ569" s="105"/>
      <c r="AK569" s="105"/>
      <c r="AL569" s="105"/>
      <c r="AM569" s="105"/>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c r="AG570" s="105"/>
      <c r="AH570" s="105"/>
      <c r="AI570" s="105"/>
      <c r="AJ570" s="105"/>
      <c r="AK570" s="105"/>
      <c r="AL570" s="105"/>
      <c r="AM570" s="105"/>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c r="AG571" s="105"/>
      <c r="AH571" s="105"/>
      <c r="AI571" s="105"/>
      <c r="AJ571" s="105"/>
      <c r="AK571" s="105"/>
      <c r="AL571" s="105"/>
      <c r="AM571" s="105"/>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G572" s="105"/>
      <c r="AH572" s="105"/>
      <c r="AI572" s="105"/>
      <c r="AJ572" s="105"/>
      <c r="AK572" s="105"/>
      <c r="AL572" s="105"/>
      <c r="AM572" s="105"/>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c r="AG573" s="105"/>
      <c r="AH573" s="105"/>
      <c r="AI573" s="105"/>
      <c r="AJ573" s="105"/>
      <c r="AK573" s="105"/>
      <c r="AL573" s="105"/>
      <c r="AM573" s="105"/>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c r="AG574" s="105"/>
      <c r="AH574" s="105"/>
      <c r="AI574" s="105"/>
      <c r="AJ574" s="105"/>
      <c r="AK574" s="105"/>
      <c r="AL574" s="105"/>
      <c r="AM574" s="105"/>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c r="AG575" s="105"/>
      <c r="AH575" s="105"/>
      <c r="AI575" s="105"/>
      <c r="AJ575" s="105"/>
      <c r="AK575" s="105"/>
      <c r="AL575" s="105"/>
      <c r="AM575" s="105"/>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c r="AG576" s="105"/>
      <c r="AH576" s="105"/>
      <c r="AI576" s="105"/>
      <c r="AJ576" s="105"/>
      <c r="AK576" s="105"/>
      <c r="AL576" s="105"/>
      <c r="AM576" s="105"/>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c r="AG577" s="105"/>
      <c r="AH577" s="105"/>
      <c r="AI577" s="105"/>
      <c r="AJ577" s="105"/>
      <c r="AK577" s="105"/>
      <c r="AL577" s="105"/>
      <c r="AM577" s="105"/>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c r="AA578" s="105"/>
      <c r="AB578" s="105"/>
      <c r="AC578" s="105"/>
      <c r="AD578" s="105"/>
      <c r="AE578" s="105"/>
      <c r="AF578" s="105"/>
      <c r="AG578" s="105"/>
      <c r="AH578" s="105"/>
      <c r="AI578" s="105"/>
      <c r="AJ578" s="105"/>
      <c r="AK578" s="105"/>
      <c r="AL578" s="105"/>
      <c r="AM578" s="105"/>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c r="AG579" s="105"/>
      <c r="AH579" s="105"/>
      <c r="AI579" s="105"/>
      <c r="AJ579" s="105"/>
      <c r="AK579" s="105"/>
      <c r="AL579" s="105"/>
      <c r="AM579" s="105"/>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5"/>
      <c r="AL580" s="105"/>
      <c r="AM580" s="105"/>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c r="AG581" s="105"/>
      <c r="AH581" s="105"/>
      <c r="AI581" s="105"/>
      <c r="AJ581" s="105"/>
      <c r="AK581" s="105"/>
      <c r="AL581" s="105"/>
      <c r="AM581" s="105"/>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c r="AG582" s="105"/>
      <c r="AH582" s="105"/>
      <c r="AI582" s="105"/>
      <c r="AJ582" s="105"/>
      <c r="AK582" s="105"/>
      <c r="AL582" s="105"/>
      <c r="AM582" s="105"/>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5"/>
      <c r="AL583" s="105"/>
      <c r="AM583" s="105"/>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c r="AG584" s="105"/>
      <c r="AH584" s="105"/>
      <c r="AI584" s="105"/>
      <c r="AJ584" s="105"/>
      <c r="AK584" s="105"/>
      <c r="AL584" s="105"/>
      <c r="AM584" s="105"/>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c r="AG585" s="105"/>
      <c r="AH585" s="105"/>
      <c r="AI585" s="105"/>
      <c r="AJ585" s="105"/>
      <c r="AK585" s="105"/>
      <c r="AL585" s="105"/>
      <c r="AM585" s="105"/>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c r="AG586" s="105"/>
      <c r="AH586" s="105"/>
      <c r="AI586" s="105"/>
      <c r="AJ586" s="105"/>
      <c r="AK586" s="105"/>
      <c r="AL586" s="105"/>
      <c r="AM586" s="105"/>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c r="AG587" s="105"/>
      <c r="AH587" s="105"/>
      <c r="AI587" s="105"/>
      <c r="AJ587" s="105"/>
      <c r="AK587" s="105"/>
      <c r="AL587" s="105"/>
      <c r="AM587" s="105"/>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c r="AG588" s="105"/>
      <c r="AH588" s="105"/>
      <c r="AI588" s="105"/>
      <c r="AJ588" s="105"/>
      <c r="AK588" s="105"/>
      <c r="AL588" s="105"/>
      <c r="AM588" s="105"/>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c r="AA589" s="105"/>
      <c r="AB589" s="105"/>
      <c r="AC589" s="105"/>
      <c r="AD589" s="105"/>
      <c r="AE589" s="105"/>
      <c r="AF589" s="105"/>
      <c r="AG589" s="105"/>
      <c r="AH589" s="105"/>
      <c r="AI589" s="105"/>
      <c r="AJ589" s="105"/>
      <c r="AK589" s="105"/>
      <c r="AL589" s="105"/>
      <c r="AM589" s="105"/>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G590" s="105"/>
      <c r="AH590" s="105"/>
      <c r="AI590" s="105"/>
      <c r="AJ590" s="105"/>
      <c r="AK590" s="105"/>
      <c r="AL590" s="105"/>
      <c r="AM590" s="105"/>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c r="AA591" s="105"/>
      <c r="AB591" s="105"/>
      <c r="AC591" s="105"/>
      <c r="AD591" s="105"/>
      <c r="AE591" s="105"/>
      <c r="AF591" s="105"/>
      <c r="AG591" s="105"/>
      <c r="AH591" s="105"/>
      <c r="AI591" s="105"/>
      <c r="AJ591" s="105"/>
      <c r="AK591" s="105"/>
      <c r="AL591" s="105"/>
      <c r="AM591" s="105"/>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c r="AA592" s="105"/>
      <c r="AB592" s="105"/>
      <c r="AC592" s="105"/>
      <c r="AD592" s="105"/>
      <c r="AE592" s="105"/>
      <c r="AF592" s="105"/>
      <c r="AG592" s="105"/>
      <c r="AH592" s="105"/>
      <c r="AI592" s="105"/>
      <c r="AJ592" s="105"/>
      <c r="AK592" s="105"/>
      <c r="AL592" s="105"/>
      <c r="AM592" s="105"/>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c r="AA593" s="105"/>
      <c r="AB593" s="105"/>
      <c r="AC593" s="105"/>
      <c r="AD593" s="105"/>
      <c r="AE593" s="105"/>
      <c r="AF593" s="105"/>
      <c r="AG593" s="105"/>
      <c r="AH593" s="105"/>
      <c r="AI593" s="105"/>
      <c r="AJ593" s="105"/>
      <c r="AK593" s="105"/>
      <c r="AL593" s="105"/>
      <c r="AM593" s="105"/>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c r="AA594" s="105"/>
      <c r="AB594" s="105"/>
      <c r="AC594" s="105"/>
      <c r="AD594" s="105"/>
      <c r="AE594" s="105"/>
      <c r="AF594" s="105"/>
      <c r="AG594" s="105"/>
      <c r="AH594" s="105"/>
      <c r="AI594" s="105"/>
      <c r="AJ594" s="105"/>
      <c r="AK594" s="105"/>
      <c r="AL594" s="105"/>
      <c r="AM594" s="105"/>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c r="AA595" s="105"/>
      <c r="AB595" s="105"/>
      <c r="AC595" s="105"/>
      <c r="AD595" s="105"/>
      <c r="AE595" s="105"/>
      <c r="AF595" s="105"/>
      <c r="AG595" s="105"/>
      <c r="AH595" s="105"/>
      <c r="AI595" s="105"/>
      <c r="AJ595" s="105"/>
      <c r="AK595" s="105"/>
      <c r="AL595" s="105"/>
      <c r="AM595" s="105"/>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c r="AA596" s="105"/>
      <c r="AB596" s="105"/>
      <c r="AC596" s="105"/>
      <c r="AD596" s="105"/>
      <c r="AE596" s="105"/>
      <c r="AF596" s="105"/>
      <c r="AG596" s="105"/>
      <c r="AH596" s="105"/>
      <c r="AI596" s="105"/>
      <c r="AJ596" s="105"/>
      <c r="AK596" s="105"/>
      <c r="AL596" s="105"/>
      <c r="AM596" s="105"/>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c r="AG597" s="105"/>
      <c r="AH597" s="105"/>
      <c r="AI597" s="105"/>
      <c r="AJ597" s="105"/>
      <c r="AK597" s="105"/>
      <c r="AL597" s="105"/>
      <c r="AM597" s="105"/>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c r="AA598" s="105"/>
      <c r="AB598" s="105"/>
      <c r="AC598" s="105"/>
      <c r="AD598" s="105"/>
      <c r="AE598" s="105"/>
      <c r="AF598" s="105"/>
      <c r="AG598" s="105"/>
      <c r="AH598" s="105"/>
      <c r="AI598" s="105"/>
      <c r="AJ598" s="105"/>
      <c r="AK598" s="105"/>
      <c r="AL598" s="105"/>
      <c r="AM598" s="105"/>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c r="AG599" s="105"/>
      <c r="AH599" s="105"/>
      <c r="AI599" s="105"/>
      <c r="AJ599" s="105"/>
      <c r="AK599" s="105"/>
      <c r="AL599" s="105"/>
      <c r="AM599" s="105"/>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c r="AA600" s="105"/>
      <c r="AB600" s="105"/>
      <c r="AC600" s="105"/>
      <c r="AD600" s="105"/>
      <c r="AE600" s="105"/>
      <c r="AF600" s="105"/>
      <c r="AG600" s="105"/>
      <c r="AH600" s="105"/>
      <c r="AI600" s="105"/>
      <c r="AJ600" s="105"/>
      <c r="AK600" s="105"/>
      <c r="AL600" s="105"/>
      <c r="AM600" s="105"/>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c r="AA601" s="105"/>
      <c r="AB601" s="105"/>
      <c r="AC601" s="105"/>
      <c r="AD601" s="105"/>
      <c r="AE601" s="105"/>
      <c r="AF601" s="105"/>
      <c r="AG601" s="105"/>
      <c r="AH601" s="105"/>
      <c r="AI601" s="105"/>
      <c r="AJ601" s="105"/>
      <c r="AK601" s="105"/>
      <c r="AL601" s="105"/>
      <c r="AM601" s="105"/>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c r="AA602" s="105"/>
      <c r="AB602" s="105"/>
      <c r="AC602" s="105"/>
      <c r="AD602" s="105"/>
      <c r="AE602" s="105"/>
      <c r="AF602" s="105"/>
      <c r="AG602" s="105"/>
      <c r="AH602" s="105"/>
      <c r="AI602" s="105"/>
      <c r="AJ602" s="105"/>
      <c r="AK602" s="105"/>
      <c r="AL602" s="105"/>
      <c r="AM602" s="105"/>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c r="AA603" s="105"/>
      <c r="AB603" s="105"/>
      <c r="AC603" s="105"/>
      <c r="AD603" s="105"/>
      <c r="AE603" s="105"/>
      <c r="AF603" s="105"/>
      <c r="AG603" s="105"/>
      <c r="AH603" s="105"/>
      <c r="AI603" s="105"/>
      <c r="AJ603" s="105"/>
      <c r="AK603" s="105"/>
      <c r="AL603" s="105"/>
      <c r="AM603" s="105"/>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c r="AG604" s="105"/>
      <c r="AH604" s="105"/>
      <c r="AI604" s="105"/>
      <c r="AJ604" s="105"/>
      <c r="AK604" s="105"/>
      <c r="AL604" s="105"/>
      <c r="AM604" s="105"/>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5"/>
      <c r="AL605" s="105"/>
      <c r="AM605" s="105"/>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c r="AA606" s="105"/>
      <c r="AB606" s="105"/>
      <c r="AC606" s="105"/>
      <c r="AD606" s="105"/>
      <c r="AE606" s="105"/>
      <c r="AF606" s="105"/>
      <c r="AG606" s="105"/>
      <c r="AH606" s="105"/>
      <c r="AI606" s="105"/>
      <c r="AJ606" s="105"/>
      <c r="AK606" s="105"/>
      <c r="AL606" s="105"/>
      <c r="AM606" s="105"/>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c r="AA607" s="105"/>
      <c r="AB607" s="105"/>
      <c r="AC607" s="105"/>
      <c r="AD607" s="105"/>
      <c r="AE607" s="105"/>
      <c r="AF607" s="105"/>
      <c r="AG607" s="105"/>
      <c r="AH607" s="105"/>
      <c r="AI607" s="105"/>
      <c r="AJ607" s="105"/>
      <c r="AK607" s="105"/>
      <c r="AL607" s="105"/>
      <c r="AM607" s="105"/>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c r="AG608" s="105"/>
      <c r="AH608" s="105"/>
      <c r="AI608" s="105"/>
      <c r="AJ608" s="105"/>
      <c r="AK608" s="105"/>
      <c r="AL608" s="105"/>
      <c r="AM608" s="105"/>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c r="AG609" s="105"/>
      <c r="AH609" s="105"/>
      <c r="AI609" s="105"/>
      <c r="AJ609" s="105"/>
      <c r="AK609" s="105"/>
      <c r="AL609" s="105"/>
      <c r="AM609" s="105"/>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c r="AA610" s="105"/>
      <c r="AB610" s="105"/>
      <c r="AC610" s="105"/>
      <c r="AD610" s="105"/>
      <c r="AE610" s="105"/>
      <c r="AF610" s="105"/>
      <c r="AG610" s="105"/>
      <c r="AH610" s="105"/>
      <c r="AI610" s="105"/>
      <c r="AJ610" s="105"/>
      <c r="AK610" s="105"/>
      <c r="AL610" s="105"/>
      <c r="AM610" s="105"/>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c r="AA611" s="105"/>
      <c r="AB611" s="105"/>
      <c r="AC611" s="105"/>
      <c r="AD611" s="105"/>
      <c r="AE611" s="105"/>
      <c r="AF611" s="105"/>
      <c r="AG611" s="105"/>
      <c r="AH611" s="105"/>
      <c r="AI611" s="105"/>
      <c r="AJ611" s="105"/>
      <c r="AK611" s="105"/>
      <c r="AL611" s="105"/>
      <c r="AM611" s="105"/>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c r="AG612" s="105"/>
      <c r="AH612" s="105"/>
      <c r="AI612" s="105"/>
      <c r="AJ612" s="105"/>
      <c r="AK612" s="105"/>
      <c r="AL612" s="105"/>
      <c r="AM612" s="105"/>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c r="AG613" s="105"/>
      <c r="AH613" s="105"/>
      <c r="AI613" s="105"/>
      <c r="AJ613" s="105"/>
      <c r="AK613" s="105"/>
      <c r="AL613" s="105"/>
      <c r="AM613" s="105"/>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c r="AG614" s="105"/>
      <c r="AH614" s="105"/>
      <c r="AI614" s="105"/>
      <c r="AJ614" s="105"/>
      <c r="AK614" s="105"/>
      <c r="AL614" s="105"/>
      <c r="AM614" s="105"/>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c r="AM615" s="105"/>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5"/>
      <c r="AL616" s="105"/>
      <c r="AM616" s="105"/>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c r="AM617" s="105"/>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5"/>
      <c r="AL618" s="105"/>
      <c r="AM618" s="105"/>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5"/>
      <c r="AL619" s="105"/>
      <c r="AM619" s="105"/>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c r="AA620" s="105"/>
      <c r="AB620" s="105"/>
      <c r="AC620" s="105"/>
      <c r="AD620" s="105"/>
      <c r="AE620" s="105"/>
      <c r="AF620" s="105"/>
      <c r="AG620" s="105"/>
      <c r="AH620" s="105"/>
      <c r="AI620" s="105"/>
      <c r="AJ620" s="105"/>
      <c r="AK620" s="105"/>
      <c r="AL620" s="105"/>
      <c r="AM620" s="105"/>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c r="AA621" s="105"/>
      <c r="AB621" s="105"/>
      <c r="AC621" s="105"/>
      <c r="AD621" s="105"/>
      <c r="AE621" s="105"/>
      <c r="AF621" s="105"/>
      <c r="AG621" s="105"/>
      <c r="AH621" s="105"/>
      <c r="AI621" s="105"/>
      <c r="AJ621" s="105"/>
      <c r="AK621" s="105"/>
      <c r="AL621" s="105"/>
      <c r="AM621" s="105"/>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c r="AA622" s="105"/>
      <c r="AB622" s="105"/>
      <c r="AC622" s="105"/>
      <c r="AD622" s="105"/>
      <c r="AE622" s="105"/>
      <c r="AF622" s="105"/>
      <c r="AG622" s="105"/>
      <c r="AH622" s="105"/>
      <c r="AI622" s="105"/>
      <c r="AJ622" s="105"/>
      <c r="AK622" s="105"/>
      <c r="AL622" s="105"/>
      <c r="AM622" s="105"/>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c r="AA623" s="105"/>
      <c r="AB623" s="105"/>
      <c r="AC623" s="105"/>
      <c r="AD623" s="105"/>
      <c r="AE623" s="105"/>
      <c r="AF623" s="105"/>
      <c r="AG623" s="105"/>
      <c r="AH623" s="105"/>
      <c r="AI623" s="105"/>
      <c r="AJ623" s="105"/>
      <c r="AK623" s="105"/>
      <c r="AL623" s="105"/>
      <c r="AM623" s="105"/>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c r="AG624" s="105"/>
      <c r="AH624" s="105"/>
      <c r="AI624" s="105"/>
      <c r="AJ624" s="105"/>
      <c r="AK624" s="105"/>
      <c r="AL624" s="105"/>
      <c r="AM624" s="105"/>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c r="AA625" s="105"/>
      <c r="AB625" s="105"/>
      <c r="AC625" s="105"/>
      <c r="AD625" s="105"/>
      <c r="AE625" s="105"/>
      <c r="AF625" s="105"/>
      <c r="AG625" s="105"/>
      <c r="AH625" s="105"/>
      <c r="AI625" s="105"/>
      <c r="AJ625" s="105"/>
      <c r="AK625" s="105"/>
      <c r="AL625" s="105"/>
      <c r="AM625" s="105"/>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c r="AG626" s="105"/>
      <c r="AH626" s="105"/>
      <c r="AI626" s="105"/>
      <c r="AJ626" s="105"/>
      <c r="AK626" s="105"/>
      <c r="AL626" s="105"/>
      <c r="AM626" s="105"/>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c r="AG627" s="105"/>
      <c r="AH627" s="105"/>
      <c r="AI627" s="105"/>
      <c r="AJ627" s="105"/>
      <c r="AK627" s="105"/>
      <c r="AL627" s="105"/>
      <c r="AM627" s="105"/>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c r="AG628" s="105"/>
      <c r="AH628" s="105"/>
      <c r="AI628" s="105"/>
      <c r="AJ628" s="105"/>
      <c r="AK628" s="105"/>
      <c r="AL628" s="105"/>
      <c r="AM628" s="105"/>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c r="AG629" s="105"/>
      <c r="AH629" s="105"/>
      <c r="AI629" s="105"/>
      <c r="AJ629" s="105"/>
      <c r="AK629" s="105"/>
      <c r="AL629" s="105"/>
      <c r="AM629" s="105"/>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c r="AG630" s="105"/>
      <c r="AH630" s="105"/>
      <c r="AI630" s="105"/>
      <c r="AJ630" s="105"/>
      <c r="AK630" s="105"/>
      <c r="AL630" s="105"/>
      <c r="AM630" s="105"/>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5"/>
      <c r="AL631" s="105"/>
      <c r="AM631" s="105"/>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c r="AG632" s="105"/>
      <c r="AH632" s="105"/>
      <c r="AI632" s="105"/>
      <c r="AJ632" s="105"/>
      <c r="AK632" s="105"/>
      <c r="AL632" s="105"/>
      <c r="AM632" s="105"/>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c r="AA633" s="105"/>
      <c r="AB633" s="105"/>
      <c r="AC633" s="105"/>
      <c r="AD633" s="105"/>
      <c r="AE633" s="105"/>
      <c r="AF633" s="105"/>
      <c r="AG633" s="105"/>
      <c r="AH633" s="105"/>
      <c r="AI633" s="105"/>
      <c r="AJ633" s="105"/>
      <c r="AK633" s="105"/>
      <c r="AL633" s="105"/>
      <c r="AM633" s="105"/>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c r="AA634" s="105"/>
      <c r="AB634" s="105"/>
      <c r="AC634" s="105"/>
      <c r="AD634" s="105"/>
      <c r="AE634" s="105"/>
      <c r="AF634" s="105"/>
      <c r="AG634" s="105"/>
      <c r="AH634" s="105"/>
      <c r="AI634" s="105"/>
      <c r="AJ634" s="105"/>
      <c r="AK634" s="105"/>
      <c r="AL634" s="105"/>
      <c r="AM634" s="105"/>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c r="AG635" s="105"/>
      <c r="AH635" s="105"/>
      <c r="AI635" s="105"/>
      <c r="AJ635" s="105"/>
      <c r="AK635" s="105"/>
      <c r="AL635" s="105"/>
      <c r="AM635" s="105"/>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c r="AG636" s="105"/>
      <c r="AH636" s="105"/>
      <c r="AI636" s="105"/>
      <c r="AJ636" s="105"/>
      <c r="AK636" s="105"/>
      <c r="AL636" s="105"/>
      <c r="AM636" s="105"/>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c r="AA637" s="105"/>
      <c r="AB637" s="105"/>
      <c r="AC637" s="105"/>
      <c r="AD637" s="105"/>
      <c r="AE637" s="105"/>
      <c r="AF637" s="105"/>
      <c r="AG637" s="105"/>
      <c r="AH637" s="105"/>
      <c r="AI637" s="105"/>
      <c r="AJ637" s="105"/>
      <c r="AK637" s="105"/>
      <c r="AL637" s="105"/>
      <c r="AM637" s="105"/>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c r="AA638" s="105"/>
      <c r="AB638" s="105"/>
      <c r="AC638" s="105"/>
      <c r="AD638" s="105"/>
      <c r="AE638" s="105"/>
      <c r="AF638" s="105"/>
      <c r="AG638" s="105"/>
      <c r="AH638" s="105"/>
      <c r="AI638" s="105"/>
      <c r="AJ638" s="105"/>
      <c r="AK638" s="105"/>
      <c r="AL638" s="105"/>
      <c r="AM638" s="105"/>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c r="AA639" s="105"/>
      <c r="AB639" s="105"/>
      <c r="AC639" s="105"/>
      <c r="AD639" s="105"/>
      <c r="AE639" s="105"/>
      <c r="AF639" s="105"/>
      <c r="AG639" s="105"/>
      <c r="AH639" s="105"/>
      <c r="AI639" s="105"/>
      <c r="AJ639" s="105"/>
      <c r="AK639" s="105"/>
      <c r="AL639" s="105"/>
      <c r="AM639" s="105"/>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c r="AA640" s="105"/>
      <c r="AB640" s="105"/>
      <c r="AC640" s="105"/>
      <c r="AD640" s="105"/>
      <c r="AE640" s="105"/>
      <c r="AF640" s="105"/>
      <c r="AG640" s="105"/>
      <c r="AH640" s="105"/>
      <c r="AI640" s="105"/>
      <c r="AJ640" s="105"/>
      <c r="AK640" s="105"/>
      <c r="AL640" s="105"/>
      <c r="AM640" s="105"/>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c r="AG641" s="105"/>
      <c r="AH641" s="105"/>
      <c r="AI641" s="105"/>
      <c r="AJ641" s="105"/>
      <c r="AK641" s="105"/>
      <c r="AL641" s="105"/>
      <c r="AM641" s="105"/>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c r="AA642" s="105"/>
      <c r="AB642" s="105"/>
      <c r="AC642" s="105"/>
      <c r="AD642" s="105"/>
      <c r="AE642" s="105"/>
      <c r="AF642" s="105"/>
      <c r="AG642" s="105"/>
      <c r="AH642" s="105"/>
      <c r="AI642" s="105"/>
      <c r="AJ642" s="105"/>
      <c r="AK642" s="105"/>
      <c r="AL642" s="105"/>
      <c r="AM642" s="105"/>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c r="AA643" s="105"/>
      <c r="AB643" s="105"/>
      <c r="AC643" s="105"/>
      <c r="AD643" s="105"/>
      <c r="AE643" s="105"/>
      <c r="AF643" s="105"/>
      <c r="AG643" s="105"/>
      <c r="AH643" s="105"/>
      <c r="AI643" s="105"/>
      <c r="AJ643" s="105"/>
      <c r="AK643" s="105"/>
      <c r="AL643" s="105"/>
      <c r="AM643" s="105"/>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G644" s="105"/>
      <c r="AH644" s="105"/>
      <c r="AI644" s="105"/>
      <c r="AJ644" s="105"/>
      <c r="AK644" s="105"/>
      <c r="AL644" s="105"/>
      <c r="AM644" s="105"/>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c r="AG645" s="105"/>
      <c r="AH645" s="105"/>
      <c r="AI645" s="105"/>
      <c r="AJ645" s="105"/>
      <c r="AK645" s="105"/>
      <c r="AL645" s="105"/>
      <c r="AM645" s="105"/>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c r="AG646" s="105"/>
      <c r="AH646" s="105"/>
      <c r="AI646" s="105"/>
      <c r="AJ646" s="105"/>
      <c r="AK646" s="105"/>
      <c r="AL646" s="105"/>
      <c r="AM646" s="105"/>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c r="AG647" s="105"/>
      <c r="AH647" s="105"/>
      <c r="AI647" s="105"/>
      <c r="AJ647" s="105"/>
      <c r="AK647" s="105"/>
      <c r="AL647" s="105"/>
      <c r="AM647" s="105"/>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c r="AG648" s="105"/>
      <c r="AH648" s="105"/>
      <c r="AI648" s="105"/>
      <c r="AJ648" s="105"/>
      <c r="AK648" s="105"/>
      <c r="AL648" s="105"/>
      <c r="AM648" s="105"/>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c r="AG649" s="105"/>
      <c r="AH649" s="105"/>
      <c r="AI649" s="105"/>
      <c r="AJ649" s="105"/>
      <c r="AK649" s="105"/>
      <c r="AL649" s="105"/>
      <c r="AM649" s="105"/>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c r="AG650" s="105"/>
      <c r="AH650" s="105"/>
      <c r="AI650" s="105"/>
      <c r="AJ650" s="105"/>
      <c r="AK650" s="105"/>
      <c r="AL650" s="105"/>
      <c r="AM650" s="105"/>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05"/>
      <c r="AL651" s="105"/>
      <c r="AM651" s="105"/>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c r="AG652" s="105"/>
      <c r="AH652" s="105"/>
      <c r="AI652" s="105"/>
      <c r="AJ652" s="105"/>
      <c r="AK652" s="105"/>
      <c r="AL652" s="105"/>
      <c r="AM652" s="105"/>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G653" s="105"/>
      <c r="AH653" s="105"/>
      <c r="AI653" s="105"/>
      <c r="AJ653" s="105"/>
      <c r="AK653" s="105"/>
      <c r="AL653" s="105"/>
      <c r="AM653" s="105"/>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c r="AA654" s="105"/>
      <c r="AB654" s="105"/>
      <c r="AC654" s="105"/>
      <c r="AD654" s="105"/>
      <c r="AE654" s="105"/>
      <c r="AF654" s="105"/>
      <c r="AG654" s="105"/>
      <c r="AH654" s="105"/>
      <c r="AI654" s="105"/>
      <c r="AJ654" s="105"/>
      <c r="AK654" s="105"/>
      <c r="AL654" s="105"/>
      <c r="AM654" s="105"/>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c r="AG655" s="105"/>
      <c r="AH655" s="105"/>
      <c r="AI655" s="105"/>
      <c r="AJ655" s="105"/>
      <c r="AK655" s="105"/>
      <c r="AL655" s="105"/>
      <c r="AM655" s="105"/>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c r="AA656" s="105"/>
      <c r="AB656" s="105"/>
      <c r="AC656" s="105"/>
      <c r="AD656" s="105"/>
      <c r="AE656" s="105"/>
      <c r="AF656" s="105"/>
      <c r="AG656" s="105"/>
      <c r="AH656" s="105"/>
      <c r="AI656" s="105"/>
      <c r="AJ656" s="105"/>
      <c r="AK656" s="105"/>
      <c r="AL656" s="105"/>
      <c r="AM656" s="105"/>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c r="AA657" s="105"/>
      <c r="AB657" s="105"/>
      <c r="AC657" s="105"/>
      <c r="AD657" s="105"/>
      <c r="AE657" s="105"/>
      <c r="AF657" s="105"/>
      <c r="AG657" s="105"/>
      <c r="AH657" s="105"/>
      <c r="AI657" s="105"/>
      <c r="AJ657" s="105"/>
      <c r="AK657" s="105"/>
      <c r="AL657" s="105"/>
      <c r="AM657" s="105"/>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c r="AG658" s="105"/>
      <c r="AH658" s="105"/>
      <c r="AI658" s="105"/>
      <c r="AJ658" s="105"/>
      <c r="AK658" s="105"/>
      <c r="AL658" s="105"/>
      <c r="AM658" s="105"/>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c r="AA659" s="105"/>
      <c r="AB659" s="105"/>
      <c r="AC659" s="105"/>
      <c r="AD659" s="105"/>
      <c r="AE659" s="105"/>
      <c r="AF659" s="105"/>
      <c r="AG659" s="105"/>
      <c r="AH659" s="105"/>
      <c r="AI659" s="105"/>
      <c r="AJ659" s="105"/>
      <c r="AK659" s="105"/>
      <c r="AL659" s="105"/>
      <c r="AM659" s="105"/>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c r="AA660" s="105"/>
      <c r="AB660" s="105"/>
      <c r="AC660" s="105"/>
      <c r="AD660" s="105"/>
      <c r="AE660" s="105"/>
      <c r="AF660" s="105"/>
      <c r="AG660" s="105"/>
      <c r="AH660" s="105"/>
      <c r="AI660" s="105"/>
      <c r="AJ660" s="105"/>
      <c r="AK660" s="105"/>
      <c r="AL660" s="105"/>
      <c r="AM660" s="105"/>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05"/>
      <c r="AG661" s="105"/>
      <c r="AH661" s="105"/>
      <c r="AI661" s="105"/>
      <c r="AJ661" s="105"/>
      <c r="AK661" s="105"/>
      <c r="AL661" s="105"/>
      <c r="AM661" s="105"/>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c r="AA662" s="105"/>
      <c r="AB662" s="105"/>
      <c r="AC662" s="105"/>
      <c r="AD662" s="105"/>
      <c r="AE662" s="105"/>
      <c r="AF662" s="105"/>
      <c r="AG662" s="105"/>
      <c r="AH662" s="105"/>
      <c r="AI662" s="105"/>
      <c r="AJ662" s="105"/>
      <c r="AK662" s="105"/>
      <c r="AL662" s="105"/>
      <c r="AM662" s="105"/>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c r="AA663" s="105"/>
      <c r="AB663" s="105"/>
      <c r="AC663" s="105"/>
      <c r="AD663" s="105"/>
      <c r="AE663" s="105"/>
      <c r="AF663" s="105"/>
      <c r="AG663" s="105"/>
      <c r="AH663" s="105"/>
      <c r="AI663" s="105"/>
      <c r="AJ663" s="105"/>
      <c r="AK663" s="105"/>
      <c r="AL663" s="105"/>
      <c r="AM663" s="105"/>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c r="AA664" s="105"/>
      <c r="AB664" s="105"/>
      <c r="AC664" s="105"/>
      <c r="AD664" s="105"/>
      <c r="AE664" s="105"/>
      <c r="AF664" s="105"/>
      <c r="AG664" s="105"/>
      <c r="AH664" s="105"/>
      <c r="AI664" s="105"/>
      <c r="AJ664" s="105"/>
      <c r="AK664" s="105"/>
      <c r="AL664" s="105"/>
      <c r="AM664" s="105"/>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c r="AG665" s="105"/>
      <c r="AH665" s="105"/>
      <c r="AI665" s="105"/>
      <c r="AJ665" s="105"/>
      <c r="AK665" s="105"/>
      <c r="AL665" s="105"/>
      <c r="AM665" s="105"/>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c r="AA666" s="105"/>
      <c r="AB666" s="105"/>
      <c r="AC666" s="105"/>
      <c r="AD666" s="105"/>
      <c r="AE666" s="105"/>
      <c r="AF666" s="105"/>
      <c r="AG666" s="105"/>
      <c r="AH666" s="105"/>
      <c r="AI666" s="105"/>
      <c r="AJ666" s="105"/>
      <c r="AK666" s="105"/>
      <c r="AL666" s="105"/>
      <c r="AM666" s="105"/>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c r="AA667" s="105"/>
      <c r="AB667" s="105"/>
      <c r="AC667" s="105"/>
      <c r="AD667" s="105"/>
      <c r="AE667" s="105"/>
      <c r="AF667" s="105"/>
      <c r="AG667" s="105"/>
      <c r="AH667" s="105"/>
      <c r="AI667" s="105"/>
      <c r="AJ667" s="105"/>
      <c r="AK667" s="105"/>
      <c r="AL667" s="105"/>
      <c r="AM667" s="105"/>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c r="AA668" s="105"/>
      <c r="AB668" s="105"/>
      <c r="AC668" s="105"/>
      <c r="AD668" s="105"/>
      <c r="AE668" s="105"/>
      <c r="AF668" s="105"/>
      <c r="AG668" s="105"/>
      <c r="AH668" s="105"/>
      <c r="AI668" s="105"/>
      <c r="AJ668" s="105"/>
      <c r="AK668" s="105"/>
      <c r="AL668" s="105"/>
      <c r="AM668" s="105"/>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c r="AA669" s="105"/>
      <c r="AB669" s="105"/>
      <c r="AC669" s="105"/>
      <c r="AD669" s="105"/>
      <c r="AE669" s="105"/>
      <c r="AF669" s="105"/>
      <c r="AG669" s="105"/>
      <c r="AH669" s="105"/>
      <c r="AI669" s="105"/>
      <c r="AJ669" s="105"/>
      <c r="AK669" s="105"/>
      <c r="AL669" s="105"/>
      <c r="AM669" s="105"/>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c r="AG670" s="105"/>
      <c r="AH670" s="105"/>
      <c r="AI670" s="105"/>
      <c r="AJ670" s="105"/>
      <c r="AK670" s="105"/>
      <c r="AL670" s="105"/>
      <c r="AM670" s="105"/>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c r="AG671" s="105"/>
      <c r="AH671" s="105"/>
      <c r="AI671" s="105"/>
      <c r="AJ671" s="105"/>
      <c r="AK671" s="105"/>
      <c r="AL671" s="105"/>
      <c r="AM671" s="105"/>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c r="AA672" s="105"/>
      <c r="AB672" s="105"/>
      <c r="AC672" s="105"/>
      <c r="AD672" s="105"/>
      <c r="AE672" s="105"/>
      <c r="AF672" s="105"/>
      <c r="AG672" s="105"/>
      <c r="AH672" s="105"/>
      <c r="AI672" s="105"/>
      <c r="AJ672" s="105"/>
      <c r="AK672" s="105"/>
      <c r="AL672" s="105"/>
      <c r="AM672" s="105"/>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c r="AA673" s="105"/>
      <c r="AB673" s="105"/>
      <c r="AC673" s="105"/>
      <c r="AD673" s="105"/>
      <c r="AE673" s="105"/>
      <c r="AF673" s="105"/>
      <c r="AG673" s="105"/>
      <c r="AH673" s="105"/>
      <c r="AI673" s="105"/>
      <c r="AJ673" s="105"/>
      <c r="AK673" s="105"/>
      <c r="AL673" s="105"/>
      <c r="AM673" s="105"/>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c r="AG674" s="105"/>
      <c r="AH674" s="105"/>
      <c r="AI674" s="105"/>
      <c r="AJ674" s="105"/>
      <c r="AK674" s="105"/>
      <c r="AL674" s="105"/>
      <c r="AM674" s="105"/>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c r="AG675" s="105"/>
      <c r="AH675" s="105"/>
      <c r="AI675" s="105"/>
      <c r="AJ675" s="105"/>
      <c r="AK675" s="105"/>
      <c r="AL675" s="105"/>
      <c r="AM675" s="105"/>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c r="AA676" s="105"/>
      <c r="AB676" s="105"/>
      <c r="AC676" s="105"/>
      <c r="AD676" s="105"/>
      <c r="AE676" s="105"/>
      <c r="AF676" s="105"/>
      <c r="AG676" s="105"/>
      <c r="AH676" s="105"/>
      <c r="AI676" s="105"/>
      <c r="AJ676" s="105"/>
      <c r="AK676" s="105"/>
      <c r="AL676" s="105"/>
      <c r="AM676" s="105"/>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c r="AA677" s="105"/>
      <c r="AB677" s="105"/>
      <c r="AC677" s="105"/>
      <c r="AD677" s="105"/>
      <c r="AE677" s="105"/>
      <c r="AF677" s="105"/>
      <c r="AG677" s="105"/>
      <c r="AH677" s="105"/>
      <c r="AI677" s="105"/>
      <c r="AJ677" s="105"/>
      <c r="AK677" s="105"/>
      <c r="AL677" s="105"/>
      <c r="AM677" s="105"/>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c r="AA678" s="105"/>
      <c r="AB678" s="105"/>
      <c r="AC678" s="105"/>
      <c r="AD678" s="105"/>
      <c r="AE678" s="105"/>
      <c r="AF678" s="105"/>
      <c r="AG678" s="105"/>
      <c r="AH678" s="105"/>
      <c r="AI678" s="105"/>
      <c r="AJ678" s="105"/>
      <c r="AK678" s="105"/>
      <c r="AL678" s="105"/>
      <c r="AM678" s="105"/>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c r="AA679" s="105"/>
      <c r="AB679" s="105"/>
      <c r="AC679" s="105"/>
      <c r="AD679" s="105"/>
      <c r="AE679" s="105"/>
      <c r="AF679" s="105"/>
      <c r="AG679" s="105"/>
      <c r="AH679" s="105"/>
      <c r="AI679" s="105"/>
      <c r="AJ679" s="105"/>
      <c r="AK679" s="105"/>
      <c r="AL679" s="105"/>
      <c r="AM679" s="105"/>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c r="AG680" s="105"/>
      <c r="AH680" s="105"/>
      <c r="AI680" s="105"/>
      <c r="AJ680" s="105"/>
      <c r="AK680" s="105"/>
      <c r="AL680" s="105"/>
      <c r="AM680" s="105"/>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105"/>
      <c r="AL681" s="105"/>
      <c r="AM681" s="105"/>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c r="AA682" s="105"/>
      <c r="AB682" s="105"/>
      <c r="AC682" s="105"/>
      <c r="AD682" s="105"/>
      <c r="AE682" s="105"/>
      <c r="AF682" s="105"/>
      <c r="AG682" s="105"/>
      <c r="AH682" s="105"/>
      <c r="AI682" s="105"/>
      <c r="AJ682" s="105"/>
      <c r="AK682" s="105"/>
      <c r="AL682" s="105"/>
      <c r="AM682" s="105"/>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c r="AG683" s="105"/>
      <c r="AH683" s="105"/>
      <c r="AI683" s="105"/>
      <c r="AJ683" s="105"/>
      <c r="AK683" s="105"/>
      <c r="AL683" s="105"/>
      <c r="AM683" s="105"/>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c r="AA684" s="105"/>
      <c r="AB684" s="105"/>
      <c r="AC684" s="105"/>
      <c r="AD684" s="105"/>
      <c r="AE684" s="105"/>
      <c r="AF684" s="105"/>
      <c r="AG684" s="105"/>
      <c r="AH684" s="105"/>
      <c r="AI684" s="105"/>
      <c r="AJ684" s="105"/>
      <c r="AK684" s="105"/>
      <c r="AL684" s="105"/>
      <c r="AM684" s="105"/>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c r="AG685" s="105"/>
      <c r="AH685" s="105"/>
      <c r="AI685" s="105"/>
      <c r="AJ685" s="105"/>
      <c r="AK685" s="105"/>
      <c r="AL685" s="105"/>
      <c r="AM685" s="105"/>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c r="AA686" s="105"/>
      <c r="AB686" s="105"/>
      <c r="AC686" s="105"/>
      <c r="AD686" s="105"/>
      <c r="AE686" s="105"/>
      <c r="AF686" s="105"/>
      <c r="AG686" s="105"/>
      <c r="AH686" s="105"/>
      <c r="AI686" s="105"/>
      <c r="AJ686" s="105"/>
      <c r="AK686" s="105"/>
      <c r="AL686" s="105"/>
      <c r="AM686" s="105"/>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c r="AA687" s="105"/>
      <c r="AB687" s="105"/>
      <c r="AC687" s="105"/>
      <c r="AD687" s="105"/>
      <c r="AE687" s="105"/>
      <c r="AF687" s="105"/>
      <c r="AG687" s="105"/>
      <c r="AH687" s="105"/>
      <c r="AI687" s="105"/>
      <c r="AJ687" s="105"/>
      <c r="AK687" s="105"/>
      <c r="AL687" s="105"/>
      <c r="AM687" s="105"/>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c r="AA688" s="105"/>
      <c r="AB688" s="105"/>
      <c r="AC688" s="105"/>
      <c r="AD688" s="105"/>
      <c r="AE688" s="105"/>
      <c r="AF688" s="105"/>
      <c r="AG688" s="105"/>
      <c r="AH688" s="105"/>
      <c r="AI688" s="105"/>
      <c r="AJ688" s="105"/>
      <c r="AK688" s="105"/>
      <c r="AL688" s="105"/>
      <c r="AM688" s="105"/>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G689" s="105"/>
      <c r="AH689" s="105"/>
      <c r="AI689" s="105"/>
      <c r="AJ689" s="105"/>
      <c r="AK689" s="105"/>
      <c r="AL689" s="105"/>
      <c r="AM689" s="105"/>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c r="AA690" s="105"/>
      <c r="AB690" s="105"/>
      <c r="AC690" s="105"/>
      <c r="AD690" s="105"/>
      <c r="AE690" s="105"/>
      <c r="AF690" s="105"/>
      <c r="AG690" s="105"/>
      <c r="AH690" s="105"/>
      <c r="AI690" s="105"/>
      <c r="AJ690" s="105"/>
      <c r="AK690" s="105"/>
      <c r="AL690" s="105"/>
      <c r="AM690" s="105"/>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c r="AA691" s="105"/>
      <c r="AB691" s="105"/>
      <c r="AC691" s="105"/>
      <c r="AD691" s="105"/>
      <c r="AE691" s="105"/>
      <c r="AF691" s="105"/>
      <c r="AG691" s="105"/>
      <c r="AH691" s="105"/>
      <c r="AI691" s="105"/>
      <c r="AJ691" s="105"/>
      <c r="AK691" s="105"/>
      <c r="AL691" s="105"/>
      <c r="AM691" s="105"/>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c r="AG692" s="105"/>
      <c r="AH692" s="105"/>
      <c r="AI692" s="105"/>
      <c r="AJ692" s="105"/>
      <c r="AK692" s="105"/>
      <c r="AL692" s="105"/>
      <c r="AM692" s="105"/>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c r="AG693" s="105"/>
      <c r="AH693" s="105"/>
      <c r="AI693" s="105"/>
      <c r="AJ693" s="105"/>
      <c r="AK693" s="105"/>
      <c r="AL693" s="105"/>
      <c r="AM693" s="105"/>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c r="AA694" s="105"/>
      <c r="AB694" s="105"/>
      <c r="AC694" s="105"/>
      <c r="AD694" s="105"/>
      <c r="AE694" s="105"/>
      <c r="AF694" s="105"/>
      <c r="AG694" s="105"/>
      <c r="AH694" s="105"/>
      <c r="AI694" s="105"/>
      <c r="AJ694" s="105"/>
      <c r="AK694" s="105"/>
      <c r="AL694" s="105"/>
      <c r="AM694" s="105"/>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c r="AG695" s="105"/>
      <c r="AH695" s="105"/>
      <c r="AI695" s="105"/>
      <c r="AJ695" s="105"/>
      <c r="AK695" s="105"/>
      <c r="AL695" s="105"/>
      <c r="AM695" s="105"/>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c r="AG696" s="105"/>
      <c r="AH696" s="105"/>
      <c r="AI696" s="105"/>
      <c r="AJ696" s="105"/>
      <c r="AK696" s="105"/>
      <c r="AL696" s="105"/>
      <c r="AM696" s="105"/>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c r="AA697" s="105"/>
      <c r="AB697" s="105"/>
      <c r="AC697" s="105"/>
      <c r="AD697" s="105"/>
      <c r="AE697" s="105"/>
      <c r="AF697" s="105"/>
      <c r="AG697" s="105"/>
      <c r="AH697" s="105"/>
      <c r="AI697" s="105"/>
      <c r="AJ697" s="105"/>
      <c r="AK697" s="105"/>
      <c r="AL697" s="105"/>
      <c r="AM697" s="105"/>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c r="AG698" s="105"/>
      <c r="AH698" s="105"/>
      <c r="AI698" s="105"/>
      <c r="AJ698" s="105"/>
      <c r="AK698" s="105"/>
      <c r="AL698" s="105"/>
      <c r="AM698" s="105"/>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c r="AA699" s="105"/>
      <c r="AB699" s="105"/>
      <c r="AC699" s="105"/>
      <c r="AD699" s="105"/>
      <c r="AE699" s="105"/>
      <c r="AF699" s="105"/>
      <c r="AG699" s="105"/>
      <c r="AH699" s="105"/>
      <c r="AI699" s="105"/>
      <c r="AJ699" s="105"/>
      <c r="AK699" s="105"/>
      <c r="AL699" s="105"/>
      <c r="AM699" s="105"/>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c r="AA700" s="105"/>
      <c r="AB700" s="105"/>
      <c r="AC700" s="105"/>
      <c r="AD700" s="105"/>
      <c r="AE700" s="105"/>
      <c r="AF700" s="105"/>
      <c r="AG700" s="105"/>
      <c r="AH700" s="105"/>
      <c r="AI700" s="105"/>
      <c r="AJ700" s="105"/>
      <c r="AK700" s="105"/>
      <c r="AL700" s="105"/>
      <c r="AM700" s="105"/>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105"/>
      <c r="AL701" s="105"/>
      <c r="AM701" s="105"/>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5"/>
      <c r="AL702" s="105"/>
      <c r="AM702" s="105"/>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c r="AA703" s="105"/>
      <c r="AB703" s="105"/>
      <c r="AC703" s="105"/>
      <c r="AD703" s="105"/>
      <c r="AE703" s="105"/>
      <c r="AF703" s="105"/>
      <c r="AG703" s="105"/>
      <c r="AH703" s="105"/>
      <c r="AI703" s="105"/>
      <c r="AJ703" s="105"/>
      <c r="AK703" s="105"/>
      <c r="AL703" s="105"/>
      <c r="AM703" s="105"/>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c r="AA704" s="105"/>
      <c r="AB704" s="105"/>
      <c r="AC704" s="105"/>
      <c r="AD704" s="105"/>
      <c r="AE704" s="105"/>
      <c r="AF704" s="105"/>
      <c r="AG704" s="105"/>
      <c r="AH704" s="105"/>
      <c r="AI704" s="105"/>
      <c r="AJ704" s="105"/>
      <c r="AK704" s="105"/>
      <c r="AL704" s="105"/>
      <c r="AM704" s="105"/>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c r="AA705" s="105"/>
      <c r="AB705" s="105"/>
      <c r="AC705" s="105"/>
      <c r="AD705" s="105"/>
      <c r="AE705" s="105"/>
      <c r="AF705" s="105"/>
      <c r="AG705" s="105"/>
      <c r="AH705" s="105"/>
      <c r="AI705" s="105"/>
      <c r="AJ705" s="105"/>
      <c r="AK705" s="105"/>
      <c r="AL705" s="105"/>
      <c r="AM705" s="105"/>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c r="AA706" s="105"/>
      <c r="AB706" s="105"/>
      <c r="AC706" s="105"/>
      <c r="AD706" s="105"/>
      <c r="AE706" s="105"/>
      <c r="AF706" s="105"/>
      <c r="AG706" s="105"/>
      <c r="AH706" s="105"/>
      <c r="AI706" s="105"/>
      <c r="AJ706" s="105"/>
      <c r="AK706" s="105"/>
      <c r="AL706" s="105"/>
      <c r="AM706" s="105"/>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G707" s="105"/>
      <c r="AH707" s="105"/>
      <c r="AI707" s="105"/>
      <c r="AJ707" s="105"/>
      <c r="AK707" s="105"/>
      <c r="AL707" s="105"/>
      <c r="AM707" s="105"/>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c r="AG708" s="105"/>
      <c r="AH708" s="105"/>
      <c r="AI708" s="105"/>
      <c r="AJ708" s="105"/>
      <c r="AK708" s="105"/>
      <c r="AL708" s="105"/>
      <c r="AM708" s="105"/>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c r="AG709" s="105"/>
      <c r="AH709" s="105"/>
      <c r="AI709" s="105"/>
      <c r="AJ709" s="105"/>
      <c r="AK709" s="105"/>
      <c r="AL709" s="105"/>
      <c r="AM709" s="105"/>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c r="AG710" s="105"/>
      <c r="AH710" s="105"/>
      <c r="AI710" s="105"/>
      <c r="AJ710" s="105"/>
      <c r="AK710" s="105"/>
      <c r="AL710" s="105"/>
      <c r="AM710" s="105"/>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c r="AA711" s="105"/>
      <c r="AB711" s="105"/>
      <c r="AC711" s="105"/>
      <c r="AD711" s="105"/>
      <c r="AE711" s="105"/>
      <c r="AF711" s="105"/>
      <c r="AG711" s="105"/>
      <c r="AH711" s="105"/>
      <c r="AI711" s="105"/>
      <c r="AJ711" s="105"/>
      <c r="AK711" s="105"/>
      <c r="AL711" s="105"/>
      <c r="AM711" s="105"/>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c r="AA712" s="105"/>
      <c r="AB712" s="105"/>
      <c r="AC712" s="105"/>
      <c r="AD712" s="105"/>
      <c r="AE712" s="105"/>
      <c r="AF712" s="105"/>
      <c r="AG712" s="105"/>
      <c r="AH712" s="105"/>
      <c r="AI712" s="105"/>
      <c r="AJ712" s="105"/>
      <c r="AK712" s="105"/>
      <c r="AL712" s="105"/>
      <c r="AM712" s="105"/>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c r="AG713" s="105"/>
      <c r="AH713" s="105"/>
      <c r="AI713" s="105"/>
      <c r="AJ713" s="105"/>
      <c r="AK713" s="105"/>
      <c r="AL713" s="105"/>
      <c r="AM713" s="105"/>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c r="AG714" s="105"/>
      <c r="AH714" s="105"/>
      <c r="AI714" s="105"/>
      <c r="AJ714" s="105"/>
      <c r="AK714" s="105"/>
      <c r="AL714" s="105"/>
      <c r="AM714" s="105"/>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c r="AA715" s="105"/>
      <c r="AB715" s="105"/>
      <c r="AC715" s="105"/>
      <c r="AD715" s="105"/>
      <c r="AE715" s="105"/>
      <c r="AF715" s="105"/>
      <c r="AG715" s="105"/>
      <c r="AH715" s="105"/>
      <c r="AI715" s="105"/>
      <c r="AJ715" s="105"/>
      <c r="AK715" s="105"/>
      <c r="AL715" s="105"/>
      <c r="AM715" s="105"/>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5"/>
      <c r="AL716" s="105"/>
      <c r="AM716" s="105"/>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5"/>
      <c r="AL717" s="105"/>
      <c r="AM717" s="105"/>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5"/>
      <c r="AL718" s="105"/>
      <c r="AM718" s="105"/>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c r="AA719" s="105"/>
      <c r="AB719" s="105"/>
      <c r="AC719" s="105"/>
      <c r="AD719" s="105"/>
      <c r="AE719" s="105"/>
      <c r="AF719" s="105"/>
      <c r="AG719" s="105"/>
      <c r="AH719" s="105"/>
      <c r="AI719" s="105"/>
      <c r="AJ719" s="105"/>
      <c r="AK719" s="105"/>
      <c r="AL719" s="105"/>
      <c r="AM719" s="105"/>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c r="AG720" s="105"/>
      <c r="AH720" s="105"/>
      <c r="AI720" s="105"/>
      <c r="AJ720" s="105"/>
      <c r="AK720" s="105"/>
      <c r="AL720" s="105"/>
      <c r="AM720" s="105"/>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c r="AG721" s="105"/>
      <c r="AH721" s="105"/>
      <c r="AI721" s="105"/>
      <c r="AJ721" s="105"/>
      <c r="AK721" s="105"/>
      <c r="AL721" s="105"/>
      <c r="AM721" s="105"/>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c r="AG722" s="105"/>
      <c r="AH722" s="105"/>
      <c r="AI722" s="105"/>
      <c r="AJ722" s="105"/>
      <c r="AK722" s="105"/>
      <c r="AL722" s="105"/>
      <c r="AM722" s="105"/>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c r="AG723" s="105"/>
      <c r="AH723" s="105"/>
      <c r="AI723" s="105"/>
      <c r="AJ723" s="105"/>
      <c r="AK723" s="105"/>
      <c r="AL723" s="105"/>
      <c r="AM723" s="105"/>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105"/>
      <c r="AL724" s="105"/>
      <c r="AM724" s="105"/>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G725" s="105"/>
      <c r="AH725" s="105"/>
      <c r="AI725" s="105"/>
      <c r="AJ725" s="105"/>
      <c r="AK725" s="105"/>
      <c r="AL725" s="105"/>
      <c r="AM725" s="105"/>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c r="AG726" s="105"/>
      <c r="AH726" s="105"/>
      <c r="AI726" s="105"/>
      <c r="AJ726" s="105"/>
      <c r="AK726" s="105"/>
      <c r="AL726" s="105"/>
      <c r="AM726" s="105"/>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c r="AG727" s="105"/>
      <c r="AH727" s="105"/>
      <c r="AI727" s="105"/>
      <c r="AJ727" s="105"/>
      <c r="AK727" s="105"/>
      <c r="AL727" s="105"/>
      <c r="AM727" s="105"/>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c r="AA728" s="105"/>
      <c r="AB728" s="105"/>
      <c r="AC728" s="105"/>
      <c r="AD728" s="105"/>
      <c r="AE728" s="105"/>
      <c r="AF728" s="105"/>
      <c r="AG728" s="105"/>
      <c r="AH728" s="105"/>
      <c r="AI728" s="105"/>
      <c r="AJ728" s="105"/>
      <c r="AK728" s="105"/>
      <c r="AL728" s="105"/>
      <c r="AM728" s="105"/>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c r="AA729" s="105"/>
      <c r="AB729" s="105"/>
      <c r="AC729" s="105"/>
      <c r="AD729" s="105"/>
      <c r="AE729" s="105"/>
      <c r="AF729" s="105"/>
      <c r="AG729" s="105"/>
      <c r="AH729" s="105"/>
      <c r="AI729" s="105"/>
      <c r="AJ729" s="105"/>
      <c r="AK729" s="105"/>
      <c r="AL729" s="105"/>
      <c r="AM729" s="105"/>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c r="AG730" s="105"/>
      <c r="AH730" s="105"/>
      <c r="AI730" s="105"/>
      <c r="AJ730" s="105"/>
      <c r="AK730" s="105"/>
      <c r="AL730" s="105"/>
      <c r="AM730" s="105"/>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c r="AG731" s="105"/>
      <c r="AH731" s="105"/>
      <c r="AI731" s="105"/>
      <c r="AJ731" s="105"/>
      <c r="AK731" s="105"/>
      <c r="AL731" s="105"/>
      <c r="AM731" s="105"/>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c r="AA732" s="105"/>
      <c r="AB732" s="105"/>
      <c r="AC732" s="105"/>
      <c r="AD732" s="105"/>
      <c r="AE732" s="105"/>
      <c r="AF732" s="105"/>
      <c r="AG732" s="105"/>
      <c r="AH732" s="105"/>
      <c r="AI732" s="105"/>
      <c r="AJ732" s="105"/>
      <c r="AK732" s="105"/>
      <c r="AL732" s="105"/>
      <c r="AM732" s="105"/>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c r="AA733" s="105"/>
      <c r="AB733" s="105"/>
      <c r="AC733" s="105"/>
      <c r="AD733" s="105"/>
      <c r="AE733" s="105"/>
      <c r="AF733" s="105"/>
      <c r="AG733" s="105"/>
      <c r="AH733" s="105"/>
      <c r="AI733" s="105"/>
      <c r="AJ733" s="105"/>
      <c r="AK733" s="105"/>
      <c r="AL733" s="105"/>
      <c r="AM733" s="105"/>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c r="AG734" s="105"/>
      <c r="AH734" s="105"/>
      <c r="AI734" s="105"/>
      <c r="AJ734" s="105"/>
      <c r="AK734" s="105"/>
      <c r="AL734" s="105"/>
      <c r="AM734" s="105"/>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c r="AG735" s="105"/>
      <c r="AH735" s="105"/>
      <c r="AI735" s="105"/>
      <c r="AJ735" s="105"/>
      <c r="AK735" s="105"/>
      <c r="AL735" s="105"/>
      <c r="AM735" s="105"/>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5"/>
      <c r="AL736" s="105"/>
      <c r="AM736" s="105"/>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c r="AG737" s="105"/>
      <c r="AH737" s="105"/>
      <c r="AI737" s="105"/>
      <c r="AJ737" s="105"/>
      <c r="AK737" s="105"/>
      <c r="AL737" s="105"/>
      <c r="AM737" s="105"/>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c r="AG738" s="105"/>
      <c r="AH738" s="105"/>
      <c r="AI738" s="105"/>
      <c r="AJ738" s="105"/>
      <c r="AK738" s="105"/>
      <c r="AL738" s="105"/>
      <c r="AM738" s="105"/>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c r="AG739" s="105"/>
      <c r="AH739" s="105"/>
      <c r="AI739" s="105"/>
      <c r="AJ739" s="105"/>
      <c r="AK739" s="105"/>
      <c r="AL739" s="105"/>
      <c r="AM739" s="105"/>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c r="AA740" s="105"/>
      <c r="AB740" s="105"/>
      <c r="AC740" s="105"/>
      <c r="AD740" s="105"/>
      <c r="AE740" s="105"/>
      <c r="AF740" s="105"/>
      <c r="AG740" s="105"/>
      <c r="AH740" s="105"/>
      <c r="AI740" s="105"/>
      <c r="AJ740" s="105"/>
      <c r="AK740" s="105"/>
      <c r="AL740" s="105"/>
      <c r="AM740" s="105"/>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c r="AG741" s="105"/>
      <c r="AH741" s="105"/>
      <c r="AI741" s="105"/>
      <c r="AJ741" s="105"/>
      <c r="AK741" s="105"/>
      <c r="AL741" s="105"/>
      <c r="AM741" s="105"/>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c r="AG742" s="105"/>
      <c r="AH742" s="105"/>
      <c r="AI742" s="105"/>
      <c r="AJ742" s="105"/>
      <c r="AK742" s="105"/>
      <c r="AL742" s="105"/>
      <c r="AM742" s="105"/>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G743" s="105"/>
      <c r="AH743" s="105"/>
      <c r="AI743" s="105"/>
      <c r="AJ743" s="105"/>
      <c r="AK743" s="105"/>
      <c r="AL743" s="105"/>
      <c r="AM743" s="105"/>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c r="AA744" s="105"/>
      <c r="AB744" s="105"/>
      <c r="AC744" s="105"/>
      <c r="AD744" s="105"/>
      <c r="AE744" s="105"/>
      <c r="AF744" s="105"/>
      <c r="AG744" s="105"/>
      <c r="AH744" s="105"/>
      <c r="AI744" s="105"/>
      <c r="AJ744" s="105"/>
      <c r="AK744" s="105"/>
      <c r="AL744" s="105"/>
      <c r="AM744" s="105"/>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c r="AG745" s="105"/>
      <c r="AH745" s="105"/>
      <c r="AI745" s="105"/>
      <c r="AJ745" s="105"/>
      <c r="AK745" s="105"/>
      <c r="AL745" s="105"/>
      <c r="AM745" s="105"/>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c r="AA746" s="105"/>
      <c r="AB746" s="105"/>
      <c r="AC746" s="105"/>
      <c r="AD746" s="105"/>
      <c r="AE746" s="105"/>
      <c r="AF746" s="105"/>
      <c r="AG746" s="105"/>
      <c r="AH746" s="105"/>
      <c r="AI746" s="105"/>
      <c r="AJ746" s="105"/>
      <c r="AK746" s="105"/>
      <c r="AL746" s="105"/>
      <c r="AM746" s="105"/>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c r="AG747" s="105"/>
      <c r="AH747" s="105"/>
      <c r="AI747" s="105"/>
      <c r="AJ747" s="105"/>
      <c r="AK747" s="105"/>
      <c r="AL747" s="105"/>
      <c r="AM747" s="105"/>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105"/>
      <c r="AE748" s="105"/>
      <c r="AF748" s="105"/>
      <c r="AG748" s="105"/>
      <c r="AH748" s="105"/>
      <c r="AI748" s="105"/>
      <c r="AJ748" s="105"/>
      <c r="AK748" s="105"/>
      <c r="AL748" s="105"/>
      <c r="AM748" s="105"/>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c r="AA749" s="105"/>
      <c r="AB749" s="105"/>
      <c r="AC749" s="105"/>
      <c r="AD749" s="105"/>
      <c r="AE749" s="105"/>
      <c r="AF749" s="105"/>
      <c r="AG749" s="105"/>
      <c r="AH749" s="105"/>
      <c r="AI749" s="105"/>
      <c r="AJ749" s="105"/>
      <c r="AK749" s="105"/>
      <c r="AL749" s="105"/>
      <c r="AM749" s="105"/>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c r="AA750" s="105"/>
      <c r="AB750" s="105"/>
      <c r="AC750" s="105"/>
      <c r="AD750" s="105"/>
      <c r="AE750" s="105"/>
      <c r="AF750" s="105"/>
      <c r="AG750" s="105"/>
      <c r="AH750" s="105"/>
      <c r="AI750" s="105"/>
      <c r="AJ750" s="105"/>
      <c r="AK750" s="105"/>
      <c r="AL750" s="105"/>
      <c r="AM750" s="105"/>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c r="AA751" s="105"/>
      <c r="AB751" s="105"/>
      <c r="AC751" s="105"/>
      <c r="AD751" s="105"/>
      <c r="AE751" s="105"/>
      <c r="AF751" s="105"/>
      <c r="AG751" s="105"/>
      <c r="AH751" s="105"/>
      <c r="AI751" s="105"/>
      <c r="AJ751" s="105"/>
      <c r="AK751" s="105"/>
      <c r="AL751" s="105"/>
      <c r="AM751" s="105"/>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c r="AG752" s="105"/>
      <c r="AH752" s="105"/>
      <c r="AI752" s="105"/>
      <c r="AJ752" s="105"/>
      <c r="AK752" s="105"/>
      <c r="AL752" s="105"/>
      <c r="AM752" s="105"/>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c r="AA753" s="105"/>
      <c r="AB753" s="105"/>
      <c r="AC753" s="105"/>
      <c r="AD753" s="105"/>
      <c r="AE753" s="105"/>
      <c r="AF753" s="105"/>
      <c r="AG753" s="105"/>
      <c r="AH753" s="105"/>
      <c r="AI753" s="105"/>
      <c r="AJ753" s="105"/>
      <c r="AK753" s="105"/>
      <c r="AL753" s="105"/>
      <c r="AM753" s="105"/>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c r="AA754" s="105"/>
      <c r="AB754" s="105"/>
      <c r="AC754" s="105"/>
      <c r="AD754" s="105"/>
      <c r="AE754" s="105"/>
      <c r="AF754" s="105"/>
      <c r="AG754" s="105"/>
      <c r="AH754" s="105"/>
      <c r="AI754" s="105"/>
      <c r="AJ754" s="105"/>
      <c r="AK754" s="105"/>
      <c r="AL754" s="105"/>
      <c r="AM754" s="105"/>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c r="AA755" s="105"/>
      <c r="AB755" s="105"/>
      <c r="AC755" s="105"/>
      <c r="AD755" s="105"/>
      <c r="AE755" s="105"/>
      <c r="AF755" s="105"/>
      <c r="AG755" s="105"/>
      <c r="AH755" s="105"/>
      <c r="AI755" s="105"/>
      <c r="AJ755" s="105"/>
      <c r="AK755" s="105"/>
      <c r="AL755" s="105"/>
      <c r="AM755" s="105"/>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c r="AA756" s="105"/>
      <c r="AB756" s="105"/>
      <c r="AC756" s="105"/>
      <c r="AD756" s="105"/>
      <c r="AE756" s="105"/>
      <c r="AF756" s="105"/>
      <c r="AG756" s="105"/>
      <c r="AH756" s="105"/>
      <c r="AI756" s="105"/>
      <c r="AJ756" s="105"/>
      <c r="AK756" s="105"/>
      <c r="AL756" s="105"/>
      <c r="AM756" s="105"/>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c r="AA757" s="105"/>
      <c r="AB757" s="105"/>
      <c r="AC757" s="105"/>
      <c r="AD757" s="105"/>
      <c r="AE757" s="105"/>
      <c r="AF757" s="105"/>
      <c r="AG757" s="105"/>
      <c r="AH757" s="105"/>
      <c r="AI757" s="105"/>
      <c r="AJ757" s="105"/>
      <c r="AK757" s="105"/>
      <c r="AL757" s="105"/>
      <c r="AM757" s="105"/>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c r="AA758" s="105"/>
      <c r="AB758" s="105"/>
      <c r="AC758" s="105"/>
      <c r="AD758" s="105"/>
      <c r="AE758" s="105"/>
      <c r="AF758" s="105"/>
      <c r="AG758" s="105"/>
      <c r="AH758" s="105"/>
      <c r="AI758" s="105"/>
      <c r="AJ758" s="105"/>
      <c r="AK758" s="105"/>
      <c r="AL758" s="105"/>
      <c r="AM758" s="105"/>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c r="AA759" s="105"/>
      <c r="AB759" s="105"/>
      <c r="AC759" s="105"/>
      <c r="AD759" s="105"/>
      <c r="AE759" s="105"/>
      <c r="AF759" s="105"/>
      <c r="AG759" s="105"/>
      <c r="AH759" s="105"/>
      <c r="AI759" s="105"/>
      <c r="AJ759" s="105"/>
      <c r="AK759" s="105"/>
      <c r="AL759" s="105"/>
      <c r="AM759" s="105"/>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c r="AA760" s="105"/>
      <c r="AB760" s="105"/>
      <c r="AC760" s="105"/>
      <c r="AD760" s="105"/>
      <c r="AE760" s="105"/>
      <c r="AF760" s="105"/>
      <c r="AG760" s="105"/>
      <c r="AH760" s="105"/>
      <c r="AI760" s="105"/>
      <c r="AJ760" s="105"/>
      <c r="AK760" s="105"/>
      <c r="AL760" s="105"/>
      <c r="AM760" s="105"/>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c r="AG761" s="105"/>
      <c r="AH761" s="105"/>
      <c r="AI761" s="105"/>
      <c r="AJ761" s="105"/>
      <c r="AK761" s="105"/>
      <c r="AL761" s="105"/>
      <c r="AM761" s="105"/>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c r="AG762" s="105"/>
      <c r="AH762" s="105"/>
      <c r="AI762" s="105"/>
      <c r="AJ762" s="105"/>
      <c r="AK762" s="105"/>
      <c r="AL762" s="105"/>
      <c r="AM762" s="105"/>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c r="AA763" s="105"/>
      <c r="AB763" s="105"/>
      <c r="AC763" s="105"/>
      <c r="AD763" s="105"/>
      <c r="AE763" s="105"/>
      <c r="AF763" s="105"/>
      <c r="AG763" s="105"/>
      <c r="AH763" s="105"/>
      <c r="AI763" s="105"/>
      <c r="AJ763" s="105"/>
      <c r="AK763" s="105"/>
      <c r="AL763" s="105"/>
      <c r="AM763" s="105"/>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c r="AA764" s="105"/>
      <c r="AB764" s="105"/>
      <c r="AC764" s="105"/>
      <c r="AD764" s="105"/>
      <c r="AE764" s="105"/>
      <c r="AF764" s="105"/>
      <c r="AG764" s="105"/>
      <c r="AH764" s="105"/>
      <c r="AI764" s="105"/>
      <c r="AJ764" s="105"/>
      <c r="AK764" s="105"/>
      <c r="AL764" s="105"/>
      <c r="AM764" s="105"/>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c r="AA765" s="105"/>
      <c r="AB765" s="105"/>
      <c r="AC765" s="105"/>
      <c r="AD765" s="105"/>
      <c r="AE765" s="105"/>
      <c r="AF765" s="105"/>
      <c r="AG765" s="105"/>
      <c r="AH765" s="105"/>
      <c r="AI765" s="105"/>
      <c r="AJ765" s="105"/>
      <c r="AK765" s="105"/>
      <c r="AL765" s="105"/>
      <c r="AM765" s="105"/>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c r="AA766" s="105"/>
      <c r="AB766" s="105"/>
      <c r="AC766" s="105"/>
      <c r="AD766" s="105"/>
      <c r="AE766" s="105"/>
      <c r="AF766" s="105"/>
      <c r="AG766" s="105"/>
      <c r="AH766" s="105"/>
      <c r="AI766" s="105"/>
      <c r="AJ766" s="105"/>
      <c r="AK766" s="105"/>
      <c r="AL766" s="105"/>
      <c r="AM766" s="105"/>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c r="AA767" s="105"/>
      <c r="AB767" s="105"/>
      <c r="AC767" s="105"/>
      <c r="AD767" s="105"/>
      <c r="AE767" s="105"/>
      <c r="AF767" s="105"/>
      <c r="AG767" s="105"/>
      <c r="AH767" s="105"/>
      <c r="AI767" s="105"/>
      <c r="AJ767" s="105"/>
      <c r="AK767" s="105"/>
      <c r="AL767" s="105"/>
      <c r="AM767" s="105"/>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c r="AA768" s="105"/>
      <c r="AB768" s="105"/>
      <c r="AC768" s="105"/>
      <c r="AD768" s="105"/>
      <c r="AE768" s="105"/>
      <c r="AF768" s="105"/>
      <c r="AG768" s="105"/>
      <c r="AH768" s="105"/>
      <c r="AI768" s="105"/>
      <c r="AJ768" s="105"/>
      <c r="AK768" s="105"/>
      <c r="AL768" s="105"/>
      <c r="AM768" s="105"/>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c r="AA769" s="105"/>
      <c r="AB769" s="105"/>
      <c r="AC769" s="105"/>
      <c r="AD769" s="105"/>
      <c r="AE769" s="105"/>
      <c r="AF769" s="105"/>
      <c r="AG769" s="105"/>
      <c r="AH769" s="105"/>
      <c r="AI769" s="105"/>
      <c r="AJ769" s="105"/>
      <c r="AK769" s="105"/>
      <c r="AL769" s="105"/>
      <c r="AM769" s="105"/>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c r="AA770" s="105"/>
      <c r="AB770" s="105"/>
      <c r="AC770" s="105"/>
      <c r="AD770" s="105"/>
      <c r="AE770" s="105"/>
      <c r="AF770" s="105"/>
      <c r="AG770" s="105"/>
      <c r="AH770" s="105"/>
      <c r="AI770" s="105"/>
      <c r="AJ770" s="105"/>
      <c r="AK770" s="105"/>
      <c r="AL770" s="105"/>
      <c r="AM770" s="105"/>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c r="AA771" s="105"/>
      <c r="AB771" s="105"/>
      <c r="AC771" s="105"/>
      <c r="AD771" s="105"/>
      <c r="AE771" s="105"/>
      <c r="AF771" s="105"/>
      <c r="AG771" s="105"/>
      <c r="AH771" s="105"/>
      <c r="AI771" s="105"/>
      <c r="AJ771" s="105"/>
      <c r="AK771" s="105"/>
      <c r="AL771" s="105"/>
      <c r="AM771" s="105"/>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c r="AA772" s="105"/>
      <c r="AB772" s="105"/>
      <c r="AC772" s="105"/>
      <c r="AD772" s="105"/>
      <c r="AE772" s="105"/>
      <c r="AF772" s="105"/>
      <c r="AG772" s="105"/>
      <c r="AH772" s="105"/>
      <c r="AI772" s="105"/>
      <c r="AJ772" s="105"/>
      <c r="AK772" s="105"/>
      <c r="AL772" s="105"/>
      <c r="AM772" s="105"/>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c r="AA773" s="105"/>
      <c r="AB773" s="105"/>
      <c r="AC773" s="105"/>
      <c r="AD773" s="105"/>
      <c r="AE773" s="105"/>
      <c r="AF773" s="105"/>
      <c r="AG773" s="105"/>
      <c r="AH773" s="105"/>
      <c r="AI773" s="105"/>
      <c r="AJ773" s="105"/>
      <c r="AK773" s="105"/>
      <c r="AL773" s="105"/>
      <c r="AM773" s="105"/>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c r="AA774" s="105"/>
      <c r="AB774" s="105"/>
      <c r="AC774" s="105"/>
      <c r="AD774" s="105"/>
      <c r="AE774" s="105"/>
      <c r="AF774" s="105"/>
      <c r="AG774" s="105"/>
      <c r="AH774" s="105"/>
      <c r="AI774" s="105"/>
      <c r="AJ774" s="105"/>
      <c r="AK774" s="105"/>
      <c r="AL774" s="105"/>
      <c r="AM774" s="105"/>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c r="AA775" s="105"/>
      <c r="AB775" s="105"/>
      <c r="AC775" s="105"/>
      <c r="AD775" s="105"/>
      <c r="AE775" s="105"/>
      <c r="AF775" s="105"/>
      <c r="AG775" s="105"/>
      <c r="AH775" s="105"/>
      <c r="AI775" s="105"/>
      <c r="AJ775" s="105"/>
      <c r="AK775" s="105"/>
      <c r="AL775" s="105"/>
      <c r="AM775" s="105"/>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c r="AA776" s="105"/>
      <c r="AB776" s="105"/>
      <c r="AC776" s="105"/>
      <c r="AD776" s="105"/>
      <c r="AE776" s="105"/>
      <c r="AF776" s="105"/>
      <c r="AG776" s="105"/>
      <c r="AH776" s="105"/>
      <c r="AI776" s="105"/>
      <c r="AJ776" s="105"/>
      <c r="AK776" s="105"/>
      <c r="AL776" s="105"/>
      <c r="AM776" s="105"/>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c r="AA777" s="105"/>
      <c r="AB777" s="105"/>
      <c r="AC777" s="105"/>
      <c r="AD777" s="105"/>
      <c r="AE777" s="105"/>
      <c r="AF777" s="105"/>
      <c r="AG777" s="105"/>
      <c r="AH777" s="105"/>
      <c r="AI777" s="105"/>
      <c r="AJ777" s="105"/>
      <c r="AK777" s="105"/>
      <c r="AL777" s="105"/>
      <c r="AM777" s="105"/>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c r="AA778" s="105"/>
      <c r="AB778" s="105"/>
      <c r="AC778" s="105"/>
      <c r="AD778" s="105"/>
      <c r="AE778" s="105"/>
      <c r="AF778" s="105"/>
      <c r="AG778" s="105"/>
      <c r="AH778" s="105"/>
      <c r="AI778" s="105"/>
      <c r="AJ778" s="105"/>
      <c r="AK778" s="105"/>
      <c r="AL778" s="105"/>
      <c r="AM778" s="105"/>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c r="AG779" s="105"/>
      <c r="AH779" s="105"/>
      <c r="AI779" s="105"/>
      <c r="AJ779" s="105"/>
      <c r="AK779" s="105"/>
      <c r="AL779" s="105"/>
      <c r="AM779" s="105"/>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c r="AA780" s="105"/>
      <c r="AB780" s="105"/>
      <c r="AC780" s="105"/>
      <c r="AD780" s="105"/>
      <c r="AE780" s="105"/>
      <c r="AF780" s="105"/>
      <c r="AG780" s="105"/>
      <c r="AH780" s="105"/>
      <c r="AI780" s="105"/>
      <c r="AJ780" s="105"/>
      <c r="AK780" s="105"/>
      <c r="AL780" s="105"/>
      <c r="AM780" s="105"/>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c r="AA781" s="105"/>
      <c r="AB781" s="105"/>
      <c r="AC781" s="105"/>
      <c r="AD781" s="105"/>
      <c r="AE781" s="105"/>
      <c r="AF781" s="105"/>
      <c r="AG781" s="105"/>
      <c r="AH781" s="105"/>
      <c r="AI781" s="105"/>
      <c r="AJ781" s="105"/>
      <c r="AK781" s="105"/>
      <c r="AL781" s="105"/>
      <c r="AM781" s="105"/>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c r="AG782" s="105"/>
      <c r="AH782" s="105"/>
      <c r="AI782" s="105"/>
      <c r="AJ782" s="105"/>
      <c r="AK782" s="105"/>
      <c r="AL782" s="105"/>
      <c r="AM782" s="105"/>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c r="AA783" s="105"/>
      <c r="AB783" s="105"/>
      <c r="AC783" s="105"/>
      <c r="AD783" s="105"/>
      <c r="AE783" s="105"/>
      <c r="AF783" s="105"/>
      <c r="AG783" s="105"/>
      <c r="AH783" s="105"/>
      <c r="AI783" s="105"/>
      <c r="AJ783" s="105"/>
      <c r="AK783" s="105"/>
      <c r="AL783" s="105"/>
      <c r="AM783" s="105"/>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c r="AA784" s="105"/>
      <c r="AB784" s="105"/>
      <c r="AC784" s="105"/>
      <c r="AD784" s="105"/>
      <c r="AE784" s="105"/>
      <c r="AF784" s="105"/>
      <c r="AG784" s="105"/>
      <c r="AH784" s="105"/>
      <c r="AI784" s="105"/>
      <c r="AJ784" s="105"/>
      <c r="AK784" s="105"/>
      <c r="AL784" s="105"/>
      <c r="AM784" s="105"/>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c r="AA785" s="105"/>
      <c r="AB785" s="105"/>
      <c r="AC785" s="105"/>
      <c r="AD785" s="105"/>
      <c r="AE785" s="105"/>
      <c r="AF785" s="105"/>
      <c r="AG785" s="105"/>
      <c r="AH785" s="105"/>
      <c r="AI785" s="105"/>
      <c r="AJ785" s="105"/>
      <c r="AK785" s="105"/>
      <c r="AL785" s="105"/>
      <c r="AM785" s="105"/>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c r="AG786" s="105"/>
      <c r="AH786" s="105"/>
      <c r="AI786" s="105"/>
      <c r="AJ786" s="105"/>
      <c r="AK786" s="105"/>
      <c r="AL786" s="105"/>
      <c r="AM786" s="105"/>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c r="AA787" s="105"/>
      <c r="AB787" s="105"/>
      <c r="AC787" s="105"/>
      <c r="AD787" s="105"/>
      <c r="AE787" s="105"/>
      <c r="AF787" s="105"/>
      <c r="AG787" s="105"/>
      <c r="AH787" s="105"/>
      <c r="AI787" s="105"/>
      <c r="AJ787" s="105"/>
      <c r="AK787" s="105"/>
      <c r="AL787" s="105"/>
      <c r="AM787" s="105"/>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c r="AG788" s="105"/>
      <c r="AH788" s="105"/>
      <c r="AI788" s="105"/>
      <c r="AJ788" s="105"/>
      <c r="AK788" s="105"/>
      <c r="AL788" s="105"/>
      <c r="AM788" s="105"/>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c r="AA789" s="105"/>
      <c r="AB789" s="105"/>
      <c r="AC789" s="105"/>
      <c r="AD789" s="105"/>
      <c r="AE789" s="105"/>
      <c r="AF789" s="105"/>
      <c r="AG789" s="105"/>
      <c r="AH789" s="105"/>
      <c r="AI789" s="105"/>
      <c r="AJ789" s="105"/>
      <c r="AK789" s="105"/>
      <c r="AL789" s="105"/>
      <c r="AM789" s="105"/>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c r="AA790" s="105"/>
      <c r="AB790" s="105"/>
      <c r="AC790" s="105"/>
      <c r="AD790" s="105"/>
      <c r="AE790" s="105"/>
      <c r="AF790" s="105"/>
      <c r="AG790" s="105"/>
      <c r="AH790" s="105"/>
      <c r="AI790" s="105"/>
      <c r="AJ790" s="105"/>
      <c r="AK790" s="105"/>
      <c r="AL790" s="105"/>
      <c r="AM790" s="105"/>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c r="AG791" s="105"/>
      <c r="AH791" s="105"/>
      <c r="AI791" s="105"/>
      <c r="AJ791" s="105"/>
      <c r="AK791" s="105"/>
      <c r="AL791" s="105"/>
      <c r="AM791" s="105"/>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c r="AA792" s="105"/>
      <c r="AB792" s="105"/>
      <c r="AC792" s="105"/>
      <c r="AD792" s="105"/>
      <c r="AE792" s="105"/>
      <c r="AF792" s="105"/>
      <c r="AG792" s="105"/>
      <c r="AH792" s="105"/>
      <c r="AI792" s="105"/>
      <c r="AJ792" s="105"/>
      <c r="AK792" s="105"/>
      <c r="AL792" s="105"/>
      <c r="AM792" s="105"/>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105"/>
      <c r="AL793" s="105"/>
      <c r="AM793" s="105"/>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c r="AA794" s="105"/>
      <c r="AB794" s="105"/>
      <c r="AC794" s="105"/>
      <c r="AD794" s="105"/>
      <c r="AE794" s="105"/>
      <c r="AF794" s="105"/>
      <c r="AG794" s="105"/>
      <c r="AH794" s="105"/>
      <c r="AI794" s="105"/>
      <c r="AJ794" s="105"/>
      <c r="AK794" s="105"/>
      <c r="AL794" s="105"/>
      <c r="AM794" s="105"/>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c r="AA795" s="105"/>
      <c r="AB795" s="105"/>
      <c r="AC795" s="105"/>
      <c r="AD795" s="105"/>
      <c r="AE795" s="105"/>
      <c r="AF795" s="105"/>
      <c r="AG795" s="105"/>
      <c r="AH795" s="105"/>
      <c r="AI795" s="105"/>
      <c r="AJ795" s="105"/>
      <c r="AK795" s="105"/>
      <c r="AL795" s="105"/>
      <c r="AM795" s="105"/>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c r="AA796" s="105"/>
      <c r="AB796" s="105"/>
      <c r="AC796" s="105"/>
      <c r="AD796" s="105"/>
      <c r="AE796" s="105"/>
      <c r="AF796" s="105"/>
      <c r="AG796" s="105"/>
      <c r="AH796" s="105"/>
      <c r="AI796" s="105"/>
      <c r="AJ796" s="105"/>
      <c r="AK796" s="105"/>
      <c r="AL796" s="105"/>
      <c r="AM796" s="105"/>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c r="AG797" s="105"/>
      <c r="AH797" s="105"/>
      <c r="AI797" s="105"/>
      <c r="AJ797" s="105"/>
      <c r="AK797" s="105"/>
      <c r="AL797" s="105"/>
      <c r="AM797" s="105"/>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c r="AA798" s="105"/>
      <c r="AB798" s="105"/>
      <c r="AC798" s="105"/>
      <c r="AD798" s="105"/>
      <c r="AE798" s="105"/>
      <c r="AF798" s="105"/>
      <c r="AG798" s="105"/>
      <c r="AH798" s="105"/>
      <c r="AI798" s="105"/>
      <c r="AJ798" s="105"/>
      <c r="AK798" s="105"/>
      <c r="AL798" s="105"/>
      <c r="AM798" s="105"/>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c r="AA799" s="105"/>
      <c r="AB799" s="105"/>
      <c r="AC799" s="105"/>
      <c r="AD799" s="105"/>
      <c r="AE799" s="105"/>
      <c r="AF799" s="105"/>
      <c r="AG799" s="105"/>
      <c r="AH799" s="105"/>
      <c r="AI799" s="105"/>
      <c r="AJ799" s="105"/>
      <c r="AK799" s="105"/>
      <c r="AL799" s="105"/>
      <c r="AM799" s="105"/>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c r="AA800" s="105"/>
      <c r="AB800" s="105"/>
      <c r="AC800" s="105"/>
      <c r="AD800" s="105"/>
      <c r="AE800" s="105"/>
      <c r="AF800" s="105"/>
      <c r="AG800" s="105"/>
      <c r="AH800" s="105"/>
      <c r="AI800" s="105"/>
      <c r="AJ800" s="105"/>
      <c r="AK800" s="105"/>
      <c r="AL800" s="105"/>
      <c r="AM800" s="105"/>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c r="AA801" s="105"/>
      <c r="AB801" s="105"/>
      <c r="AC801" s="105"/>
      <c r="AD801" s="105"/>
      <c r="AE801" s="105"/>
      <c r="AF801" s="105"/>
      <c r="AG801" s="105"/>
      <c r="AH801" s="105"/>
      <c r="AI801" s="105"/>
      <c r="AJ801" s="105"/>
      <c r="AK801" s="105"/>
      <c r="AL801" s="105"/>
      <c r="AM801" s="105"/>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c r="AG802" s="105"/>
      <c r="AH802" s="105"/>
      <c r="AI802" s="105"/>
      <c r="AJ802" s="105"/>
      <c r="AK802" s="105"/>
      <c r="AL802" s="105"/>
      <c r="AM802" s="105"/>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c r="AA803" s="105"/>
      <c r="AB803" s="105"/>
      <c r="AC803" s="105"/>
      <c r="AD803" s="105"/>
      <c r="AE803" s="105"/>
      <c r="AF803" s="105"/>
      <c r="AG803" s="105"/>
      <c r="AH803" s="105"/>
      <c r="AI803" s="105"/>
      <c r="AJ803" s="105"/>
      <c r="AK803" s="105"/>
      <c r="AL803" s="105"/>
      <c r="AM803" s="105"/>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c r="AA804" s="105"/>
      <c r="AB804" s="105"/>
      <c r="AC804" s="105"/>
      <c r="AD804" s="105"/>
      <c r="AE804" s="105"/>
      <c r="AF804" s="105"/>
      <c r="AG804" s="105"/>
      <c r="AH804" s="105"/>
      <c r="AI804" s="105"/>
      <c r="AJ804" s="105"/>
      <c r="AK804" s="105"/>
      <c r="AL804" s="105"/>
      <c r="AM804" s="105"/>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c r="AA805" s="105"/>
      <c r="AB805" s="105"/>
      <c r="AC805" s="105"/>
      <c r="AD805" s="105"/>
      <c r="AE805" s="105"/>
      <c r="AF805" s="105"/>
      <c r="AG805" s="105"/>
      <c r="AH805" s="105"/>
      <c r="AI805" s="105"/>
      <c r="AJ805" s="105"/>
      <c r="AK805" s="105"/>
      <c r="AL805" s="105"/>
      <c r="AM805" s="105"/>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05"/>
      <c r="AL806" s="105"/>
      <c r="AM806" s="105"/>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c r="AA807" s="105"/>
      <c r="AB807" s="105"/>
      <c r="AC807" s="105"/>
      <c r="AD807" s="105"/>
      <c r="AE807" s="105"/>
      <c r="AF807" s="105"/>
      <c r="AG807" s="105"/>
      <c r="AH807" s="105"/>
      <c r="AI807" s="105"/>
      <c r="AJ807" s="105"/>
      <c r="AK807" s="105"/>
      <c r="AL807" s="105"/>
      <c r="AM807" s="105"/>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c r="AA808" s="105"/>
      <c r="AB808" s="105"/>
      <c r="AC808" s="105"/>
      <c r="AD808" s="105"/>
      <c r="AE808" s="105"/>
      <c r="AF808" s="105"/>
      <c r="AG808" s="105"/>
      <c r="AH808" s="105"/>
      <c r="AI808" s="105"/>
      <c r="AJ808" s="105"/>
      <c r="AK808" s="105"/>
      <c r="AL808" s="105"/>
      <c r="AM808" s="105"/>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c r="AA809" s="105"/>
      <c r="AB809" s="105"/>
      <c r="AC809" s="105"/>
      <c r="AD809" s="105"/>
      <c r="AE809" s="105"/>
      <c r="AF809" s="105"/>
      <c r="AG809" s="105"/>
      <c r="AH809" s="105"/>
      <c r="AI809" s="105"/>
      <c r="AJ809" s="105"/>
      <c r="AK809" s="105"/>
      <c r="AL809" s="105"/>
      <c r="AM809" s="105"/>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c r="AA810" s="105"/>
      <c r="AB810" s="105"/>
      <c r="AC810" s="105"/>
      <c r="AD810" s="105"/>
      <c r="AE810" s="105"/>
      <c r="AF810" s="105"/>
      <c r="AG810" s="105"/>
      <c r="AH810" s="105"/>
      <c r="AI810" s="105"/>
      <c r="AJ810" s="105"/>
      <c r="AK810" s="105"/>
      <c r="AL810" s="105"/>
      <c r="AM810" s="105"/>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c r="AA811" s="105"/>
      <c r="AB811" s="105"/>
      <c r="AC811" s="105"/>
      <c r="AD811" s="105"/>
      <c r="AE811" s="105"/>
      <c r="AF811" s="105"/>
      <c r="AG811" s="105"/>
      <c r="AH811" s="105"/>
      <c r="AI811" s="105"/>
      <c r="AJ811" s="105"/>
      <c r="AK811" s="105"/>
      <c r="AL811" s="105"/>
      <c r="AM811" s="105"/>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c r="AA812" s="105"/>
      <c r="AB812" s="105"/>
      <c r="AC812" s="105"/>
      <c r="AD812" s="105"/>
      <c r="AE812" s="105"/>
      <c r="AF812" s="105"/>
      <c r="AG812" s="105"/>
      <c r="AH812" s="105"/>
      <c r="AI812" s="105"/>
      <c r="AJ812" s="105"/>
      <c r="AK812" s="105"/>
      <c r="AL812" s="105"/>
      <c r="AM812" s="105"/>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c r="AA813" s="105"/>
      <c r="AB813" s="105"/>
      <c r="AC813" s="105"/>
      <c r="AD813" s="105"/>
      <c r="AE813" s="105"/>
      <c r="AF813" s="105"/>
      <c r="AG813" s="105"/>
      <c r="AH813" s="105"/>
      <c r="AI813" s="105"/>
      <c r="AJ813" s="105"/>
      <c r="AK813" s="105"/>
      <c r="AL813" s="105"/>
      <c r="AM813" s="105"/>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c r="AA814" s="105"/>
      <c r="AB814" s="105"/>
      <c r="AC814" s="105"/>
      <c r="AD814" s="105"/>
      <c r="AE814" s="105"/>
      <c r="AF814" s="105"/>
      <c r="AG814" s="105"/>
      <c r="AH814" s="105"/>
      <c r="AI814" s="105"/>
      <c r="AJ814" s="105"/>
      <c r="AK814" s="105"/>
      <c r="AL814" s="105"/>
      <c r="AM814" s="105"/>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c r="AA815" s="105"/>
      <c r="AB815" s="105"/>
      <c r="AC815" s="105"/>
      <c r="AD815" s="105"/>
      <c r="AE815" s="105"/>
      <c r="AF815" s="105"/>
      <c r="AG815" s="105"/>
      <c r="AH815" s="105"/>
      <c r="AI815" s="105"/>
      <c r="AJ815" s="105"/>
      <c r="AK815" s="105"/>
      <c r="AL815" s="105"/>
      <c r="AM815" s="105"/>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c r="AA816" s="105"/>
      <c r="AB816" s="105"/>
      <c r="AC816" s="105"/>
      <c r="AD816" s="105"/>
      <c r="AE816" s="105"/>
      <c r="AF816" s="105"/>
      <c r="AG816" s="105"/>
      <c r="AH816" s="105"/>
      <c r="AI816" s="105"/>
      <c r="AJ816" s="105"/>
      <c r="AK816" s="105"/>
      <c r="AL816" s="105"/>
      <c r="AM816" s="105"/>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c r="AA817" s="105"/>
      <c r="AB817" s="105"/>
      <c r="AC817" s="105"/>
      <c r="AD817" s="105"/>
      <c r="AE817" s="105"/>
      <c r="AF817" s="105"/>
      <c r="AG817" s="105"/>
      <c r="AH817" s="105"/>
      <c r="AI817" s="105"/>
      <c r="AJ817" s="105"/>
      <c r="AK817" s="105"/>
      <c r="AL817" s="105"/>
      <c r="AM817" s="105"/>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c r="AA818" s="105"/>
      <c r="AB818" s="105"/>
      <c r="AC818" s="105"/>
      <c r="AD818" s="105"/>
      <c r="AE818" s="105"/>
      <c r="AF818" s="105"/>
      <c r="AG818" s="105"/>
      <c r="AH818" s="105"/>
      <c r="AI818" s="105"/>
      <c r="AJ818" s="105"/>
      <c r="AK818" s="105"/>
      <c r="AL818" s="105"/>
      <c r="AM818" s="105"/>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c r="AA819" s="105"/>
      <c r="AB819" s="105"/>
      <c r="AC819" s="105"/>
      <c r="AD819" s="105"/>
      <c r="AE819" s="105"/>
      <c r="AF819" s="105"/>
      <c r="AG819" s="105"/>
      <c r="AH819" s="105"/>
      <c r="AI819" s="105"/>
      <c r="AJ819" s="105"/>
      <c r="AK819" s="105"/>
      <c r="AL819" s="105"/>
      <c r="AM819" s="105"/>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c r="AA820" s="105"/>
      <c r="AB820" s="105"/>
      <c r="AC820" s="105"/>
      <c r="AD820" s="105"/>
      <c r="AE820" s="105"/>
      <c r="AF820" s="105"/>
      <c r="AG820" s="105"/>
      <c r="AH820" s="105"/>
      <c r="AI820" s="105"/>
      <c r="AJ820" s="105"/>
      <c r="AK820" s="105"/>
      <c r="AL820" s="105"/>
      <c r="AM820" s="105"/>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c r="AA821" s="105"/>
      <c r="AB821" s="105"/>
      <c r="AC821" s="105"/>
      <c r="AD821" s="105"/>
      <c r="AE821" s="105"/>
      <c r="AF821" s="105"/>
      <c r="AG821" s="105"/>
      <c r="AH821" s="105"/>
      <c r="AI821" s="105"/>
      <c r="AJ821" s="105"/>
      <c r="AK821" s="105"/>
      <c r="AL821" s="105"/>
      <c r="AM821" s="105"/>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c r="AA822" s="105"/>
      <c r="AB822" s="105"/>
      <c r="AC822" s="105"/>
      <c r="AD822" s="105"/>
      <c r="AE822" s="105"/>
      <c r="AF822" s="105"/>
      <c r="AG822" s="105"/>
      <c r="AH822" s="105"/>
      <c r="AI822" s="105"/>
      <c r="AJ822" s="105"/>
      <c r="AK822" s="105"/>
      <c r="AL822" s="105"/>
      <c r="AM822" s="105"/>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c r="AA823" s="105"/>
      <c r="AB823" s="105"/>
      <c r="AC823" s="105"/>
      <c r="AD823" s="105"/>
      <c r="AE823" s="105"/>
      <c r="AF823" s="105"/>
      <c r="AG823" s="105"/>
      <c r="AH823" s="105"/>
      <c r="AI823" s="105"/>
      <c r="AJ823" s="105"/>
      <c r="AK823" s="105"/>
      <c r="AL823" s="105"/>
      <c r="AM823" s="105"/>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c r="AA824" s="105"/>
      <c r="AB824" s="105"/>
      <c r="AC824" s="105"/>
      <c r="AD824" s="105"/>
      <c r="AE824" s="105"/>
      <c r="AF824" s="105"/>
      <c r="AG824" s="105"/>
      <c r="AH824" s="105"/>
      <c r="AI824" s="105"/>
      <c r="AJ824" s="105"/>
      <c r="AK824" s="105"/>
      <c r="AL824" s="105"/>
      <c r="AM824" s="105"/>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c r="AA825" s="105"/>
      <c r="AB825" s="105"/>
      <c r="AC825" s="105"/>
      <c r="AD825" s="105"/>
      <c r="AE825" s="105"/>
      <c r="AF825" s="105"/>
      <c r="AG825" s="105"/>
      <c r="AH825" s="105"/>
      <c r="AI825" s="105"/>
      <c r="AJ825" s="105"/>
      <c r="AK825" s="105"/>
      <c r="AL825" s="105"/>
      <c r="AM825" s="105"/>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c r="AA826" s="105"/>
      <c r="AB826" s="105"/>
      <c r="AC826" s="105"/>
      <c r="AD826" s="105"/>
      <c r="AE826" s="105"/>
      <c r="AF826" s="105"/>
      <c r="AG826" s="105"/>
      <c r="AH826" s="105"/>
      <c r="AI826" s="105"/>
      <c r="AJ826" s="105"/>
      <c r="AK826" s="105"/>
      <c r="AL826" s="105"/>
      <c r="AM826" s="105"/>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c r="AA827" s="105"/>
      <c r="AB827" s="105"/>
      <c r="AC827" s="105"/>
      <c r="AD827" s="105"/>
      <c r="AE827" s="105"/>
      <c r="AF827" s="105"/>
      <c r="AG827" s="105"/>
      <c r="AH827" s="105"/>
      <c r="AI827" s="105"/>
      <c r="AJ827" s="105"/>
      <c r="AK827" s="105"/>
      <c r="AL827" s="105"/>
      <c r="AM827" s="105"/>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c r="AA828" s="105"/>
      <c r="AB828" s="105"/>
      <c r="AC828" s="105"/>
      <c r="AD828" s="105"/>
      <c r="AE828" s="105"/>
      <c r="AF828" s="105"/>
      <c r="AG828" s="105"/>
      <c r="AH828" s="105"/>
      <c r="AI828" s="105"/>
      <c r="AJ828" s="105"/>
      <c r="AK828" s="105"/>
      <c r="AL828" s="105"/>
      <c r="AM828" s="105"/>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c r="AA829" s="105"/>
      <c r="AB829" s="105"/>
      <c r="AC829" s="105"/>
      <c r="AD829" s="105"/>
      <c r="AE829" s="105"/>
      <c r="AF829" s="105"/>
      <c r="AG829" s="105"/>
      <c r="AH829" s="105"/>
      <c r="AI829" s="105"/>
      <c r="AJ829" s="105"/>
      <c r="AK829" s="105"/>
      <c r="AL829" s="105"/>
      <c r="AM829" s="105"/>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c r="AA830" s="105"/>
      <c r="AB830" s="105"/>
      <c r="AC830" s="105"/>
      <c r="AD830" s="105"/>
      <c r="AE830" s="105"/>
      <c r="AF830" s="105"/>
      <c r="AG830" s="105"/>
      <c r="AH830" s="105"/>
      <c r="AI830" s="105"/>
      <c r="AJ830" s="105"/>
      <c r="AK830" s="105"/>
      <c r="AL830" s="105"/>
      <c r="AM830" s="105"/>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c r="AA831" s="105"/>
      <c r="AB831" s="105"/>
      <c r="AC831" s="105"/>
      <c r="AD831" s="105"/>
      <c r="AE831" s="105"/>
      <c r="AF831" s="105"/>
      <c r="AG831" s="105"/>
      <c r="AH831" s="105"/>
      <c r="AI831" s="105"/>
      <c r="AJ831" s="105"/>
      <c r="AK831" s="105"/>
      <c r="AL831" s="105"/>
      <c r="AM831" s="105"/>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c r="AA832" s="105"/>
      <c r="AB832" s="105"/>
      <c r="AC832" s="105"/>
      <c r="AD832" s="105"/>
      <c r="AE832" s="105"/>
      <c r="AF832" s="105"/>
      <c r="AG832" s="105"/>
      <c r="AH832" s="105"/>
      <c r="AI832" s="105"/>
      <c r="AJ832" s="105"/>
      <c r="AK832" s="105"/>
      <c r="AL832" s="105"/>
      <c r="AM832" s="105"/>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s="105"/>
      <c r="AL833" s="105"/>
      <c r="AM833" s="105"/>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s="105"/>
      <c r="AL834" s="105"/>
      <c r="AM834" s="105"/>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s="105"/>
      <c r="AL835" s="105"/>
      <c r="AM835" s="105"/>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c r="AA836" s="105"/>
      <c r="AB836" s="105"/>
      <c r="AC836" s="105"/>
      <c r="AD836" s="105"/>
      <c r="AE836" s="105"/>
      <c r="AF836" s="105"/>
      <c r="AG836" s="105"/>
      <c r="AH836" s="105"/>
      <c r="AI836" s="105"/>
      <c r="AJ836" s="105"/>
      <c r="AK836" s="105"/>
      <c r="AL836" s="105"/>
      <c r="AM836" s="105"/>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c r="AA837" s="105"/>
      <c r="AB837" s="105"/>
      <c r="AC837" s="105"/>
      <c r="AD837" s="105"/>
      <c r="AE837" s="105"/>
      <c r="AF837" s="105"/>
      <c r="AG837" s="105"/>
      <c r="AH837" s="105"/>
      <c r="AI837" s="105"/>
      <c r="AJ837" s="105"/>
      <c r="AK837" s="105"/>
      <c r="AL837" s="105"/>
      <c r="AM837" s="105"/>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c r="AA838" s="105"/>
      <c r="AB838" s="105"/>
      <c r="AC838" s="105"/>
      <c r="AD838" s="105"/>
      <c r="AE838" s="105"/>
      <c r="AF838" s="105"/>
      <c r="AG838" s="105"/>
      <c r="AH838" s="105"/>
      <c r="AI838" s="105"/>
      <c r="AJ838" s="105"/>
      <c r="AK838" s="105"/>
      <c r="AL838" s="105"/>
      <c r="AM838" s="105"/>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c r="AA839" s="105"/>
      <c r="AB839" s="105"/>
      <c r="AC839" s="105"/>
      <c r="AD839" s="105"/>
      <c r="AE839" s="105"/>
      <c r="AF839" s="105"/>
      <c r="AG839" s="105"/>
      <c r="AH839" s="105"/>
      <c r="AI839" s="105"/>
      <c r="AJ839" s="105"/>
      <c r="AK839" s="105"/>
      <c r="AL839" s="105"/>
      <c r="AM839" s="105"/>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c r="AA840" s="105"/>
      <c r="AB840" s="105"/>
      <c r="AC840" s="105"/>
      <c r="AD840" s="105"/>
      <c r="AE840" s="105"/>
      <c r="AF840" s="105"/>
      <c r="AG840" s="105"/>
      <c r="AH840" s="105"/>
      <c r="AI840" s="105"/>
      <c r="AJ840" s="105"/>
      <c r="AK840" s="105"/>
      <c r="AL840" s="105"/>
      <c r="AM840" s="105"/>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c r="AA841" s="105"/>
      <c r="AB841" s="105"/>
      <c r="AC841" s="105"/>
      <c r="AD841" s="105"/>
      <c r="AE841" s="105"/>
      <c r="AF841" s="105"/>
      <c r="AG841" s="105"/>
      <c r="AH841" s="105"/>
      <c r="AI841" s="105"/>
      <c r="AJ841" s="105"/>
      <c r="AK841" s="105"/>
      <c r="AL841" s="105"/>
      <c r="AM841" s="105"/>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c r="AA842" s="105"/>
      <c r="AB842" s="105"/>
      <c r="AC842" s="105"/>
      <c r="AD842" s="105"/>
      <c r="AE842" s="105"/>
      <c r="AF842" s="105"/>
      <c r="AG842" s="105"/>
      <c r="AH842" s="105"/>
      <c r="AI842" s="105"/>
      <c r="AJ842" s="105"/>
      <c r="AK842" s="105"/>
      <c r="AL842" s="105"/>
      <c r="AM842" s="105"/>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c r="AA843" s="105"/>
      <c r="AB843" s="105"/>
      <c r="AC843" s="105"/>
      <c r="AD843" s="105"/>
      <c r="AE843" s="105"/>
      <c r="AF843" s="105"/>
      <c r="AG843" s="105"/>
      <c r="AH843" s="105"/>
      <c r="AI843" s="105"/>
      <c r="AJ843" s="105"/>
      <c r="AK843" s="105"/>
      <c r="AL843" s="105"/>
      <c r="AM843" s="105"/>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c r="AA844" s="105"/>
      <c r="AB844" s="105"/>
      <c r="AC844" s="105"/>
      <c r="AD844" s="105"/>
      <c r="AE844" s="105"/>
      <c r="AF844" s="105"/>
      <c r="AG844" s="105"/>
      <c r="AH844" s="105"/>
      <c r="AI844" s="105"/>
      <c r="AJ844" s="105"/>
      <c r="AK844" s="105"/>
      <c r="AL844" s="105"/>
      <c r="AM844" s="105"/>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c r="AA845" s="105"/>
      <c r="AB845" s="105"/>
      <c r="AC845" s="105"/>
      <c r="AD845" s="105"/>
      <c r="AE845" s="105"/>
      <c r="AF845" s="105"/>
      <c r="AG845" s="105"/>
      <c r="AH845" s="105"/>
      <c r="AI845" s="105"/>
      <c r="AJ845" s="105"/>
      <c r="AK845" s="105"/>
      <c r="AL845" s="105"/>
      <c r="AM845" s="105"/>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c r="AA846" s="105"/>
      <c r="AB846" s="105"/>
      <c r="AC846" s="105"/>
      <c r="AD846" s="105"/>
      <c r="AE846" s="105"/>
      <c r="AF846" s="105"/>
      <c r="AG846" s="105"/>
      <c r="AH846" s="105"/>
      <c r="AI846" s="105"/>
      <c r="AJ846" s="105"/>
      <c r="AK846" s="105"/>
      <c r="AL846" s="105"/>
      <c r="AM846" s="105"/>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c r="AA847" s="105"/>
      <c r="AB847" s="105"/>
      <c r="AC847" s="105"/>
      <c r="AD847" s="105"/>
      <c r="AE847" s="105"/>
      <c r="AF847" s="105"/>
      <c r="AG847" s="105"/>
      <c r="AH847" s="105"/>
      <c r="AI847" s="105"/>
      <c r="AJ847" s="105"/>
      <c r="AK847" s="105"/>
      <c r="AL847" s="105"/>
      <c r="AM847" s="105"/>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c r="AA848" s="105"/>
      <c r="AB848" s="105"/>
      <c r="AC848" s="105"/>
      <c r="AD848" s="105"/>
      <c r="AE848" s="105"/>
      <c r="AF848" s="105"/>
      <c r="AG848" s="105"/>
      <c r="AH848" s="105"/>
      <c r="AI848" s="105"/>
      <c r="AJ848" s="105"/>
      <c r="AK848" s="105"/>
      <c r="AL848" s="105"/>
      <c r="AM848" s="105"/>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c r="AA849" s="105"/>
      <c r="AB849" s="105"/>
      <c r="AC849" s="105"/>
      <c r="AD849" s="105"/>
      <c r="AE849" s="105"/>
      <c r="AF849" s="105"/>
      <c r="AG849" s="105"/>
      <c r="AH849" s="105"/>
      <c r="AI849" s="105"/>
      <c r="AJ849" s="105"/>
      <c r="AK849" s="105"/>
      <c r="AL849" s="105"/>
      <c r="AM849" s="105"/>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c r="AA850" s="105"/>
      <c r="AB850" s="105"/>
      <c r="AC850" s="105"/>
      <c r="AD850" s="105"/>
      <c r="AE850" s="105"/>
      <c r="AF850" s="105"/>
      <c r="AG850" s="105"/>
      <c r="AH850" s="105"/>
      <c r="AI850" s="105"/>
      <c r="AJ850" s="105"/>
      <c r="AK850" s="105"/>
      <c r="AL850" s="105"/>
      <c r="AM850" s="105"/>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c r="AA851" s="105"/>
      <c r="AB851" s="105"/>
      <c r="AC851" s="105"/>
      <c r="AD851" s="105"/>
      <c r="AE851" s="105"/>
      <c r="AF851" s="105"/>
      <c r="AG851" s="105"/>
      <c r="AH851" s="105"/>
      <c r="AI851" s="105"/>
      <c r="AJ851" s="105"/>
      <c r="AK851" s="105"/>
      <c r="AL851" s="105"/>
      <c r="AM851" s="105"/>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c r="AA852" s="105"/>
      <c r="AB852" s="105"/>
      <c r="AC852" s="105"/>
      <c r="AD852" s="105"/>
      <c r="AE852" s="105"/>
      <c r="AF852" s="105"/>
      <c r="AG852" s="105"/>
      <c r="AH852" s="105"/>
      <c r="AI852" s="105"/>
      <c r="AJ852" s="105"/>
      <c r="AK852" s="105"/>
      <c r="AL852" s="105"/>
      <c r="AM852" s="105"/>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c r="AA853" s="105"/>
      <c r="AB853" s="105"/>
      <c r="AC853" s="105"/>
      <c r="AD853" s="105"/>
      <c r="AE853" s="105"/>
      <c r="AF853" s="105"/>
      <c r="AG853" s="105"/>
      <c r="AH853" s="105"/>
      <c r="AI853" s="105"/>
      <c r="AJ853" s="105"/>
      <c r="AK853" s="105"/>
      <c r="AL853" s="105"/>
      <c r="AM853" s="105"/>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c r="AA854" s="105"/>
      <c r="AB854" s="105"/>
      <c r="AC854" s="105"/>
      <c r="AD854" s="105"/>
      <c r="AE854" s="105"/>
      <c r="AF854" s="105"/>
      <c r="AG854" s="105"/>
      <c r="AH854" s="105"/>
      <c r="AI854" s="105"/>
      <c r="AJ854" s="105"/>
      <c r="AK854" s="105"/>
      <c r="AL854" s="105"/>
      <c r="AM854" s="105"/>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c r="AA855" s="105"/>
      <c r="AB855" s="105"/>
      <c r="AC855" s="105"/>
      <c r="AD855" s="105"/>
      <c r="AE855" s="105"/>
      <c r="AF855" s="105"/>
      <c r="AG855" s="105"/>
      <c r="AH855" s="105"/>
      <c r="AI855" s="105"/>
      <c r="AJ855" s="105"/>
      <c r="AK855" s="105"/>
      <c r="AL855" s="105"/>
      <c r="AM855" s="105"/>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c r="AA856" s="105"/>
      <c r="AB856" s="105"/>
      <c r="AC856" s="105"/>
      <c r="AD856" s="105"/>
      <c r="AE856" s="105"/>
      <c r="AF856" s="105"/>
      <c r="AG856" s="105"/>
      <c r="AH856" s="105"/>
      <c r="AI856" s="105"/>
      <c r="AJ856" s="105"/>
      <c r="AK856" s="105"/>
      <c r="AL856" s="105"/>
      <c r="AM856" s="105"/>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c r="AA857" s="105"/>
      <c r="AB857" s="105"/>
      <c r="AC857" s="105"/>
      <c r="AD857" s="105"/>
      <c r="AE857" s="105"/>
      <c r="AF857" s="105"/>
      <c r="AG857" s="105"/>
      <c r="AH857" s="105"/>
      <c r="AI857" s="105"/>
      <c r="AJ857" s="105"/>
      <c r="AK857" s="105"/>
      <c r="AL857" s="105"/>
      <c r="AM857" s="105"/>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c r="AA858" s="105"/>
      <c r="AB858" s="105"/>
      <c r="AC858" s="105"/>
      <c r="AD858" s="105"/>
      <c r="AE858" s="105"/>
      <c r="AF858" s="105"/>
      <c r="AG858" s="105"/>
      <c r="AH858" s="105"/>
      <c r="AI858" s="105"/>
      <c r="AJ858" s="105"/>
      <c r="AK858" s="105"/>
      <c r="AL858" s="105"/>
      <c r="AM858" s="105"/>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c r="AA859" s="105"/>
      <c r="AB859" s="105"/>
      <c r="AC859" s="105"/>
      <c r="AD859" s="105"/>
      <c r="AE859" s="105"/>
      <c r="AF859" s="105"/>
      <c r="AG859" s="105"/>
      <c r="AH859" s="105"/>
      <c r="AI859" s="105"/>
      <c r="AJ859" s="105"/>
      <c r="AK859" s="105"/>
      <c r="AL859" s="105"/>
      <c r="AM859" s="105"/>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c r="AA860" s="105"/>
      <c r="AB860" s="105"/>
      <c r="AC860" s="105"/>
      <c r="AD860" s="105"/>
      <c r="AE860" s="105"/>
      <c r="AF860" s="105"/>
      <c r="AG860" s="105"/>
      <c r="AH860" s="105"/>
      <c r="AI860" s="105"/>
      <c r="AJ860" s="105"/>
      <c r="AK860" s="105"/>
      <c r="AL860" s="105"/>
      <c r="AM860" s="105"/>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c r="AA861" s="105"/>
      <c r="AB861" s="105"/>
      <c r="AC861" s="105"/>
      <c r="AD861" s="105"/>
      <c r="AE861" s="105"/>
      <c r="AF861" s="105"/>
      <c r="AG861" s="105"/>
      <c r="AH861" s="105"/>
      <c r="AI861" s="105"/>
      <c r="AJ861" s="105"/>
      <c r="AK861" s="105"/>
      <c r="AL861" s="105"/>
      <c r="AM861" s="105"/>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c r="AA862" s="105"/>
      <c r="AB862" s="105"/>
      <c r="AC862" s="105"/>
      <c r="AD862" s="105"/>
      <c r="AE862" s="105"/>
      <c r="AF862" s="105"/>
      <c r="AG862" s="105"/>
      <c r="AH862" s="105"/>
      <c r="AI862" s="105"/>
      <c r="AJ862" s="105"/>
      <c r="AK862" s="105"/>
      <c r="AL862" s="105"/>
      <c r="AM862" s="105"/>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c r="AA863" s="105"/>
      <c r="AB863" s="105"/>
      <c r="AC863" s="105"/>
      <c r="AD863" s="105"/>
      <c r="AE863" s="105"/>
      <c r="AF863" s="105"/>
      <c r="AG863" s="105"/>
      <c r="AH863" s="105"/>
      <c r="AI863" s="105"/>
      <c r="AJ863" s="105"/>
      <c r="AK863" s="105"/>
      <c r="AL863" s="105"/>
      <c r="AM863" s="105"/>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c r="AA864" s="105"/>
      <c r="AB864" s="105"/>
      <c r="AC864" s="105"/>
      <c r="AD864" s="105"/>
      <c r="AE864" s="105"/>
      <c r="AF864" s="105"/>
      <c r="AG864" s="105"/>
      <c r="AH864" s="105"/>
      <c r="AI864" s="105"/>
      <c r="AJ864" s="105"/>
      <c r="AK864" s="105"/>
      <c r="AL864" s="105"/>
      <c r="AM864" s="105"/>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c r="AA865" s="105"/>
      <c r="AB865" s="105"/>
      <c r="AC865" s="105"/>
      <c r="AD865" s="105"/>
      <c r="AE865" s="105"/>
      <c r="AF865" s="105"/>
      <c r="AG865" s="105"/>
      <c r="AH865" s="105"/>
      <c r="AI865" s="105"/>
      <c r="AJ865" s="105"/>
      <c r="AK865" s="105"/>
      <c r="AL865" s="105"/>
      <c r="AM865" s="105"/>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c r="AA866" s="105"/>
      <c r="AB866" s="105"/>
      <c r="AC866" s="105"/>
      <c r="AD866" s="105"/>
      <c r="AE866" s="105"/>
      <c r="AF866" s="105"/>
      <c r="AG866" s="105"/>
      <c r="AH866" s="105"/>
      <c r="AI866" s="105"/>
      <c r="AJ866" s="105"/>
      <c r="AK866" s="105"/>
      <c r="AL866" s="105"/>
      <c r="AM866" s="105"/>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c r="AA867" s="105"/>
      <c r="AB867" s="105"/>
      <c r="AC867" s="105"/>
      <c r="AD867" s="105"/>
      <c r="AE867" s="105"/>
      <c r="AF867" s="105"/>
      <c r="AG867" s="105"/>
      <c r="AH867" s="105"/>
      <c r="AI867" s="105"/>
      <c r="AJ867" s="105"/>
      <c r="AK867" s="105"/>
      <c r="AL867" s="105"/>
      <c r="AM867" s="105"/>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c r="AA868" s="105"/>
      <c r="AB868" s="105"/>
      <c r="AC868" s="105"/>
      <c r="AD868" s="105"/>
      <c r="AE868" s="105"/>
      <c r="AF868" s="105"/>
      <c r="AG868" s="105"/>
      <c r="AH868" s="105"/>
      <c r="AI868" s="105"/>
      <c r="AJ868" s="105"/>
      <c r="AK868" s="105"/>
      <c r="AL868" s="105"/>
      <c r="AM868" s="105"/>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c r="AA869" s="105"/>
      <c r="AB869" s="105"/>
      <c r="AC869" s="105"/>
      <c r="AD869" s="105"/>
      <c r="AE869" s="105"/>
      <c r="AF869" s="105"/>
      <c r="AG869" s="105"/>
      <c r="AH869" s="105"/>
      <c r="AI869" s="105"/>
      <c r="AJ869" s="105"/>
      <c r="AK869" s="105"/>
      <c r="AL869" s="105"/>
      <c r="AM869" s="105"/>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c r="AA870" s="105"/>
      <c r="AB870" s="105"/>
      <c r="AC870" s="105"/>
      <c r="AD870" s="105"/>
      <c r="AE870" s="105"/>
      <c r="AF870" s="105"/>
      <c r="AG870" s="105"/>
      <c r="AH870" s="105"/>
      <c r="AI870" s="105"/>
      <c r="AJ870" s="105"/>
      <c r="AK870" s="105"/>
      <c r="AL870" s="105"/>
      <c r="AM870" s="105"/>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c r="AA871" s="105"/>
      <c r="AB871" s="105"/>
      <c r="AC871" s="105"/>
      <c r="AD871" s="105"/>
      <c r="AE871" s="105"/>
      <c r="AF871" s="105"/>
      <c r="AG871" s="105"/>
      <c r="AH871" s="105"/>
      <c r="AI871" s="105"/>
      <c r="AJ871" s="105"/>
      <c r="AK871" s="105"/>
      <c r="AL871" s="105"/>
      <c r="AM871" s="105"/>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c r="AA872" s="105"/>
      <c r="AB872" s="105"/>
      <c r="AC872" s="105"/>
      <c r="AD872" s="105"/>
      <c r="AE872" s="105"/>
      <c r="AF872" s="105"/>
      <c r="AG872" s="105"/>
      <c r="AH872" s="105"/>
      <c r="AI872" s="105"/>
      <c r="AJ872" s="105"/>
      <c r="AK872" s="105"/>
      <c r="AL872" s="105"/>
      <c r="AM872" s="105"/>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105"/>
      <c r="AB873" s="105"/>
      <c r="AC873" s="105"/>
      <c r="AD873" s="105"/>
      <c r="AE873" s="105"/>
      <c r="AF873" s="105"/>
      <c r="AG873" s="105"/>
      <c r="AH873" s="105"/>
      <c r="AI873" s="105"/>
      <c r="AJ873" s="105"/>
      <c r="AK873" s="105"/>
      <c r="AL873" s="105"/>
      <c r="AM873" s="105"/>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c r="AA874" s="105"/>
      <c r="AB874" s="105"/>
      <c r="AC874" s="105"/>
      <c r="AD874" s="105"/>
      <c r="AE874" s="105"/>
      <c r="AF874" s="105"/>
      <c r="AG874" s="105"/>
      <c r="AH874" s="105"/>
      <c r="AI874" s="105"/>
      <c r="AJ874" s="105"/>
      <c r="AK874" s="105"/>
      <c r="AL874" s="105"/>
      <c r="AM874" s="105"/>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c r="AA875" s="105"/>
      <c r="AB875" s="105"/>
      <c r="AC875" s="105"/>
      <c r="AD875" s="105"/>
      <c r="AE875" s="105"/>
      <c r="AF875" s="105"/>
      <c r="AG875" s="105"/>
      <c r="AH875" s="105"/>
      <c r="AI875" s="105"/>
      <c r="AJ875" s="105"/>
      <c r="AK875" s="105"/>
      <c r="AL875" s="105"/>
      <c r="AM875" s="105"/>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c r="AA876" s="105"/>
      <c r="AB876" s="105"/>
      <c r="AC876" s="105"/>
      <c r="AD876" s="105"/>
      <c r="AE876" s="105"/>
      <c r="AF876" s="105"/>
      <c r="AG876" s="105"/>
      <c r="AH876" s="105"/>
      <c r="AI876" s="105"/>
      <c r="AJ876" s="105"/>
      <c r="AK876" s="105"/>
      <c r="AL876" s="105"/>
      <c r="AM876" s="105"/>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c r="AA877" s="105"/>
      <c r="AB877" s="105"/>
      <c r="AC877" s="105"/>
      <c r="AD877" s="105"/>
      <c r="AE877" s="105"/>
      <c r="AF877" s="105"/>
      <c r="AG877" s="105"/>
      <c r="AH877" s="105"/>
      <c r="AI877" s="105"/>
      <c r="AJ877" s="105"/>
      <c r="AK877" s="105"/>
      <c r="AL877" s="105"/>
      <c r="AM877" s="105"/>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c r="AA878" s="105"/>
      <c r="AB878" s="105"/>
      <c r="AC878" s="105"/>
      <c r="AD878" s="105"/>
      <c r="AE878" s="105"/>
      <c r="AF878" s="105"/>
      <c r="AG878" s="105"/>
      <c r="AH878" s="105"/>
      <c r="AI878" s="105"/>
      <c r="AJ878" s="105"/>
      <c r="AK878" s="105"/>
      <c r="AL878" s="105"/>
      <c r="AM878" s="105"/>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c r="AA879" s="105"/>
      <c r="AB879" s="105"/>
      <c r="AC879" s="105"/>
      <c r="AD879" s="105"/>
      <c r="AE879" s="105"/>
      <c r="AF879" s="105"/>
      <c r="AG879" s="105"/>
      <c r="AH879" s="105"/>
      <c r="AI879" s="105"/>
      <c r="AJ879" s="105"/>
      <c r="AK879" s="105"/>
      <c r="AL879" s="105"/>
      <c r="AM879" s="105"/>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c r="AA880" s="105"/>
      <c r="AB880" s="105"/>
      <c r="AC880" s="105"/>
      <c r="AD880" s="105"/>
      <c r="AE880" s="105"/>
      <c r="AF880" s="105"/>
      <c r="AG880" s="105"/>
      <c r="AH880" s="105"/>
      <c r="AI880" s="105"/>
      <c r="AJ880" s="105"/>
      <c r="AK880" s="105"/>
      <c r="AL880" s="105"/>
      <c r="AM880" s="105"/>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c r="AA881" s="105"/>
      <c r="AB881" s="105"/>
      <c r="AC881" s="105"/>
      <c r="AD881" s="105"/>
      <c r="AE881" s="105"/>
      <c r="AF881" s="105"/>
      <c r="AG881" s="105"/>
      <c r="AH881" s="105"/>
      <c r="AI881" s="105"/>
      <c r="AJ881" s="105"/>
      <c r="AK881" s="105"/>
      <c r="AL881" s="105"/>
      <c r="AM881" s="105"/>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c r="AA882" s="105"/>
      <c r="AB882" s="105"/>
      <c r="AC882" s="105"/>
      <c r="AD882" s="105"/>
      <c r="AE882" s="105"/>
      <c r="AF882" s="105"/>
      <c r="AG882" s="105"/>
      <c r="AH882" s="105"/>
      <c r="AI882" s="105"/>
      <c r="AJ882" s="105"/>
      <c r="AK882" s="105"/>
      <c r="AL882" s="105"/>
      <c r="AM882" s="105"/>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c r="AA883" s="105"/>
      <c r="AB883" s="105"/>
      <c r="AC883" s="105"/>
      <c r="AD883" s="105"/>
      <c r="AE883" s="105"/>
      <c r="AF883" s="105"/>
      <c r="AG883" s="105"/>
      <c r="AH883" s="105"/>
      <c r="AI883" s="105"/>
      <c r="AJ883" s="105"/>
      <c r="AK883" s="105"/>
      <c r="AL883" s="105"/>
      <c r="AM883" s="105"/>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105"/>
      <c r="AB884" s="105"/>
      <c r="AC884" s="105"/>
      <c r="AD884" s="105"/>
      <c r="AE884" s="105"/>
      <c r="AF884" s="105"/>
      <c r="AG884" s="105"/>
      <c r="AH884" s="105"/>
      <c r="AI884" s="105"/>
      <c r="AJ884" s="105"/>
      <c r="AK884" s="105"/>
      <c r="AL884" s="105"/>
      <c r="AM884" s="105"/>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c r="AA885" s="105"/>
      <c r="AB885" s="105"/>
      <c r="AC885" s="105"/>
      <c r="AD885" s="105"/>
      <c r="AE885" s="105"/>
      <c r="AF885" s="105"/>
      <c r="AG885" s="105"/>
      <c r="AH885" s="105"/>
      <c r="AI885" s="105"/>
      <c r="AJ885" s="105"/>
      <c r="AK885" s="105"/>
      <c r="AL885" s="105"/>
      <c r="AM885" s="105"/>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c r="AA886" s="105"/>
      <c r="AB886" s="105"/>
      <c r="AC886" s="105"/>
      <c r="AD886" s="105"/>
      <c r="AE886" s="105"/>
      <c r="AF886" s="105"/>
      <c r="AG886" s="105"/>
      <c r="AH886" s="105"/>
      <c r="AI886" s="105"/>
      <c r="AJ886" s="105"/>
      <c r="AK886" s="105"/>
      <c r="AL886" s="105"/>
      <c r="AM886" s="105"/>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c r="AA887" s="105"/>
      <c r="AB887" s="105"/>
      <c r="AC887" s="105"/>
      <c r="AD887" s="105"/>
      <c r="AE887" s="105"/>
      <c r="AF887" s="105"/>
      <c r="AG887" s="105"/>
      <c r="AH887" s="105"/>
      <c r="AI887" s="105"/>
      <c r="AJ887" s="105"/>
      <c r="AK887" s="105"/>
      <c r="AL887" s="105"/>
      <c r="AM887" s="105"/>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c r="AA888" s="105"/>
      <c r="AB888" s="105"/>
      <c r="AC888" s="105"/>
      <c r="AD888" s="105"/>
      <c r="AE888" s="105"/>
      <c r="AF888" s="105"/>
      <c r="AG888" s="105"/>
      <c r="AH888" s="105"/>
      <c r="AI888" s="105"/>
      <c r="AJ888" s="105"/>
      <c r="AK888" s="105"/>
      <c r="AL888" s="105"/>
      <c r="AM888" s="105"/>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c r="AA889" s="105"/>
      <c r="AB889" s="105"/>
      <c r="AC889" s="105"/>
      <c r="AD889" s="105"/>
      <c r="AE889" s="105"/>
      <c r="AF889" s="105"/>
      <c r="AG889" s="105"/>
      <c r="AH889" s="105"/>
      <c r="AI889" s="105"/>
      <c r="AJ889" s="105"/>
      <c r="AK889" s="105"/>
      <c r="AL889" s="105"/>
      <c r="AM889" s="105"/>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c r="AA890" s="105"/>
      <c r="AB890" s="105"/>
      <c r="AC890" s="105"/>
      <c r="AD890" s="105"/>
      <c r="AE890" s="105"/>
      <c r="AF890" s="105"/>
      <c r="AG890" s="105"/>
      <c r="AH890" s="105"/>
      <c r="AI890" s="105"/>
      <c r="AJ890" s="105"/>
      <c r="AK890" s="105"/>
      <c r="AL890" s="105"/>
      <c r="AM890" s="105"/>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c r="AA891" s="105"/>
      <c r="AB891" s="105"/>
      <c r="AC891" s="105"/>
      <c r="AD891" s="105"/>
      <c r="AE891" s="105"/>
      <c r="AF891" s="105"/>
      <c r="AG891" s="105"/>
      <c r="AH891" s="105"/>
      <c r="AI891" s="105"/>
      <c r="AJ891" s="105"/>
      <c r="AK891" s="105"/>
      <c r="AL891" s="105"/>
      <c r="AM891" s="105"/>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c r="AA892" s="105"/>
      <c r="AB892" s="105"/>
      <c r="AC892" s="105"/>
      <c r="AD892" s="105"/>
      <c r="AE892" s="105"/>
      <c r="AF892" s="105"/>
      <c r="AG892" s="105"/>
      <c r="AH892" s="105"/>
      <c r="AI892" s="105"/>
      <c r="AJ892" s="105"/>
      <c r="AK892" s="105"/>
      <c r="AL892" s="105"/>
      <c r="AM892" s="105"/>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c r="AA893" s="105"/>
      <c r="AB893" s="105"/>
      <c r="AC893" s="105"/>
      <c r="AD893" s="105"/>
      <c r="AE893" s="105"/>
      <c r="AF893" s="105"/>
      <c r="AG893" s="105"/>
      <c r="AH893" s="105"/>
      <c r="AI893" s="105"/>
      <c r="AJ893" s="105"/>
      <c r="AK893" s="105"/>
      <c r="AL893" s="105"/>
      <c r="AM893" s="105"/>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c r="AA894" s="105"/>
      <c r="AB894" s="105"/>
      <c r="AC894" s="105"/>
      <c r="AD894" s="105"/>
      <c r="AE894" s="105"/>
      <c r="AF894" s="105"/>
      <c r="AG894" s="105"/>
      <c r="AH894" s="105"/>
      <c r="AI894" s="105"/>
      <c r="AJ894" s="105"/>
      <c r="AK894" s="105"/>
      <c r="AL894" s="105"/>
      <c r="AM894" s="105"/>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c r="AA895" s="105"/>
      <c r="AB895" s="105"/>
      <c r="AC895" s="105"/>
      <c r="AD895" s="105"/>
      <c r="AE895" s="105"/>
      <c r="AF895" s="105"/>
      <c r="AG895" s="105"/>
      <c r="AH895" s="105"/>
      <c r="AI895" s="105"/>
      <c r="AJ895" s="105"/>
      <c r="AK895" s="105"/>
      <c r="AL895" s="105"/>
      <c r="AM895" s="105"/>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c r="AA896" s="105"/>
      <c r="AB896" s="105"/>
      <c r="AC896" s="105"/>
      <c r="AD896" s="105"/>
      <c r="AE896" s="105"/>
      <c r="AF896" s="105"/>
      <c r="AG896" s="105"/>
      <c r="AH896" s="105"/>
      <c r="AI896" s="105"/>
      <c r="AJ896" s="105"/>
      <c r="AK896" s="105"/>
      <c r="AL896" s="105"/>
      <c r="AM896" s="105"/>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c r="AA897" s="105"/>
      <c r="AB897" s="105"/>
      <c r="AC897" s="105"/>
      <c r="AD897" s="105"/>
      <c r="AE897" s="105"/>
      <c r="AF897" s="105"/>
      <c r="AG897" s="105"/>
      <c r="AH897" s="105"/>
      <c r="AI897" s="105"/>
      <c r="AJ897" s="105"/>
      <c r="AK897" s="105"/>
      <c r="AL897" s="105"/>
      <c r="AM897" s="105"/>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c r="AA898" s="105"/>
      <c r="AB898" s="105"/>
      <c r="AC898" s="105"/>
      <c r="AD898" s="105"/>
      <c r="AE898" s="105"/>
      <c r="AF898" s="105"/>
      <c r="AG898" s="105"/>
      <c r="AH898" s="105"/>
      <c r="AI898" s="105"/>
      <c r="AJ898" s="105"/>
      <c r="AK898" s="105"/>
      <c r="AL898" s="105"/>
      <c r="AM898" s="105"/>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c r="AA899" s="105"/>
      <c r="AB899" s="105"/>
      <c r="AC899" s="105"/>
      <c r="AD899" s="105"/>
      <c r="AE899" s="105"/>
      <c r="AF899" s="105"/>
      <c r="AG899" s="105"/>
      <c r="AH899" s="105"/>
      <c r="AI899" s="105"/>
      <c r="AJ899" s="105"/>
      <c r="AK899" s="105"/>
      <c r="AL899" s="105"/>
      <c r="AM899" s="105"/>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c r="AA900" s="105"/>
      <c r="AB900" s="105"/>
      <c r="AC900" s="105"/>
      <c r="AD900" s="105"/>
      <c r="AE900" s="105"/>
      <c r="AF900" s="105"/>
      <c r="AG900" s="105"/>
      <c r="AH900" s="105"/>
      <c r="AI900" s="105"/>
      <c r="AJ900" s="105"/>
      <c r="AK900" s="105"/>
      <c r="AL900" s="105"/>
      <c r="AM900" s="105"/>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c r="AA901" s="105"/>
      <c r="AB901" s="105"/>
      <c r="AC901" s="105"/>
      <c r="AD901" s="105"/>
      <c r="AE901" s="105"/>
      <c r="AF901" s="105"/>
      <c r="AG901" s="105"/>
      <c r="AH901" s="105"/>
      <c r="AI901" s="105"/>
      <c r="AJ901" s="105"/>
      <c r="AK901" s="105"/>
      <c r="AL901" s="105"/>
      <c r="AM901" s="105"/>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c r="AA902" s="105"/>
      <c r="AB902" s="105"/>
      <c r="AC902" s="105"/>
      <c r="AD902" s="105"/>
      <c r="AE902" s="105"/>
      <c r="AF902" s="105"/>
      <c r="AG902" s="105"/>
      <c r="AH902" s="105"/>
      <c r="AI902" s="105"/>
      <c r="AJ902" s="105"/>
      <c r="AK902" s="105"/>
      <c r="AL902" s="105"/>
      <c r="AM902" s="105"/>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c r="AA903" s="105"/>
      <c r="AB903" s="105"/>
      <c r="AC903" s="105"/>
      <c r="AD903" s="105"/>
      <c r="AE903" s="105"/>
      <c r="AF903" s="105"/>
      <c r="AG903" s="105"/>
      <c r="AH903" s="105"/>
      <c r="AI903" s="105"/>
      <c r="AJ903" s="105"/>
      <c r="AK903" s="105"/>
      <c r="AL903" s="105"/>
      <c r="AM903" s="105"/>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c r="AA904" s="105"/>
      <c r="AB904" s="105"/>
      <c r="AC904" s="105"/>
      <c r="AD904" s="105"/>
      <c r="AE904" s="105"/>
      <c r="AF904" s="105"/>
      <c r="AG904" s="105"/>
      <c r="AH904" s="105"/>
      <c r="AI904" s="105"/>
      <c r="AJ904" s="105"/>
      <c r="AK904" s="105"/>
      <c r="AL904" s="105"/>
      <c r="AM904" s="105"/>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c r="AA905" s="105"/>
      <c r="AB905" s="105"/>
      <c r="AC905" s="105"/>
      <c r="AD905" s="105"/>
      <c r="AE905" s="105"/>
      <c r="AF905" s="105"/>
      <c r="AG905" s="105"/>
      <c r="AH905" s="105"/>
      <c r="AI905" s="105"/>
      <c r="AJ905" s="105"/>
      <c r="AK905" s="105"/>
      <c r="AL905" s="105"/>
      <c r="AM905" s="105"/>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c r="AA906" s="105"/>
      <c r="AB906" s="105"/>
      <c r="AC906" s="105"/>
      <c r="AD906" s="105"/>
      <c r="AE906" s="105"/>
      <c r="AF906" s="105"/>
      <c r="AG906" s="105"/>
      <c r="AH906" s="105"/>
      <c r="AI906" s="105"/>
      <c r="AJ906" s="105"/>
      <c r="AK906" s="105"/>
      <c r="AL906" s="105"/>
      <c r="AM906" s="105"/>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c r="AA907" s="105"/>
      <c r="AB907" s="105"/>
      <c r="AC907" s="105"/>
      <c r="AD907" s="105"/>
      <c r="AE907" s="105"/>
      <c r="AF907" s="105"/>
      <c r="AG907" s="105"/>
      <c r="AH907" s="105"/>
      <c r="AI907" s="105"/>
      <c r="AJ907" s="105"/>
      <c r="AK907" s="105"/>
      <c r="AL907" s="105"/>
      <c r="AM907" s="105"/>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c r="AA908" s="105"/>
      <c r="AB908" s="105"/>
      <c r="AC908" s="105"/>
      <c r="AD908" s="105"/>
      <c r="AE908" s="105"/>
      <c r="AF908" s="105"/>
      <c r="AG908" s="105"/>
      <c r="AH908" s="105"/>
      <c r="AI908" s="105"/>
      <c r="AJ908" s="105"/>
      <c r="AK908" s="105"/>
      <c r="AL908" s="105"/>
      <c r="AM908" s="105"/>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c r="AA909" s="105"/>
      <c r="AB909" s="105"/>
      <c r="AC909" s="105"/>
      <c r="AD909" s="105"/>
      <c r="AE909" s="105"/>
      <c r="AF909" s="105"/>
      <c r="AG909" s="105"/>
      <c r="AH909" s="105"/>
      <c r="AI909" s="105"/>
      <c r="AJ909" s="105"/>
      <c r="AK909" s="105"/>
      <c r="AL909" s="105"/>
      <c r="AM909" s="105"/>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c r="AA910" s="105"/>
      <c r="AB910" s="105"/>
      <c r="AC910" s="105"/>
      <c r="AD910" s="105"/>
      <c r="AE910" s="105"/>
      <c r="AF910" s="105"/>
      <c r="AG910" s="105"/>
      <c r="AH910" s="105"/>
      <c r="AI910" s="105"/>
      <c r="AJ910" s="105"/>
      <c r="AK910" s="105"/>
      <c r="AL910" s="105"/>
      <c r="AM910" s="105"/>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c r="AA911" s="105"/>
      <c r="AB911" s="105"/>
      <c r="AC911" s="105"/>
      <c r="AD911" s="105"/>
      <c r="AE911" s="105"/>
      <c r="AF911" s="105"/>
      <c r="AG911" s="105"/>
      <c r="AH911" s="105"/>
      <c r="AI911" s="105"/>
      <c r="AJ911" s="105"/>
      <c r="AK911" s="105"/>
      <c r="AL911" s="105"/>
      <c r="AM911" s="105"/>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c r="AA912" s="105"/>
      <c r="AB912" s="105"/>
      <c r="AC912" s="105"/>
      <c r="AD912" s="105"/>
      <c r="AE912" s="105"/>
      <c r="AF912" s="105"/>
      <c r="AG912" s="105"/>
      <c r="AH912" s="105"/>
      <c r="AI912" s="105"/>
      <c r="AJ912" s="105"/>
      <c r="AK912" s="105"/>
      <c r="AL912" s="105"/>
      <c r="AM912" s="105"/>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c r="AA913" s="105"/>
      <c r="AB913" s="105"/>
      <c r="AC913" s="105"/>
      <c r="AD913" s="105"/>
      <c r="AE913" s="105"/>
      <c r="AF913" s="105"/>
      <c r="AG913" s="105"/>
      <c r="AH913" s="105"/>
      <c r="AI913" s="105"/>
      <c r="AJ913" s="105"/>
      <c r="AK913" s="105"/>
      <c r="AL913" s="105"/>
      <c r="AM913" s="105"/>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c r="AA914" s="105"/>
      <c r="AB914" s="105"/>
      <c r="AC914" s="105"/>
      <c r="AD914" s="105"/>
      <c r="AE914" s="105"/>
      <c r="AF914" s="105"/>
      <c r="AG914" s="105"/>
      <c r="AH914" s="105"/>
      <c r="AI914" s="105"/>
      <c r="AJ914" s="105"/>
      <c r="AK914" s="105"/>
      <c r="AL914" s="105"/>
      <c r="AM914" s="105"/>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c r="AA915" s="105"/>
      <c r="AB915" s="105"/>
      <c r="AC915" s="105"/>
      <c r="AD915" s="105"/>
      <c r="AE915" s="105"/>
      <c r="AF915" s="105"/>
      <c r="AG915" s="105"/>
      <c r="AH915" s="105"/>
      <c r="AI915" s="105"/>
      <c r="AJ915" s="105"/>
      <c r="AK915" s="105"/>
      <c r="AL915" s="105"/>
      <c r="AM915" s="105"/>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c r="AA916" s="105"/>
      <c r="AB916" s="105"/>
      <c r="AC916" s="105"/>
      <c r="AD916" s="105"/>
      <c r="AE916" s="105"/>
      <c r="AF916" s="105"/>
      <c r="AG916" s="105"/>
      <c r="AH916" s="105"/>
      <c r="AI916" s="105"/>
      <c r="AJ916" s="105"/>
      <c r="AK916" s="105"/>
      <c r="AL916" s="105"/>
      <c r="AM916" s="105"/>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c r="AA917" s="105"/>
      <c r="AB917" s="105"/>
      <c r="AC917" s="105"/>
      <c r="AD917" s="105"/>
      <c r="AE917" s="105"/>
      <c r="AF917" s="105"/>
      <c r="AG917" s="105"/>
      <c r="AH917" s="105"/>
      <c r="AI917" s="105"/>
      <c r="AJ917" s="105"/>
      <c r="AK917" s="105"/>
      <c r="AL917" s="105"/>
      <c r="AM917" s="105"/>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c r="AA918" s="105"/>
      <c r="AB918" s="105"/>
      <c r="AC918" s="105"/>
      <c r="AD918" s="105"/>
      <c r="AE918" s="105"/>
      <c r="AF918" s="105"/>
      <c r="AG918" s="105"/>
      <c r="AH918" s="105"/>
      <c r="AI918" s="105"/>
      <c r="AJ918" s="105"/>
      <c r="AK918" s="105"/>
      <c r="AL918" s="105"/>
      <c r="AM918" s="105"/>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c r="AA919" s="105"/>
      <c r="AB919" s="105"/>
      <c r="AC919" s="105"/>
      <c r="AD919" s="105"/>
      <c r="AE919" s="105"/>
      <c r="AF919" s="105"/>
      <c r="AG919" s="105"/>
      <c r="AH919" s="105"/>
      <c r="AI919" s="105"/>
      <c r="AJ919" s="105"/>
      <c r="AK919" s="105"/>
      <c r="AL919" s="105"/>
      <c r="AM919" s="105"/>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c r="AA920" s="105"/>
      <c r="AB920" s="105"/>
      <c r="AC920" s="105"/>
      <c r="AD920" s="105"/>
      <c r="AE920" s="105"/>
      <c r="AF920" s="105"/>
      <c r="AG920" s="105"/>
      <c r="AH920" s="105"/>
      <c r="AI920" s="105"/>
      <c r="AJ920" s="105"/>
      <c r="AK920" s="105"/>
      <c r="AL920" s="105"/>
      <c r="AM920" s="105"/>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c r="AA921" s="105"/>
      <c r="AB921" s="105"/>
      <c r="AC921" s="105"/>
      <c r="AD921" s="105"/>
      <c r="AE921" s="105"/>
      <c r="AF921" s="105"/>
      <c r="AG921" s="105"/>
      <c r="AH921" s="105"/>
      <c r="AI921" s="105"/>
      <c r="AJ921" s="105"/>
      <c r="AK921" s="105"/>
      <c r="AL921" s="105"/>
      <c r="AM921" s="105"/>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c r="AA922" s="105"/>
      <c r="AB922" s="105"/>
      <c r="AC922" s="105"/>
      <c r="AD922" s="105"/>
      <c r="AE922" s="105"/>
      <c r="AF922" s="105"/>
      <c r="AG922" s="105"/>
      <c r="AH922" s="105"/>
      <c r="AI922" s="105"/>
      <c r="AJ922" s="105"/>
      <c r="AK922" s="105"/>
      <c r="AL922" s="105"/>
      <c r="AM922" s="105"/>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c r="AA923" s="105"/>
      <c r="AB923" s="105"/>
      <c r="AC923" s="105"/>
      <c r="AD923" s="105"/>
      <c r="AE923" s="105"/>
      <c r="AF923" s="105"/>
      <c r="AG923" s="105"/>
      <c r="AH923" s="105"/>
      <c r="AI923" s="105"/>
      <c r="AJ923" s="105"/>
      <c r="AK923" s="105"/>
      <c r="AL923" s="105"/>
      <c r="AM923" s="105"/>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c r="AA924" s="105"/>
      <c r="AB924" s="105"/>
      <c r="AC924" s="105"/>
      <c r="AD924" s="105"/>
      <c r="AE924" s="105"/>
      <c r="AF924" s="105"/>
      <c r="AG924" s="105"/>
      <c r="AH924" s="105"/>
      <c r="AI924" s="105"/>
      <c r="AJ924" s="105"/>
      <c r="AK924" s="105"/>
      <c r="AL924" s="105"/>
      <c r="AM924" s="105"/>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c r="AA925" s="105"/>
      <c r="AB925" s="105"/>
      <c r="AC925" s="105"/>
      <c r="AD925" s="105"/>
      <c r="AE925" s="105"/>
      <c r="AF925" s="105"/>
      <c r="AG925" s="105"/>
      <c r="AH925" s="105"/>
      <c r="AI925" s="105"/>
      <c r="AJ925" s="105"/>
      <c r="AK925" s="105"/>
      <c r="AL925" s="105"/>
      <c r="AM925" s="105"/>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c r="AA926" s="105"/>
      <c r="AB926" s="105"/>
      <c r="AC926" s="105"/>
      <c r="AD926" s="105"/>
      <c r="AE926" s="105"/>
      <c r="AF926" s="105"/>
      <c r="AG926" s="105"/>
      <c r="AH926" s="105"/>
      <c r="AI926" s="105"/>
      <c r="AJ926" s="105"/>
      <c r="AK926" s="105"/>
      <c r="AL926" s="105"/>
      <c r="AM926" s="105"/>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c r="AA927" s="105"/>
      <c r="AB927" s="105"/>
      <c r="AC927" s="105"/>
      <c r="AD927" s="105"/>
      <c r="AE927" s="105"/>
      <c r="AF927" s="105"/>
      <c r="AG927" s="105"/>
      <c r="AH927" s="105"/>
      <c r="AI927" s="105"/>
      <c r="AJ927" s="105"/>
      <c r="AK927" s="105"/>
      <c r="AL927" s="105"/>
      <c r="AM927" s="105"/>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c r="AA928" s="105"/>
      <c r="AB928" s="105"/>
      <c r="AC928" s="105"/>
      <c r="AD928" s="105"/>
      <c r="AE928" s="105"/>
      <c r="AF928" s="105"/>
      <c r="AG928" s="105"/>
      <c r="AH928" s="105"/>
      <c r="AI928" s="105"/>
      <c r="AJ928" s="105"/>
      <c r="AK928" s="105"/>
      <c r="AL928" s="105"/>
      <c r="AM928" s="105"/>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c r="AA929" s="105"/>
      <c r="AB929" s="105"/>
      <c r="AC929" s="105"/>
      <c r="AD929" s="105"/>
      <c r="AE929" s="105"/>
      <c r="AF929" s="105"/>
      <c r="AG929" s="105"/>
      <c r="AH929" s="105"/>
      <c r="AI929" s="105"/>
      <c r="AJ929" s="105"/>
      <c r="AK929" s="105"/>
      <c r="AL929" s="105"/>
      <c r="AM929" s="105"/>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c r="AA930" s="105"/>
      <c r="AB930" s="105"/>
      <c r="AC930" s="105"/>
      <c r="AD930" s="105"/>
      <c r="AE930" s="105"/>
      <c r="AF930" s="105"/>
      <c r="AG930" s="105"/>
      <c r="AH930" s="105"/>
      <c r="AI930" s="105"/>
      <c r="AJ930" s="105"/>
      <c r="AK930" s="105"/>
      <c r="AL930" s="105"/>
      <c r="AM930" s="105"/>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c r="AA931" s="105"/>
      <c r="AB931" s="105"/>
      <c r="AC931" s="105"/>
      <c r="AD931" s="105"/>
      <c r="AE931" s="105"/>
      <c r="AF931" s="105"/>
      <c r="AG931" s="105"/>
      <c r="AH931" s="105"/>
      <c r="AI931" s="105"/>
      <c r="AJ931" s="105"/>
      <c r="AK931" s="105"/>
      <c r="AL931" s="105"/>
      <c r="AM931" s="105"/>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c r="AA932" s="105"/>
      <c r="AB932" s="105"/>
      <c r="AC932" s="105"/>
      <c r="AD932" s="105"/>
      <c r="AE932" s="105"/>
      <c r="AF932" s="105"/>
      <c r="AG932" s="105"/>
      <c r="AH932" s="105"/>
      <c r="AI932" s="105"/>
      <c r="AJ932" s="105"/>
      <c r="AK932" s="105"/>
      <c r="AL932" s="105"/>
      <c r="AM932" s="105"/>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c r="AA933" s="105"/>
      <c r="AB933" s="105"/>
      <c r="AC933" s="105"/>
      <c r="AD933" s="105"/>
      <c r="AE933" s="105"/>
      <c r="AF933" s="105"/>
      <c r="AG933" s="105"/>
      <c r="AH933" s="105"/>
      <c r="AI933" s="105"/>
      <c r="AJ933" s="105"/>
      <c r="AK933" s="105"/>
      <c r="AL933" s="105"/>
      <c r="AM933" s="105"/>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c r="AA934" s="105"/>
      <c r="AB934" s="105"/>
      <c r="AC934" s="105"/>
      <c r="AD934" s="105"/>
      <c r="AE934" s="105"/>
      <c r="AF934" s="105"/>
      <c r="AG934" s="105"/>
      <c r="AH934" s="105"/>
      <c r="AI934" s="105"/>
      <c r="AJ934" s="105"/>
      <c r="AK934" s="105"/>
      <c r="AL934" s="105"/>
      <c r="AM934" s="105"/>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c r="AA935" s="105"/>
      <c r="AB935" s="105"/>
      <c r="AC935" s="105"/>
      <c r="AD935" s="105"/>
      <c r="AE935" s="105"/>
      <c r="AF935" s="105"/>
      <c r="AG935" s="105"/>
      <c r="AH935" s="105"/>
      <c r="AI935" s="105"/>
      <c r="AJ935" s="105"/>
      <c r="AK935" s="105"/>
      <c r="AL935" s="105"/>
      <c r="AM935" s="105"/>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c r="AA936" s="105"/>
      <c r="AB936" s="105"/>
      <c r="AC936" s="105"/>
      <c r="AD936" s="105"/>
      <c r="AE936" s="105"/>
      <c r="AF936" s="105"/>
      <c r="AG936" s="105"/>
      <c r="AH936" s="105"/>
      <c r="AI936" s="105"/>
      <c r="AJ936" s="105"/>
      <c r="AK936" s="105"/>
      <c r="AL936" s="105"/>
      <c r="AM936" s="105"/>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c r="AA937" s="105"/>
      <c r="AB937" s="105"/>
      <c r="AC937" s="105"/>
      <c r="AD937" s="105"/>
      <c r="AE937" s="105"/>
      <c r="AF937" s="105"/>
      <c r="AG937" s="105"/>
      <c r="AH937" s="105"/>
      <c r="AI937" s="105"/>
      <c r="AJ937" s="105"/>
      <c r="AK937" s="105"/>
      <c r="AL937" s="105"/>
      <c r="AM937" s="105"/>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c r="AA938" s="105"/>
      <c r="AB938" s="105"/>
      <c r="AC938" s="105"/>
      <c r="AD938" s="105"/>
      <c r="AE938" s="105"/>
      <c r="AF938" s="105"/>
      <c r="AG938" s="105"/>
      <c r="AH938" s="105"/>
      <c r="AI938" s="105"/>
      <c r="AJ938" s="105"/>
      <c r="AK938" s="105"/>
      <c r="AL938" s="105"/>
      <c r="AM938" s="105"/>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c r="AA939" s="105"/>
      <c r="AB939" s="105"/>
      <c r="AC939" s="105"/>
      <c r="AD939" s="105"/>
      <c r="AE939" s="105"/>
      <c r="AF939" s="105"/>
      <c r="AG939" s="105"/>
      <c r="AH939" s="105"/>
      <c r="AI939" s="105"/>
      <c r="AJ939" s="105"/>
      <c r="AK939" s="105"/>
      <c r="AL939" s="105"/>
      <c r="AM939" s="105"/>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c r="AA940" s="105"/>
      <c r="AB940" s="105"/>
      <c r="AC940" s="105"/>
      <c r="AD940" s="105"/>
      <c r="AE940" s="105"/>
      <c r="AF940" s="105"/>
      <c r="AG940" s="105"/>
      <c r="AH940" s="105"/>
      <c r="AI940" s="105"/>
      <c r="AJ940" s="105"/>
      <c r="AK940" s="105"/>
      <c r="AL940" s="105"/>
      <c r="AM940" s="105"/>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c r="AA941" s="105"/>
      <c r="AB941" s="105"/>
      <c r="AC941" s="105"/>
      <c r="AD941" s="105"/>
      <c r="AE941" s="105"/>
      <c r="AF941" s="105"/>
      <c r="AG941" s="105"/>
      <c r="AH941" s="105"/>
      <c r="AI941" s="105"/>
      <c r="AJ941" s="105"/>
      <c r="AK941" s="105"/>
      <c r="AL941" s="105"/>
      <c r="AM941" s="105"/>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c r="AA942" s="105"/>
      <c r="AB942" s="105"/>
      <c r="AC942" s="105"/>
      <c r="AD942" s="105"/>
      <c r="AE942" s="105"/>
      <c r="AF942" s="105"/>
      <c r="AG942" s="105"/>
      <c r="AH942" s="105"/>
      <c r="AI942" s="105"/>
      <c r="AJ942" s="105"/>
      <c r="AK942" s="105"/>
      <c r="AL942" s="105"/>
      <c r="AM942" s="105"/>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c r="AA943" s="105"/>
      <c r="AB943" s="105"/>
      <c r="AC943" s="105"/>
      <c r="AD943" s="105"/>
      <c r="AE943" s="105"/>
      <c r="AF943" s="105"/>
      <c r="AG943" s="105"/>
      <c r="AH943" s="105"/>
      <c r="AI943" s="105"/>
      <c r="AJ943" s="105"/>
      <c r="AK943" s="105"/>
      <c r="AL943" s="105"/>
      <c r="AM943" s="105"/>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c r="AA944" s="105"/>
      <c r="AB944" s="105"/>
      <c r="AC944" s="105"/>
      <c r="AD944" s="105"/>
      <c r="AE944" s="105"/>
      <c r="AF944" s="105"/>
      <c r="AG944" s="105"/>
      <c r="AH944" s="105"/>
      <c r="AI944" s="105"/>
      <c r="AJ944" s="105"/>
      <c r="AK944" s="105"/>
      <c r="AL944" s="105"/>
      <c r="AM944" s="105"/>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c r="AA945" s="105"/>
      <c r="AB945" s="105"/>
      <c r="AC945" s="105"/>
      <c r="AD945" s="105"/>
      <c r="AE945" s="105"/>
      <c r="AF945" s="105"/>
      <c r="AG945" s="105"/>
      <c r="AH945" s="105"/>
      <c r="AI945" s="105"/>
      <c r="AJ945" s="105"/>
      <c r="AK945" s="105"/>
      <c r="AL945" s="105"/>
      <c r="AM945" s="105"/>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c r="AA946" s="105"/>
      <c r="AB946" s="105"/>
      <c r="AC946" s="105"/>
      <c r="AD946" s="105"/>
      <c r="AE946" s="105"/>
      <c r="AF946" s="105"/>
      <c r="AG946" s="105"/>
      <c r="AH946" s="105"/>
      <c r="AI946" s="105"/>
      <c r="AJ946" s="105"/>
      <c r="AK946" s="105"/>
      <c r="AL946" s="105"/>
      <c r="AM946" s="105"/>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c r="AA947" s="105"/>
      <c r="AB947" s="105"/>
      <c r="AC947" s="105"/>
      <c r="AD947" s="105"/>
      <c r="AE947" s="105"/>
      <c r="AF947" s="105"/>
      <c r="AG947" s="105"/>
      <c r="AH947" s="105"/>
      <c r="AI947" s="105"/>
      <c r="AJ947" s="105"/>
      <c r="AK947" s="105"/>
      <c r="AL947" s="105"/>
      <c r="AM947" s="105"/>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c r="AA948" s="105"/>
      <c r="AB948" s="105"/>
      <c r="AC948" s="105"/>
      <c r="AD948" s="105"/>
      <c r="AE948" s="105"/>
      <c r="AF948" s="105"/>
      <c r="AG948" s="105"/>
      <c r="AH948" s="105"/>
      <c r="AI948" s="105"/>
      <c r="AJ948" s="105"/>
      <c r="AK948" s="105"/>
      <c r="AL948" s="105"/>
      <c r="AM948" s="105"/>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c r="AA949" s="105"/>
      <c r="AB949" s="105"/>
      <c r="AC949" s="105"/>
      <c r="AD949" s="105"/>
      <c r="AE949" s="105"/>
      <c r="AF949" s="105"/>
      <c r="AG949" s="105"/>
      <c r="AH949" s="105"/>
      <c r="AI949" s="105"/>
      <c r="AJ949" s="105"/>
      <c r="AK949" s="105"/>
      <c r="AL949" s="105"/>
      <c r="AM949" s="105"/>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c r="AA950" s="105"/>
      <c r="AB950" s="105"/>
      <c r="AC950" s="105"/>
      <c r="AD950" s="105"/>
      <c r="AE950" s="105"/>
      <c r="AF950" s="105"/>
      <c r="AG950" s="105"/>
      <c r="AH950" s="105"/>
      <c r="AI950" s="105"/>
      <c r="AJ950" s="105"/>
      <c r="AK950" s="105"/>
      <c r="AL950" s="105"/>
      <c r="AM950" s="105"/>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c r="AA951" s="105"/>
      <c r="AB951" s="105"/>
      <c r="AC951" s="105"/>
      <c r="AD951" s="105"/>
      <c r="AE951" s="105"/>
      <c r="AF951" s="105"/>
      <c r="AG951" s="105"/>
      <c r="AH951" s="105"/>
      <c r="AI951" s="105"/>
      <c r="AJ951" s="105"/>
      <c r="AK951" s="105"/>
      <c r="AL951" s="105"/>
      <c r="AM951" s="105"/>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c r="AA952" s="105"/>
      <c r="AB952" s="105"/>
      <c r="AC952" s="105"/>
      <c r="AD952" s="105"/>
      <c r="AE952" s="105"/>
      <c r="AF952" s="105"/>
      <c r="AG952" s="105"/>
      <c r="AH952" s="105"/>
      <c r="AI952" s="105"/>
      <c r="AJ952" s="105"/>
      <c r="AK952" s="105"/>
      <c r="AL952" s="105"/>
      <c r="AM952" s="105"/>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c r="AA953" s="105"/>
      <c r="AB953" s="105"/>
      <c r="AC953" s="105"/>
      <c r="AD953" s="105"/>
      <c r="AE953" s="105"/>
      <c r="AF953" s="105"/>
      <c r="AG953" s="105"/>
      <c r="AH953" s="105"/>
      <c r="AI953" s="105"/>
      <c r="AJ953" s="105"/>
      <c r="AK953" s="105"/>
      <c r="AL953" s="105"/>
      <c r="AM953" s="105"/>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c r="AA954" s="105"/>
      <c r="AB954" s="105"/>
      <c r="AC954" s="105"/>
      <c r="AD954" s="105"/>
      <c r="AE954" s="105"/>
      <c r="AF954" s="105"/>
      <c r="AG954" s="105"/>
      <c r="AH954" s="105"/>
      <c r="AI954" s="105"/>
      <c r="AJ954" s="105"/>
      <c r="AK954" s="105"/>
      <c r="AL954" s="105"/>
      <c r="AM954" s="105"/>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c r="AA955" s="105"/>
      <c r="AB955" s="105"/>
      <c r="AC955" s="105"/>
      <c r="AD955" s="105"/>
      <c r="AE955" s="105"/>
      <c r="AF955" s="105"/>
      <c r="AG955" s="105"/>
      <c r="AH955" s="105"/>
      <c r="AI955" s="105"/>
      <c r="AJ955" s="105"/>
      <c r="AK955" s="105"/>
      <c r="AL955" s="105"/>
      <c r="AM955" s="105"/>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c r="AA956" s="105"/>
      <c r="AB956" s="105"/>
      <c r="AC956" s="105"/>
      <c r="AD956" s="105"/>
      <c r="AE956" s="105"/>
      <c r="AF956" s="105"/>
      <c r="AG956" s="105"/>
      <c r="AH956" s="105"/>
      <c r="AI956" s="105"/>
      <c r="AJ956" s="105"/>
      <c r="AK956" s="105"/>
      <c r="AL956" s="105"/>
      <c r="AM956" s="105"/>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c r="AA957" s="105"/>
      <c r="AB957" s="105"/>
      <c r="AC957" s="105"/>
      <c r="AD957" s="105"/>
      <c r="AE957" s="105"/>
      <c r="AF957" s="105"/>
      <c r="AG957" s="105"/>
      <c r="AH957" s="105"/>
      <c r="AI957" s="105"/>
      <c r="AJ957" s="105"/>
      <c r="AK957" s="105"/>
      <c r="AL957" s="105"/>
      <c r="AM957" s="105"/>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c r="AA958" s="105"/>
      <c r="AB958" s="105"/>
      <c r="AC958" s="105"/>
      <c r="AD958" s="105"/>
      <c r="AE958" s="105"/>
      <c r="AF958" s="105"/>
      <c r="AG958" s="105"/>
      <c r="AH958" s="105"/>
      <c r="AI958" s="105"/>
      <c r="AJ958" s="105"/>
      <c r="AK958" s="105"/>
      <c r="AL958" s="105"/>
      <c r="AM958" s="105"/>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G959" s="105"/>
      <c r="AH959" s="105"/>
      <c r="AI959" s="105"/>
      <c r="AJ959" s="105"/>
      <c r="AK959" s="105"/>
      <c r="AL959" s="105"/>
      <c r="AM959" s="105"/>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c r="AA960" s="105"/>
      <c r="AB960" s="105"/>
      <c r="AC960" s="105"/>
      <c r="AD960" s="105"/>
      <c r="AE960" s="105"/>
      <c r="AF960" s="105"/>
      <c r="AG960" s="105"/>
      <c r="AH960" s="105"/>
      <c r="AI960" s="105"/>
      <c r="AJ960" s="105"/>
      <c r="AK960" s="105"/>
      <c r="AL960" s="105"/>
      <c r="AM960" s="105"/>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AK961" s="105"/>
      <c r="AL961" s="105"/>
      <c r="AM961" s="105"/>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c r="AA962" s="105"/>
      <c r="AB962" s="105"/>
      <c r="AC962" s="105"/>
      <c r="AD962" s="105"/>
      <c r="AE962" s="105"/>
      <c r="AF962" s="105"/>
      <c r="AG962" s="105"/>
      <c r="AH962" s="105"/>
      <c r="AI962" s="105"/>
      <c r="AJ962" s="105"/>
      <c r="AK962" s="105"/>
      <c r="AL962" s="105"/>
      <c r="AM962" s="105"/>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c r="AA963" s="105"/>
      <c r="AB963" s="105"/>
      <c r="AC963" s="105"/>
      <c r="AD963" s="105"/>
      <c r="AE963" s="105"/>
      <c r="AF963" s="105"/>
      <c r="AG963" s="105"/>
      <c r="AH963" s="105"/>
      <c r="AI963" s="105"/>
      <c r="AJ963" s="105"/>
      <c r="AK963" s="105"/>
      <c r="AL963" s="105"/>
      <c r="AM963" s="105"/>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AK964" s="105"/>
      <c r="AL964" s="105"/>
      <c r="AM964" s="105"/>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c r="AA965" s="105"/>
      <c r="AB965" s="105"/>
      <c r="AC965" s="105"/>
      <c r="AD965" s="105"/>
      <c r="AE965" s="105"/>
      <c r="AF965" s="105"/>
      <c r="AG965" s="105"/>
      <c r="AH965" s="105"/>
      <c r="AI965" s="105"/>
      <c r="AJ965" s="105"/>
      <c r="AK965" s="105"/>
      <c r="AL965" s="105"/>
      <c r="AM965" s="105"/>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c r="AA966" s="105"/>
      <c r="AB966" s="105"/>
      <c r="AC966" s="105"/>
      <c r="AD966" s="105"/>
      <c r="AE966" s="105"/>
      <c r="AF966" s="105"/>
      <c r="AG966" s="105"/>
      <c r="AH966" s="105"/>
      <c r="AI966" s="105"/>
      <c r="AJ966" s="105"/>
      <c r="AK966" s="105"/>
      <c r="AL966" s="105"/>
      <c r="AM966" s="105"/>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c r="AA967" s="105"/>
      <c r="AB967" s="105"/>
      <c r="AC967" s="105"/>
      <c r="AD967" s="105"/>
      <c r="AE967" s="105"/>
      <c r="AF967" s="105"/>
      <c r="AG967" s="105"/>
      <c r="AH967" s="105"/>
      <c r="AI967" s="105"/>
      <c r="AJ967" s="105"/>
      <c r="AK967" s="105"/>
      <c r="AL967" s="105"/>
      <c r="AM967" s="105"/>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c r="AA968" s="105"/>
      <c r="AB968" s="105"/>
      <c r="AC968" s="105"/>
      <c r="AD968" s="105"/>
      <c r="AE968" s="105"/>
      <c r="AF968" s="105"/>
      <c r="AG968" s="105"/>
      <c r="AH968" s="105"/>
      <c r="AI968" s="105"/>
      <c r="AJ968" s="105"/>
      <c r="AK968" s="105"/>
      <c r="AL968" s="105"/>
      <c r="AM968" s="105"/>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c r="AA969" s="105"/>
      <c r="AB969" s="105"/>
      <c r="AC969" s="105"/>
      <c r="AD969" s="105"/>
      <c r="AE969" s="105"/>
      <c r="AF969" s="105"/>
      <c r="AG969" s="105"/>
      <c r="AH969" s="105"/>
      <c r="AI969" s="105"/>
      <c r="AJ969" s="105"/>
      <c r="AK969" s="105"/>
      <c r="AL969" s="105"/>
      <c r="AM969" s="105"/>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c r="AA970" s="105"/>
      <c r="AB970" s="105"/>
      <c r="AC970" s="105"/>
      <c r="AD970" s="105"/>
      <c r="AE970" s="105"/>
      <c r="AF970" s="105"/>
      <c r="AG970" s="105"/>
      <c r="AH970" s="105"/>
      <c r="AI970" s="105"/>
      <c r="AJ970" s="105"/>
      <c r="AK970" s="105"/>
      <c r="AL970" s="105"/>
      <c r="AM970" s="105"/>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c r="AA971" s="105"/>
      <c r="AB971" s="105"/>
      <c r="AC971" s="105"/>
      <c r="AD971" s="105"/>
      <c r="AE971" s="105"/>
      <c r="AF971" s="105"/>
      <c r="AG971" s="105"/>
      <c r="AH971" s="105"/>
      <c r="AI971" s="105"/>
      <c r="AJ971" s="105"/>
      <c r="AK971" s="105"/>
      <c r="AL971" s="105"/>
      <c r="AM971" s="105"/>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c r="AA972" s="105"/>
      <c r="AB972" s="105"/>
      <c r="AC972" s="105"/>
      <c r="AD972" s="105"/>
      <c r="AE972" s="105"/>
      <c r="AF972" s="105"/>
      <c r="AG972" s="105"/>
      <c r="AH972" s="105"/>
      <c r="AI972" s="105"/>
      <c r="AJ972" s="105"/>
      <c r="AK972" s="105"/>
      <c r="AL972" s="105"/>
      <c r="AM972" s="105"/>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c r="AA973" s="105"/>
      <c r="AB973" s="105"/>
      <c r="AC973" s="105"/>
      <c r="AD973" s="105"/>
      <c r="AE973" s="105"/>
      <c r="AF973" s="105"/>
      <c r="AG973" s="105"/>
      <c r="AH973" s="105"/>
      <c r="AI973" s="105"/>
      <c r="AJ973" s="105"/>
      <c r="AK973" s="105"/>
      <c r="AL973" s="105"/>
      <c r="AM973" s="105"/>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c r="AA974" s="105"/>
      <c r="AB974" s="105"/>
      <c r="AC974" s="105"/>
      <c r="AD974" s="105"/>
      <c r="AE974" s="105"/>
      <c r="AF974" s="105"/>
      <c r="AG974" s="105"/>
      <c r="AH974" s="105"/>
      <c r="AI974" s="105"/>
      <c r="AJ974" s="105"/>
      <c r="AK974" s="105"/>
      <c r="AL974" s="105"/>
      <c r="AM974" s="105"/>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c r="AA975" s="105"/>
      <c r="AB975" s="105"/>
      <c r="AC975" s="105"/>
      <c r="AD975" s="105"/>
      <c r="AE975" s="105"/>
      <c r="AF975" s="105"/>
      <c r="AG975" s="105"/>
      <c r="AH975" s="105"/>
      <c r="AI975" s="105"/>
      <c r="AJ975" s="105"/>
      <c r="AK975" s="105"/>
      <c r="AL975" s="105"/>
      <c r="AM975" s="105"/>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c r="AA976" s="105"/>
      <c r="AB976" s="105"/>
      <c r="AC976" s="105"/>
      <c r="AD976" s="105"/>
      <c r="AE976" s="105"/>
      <c r="AF976" s="105"/>
      <c r="AG976" s="105"/>
      <c r="AH976" s="105"/>
      <c r="AI976" s="105"/>
      <c r="AJ976" s="105"/>
      <c r="AK976" s="105"/>
      <c r="AL976" s="105"/>
      <c r="AM976" s="105"/>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c r="AA977" s="105"/>
      <c r="AB977" s="105"/>
      <c r="AC977" s="105"/>
      <c r="AD977" s="105"/>
      <c r="AE977" s="105"/>
      <c r="AF977" s="105"/>
      <c r="AG977" s="105"/>
      <c r="AH977" s="105"/>
      <c r="AI977" s="105"/>
      <c r="AJ977" s="105"/>
      <c r="AK977" s="105"/>
      <c r="AL977" s="105"/>
      <c r="AM977" s="105"/>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c r="AA978" s="105"/>
      <c r="AB978" s="105"/>
      <c r="AC978" s="105"/>
      <c r="AD978" s="105"/>
      <c r="AE978" s="105"/>
      <c r="AF978" s="105"/>
      <c r="AG978" s="105"/>
      <c r="AH978" s="105"/>
      <c r="AI978" s="105"/>
      <c r="AJ978" s="105"/>
      <c r="AK978" s="105"/>
      <c r="AL978" s="105"/>
      <c r="AM978" s="105"/>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c r="AA979" s="105"/>
      <c r="AB979" s="105"/>
      <c r="AC979" s="105"/>
      <c r="AD979" s="105"/>
      <c r="AE979" s="105"/>
      <c r="AF979" s="105"/>
      <c r="AG979" s="105"/>
      <c r="AH979" s="105"/>
      <c r="AI979" s="105"/>
      <c r="AJ979" s="105"/>
      <c r="AK979" s="105"/>
      <c r="AL979" s="105"/>
      <c r="AM979" s="105"/>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c r="AA980" s="105"/>
      <c r="AB980" s="105"/>
      <c r="AC980" s="105"/>
      <c r="AD980" s="105"/>
      <c r="AE980" s="105"/>
      <c r="AF980" s="105"/>
      <c r="AG980" s="105"/>
      <c r="AH980" s="105"/>
      <c r="AI980" s="105"/>
      <c r="AJ980" s="105"/>
      <c r="AK980" s="105"/>
      <c r="AL980" s="105"/>
      <c r="AM980" s="105"/>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c r="AA981" s="105"/>
      <c r="AB981" s="105"/>
      <c r="AC981" s="105"/>
      <c r="AD981" s="105"/>
      <c r="AE981" s="105"/>
      <c r="AF981" s="105"/>
      <c r="AG981" s="105"/>
      <c r="AH981" s="105"/>
      <c r="AI981" s="105"/>
      <c r="AJ981" s="105"/>
      <c r="AK981" s="105"/>
      <c r="AL981" s="105"/>
      <c r="AM981" s="105"/>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c r="AA982" s="105"/>
      <c r="AB982" s="105"/>
      <c r="AC982" s="105"/>
      <c r="AD982" s="105"/>
      <c r="AE982" s="105"/>
      <c r="AF982" s="105"/>
      <c r="AG982" s="105"/>
      <c r="AH982" s="105"/>
      <c r="AI982" s="105"/>
      <c r="AJ982" s="105"/>
      <c r="AK982" s="105"/>
      <c r="AL982" s="105"/>
      <c r="AM982" s="105"/>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c r="AA983" s="105"/>
      <c r="AB983" s="105"/>
      <c r="AC983" s="105"/>
      <c r="AD983" s="105"/>
      <c r="AE983" s="105"/>
      <c r="AF983" s="105"/>
      <c r="AG983" s="105"/>
      <c r="AH983" s="105"/>
      <c r="AI983" s="105"/>
      <c r="AJ983" s="105"/>
      <c r="AK983" s="105"/>
      <c r="AL983" s="105"/>
      <c r="AM983" s="105"/>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c r="AA984" s="105"/>
      <c r="AB984" s="105"/>
      <c r="AC984" s="105"/>
      <c r="AD984" s="105"/>
      <c r="AE984" s="105"/>
      <c r="AF984" s="105"/>
      <c r="AG984" s="105"/>
      <c r="AH984" s="105"/>
      <c r="AI984" s="105"/>
      <c r="AJ984" s="105"/>
      <c r="AK984" s="105"/>
      <c r="AL984" s="105"/>
      <c r="AM984" s="105"/>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c r="AA985" s="105"/>
      <c r="AB985" s="105"/>
      <c r="AC985" s="105"/>
      <c r="AD985" s="105"/>
      <c r="AE985" s="105"/>
      <c r="AF985" s="105"/>
      <c r="AG985" s="105"/>
      <c r="AH985" s="105"/>
      <c r="AI985" s="105"/>
      <c r="AJ985" s="105"/>
      <c r="AK985" s="105"/>
      <c r="AL985" s="105"/>
      <c r="AM985" s="105"/>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c r="AA986" s="105"/>
      <c r="AB986" s="105"/>
      <c r="AC986" s="105"/>
      <c r="AD986" s="105"/>
      <c r="AE986" s="105"/>
      <c r="AF986" s="105"/>
      <c r="AG986" s="105"/>
      <c r="AH986" s="105"/>
      <c r="AI986" s="105"/>
      <c r="AJ986" s="105"/>
      <c r="AK986" s="105"/>
      <c r="AL986" s="105"/>
      <c r="AM986" s="105"/>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c r="AA987" s="105"/>
      <c r="AB987" s="105"/>
      <c r="AC987" s="105"/>
      <c r="AD987" s="105"/>
      <c r="AE987" s="105"/>
      <c r="AF987" s="105"/>
      <c r="AG987" s="105"/>
      <c r="AH987" s="105"/>
      <c r="AI987" s="105"/>
      <c r="AJ987" s="105"/>
      <c r="AK987" s="105"/>
      <c r="AL987" s="105"/>
      <c r="AM987" s="105"/>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c r="AA988" s="105"/>
      <c r="AB988" s="105"/>
      <c r="AC988" s="105"/>
      <c r="AD988" s="105"/>
      <c r="AE988" s="105"/>
      <c r="AF988" s="105"/>
      <c r="AG988" s="105"/>
      <c r="AH988" s="105"/>
      <c r="AI988" s="105"/>
      <c r="AJ988" s="105"/>
      <c r="AK988" s="105"/>
      <c r="AL988" s="105"/>
      <c r="AM988" s="105"/>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c r="AA989" s="105"/>
      <c r="AB989" s="105"/>
      <c r="AC989" s="105"/>
      <c r="AD989" s="105"/>
      <c r="AE989" s="105"/>
      <c r="AF989" s="105"/>
      <c r="AG989" s="105"/>
      <c r="AH989" s="105"/>
      <c r="AI989" s="105"/>
      <c r="AJ989" s="105"/>
      <c r="AK989" s="105"/>
      <c r="AL989" s="105"/>
      <c r="AM989" s="105"/>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c r="AA990" s="105"/>
      <c r="AB990" s="105"/>
      <c r="AC990" s="105"/>
      <c r="AD990" s="105"/>
      <c r="AE990" s="105"/>
      <c r="AF990" s="105"/>
      <c r="AG990" s="105"/>
      <c r="AH990" s="105"/>
      <c r="AI990" s="105"/>
      <c r="AJ990" s="105"/>
      <c r="AK990" s="105"/>
      <c r="AL990" s="105"/>
      <c r="AM990" s="105"/>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c r="AA991" s="105"/>
      <c r="AB991" s="105"/>
      <c r="AC991" s="105"/>
      <c r="AD991" s="105"/>
      <c r="AE991" s="105"/>
      <c r="AF991" s="105"/>
      <c r="AG991" s="105"/>
      <c r="AH991" s="105"/>
      <c r="AI991" s="105"/>
      <c r="AJ991" s="105"/>
      <c r="AK991" s="105"/>
      <c r="AL991" s="105"/>
      <c r="AM991" s="105"/>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c r="AA992" s="105"/>
      <c r="AB992" s="105"/>
      <c r="AC992" s="105"/>
      <c r="AD992" s="105"/>
      <c r="AE992" s="105"/>
      <c r="AF992" s="105"/>
      <c r="AG992" s="105"/>
      <c r="AH992" s="105"/>
      <c r="AI992" s="105"/>
      <c r="AJ992" s="105"/>
      <c r="AK992" s="105"/>
      <c r="AL992" s="105"/>
      <c r="AM992" s="105"/>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c r="AA993" s="105"/>
      <c r="AB993" s="105"/>
      <c r="AC993" s="105"/>
      <c r="AD993" s="105"/>
      <c r="AE993" s="105"/>
      <c r="AF993" s="105"/>
      <c r="AG993" s="105"/>
      <c r="AH993" s="105"/>
      <c r="AI993" s="105"/>
      <c r="AJ993" s="105"/>
      <c r="AK993" s="105"/>
      <c r="AL993" s="105"/>
      <c r="AM993" s="105"/>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c r="AA994" s="105"/>
      <c r="AB994" s="105"/>
      <c r="AC994" s="105"/>
      <c r="AD994" s="105"/>
      <c r="AE994" s="105"/>
      <c r="AF994" s="105"/>
      <c r="AG994" s="105"/>
      <c r="AH994" s="105"/>
      <c r="AI994" s="105"/>
      <c r="AJ994" s="105"/>
      <c r="AK994" s="105"/>
      <c r="AL994" s="105"/>
      <c r="AM994" s="105"/>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c r="AA995" s="105"/>
      <c r="AB995" s="105"/>
      <c r="AC995" s="105"/>
      <c r="AD995" s="105"/>
      <c r="AE995" s="105"/>
      <c r="AF995" s="105"/>
      <c r="AG995" s="105"/>
      <c r="AH995" s="105"/>
      <c r="AI995" s="105"/>
      <c r="AJ995" s="105"/>
      <c r="AK995" s="105"/>
      <c r="AL995" s="105"/>
      <c r="AM995" s="105"/>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c r="AA996" s="105"/>
      <c r="AB996" s="105"/>
      <c r="AC996" s="105"/>
      <c r="AD996" s="105"/>
      <c r="AE996" s="105"/>
      <c r="AF996" s="105"/>
      <c r="AG996" s="105"/>
      <c r="AH996" s="105"/>
      <c r="AI996" s="105"/>
      <c r="AJ996" s="105"/>
      <c r="AK996" s="105"/>
      <c r="AL996" s="105"/>
      <c r="AM996" s="105"/>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c r="AA997" s="105"/>
      <c r="AB997" s="105"/>
      <c r="AC997" s="105"/>
      <c r="AD997" s="105"/>
      <c r="AE997" s="105"/>
      <c r="AF997" s="105"/>
      <c r="AG997" s="105"/>
      <c r="AH997" s="105"/>
      <c r="AI997" s="105"/>
      <c r="AJ997" s="105"/>
      <c r="AK997" s="105"/>
      <c r="AL997" s="105"/>
      <c r="AM997" s="105"/>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c r="AA998" s="105"/>
      <c r="AB998" s="105"/>
      <c r="AC998" s="105"/>
      <c r="AD998" s="105"/>
      <c r="AE998" s="105"/>
      <c r="AF998" s="105"/>
      <c r="AG998" s="105"/>
      <c r="AH998" s="105"/>
      <c r="AI998" s="105"/>
      <c r="AJ998" s="105"/>
      <c r="AK998" s="105"/>
      <c r="AL998" s="105"/>
      <c r="AM998" s="105"/>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row>
    <row r="1001" ht="15.75" customHeight="1">
      <c r="A1001" s="105"/>
      <c r="B1001" s="105"/>
      <c r="C1001" s="105"/>
      <c r="D1001" s="105"/>
      <c r="E1001" s="105"/>
      <c r="F1001" s="105"/>
      <c r="G1001" s="105"/>
      <c r="H1001" s="105"/>
      <c r="I1001" s="10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row>
    <row r="1002" ht="15.75" customHeight="1">
      <c r="A1002" s="105"/>
      <c r="B1002" s="105"/>
      <c r="C1002" s="105"/>
      <c r="D1002" s="105"/>
      <c r="E1002" s="105"/>
      <c r="F1002" s="105"/>
      <c r="G1002" s="105"/>
      <c r="H1002" s="105"/>
      <c r="I1002" s="105"/>
      <c r="J1002" s="105"/>
      <c r="K1002" s="105"/>
      <c r="L1002" s="105"/>
      <c r="M1002" s="105"/>
      <c r="N1002" s="105"/>
      <c r="O1002" s="105"/>
      <c r="P1002" s="105"/>
      <c r="Q1002" s="105"/>
      <c r="R1002" s="105"/>
      <c r="S1002" s="105"/>
      <c r="T1002" s="105"/>
      <c r="U1002" s="105"/>
      <c r="V1002" s="105"/>
      <c r="W1002" s="105"/>
      <c r="X1002" s="105"/>
      <c r="Y1002" s="105"/>
      <c r="Z1002" s="105"/>
      <c r="AA1002" s="105"/>
      <c r="AB1002" s="105"/>
      <c r="AC1002" s="105"/>
      <c r="AD1002" s="105"/>
      <c r="AE1002" s="105"/>
      <c r="AF1002" s="105"/>
      <c r="AG1002" s="105"/>
      <c r="AH1002" s="105"/>
      <c r="AI1002" s="105"/>
      <c r="AJ1002" s="105"/>
      <c r="AK1002" s="105"/>
      <c r="AL1002" s="105"/>
      <c r="AM1002" s="105"/>
    </row>
    <row r="1003" ht="15.75" customHeight="1">
      <c r="A1003" s="105"/>
      <c r="B1003" s="105"/>
      <c r="C1003" s="105"/>
      <c r="D1003" s="105"/>
      <c r="E1003" s="105"/>
      <c r="F1003" s="105"/>
      <c r="G1003" s="105"/>
      <c r="H1003" s="105"/>
      <c r="I1003" s="105"/>
      <c r="J1003" s="105"/>
      <c r="K1003" s="105"/>
      <c r="L1003" s="105"/>
      <c r="M1003" s="105"/>
      <c r="N1003" s="105"/>
      <c r="O1003" s="105"/>
      <c r="P1003" s="105"/>
      <c r="Q1003" s="105"/>
      <c r="R1003" s="105"/>
      <c r="S1003" s="105"/>
      <c r="T1003" s="105"/>
      <c r="U1003" s="105"/>
      <c r="V1003" s="105"/>
      <c r="W1003" s="105"/>
      <c r="X1003" s="105"/>
      <c r="Y1003" s="105"/>
      <c r="Z1003" s="105"/>
      <c r="AA1003" s="105"/>
      <c r="AB1003" s="105"/>
      <c r="AC1003" s="105"/>
      <c r="AD1003" s="105"/>
      <c r="AE1003" s="105"/>
      <c r="AF1003" s="105"/>
      <c r="AG1003" s="105"/>
      <c r="AH1003" s="105"/>
      <c r="AI1003" s="105"/>
      <c r="AJ1003" s="105"/>
      <c r="AK1003" s="105"/>
      <c r="AL1003" s="105"/>
      <c r="AM1003" s="105"/>
    </row>
    <row r="1004" ht="15.75" customHeight="1">
      <c r="A1004" s="105"/>
      <c r="B1004" s="105"/>
      <c r="C1004" s="105"/>
      <c r="D1004" s="105"/>
      <c r="E1004" s="105"/>
      <c r="F1004" s="105"/>
      <c r="G1004" s="105"/>
      <c r="H1004" s="105"/>
      <c r="I1004" s="105"/>
      <c r="J1004" s="105"/>
      <c r="K1004" s="105"/>
      <c r="L1004" s="105"/>
      <c r="M1004" s="105"/>
      <c r="N1004" s="105"/>
      <c r="O1004" s="105"/>
      <c r="P1004" s="105"/>
      <c r="Q1004" s="105"/>
      <c r="R1004" s="105"/>
      <c r="S1004" s="105"/>
      <c r="T1004" s="105"/>
      <c r="U1004" s="105"/>
      <c r="V1004" s="105"/>
      <c r="W1004" s="105"/>
      <c r="X1004" s="105"/>
      <c r="Y1004" s="105"/>
      <c r="Z1004" s="105"/>
      <c r="AA1004" s="105"/>
      <c r="AB1004" s="105"/>
      <c r="AC1004" s="105"/>
      <c r="AD1004" s="105"/>
      <c r="AE1004" s="105"/>
      <c r="AF1004" s="105"/>
      <c r="AG1004" s="105"/>
      <c r="AH1004" s="105"/>
      <c r="AI1004" s="105"/>
      <c r="AJ1004" s="105"/>
      <c r="AK1004" s="105"/>
      <c r="AL1004" s="105"/>
      <c r="AM1004" s="105"/>
    </row>
    <row r="1005" ht="15.75" customHeight="1">
      <c r="A1005" s="105"/>
      <c r="B1005" s="105"/>
      <c r="C1005" s="105"/>
      <c r="D1005" s="105"/>
      <c r="E1005" s="105"/>
      <c r="F1005" s="105"/>
      <c r="G1005" s="105"/>
      <c r="H1005" s="105"/>
      <c r="I1005" s="105"/>
      <c r="J1005" s="105"/>
      <c r="K1005" s="105"/>
      <c r="L1005" s="105"/>
      <c r="M1005" s="105"/>
      <c r="N1005" s="105"/>
      <c r="O1005" s="105"/>
      <c r="P1005" s="105"/>
      <c r="Q1005" s="105"/>
      <c r="R1005" s="105"/>
      <c r="S1005" s="105"/>
      <c r="T1005" s="105"/>
      <c r="U1005" s="105"/>
      <c r="V1005" s="105"/>
      <c r="W1005" s="105"/>
      <c r="X1005" s="105"/>
      <c r="Y1005" s="105"/>
      <c r="Z1005" s="105"/>
      <c r="AA1005" s="105"/>
      <c r="AB1005" s="105"/>
      <c r="AC1005" s="105"/>
      <c r="AD1005" s="105"/>
      <c r="AE1005" s="105"/>
      <c r="AF1005" s="105"/>
      <c r="AG1005" s="105"/>
      <c r="AH1005" s="105"/>
      <c r="AI1005" s="105"/>
      <c r="AJ1005" s="105"/>
      <c r="AK1005" s="105"/>
      <c r="AL1005" s="105"/>
      <c r="AM1005" s="105"/>
    </row>
    <row r="1006" ht="15.75" customHeight="1">
      <c r="A1006" s="105"/>
      <c r="B1006" s="105"/>
      <c r="C1006" s="105"/>
      <c r="D1006" s="105"/>
      <c r="E1006" s="105"/>
      <c r="F1006" s="105"/>
      <c r="G1006" s="105"/>
      <c r="H1006" s="105"/>
      <c r="I1006" s="105"/>
      <c r="J1006" s="105"/>
      <c r="K1006" s="105"/>
      <c r="L1006" s="105"/>
      <c r="M1006" s="105"/>
      <c r="N1006" s="105"/>
      <c r="O1006" s="105"/>
      <c r="P1006" s="105"/>
      <c r="Q1006" s="105"/>
      <c r="R1006" s="105"/>
      <c r="S1006" s="105"/>
      <c r="T1006" s="105"/>
      <c r="U1006" s="105"/>
      <c r="V1006" s="105"/>
      <c r="W1006" s="105"/>
      <c r="X1006" s="105"/>
      <c r="Y1006" s="105"/>
      <c r="Z1006" s="105"/>
      <c r="AA1006" s="105"/>
      <c r="AB1006" s="105"/>
      <c r="AC1006" s="105"/>
      <c r="AD1006" s="105"/>
      <c r="AE1006" s="105"/>
      <c r="AF1006" s="105"/>
      <c r="AG1006" s="105"/>
      <c r="AH1006" s="105"/>
      <c r="AI1006" s="105"/>
      <c r="AJ1006" s="105"/>
      <c r="AK1006" s="105"/>
      <c r="AL1006" s="105"/>
      <c r="AM1006" s="105"/>
    </row>
    <row r="1007" ht="15.75" customHeight="1">
      <c r="A1007" s="105"/>
      <c r="B1007" s="105"/>
      <c r="C1007" s="105"/>
      <c r="D1007" s="105"/>
      <c r="E1007" s="105"/>
      <c r="F1007" s="105"/>
      <c r="G1007" s="105"/>
      <c r="H1007" s="105"/>
      <c r="I1007" s="105"/>
      <c r="J1007" s="105"/>
      <c r="K1007" s="105"/>
      <c r="L1007" s="105"/>
      <c r="M1007" s="105"/>
      <c r="N1007" s="105"/>
      <c r="O1007" s="105"/>
      <c r="P1007" s="105"/>
      <c r="Q1007" s="105"/>
      <c r="R1007" s="105"/>
      <c r="S1007" s="105"/>
      <c r="T1007" s="105"/>
      <c r="U1007" s="105"/>
      <c r="V1007" s="105"/>
      <c r="W1007" s="105"/>
      <c r="X1007" s="105"/>
      <c r="Y1007" s="105"/>
      <c r="Z1007" s="105"/>
      <c r="AA1007" s="105"/>
      <c r="AB1007" s="105"/>
      <c r="AC1007" s="105"/>
      <c r="AD1007" s="105"/>
      <c r="AE1007" s="105"/>
      <c r="AF1007" s="105"/>
      <c r="AG1007" s="105"/>
      <c r="AH1007" s="105"/>
      <c r="AI1007" s="105"/>
      <c r="AJ1007" s="105"/>
      <c r="AK1007" s="105"/>
      <c r="AL1007" s="105"/>
      <c r="AM1007" s="105"/>
    </row>
    <row r="1008" ht="15.75" customHeight="1">
      <c r="A1008" s="105"/>
      <c r="B1008" s="105"/>
      <c r="C1008" s="105"/>
      <c r="D1008" s="105"/>
      <c r="E1008" s="105"/>
      <c r="F1008" s="105"/>
      <c r="G1008" s="105"/>
      <c r="H1008" s="105"/>
      <c r="I1008" s="105"/>
      <c r="J1008" s="105"/>
      <c r="K1008" s="105"/>
      <c r="L1008" s="105"/>
      <c r="M1008" s="105"/>
      <c r="N1008" s="105"/>
      <c r="O1008" s="105"/>
      <c r="P1008" s="105"/>
      <c r="Q1008" s="105"/>
      <c r="R1008" s="105"/>
      <c r="S1008" s="105"/>
      <c r="T1008" s="105"/>
      <c r="U1008" s="105"/>
      <c r="V1008" s="105"/>
      <c r="W1008" s="105"/>
      <c r="X1008" s="105"/>
      <c r="Y1008" s="105"/>
      <c r="Z1008" s="105"/>
      <c r="AA1008" s="105"/>
      <c r="AB1008" s="105"/>
      <c r="AC1008" s="105"/>
      <c r="AD1008" s="105"/>
      <c r="AE1008" s="105"/>
      <c r="AF1008" s="105"/>
      <c r="AG1008" s="105"/>
      <c r="AH1008" s="105"/>
      <c r="AI1008" s="105"/>
      <c r="AJ1008" s="105"/>
      <c r="AK1008" s="105"/>
      <c r="AL1008" s="105"/>
      <c r="AM1008" s="105"/>
    </row>
    <row r="1009" ht="15.75" customHeight="1">
      <c r="A1009" s="105"/>
      <c r="B1009" s="105"/>
      <c r="C1009" s="105"/>
      <c r="D1009" s="105"/>
      <c r="E1009" s="105"/>
      <c r="F1009" s="105"/>
      <c r="G1009" s="105"/>
      <c r="H1009" s="105"/>
      <c r="I1009" s="105"/>
      <c r="J1009" s="105"/>
      <c r="K1009" s="105"/>
      <c r="L1009" s="105"/>
      <c r="M1009" s="105"/>
      <c r="N1009" s="105"/>
      <c r="O1009" s="105"/>
      <c r="P1009" s="105"/>
      <c r="Q1009" s="105"/>
      <c r="R1009" s="105"/>
      <c r="S1009" s="105"/>
      <c r="T1009" s="105"/>
      <c r="U1009" s="105"/>
      <c r="V1009" s="105"/>
      <c r="W1009" s="105"/>
      <c r="X1009" s="105"/>
      <c r="Y1009" s="105"/>
      <c r="Z1009" s="105"/>
      <c r="AA1009" s="105"/>
      <c r="AB1009" s="105"/>
      <c r="AC1009" s="105"/>
      <c r="AD1009" s="105"/>
      <c r="AE1009" s="105"/>
      <c r="AF1009" s="105"/>
      <c r="AG1009" s="105"/>
      <c r="AH1009" s="105"/>
      <c r="AI1009" s="105"/>
      <c r="AJ1009" s="105"/>
      <c r="AK1009" s="105"/>
      <c r="AL1009" s="105"/>
      <c r="AM1009" s="105"/>
    </row>
    <row r="1010" ht="15.75" customHeight="1">
      <c r="A1010" s="105"/>
      <c r="B1010" s="105"/>
      <c r="C1010" s="105"/>
      <c r="D1010" s="105"/>
      <c r="E1010" s="105"/>
      <c r="F1010" s="105"/>
      <c r="G1010" s="105"/>
      <c r="H1010" s="105"/>
      <c r="I1010" s="105"/>
      <c r="J1010" s="105"/>
      <c r="K1010" s="105"/>
      <c r="L1010" s="105"/>
      <c r="M1010" s="105"/>
      <c r="N1010" s="105"/>
      <c r="O1010" s="105"/>
      <c r="P1010" s="105"/>
      <c r="Q1010" s="105"/>
      <c r="R1010" s="105"/>
      <c r="S1010" s="105"/>
      <c r="T1010" s="105"/>
      <c r="U1010" s="105"/>
      <c r="V1010" s="105"/>
      <c r="W1010" s="105"/>
      <c r="X1010" s="105"/>
      <c r="Y1010" s="105"/>
      <c r="Z1010" s="105"/>
      <c r="AA1010" s="105"/>
      <c r="AB1010" s="105"/>
      <c r="AC1010" s="105"/>
      <c r="AD1010" s="105"/>
      <c r="AE1010" s="105"/>
      <c r="AF1010" s="105"/>
      <c r="AG1010" s="105"/>
      <c r="AH1010" s="105"/>
      <c r="AI1010" s="105"/>
      <c r="AJ1010" s="105"/>
      <c r="AK1010" s="105"/>
      <c r="AL1010" s="105"/>
      <c r="AM1010" s="105"/>
    </row>
    <row r="1011" ht="15.75" customHeight="1">
      <c r="A1011" s="105"/>
      <c r="B1011" s="105"/>
      <c r="C1011" s="105"/>
      <c r="D1011" s="105"/>
      <c r="E1011" s="105"/>
      <c r="F1011" s="105"/>
      <c r="G1011" s="105"/>
      <c r="H1011" s="105"/>
      <c r="I1011" s="105"/>
      <c r="J1011" s="105"/>
      <c r="K1011" s="105"/>
      <c r="L1011" s="105"/>
      <c r="M1011" s="105"/>
      <c r="N1011" s="105"/>
      <c r="O1011" s="105"/>
      <c r="P1011" s="105"/>
      <c r="Q1011" s="105"/>
      <c r="R1011" s="105"/>
      <c r="S1011" s="105"/>
      <c r="T1011" s="105"/>
      <c r="U1011" s="105"/>
      <c r="V1011" s="105"/>
      <c r="W1011" s="105"/>
      <c r="X1011" s="105"/>
      <c r="Y1011" s="105"/>
      <c r="Z1011" s="105"/>
      <c r="AA1011" s="105"/>
      <c r="AB1011" s="105"/>
      <c r="AC1011" s="105"/>
      <c r="AD1011" s="105"/>
      <c r="AE1011" s="105"/>
      <c r="AF1011" s="105"/>
      <c r="AG1011" s="105"/>
      <c r="AH1011" s="105"/>
      <c r="AI1011" s="105"/>
      <c r="AJ1011" s="105"/>
      <c r="AK1011" s="105"/>
      <c r="AL1011" s="105"/>
      <c r="AM1011" s="105"/>
    </row>
    <row r="1012" ht="15.75" customHeight="1">
      <c r="A1012" s="105"/>
      <c r="B1012" s="105"/>
      <c r="C1012" s="105"/>
      <c r="D1012" s="105"/>
      <c r="E1012" s="105"/>
      <c r="F1012" s="105"/>
      <c r="G1012" s="105"/>
      <c r="H1012" s="105"/>
      <c r="I1012" s="105"/>
      <c r="J1012" s="105"/>
      <c r="K1012" s="105"/>
      <c r="L1012" s="105"/>
      <c r="M1012" s="105"/>
      <c r="N1012" s="105"/>
      <c r="O1012" s="105"/>
      <c r="P1012" s="105"/>
      <c r="Q1012" s="105"/>
      <c r="R1012" s="105"/>
      <c r="S1012" s="105"/>
      <c r="T1012" s="105"/>
      <c r="U1012" s="105"/>
      <c r="V1012" s="105"/>
      <c r="W1012" s="105"/>
      <c r="X1012" s="105"/>
      <c r="Y1012" s="105"/>
      <c r="Z1012" s="105"/>
      <c r="AA1012" s="105"/>
      <c r="AB1012" s="105"/>
      <c r="AC1012" s="105"/>
      <c r="AD1012" s="105"/>
      <c r="AE1012" s="105"/>
      <c r="AF1012" s="105"/>
      <c r="AG1012" s="105"/>
      <c r="AH1012" s="105"/>
      <c r="AI1012" s="105"/>
      <c r="AJ1012" s="105"/>
      <c r="AK1012" s="105"/>
      <c r="AL1012" s="105"/>
      <c r="AM1012" s="105"/>
    </row>
    <row r="1013" ht="15.75" customHeight="1">
      <c r="A1013" s="105"/>
      <c r="B1013" s="105"/>
      <c r="C1013" s="105"/>
      <c r="D1013" s="105"/>
      <c r="E1013" s="105"/>
      <c r="F1013" s="105"/>
      <c r="G1013" s="105"/>
      <c r="H1013" s="105"/>
      <c r="I1013" s="105"/>
      <c r="J1013" s="105"/>
      <c r="K1013" s="105"/>
      <c r="L1013" s="105"/>
      <c r="M1013" s="105"/>
      <c r="N1013" s="105"/>
      <c r="O1013" s="105"/>
      <c r="P1013" s="105"/>
      <c r="Q1013" s="105"/>
      <c r="R1013" s="105"/>
      <c r="S1013" s="105"/>
      <c r="T1013" s="105"/>
      <c r="U1013" s="105"/>
      <c r="V1013" s="105"/>
      <c r="W1013" s="105"/>
      <c r="X1013" s="105"/>
      <c r="Y1013" s="105"/>
      <c r="Z1013" s="105"/>
      <c r="AA1013" s="105"/>
      <c r="AB1013" s="105"/>
      <c r="AC1013" s="105"/>
      <c r="AD1013" s="105"/>
      <c r="AE1013" s="105"/>
      <c r="AF1013" s="105"/>
      <c r="AG1013" s="105"/>
      <c r="AH1013" s="105"/>
      <c r="AI1013" s="105"/>
      <c r="AJ1013" s="105"/>
      <c r="AK1013" s="105"/>
      <c r="AL1013" s="105"/>
      <c r="AM1013" s="105"/>
    </row>
    <row r="1014" ht="15.75" customHeight="1">
      <c r="A1014" s="105"/>
      <c r="B1014" s="105"/>
      <c r="C1014" s="105"/>
      <c r="D1014" s="105"/>
      <c r="E1014" s="105"/>
      <c r="F1014" s="105"/>
      <c r="G1014" s="105"/>
      <c r="H1014" s="105"/>
      <c r="I1014" s="105"/>
      <c r="J1014" s="105"/>
      <c r="K1014" s="105"/>
      <c r="L1014" s="105"/>
      <c r="M1014" s="105"/>
      <c r="N1014" s="105"/>
      <c r="O1014" s="105"/>
      <c r="P1014" s="105"/>
      <c r="Q1014" s="105"/>
      <c r="R1014" s="105"/>
      <c r="S1014" s="105"/>
      <c r="T1014" s="105"/>
      <c r="U1014" s="105"/>
      <c r="V1014" s="105"/>
      <c r="W1014" s="105"/>
      <c r="X1014" s="105"/>
      <c r="Y1014" s="105"/>
      <c r="Z1014" s="105"/>
      <c r="AA1014" s="105"/>
      <c r="AB1014" s="105"/>
      <c r="AC1014" s="105"/>
      <c r="AD1014" s="105"/>
      <c r="AE1014" s="105"/>
      <c r="AF1014" s="105"/>
      <c r="AG1014" s="105"/>
      <c r="AH1014" s="105"/>
      <c r="AI1014" s="105"/>
      <c r="AJ1014" s="105"/>
      <c r="AK1014" s="105"/>
      <c r="AL1014" s="105"/>
      <c r="AM1014" s="105"/>
    </row>
    <row r="1015" ht="15.75" customHeight="1">
      <c r="A1015" s="105"/>
      <c r="B1015" s="105"/>
      <c r="C1015" s="105"/>
      <c r="D1015" s="105"/>
      <c r="E1015" s="105"/>
      <c r="F1015" s="105"/>
      <c r="G1015" s="105"/>
      <c r="H1015" s="105"/>
      <c r="I1015" s="105"/>
      <c r="J1015" s="105"/>
      <c r="K1015" s="105"/>
      <c r="L1015" s="105"/>
      <c r="M1015" s="105"/>
      <c r="N1015" s="105"/>
      <c r="O1015" s="105"/>
      <c r="P1015" s="105"/>
      <c r="Q1015" s="105"/>
      <c r="R1015" s="105"/>
      <c r="S1015" s="105"/>
      <c r="T1015" s="105"/>
      <c r="U1015" s="105"/>
      <c r="V1015" s="105"/>
      <c r="W1015" s="105"/>
      <c r="X1015" s="105"/>
      <c r="Y1015" s="105"/>
      <c r="Z1015" s="105"/>
      <c r="AA1015" s="105"/>
      <c r="AB1015" s="105"/>
      <c r="AC1015" s="105"/>
      <c r="AD1015" s="105"/>
      <c r="AE1015" s="105"/>
      <c r="AF1015" s="105"/>
      <c r="AG1015" s="105"/>
      <c r="AH1015" s="105"/>
      <c r="AI1015" s="105"/>
      <c r="AJ1015" s="105"/>
      <c r="AK1015" s="105"/>
      <c r="AL1015" s="105"/>
      <c r="AM1015" s="105"/>
    </row>
    <row r="1016" ht="15.75" customHeight="1">
      <c r="A1016" s="105"/>
      <c r="B1016" s="105"/>
      <c r="C1016" s="105"/>
      <c r="D1016" s="105"/>
      <c r="E1016" s="105"/>
      <c r="F1016" s="105"/>
      <c r="G1016" s="105"/>
      <c r="H1016" s="105"/>
      <c r="I1016" s="105"/>
      <c r="J1016" s="105"/>
      <c r="K1016" s="105"/>
      <c r="L1016" s="105"/>
      <c r="M1016" s="105"/>
      <c r="N1016" s="105"/>
      <c r="O1016" s="105"/>
      <c r="P1016" s="105"/>
      <c r="Q1016" s="105"/>
      <c r="R1016" s="105"/>
      <c r="S1016" s="105"/>
      <c r="T1016" s="105"/>
      <c r="U1016" s="105"/>
      <c r="V1016" s="105"/>
      <c r="W1016" s="105"/>
      <c r="X1016" s="105"/>
      <c r="Y1016" s="105"/>
      <c r="Z1016" s="105"/>
      <c r="AA1016" s="105"/>
      <c r="AB1016" s="105"/>
      <c r="AC1016" s="105"/>
      <c r="AD1016" s="105"/>
      <c r="AE1016" s="105"/>
      <c r="AF1016" s="105"/>
      <c r="AG1016" s="105"/>
      <c r="AH1016" s="105"/>
      <c r="AI1016" s="105"/>
      <c r="AJ1016" s="105"/>
      <c r="AK1016" s="105"/>
      <c r="AL1016" s="105"/>
      <c r="AM1016" s="105"/>
    </row>
    <row r="1017" ht="15.75" customHeight="1">
      <c r="A1017" s="105"/>
      <c r="B1017" s="105"/>
      <c r="C1017" s="105"/>
      <c r="D1017" s="105"/>
      <c r="E1017" s="105"/>
      <c r="F1017" s="105"/>
      <c r="G1017" s="105"/>
      <c r="H1017" s="105"/>
      <c r="I1017" s="105"/>
      <c r="J1017" s="105"/>
      <c r="K1017" s="105"/>
      <c r="L1017" s="105"/>
      <c r="M1017" s="105"/>
      <c r="N1017" s="105"/>
      <c r="O1017" s="105"/>
      <c r="P1017" s="105"/>
      <c r="Q1017" s="105"/>
      <c r="R1017" s="105"/>
      <c r="S1017" s="105"/>
      <c r="T1017" s="105"/>
      <c r="U1017" s="105"/>
      <c r="V1017" s="105"/>
      <c r="W1017" s="105"/>
      <c r="X1017" s="105"/>
      <c r="Y1017" s="105"/>
      <c r="Z1017" s="105"/>
      <c r="AA1017" s="105"/>
      <c r="AB1017" s="105"/>
      <c r="AC1017" s="105"/>
      <c r="AD1017" s="105"/>
      <c r="AE1017" s="105"/>
      <c r="AF1017" s="105"/>
      <c r="AG1017" s="105"/>
      <c r="AH1017" s="105"/>
      <c r="AI1017" s="105"/>
      <c r="AJ1017" s="105"/>
      <c r="AK1017" s="105"/>
      <c r="AL1017" s="105"/>
      <c r="AM1017" s="105"/>
    </row>
    <row r="1018" ht="15.75" customHeight="1">
      <c r="A1018" s="105"/>
      <c r="B1018" s="105"/>
      <c r="C1018" s="105"/>
      <c r="D1018" s="105"/>
      <c r="E1018" s="105"/>
      <c r="F1018" s="105"/>
      <c r="G1018" s="105"/>
      <c r="H1018" s="105"/>
      <c r="I1018" s="105"/>
      <c r="J1018" s="105"/>
      <c r="K1018" s="105"/>
      <c r="L1018" s="105"/>
      <c r="M1018" s="105"/>
      <c r="N1018" s="105"/>
      <c r="O1018" s="105"/>
      <c r="P1018" s="105"/>
      <c r="Q1018" s="105"/>
      <c r="R1018" s="105"/>
      <c r="S1018" s="105"/>
      <c r="T1018" s="105"/>
      <c r="U1018" s="105"/>
      <c r="V1018" s="105"/>
      <c r="W1018" s="105"/>
      <c r="X1018" s="105"/>
      <c r="Y1018" s="105"/>
      <c r="Z1018" s="105"/>
      <c r="AA1018" s="105"/>
      <c r="AB1018" s="105"/>
      <c r="AC1018" s="105"/>
      <c r="AD1018" s="105"/>
      <c r="AE1018" s="105"/>
      <c r="AF1018" s="105"/>
      <c r="AG1018" s="105"/>
      <c r="AH1018" s="105"/>
      <c r="AI1018" s="105"/>
      <c r="AJ1018" s="105"/>
      <c r="AK1018" s="105"/>
      <c r="AL1018" s="105"/>
      <c r="AM1018" s="105"/>
    </row>
  </sheetData>
  <mergeCells count="2">
    <mergeCell ref="E3:AI5"/>
    <mergeCell ref="E56:S56"/>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5.13" defaultRowHeight="15.0"/>
  <cols>
    <col customWidth="1" min="1" max="1" width="12.63"/>
    <col customWidth="1" min="2" max="2" width="29.38"/>
    <col customWidth="1" min="3" max="3" width="12.13"/>
    <col customWidth="1" min="4" max="4" width="13.0"/>
    <col customWidth="1" min="5" max="5" width="13.13"/>
    <col customWidth="1" min="6" max="6" width="12.13"/>
    <col customWidth="1" min="7" max="7" width="12.63"/>
    <col customWidth="1" min="8" max="8" width="11.63"/>
    <col customWidth="1" min="9" max="9" width="30.38"/>
    <col customWidth="1" min="10" max="10" width="19.5"/>
    <col customWidth="1" min="11" max="11" width="15.5"/>
    <col customWidth="1" min="12" max="12" width="12.88"/>
    <col customWidth="1" min="13" max="13" width="13.88"/>
    <col customWidth="1" min="14" max="14" width="12.5"/>
    <col customWidth="1" min="15" max="15" width="9.88"/>
    <col customWidth="1" min="16" max="16" width="7.63"/>
    <col customWidth="1" min="17" max="17" width="26.0"/>
    <col customWidth="1" min="18" max="19" width="21.88"/>
  </cols>
  <sheetData>
    <row r="1" ht="12.75" customHeight="1">
      <c r="A1" s="382"/>
      <c r="B1" s="383"/>
      <c r="C1" s="383"/>
      <c r="D1" s="383"/>
      <c r="E1" s="383"/>
      <c r="F1" s="383"/>
      <c r="G1" s="383"/>
      <c r="H1" s="383"/>
      <c r="I1" s="383"/>
      <c r="J1" s="383"/>
      <c r="K1" s="383"/>
      <c r="L1" s="383"/>
      <c r="M1" s="383"/>
      <c r="N1" s="383"/>
      <c r="O1" s="382"/>
      <c r="P1" s="382"/>
      <c r="Q1" s="382"/>
      <c r="R1" s="382"/>
      <c r="S1" s="382"/>
      <c r="T1" s="382"/>
      <c r="U1" s="382"/>
      <c r="V1" s="382"/>
      <c r="W1" s="382"/>
    </row>
    <row r="2" ht="15.75" customHeight="1">
      <c r="A2" s="382"/>
      <c r="B2" s="383"/>
      <c r="C2" s="383"/>
      <c r="D2" s="383"/>
      <c r="E2" s="383"/>
      <c r="F2" s="383"/>
      <c r="G2" s="383"/>
      <c r="H2" s="382"/>
      <c r="I2" s="383"/>
      <c r="J2" s="383"/>
      <c r="K2" s="383"/>
      <c r="L2" s="383"/>
      <c r="M2" s="383"/>
      <c r="N2" s="383"/>
      <c r="O2" s="382"/>
      <c r="P2" s="382"/>
      <c r="Q2" s="384"/>
      <c r="R2" s="384"/>
      <c r="S2" s="382"/>
      <c r="T2" s="382"/>
      <c r="U2" s="382"/>
      <c r="V2" s="382"/>
      <c r="W2" s="382"/>
    </row>
    <row r="3" ht="12.75" customHeight="1">
      <c r="A3" s="382"/>
      <c r="B3" s="385" t="s">
        <v>189</v>
      </c>
      <c r="C3" s="386" t="s">
        <v>13</v>
      </c>
      <c r="D3" s="386" t="s">
        <v>14</v>
      </c>
      <c r="E3" s="386" t="s">
        <v>15</v>
      </c>
      <c r="F3" s="386" t="s">
        <v>16</v>
      </c>
      <c r="G3" s="386" t="s">
        <v>17</v>
      </c>
      <c r="H3" s="382"/>
      <c r="I3" s="383"/>
      <c r="J3" s="383"/>
      <c r="K3" s="383"/>
      <c r="L3" s="383"/>
      <c r="M3" s="383"/>
      <c r="N3" s="383"/>
      <c r="O3" s="382"/>
      <c r="P3" s="382"/>
      <c r="Q3" s="384"/>
      <c r="R3" s="384"/>
      <c r="S3" s="382"/>
      <c r="T3" s="382"/>
      <c r="U3" s="382"/>
      <c r="V3" s="382"/>
      <c r="W3" s="382"/>
    </row>
    <row r="4" ht="12.75" customHeight="1">
      <c r="A4" s="382"/>
      <c r="B4" s="387" t="s">
        <v>37</v>
      </c>
      <c r="C4" s="388">
        <f>'P&amp;L'!Q17</f>
        <v>396000</v>
      </c>
      <c r="D4" s="388">
        <f>'P&amp;L'!AD17</f>
        <v>871794</v>
      </c>
      <c r="E4" s="388">
        <f>'P&amp;L'!AE17</f>
        <v>1389063.15</v>
      </c>
      <c r="F4" s="388">
        <f>'P&amp;L'!AF17</f>
        <v>2223564.3</v>
      </c>
      <c r="G4" s="388">
        <f>'P&amp;L'!AG17</f>
        <v>3587253.3</v>
      </c>
      <c r="H4" s="382"/>
      <c r="I4" s="383"/>
      <c r="J4" s="383"/>
      <c r="K4" s="383"/>
      <c r="L4" s="383"/>
      <c r="M4" s="383"/>
      <c r="N4" s="383"/>
      <c r="O4" s="382"/>
      <c r="P4" s="382"/>
      <c r="Q4" s="384"/>
      <c r="R4" s="384"/>
      <c r="S4" s="382"/>
      <c r="T4" s="382"/>
      <c r="U4" s="382"/>
      <c r="V4" s="382"/>
      <c r="W4" s="382"/>
    </row>
    <row r="5" ht="12.75" customHeight="1">
      <c r="A5" s="382"/>
      <c r="B5" s="385" t="s">
        <v>42</v>
      </c>
      <c r="C5" s="389">
        <f>'P&amp;L'!Q60</f>
        <v>-0.02606060606</v>
      </c>
      <c r="D5" s="389">
        <f>'P&amp;L'!AD60</f>
        <v>0.2130339163</v>
      </c>
      <c r="E5" s="389">
        <f>'P&amp;L'!AE60</f>
        <v>0.2822822149</v>
      </c>
      <c r="F5" s="389">
        <f>'P&amp;L'!AF60</f>
        <v>0.3283090503</v>
      </c>
      <c r="G5" s="389">
        <f>'P&amp;L'!AG60</f>
        <v>0.3588075004</v>
      </c>
      <c r="H5" s="382"/>
      <c r="I5" s="383"/>
      <c r="J5" s="383"/>
      <c r="K5" s="383"/>
      <c r="L5" s="383"/>
      <c r="M5" s="383"/>
      <c r="N5" s="383"/>
      <c r="O5" s="382"/>
      <c r="P5" s="382"/>
      <c r="Q5" s="384"/>
      <c r="R5" s="384"/>
      <c r="S5" s="382"/>
      <c r="T5" s="382"/>
      <c r="U5" s="382"/>
      <c r="V5" s="382"/>
      <c r="W5" s="382"/>
    </row>
    <row r="6" ht="21.0" customHeight="1">
      <c r="A6" s="382"/>
      <c r="B6" s="383"/>
      <c r="C6" s="383"/>
      <c r="D6" s="383"/>
      <c r="E6" s="383"/>
      <c r="F6" s="383"/>
      <c r="G6" s="383"/>
      <c r="H6" s="382"/>
      <c r="I6" s="383"/>
      <c r="J6" s="383"/>
      <c r="K6" s="383"/>
      <c r="L6" s="383"/>
      <c r="M6" s="383"/>
      <c r="N6" s="383"/>
      <c r="O6" s="382"/>
      <c r="P6" s="382"/>
      <c r="Q6" s="384"/>
      <c r="R6" s="384"/>
      <c r="S6" s="382"/>
      <c r="T6" s="382"/>
      <c r="U6" s="382"/>
      <c r="V6" s="382"/>
      <c r="W6" s="382"/>
    </row>
    <row r="7" ht="25.5" customHeight="1">
      <c r="A7" s="382"/>
      <c r="B7" s="390" t="s">
        <v>225</v>
      </c>
      <c r="C7" s="391" t="str">
        <f t="shared" ref="C7:G7" si="1">C3</f>
        <v>Year 1</v>
      </c>
      <c r="D7" s="391" t="str">
        <f t="shared" si="1"/>
        <v>Year 2</v>
      </c>
      <c r="E7" s="391" t="str">
        <f t="shared" si="1"/>
        <v>Year 3</v>
      </c>
      <c r="F7" s="391" t="str">
        <f t="shared" si="1"/>
        <v>Year 4</v>
      </c>
      <c r="G7" s="391" t="str">
        <f t="shared" si="1"/>
        <v>Year 5</v>
      </c>
      <c r="H7" s="383"/>
      <c r="I7" s="383"/>
      <c r="J7" s="383"/>
      <c r="K7" s="383"/>
      <c r="L7" s="383"/>
      <c r="M7" s="383"/>
      <c r="N7" s="383"/>
      <c r="O7" s="382"/>
      <c r="P7" s="382"/>
      <c r="Q7" s="384"/>
      <c r="R7" s="384"/>
      <c r="S7" s="382"/>
      <c r="T7" s="382"/>
      <c r="U7" s="382"/>
      <c r="V7" s="382"/>
      <c r="W7" s="382"/>
    </row>
    <row r="8" ht="21.0" customHeight="1">
      <c r="A8" s="382"/>
      <c r="B8" s="392" t="s">
        <v>98</v>
      </c>
      <c r="C8" s="393">
        <f>'P&amp;L'!Q17/1000</f>
        <v>396</v>
      </c>
      <c r="D8" s="393">
        <f>'P&amp;L'!AD17/1000</f>
        <v>871.794</v>
      </c>
      <c r="E8" s="393">
        <f>'P&amp;L'!AE17/1000</f>
        <v>1389.06315</v>
      </c>
      <c r="F8" s="393">
        <f>'P&amp;L'!AF17/1000</f>
        <v>2223.5643</v>
      </c>
      <c r="G8" s="393">
        <f>'P&amp;L'!AG17/1000</f>
        <v>3587.2533</v>
      </c>
      <c r="H8" s="383"/>
      <c r="I8" s="383"/>
      <c r="J8" s="383"/>
      <c r="K8" s="383"/>
      <c r="L8" s="383"/>
      <c r="M8" s="383"/>
      <c r="N8" s="383"/>
      <c r="O8" s="382"/>
      <c r="P8" s="382"/>
      <c r="Q8" s="384"/>
      <c r="R8" s="384"/>
      <c r="S8" s="382"/>
      <c r="T8" s="382"/>
      <c r="U8" s="382"/>
      <c r="V8" s="382"/>
      <c r="W8" s="382"/>
    </row>
    <row r="9" ht="21.0" customHeight="1">
      <c r="A9" s="382"/>
      <c r="B9" s="392" t="s">
        <v>226</v>
      </c>
      <c r="C9" s="393">
        <f>('P&amp;L'!Q30+'P&amp;L'!Q56)/1000</f>
        <v>406.32</v>
      </c>
      <c r="D9" s="393">
        <f>('P&amp;L'!AD30+'P&amp;L'!AD56)/1000</f>
        <v>686.07231</v>
      </c>
      <c r="E9" s="393">
        <f>('P&amp;L'!AE30+'P&amp;L'!AE56)/1000</f>
        <v>996.9553274</v>
      </c>
      <c r="F9" s="393">
        <f>('P&amp;L'!AF30+'P&amp;L'!AF56)/1000</f>
        <v>1493.548016</v>
      </c>
      <c r="G9" s="393">
        <f>('P&amp;L'!AG30+'P&amp;L'!AG56)/1000</f>
        <v>2300.11991</v>
      </c>
      <c r="H9" s="383"/>
      <c r="I9" s="383"/>
      <c r="J9" s="383"/>
      <c r="K9" s="383"/>
      <c r="L9" s="383"/>
      <c r="M9" s="383"/>
      <c r="N9" s="383"/>
      <c r="O9" s="382"/>
      <c r="P9" s="382"/>
      <c r="Q9" s="384"/>
      <c r="R9" s="384"/>
      <c r="S9" s="382"/>
      <c r="T9" s="382"/>
      <c r="U9" s="382"/>
      <c r="V9" s="382"/>
      <c r="W9" s="382"/>
    </row>
    <row r="10" ht="21.0" customHeight="1">
      <c r="A10" s="382"/>
      <c r="B10" s="394" t="s">
        <v>42</v>
      </c>
      <c r="C10" s="395">
        <f t="shared" ref="C10:G10" si="2">C8-C9</f>
        <v>-10.32</v>
      </c>
      <c r="D10" s="395">
        <f t="shared" si="2"/>
        <v>185.72169</v>
      </c>
      <c r="E10" s="395">
        <f t="shared" si="2"/>
        <v>392.1078227</v>
      </c>
      <c r="F10" s="395">
        <f t="shared" si="2"/>
        <v>730.0162837</v>
      </c>
      <c r="G10" s="395">
        <f t="shared" si="2"/>
        <v>1287.13339</v>
      </c>
      <c r="H10" s="383"/>
      <c r="I10" s="383"/>
      <c r="J10" s="383"/>
      <c r="K10" s="383"/>
      <c r="L10" s="383"/>
      <c r="M10" s="383"/>
      <c r="N10" s="383"/>
      <c r="O10" s="382"/>
      <c r="P10" s="382"/>
      <c r="Q10" s="384"/>
      <c r="R10" s="384"/>
      <c r="S10" s="382"/>
      <c r="T10" s="382"/>
      <c r="U10" s="382"/>
      <c r="V10" s="382"/>
      <c r="W10" s="382"/>
    </row>
    <row r="11" ht="21.0" customHeight="1">
      <c r="A11" s="382"/>
      <c r="B11" s="394" t="s">
        <v>43</v>
      </c>
      <c r="C11" s="396">
        <f t="shared" ref="C11:G11" si="3">C10/C8</f>
        <v>-0.02606060606</v>
      </c>
      <c r="D11" s="396">
        <f t="shared" si="3"/>
        <v>0.2130339163</v>
      </c>
      <c r="E11" s="396">
        <f t="shared" si="3"/>
        <v>0.2822822149</v>
      </c>
      <c r="F11" s="396">
        <f t="shared" si="3"/>
        <v>0.3283090503</v>
      </c>
      <c r="G11" s="396">
        <f t="shared" si="3"/>
        <v>0.3588075004</v>
      </c>
      <c r="H11" s="383"/>
      <c r="I11" s="383"/>
      <c r="J11" s="383"/>
      <c r="K11" s="383"/>
      <c r="L11" s="383"/>
      <c r="M11" s="383"/>
      <c r="N11" s="383"/>
      <c r="O11" s="382"/>
      <c r="P11" s="382"/>
      <c r="Q11" s="384"/>
      <c r="R11" s="384"/>
      <c r="S11" s="382"/>
      <c r="T11" s="382"/>
      <c r="U11" s="382"/>
      <c r="V11" s="382"/>
      <c r="W11" s="382"/>
    </row>
    <row r="12" ht="12.75" customHeight="1">
      <c r="A12" s="382"/>
      <c r="B12" s="383"/>
      <c r="C12" s="383"/>
      <c r="D12" s="383"/>
      <c r="E12" s="383"/>
      <c r="F12" s="383"/>
      <c r="G12" s="383"/>
      <c r="H12" s="383"/>
      <c r="I12" s="383"/>
      <c r="J12" s="383"/>
      <c r="K12" s="383"/>
      <c r="L12" s="383"/>
      <c r="M12" s="383"/>
      <c r="N12" s="383"/>
      <c r="O12" s="382"/>
      <c r="P12" s="382"/>
      <c r="Q12" s="384"/>
      <c r="R12" s="384"/>
      <c r="S12" s="382"/>
      <c r="T12" s="382"/>
      <c r="U12" s="382"/>
      <c r="V12" s="382"/>
      <c r="W12" s="382"/>
    </row>
    <row r="13" ht="12.75" customHeight="1">
      <c r="A13" s="397" t="s">
        <v>227</v>
      </c>
      <c r="B13" s="383"/>
      <c r="D13" s="383"/>
      <c r="E13" s="383"/>
      <c r="F13" s="383"/>
      <c r="G13" s="383"/>
      <c r="H13" s="383"/>
      <c r="I13" s="383"/>
      <c r="J13" s="383"/>
      <c r="K13" s="383"/>
      <c r="L13" s="383"/>
      <c r="M13" s="383"/>
      <c r="N13" s="383"/>
      <c r="O13" s="382"/>
      <c r="P13" s="382"/>
      <c r="Q13" s="384"/>
      <c r="R13" s="384"/>
      <c r="S13" s="382"/>
      <c r="T13" s="382"/>
      <c r="U13" s="382"/>
      <c r="V13" s="382"/>
      <c r="W13" s="382"/>
    </row>
    <row r="14" ht="32.25" customHeight="1">
      <c r="A14" s="382"/>
      <c r="B14" s="398" t="s">
        <v>228</v>
      </c>
      <c r="C14" s="399" t="str">
        <f t="shared" ref="C14:G14" si="4">C7</f>
        <v>Year 1</v>
      </c>
      <c r="D14" s="399" t="str">
        <f t="shared" si="4"/>
        <v>Year 2</v>
      </c>
      <c r="E14" s="399" t="str">
        <f t="shared" si="4"/>
        <v>Year 3</v>
      </c>
      <c r="F14" s="399" t="str">
        <f t="shared" si="4"/>
        <v>Year 4</v>
      </c>
      <c r="G14" s="399" t="str">
        <f t="shared" si="4"/>
        <v>Year 5</v>
      </c>
      <c r="H14" s="383"/>
      <c r="I14" s="383"/>
      <c r="J14" s="383"/>
      <c r="K14" s="383"/>
      <c r="L14" s="383"/>
      <c r="M14" s="383"/>
      <c r="N14" s="383"/>
      <c r="O14" s="382"/>
      <c r="P14" s="382"/>
      <c r="Q14" s="384"/>
      <c r="R14" s="384"/>
      <c r="S14" s="382"/>
      <c r="T14" s="382"/>
      <c r="U14" s="382"/>
      <c r="V14" s="382"/>
      <c r="W14" s="382"/>
    </row>
    <row r="15" ht="21.0" customHeight="1">
      <c r="A15" s="382"/>
      <c r="B15" s="400" t="s">
        <v>229</v>
      </c>
      <c r="C15" s="401">
        <f>Appendix!C22</f>
        <v>118800</v>
      </c>
      <c r="D15" s="401">
        <f>Appendix!D22</f>
        <v>261538.2</v>
      </c>
      <c r="E15" s="401">
        <f>Appendix!E22</f>
        <v>416718.945</v>
      </c>
      <c r="F15" s="401">
        <f>Appendix!F22</f>
        <v>667069.29</v>
      </c>
      <c r="G15" s="401">
        <f>Appendix!G22</f>
        <v>1076175.99</v>
      </c>
      <c r="H15" s="383"/>
      <c r="I15" s="383"/>
      <c r="J15" s="383"/>
      <c r="K15" s="383"/>
      <c r="L15" s="383"/>
      <c r="M15" s="383"/>
      <c r="N15" s="383"/>
      <c r="O15" s="382"/>
      <c r="P15" s="382"/>
      <c r="Q15" s="384"/>
      <c r="R15" s="384"/>
      <c r="S15" s="382"/>
      <c r="T15" s="382"/>
      <c r="U15" s="382"/>
      <c r="V15" s="382"/>
      <c r="W15" s="382"/>
    </row>
    <row r="16" ht="21.0" customHeight="1">
      <c r="A16" s="382"/>
      <c r="B16" s="402" t="s">
        <v>230</v>
      </c>
      <c r="C16" s="403">
        <f>Appendix!C23+Appendix!C24+Appendix!C25+Appendix!C26+Appendix!C27+Appendix!C28</f>
        <v>72320</v>
      </c>
      <c r="D16" s="403">
        <f>Appendix!D23+Appendix!D24+Appendix!D25+Appendix!D26+Appendix!D27+Appendix!D28</f>
        <v>148204.98</v>
      </c>
      <c r="E16" s="403">
        <f>Appendix!E23+Appendix!E24+Appendix!E25+Appendix!E26+Appendix!E27+Appendix!E28</f>
        <v>236140.7355</v>
      </c>
      <c r="F16" s="403">
        <f>Appendix!F23+Appendix!F24+Appendix!F25+Appendix!F26+Appendix!F27+Appendix!F28</f>
        <v>378005.931</v>
      </c>
      <c r="G16" s="403">
        <f>Appendix!G23+Appendix!G24+Appendix!G25+Appendix!G26+Appendix!G27+Appendix!G28</f>
        <v>609833.061</v>
      </c>
      <c r="H16" s="383"/>
      <c r="I16" s="383"/>
      <c r="J16" s="383"/>
      <c r="K16" s="383"/>
      <c r="L16" s="383"/>
      <c r="M16" s="383"/>
      <c r="N16" s="383"/>
      <c r="O16" s="382"/>
      <c r="P16" s="382"/>
      <c r="Q16" s="384"/>
      <c r="R16" s="384"/>
      <c r="S16" s="382"/>
      <c r="T16" s="382"/>
      <c r="U16" s="382"/>
      <c r="V16" s="382"/>
      <c r="W16" s="382"/>
    </row>
    <row r="17" ht="12.75" customHeight="1">
      <c r="A17" s="382"/>
      <c r="B17" s="402" t="s">
        <v>231</v>
      </c>
      <c r="C17" s="403">
        <f>Appendix!C20+Appendix!C21+Appendix!C38+Appendix!C39</f>
        <v>129800</v>
      </c>
      <c r="D17" s="403">
        <f>Appendix!D20+Appendix!D21+Appendix!D38+Appendix!D39</f>
        <v>136290</v>
      </c>
      <c r="E17" s="403">
        <f>Appendix!E20+Appendix!E21+Appendix!E38+Appendix!E39</f>
        <v>143104.5</v>
      </c>
      <c r="F17" s="403">
        <f>Appendix!F20+Appendix!F21+Appendix!F38+Appendix!F39</f>
        <v>150259.725</v>
      </c>
      <c r="G17" s="403">
        <f>Appendix!G20+Appendix!G21+Appendix!G38+Appendix!G39</f>
        <v>157772.7113</v>
      </c>
      <c r="H17" s="383"/>
      <c r="I17" s="383"/>
      <c r="J17" s="383"/>
      <c r="K17" s="383"/>
      <c r="L17" s="383"/>
      <c r="M17" s="383"/>
      <c r="N17" s="383"/>
      <c r="O17" s="382"/>
      <c r="P17" s="382"/>
      <c r="Q17" s="384"/>
      <c r="R17" s="384"/>
      <c r="S17" s="382"/>
      <c r="T17" s="382"/>
      <c r="U17" s="382"/>
      <c r="V17" s="382"/>
      <c r="W17" s="382"/>
    </row>
    <row r="18" ht="12.75" customHeight="1">
      <c r="A18" s="382"/>
      <c r="B18" s="404" t="s">
        <v>232</v>
      </c>
      <c r="C18" s="403">
        <f>Appendix!C47+Appendix!C48+Appendix!C49</f>
        <v>39600</v>
      </c>
      <c r="D18" s="403">
        <f>Appendix!D47+Appendix!D48+Appendix!D49</f>
        <v>87179.4</v>
      </c>
      <c r="E18" s="403">
        <f>Appendix!E47+Appendix!E48+Appendix!E49</f>
        <v>138906.315</v>
      </c>
      <c r="F18" s="403">
        <f>Appendix!F47+Appendix!F48+Appendix!F49</f>
        <v>222356.43</v>
      </c>
      <c r="G18" s="403">
        <f>Appendix!G47+Appendix!G48+Appendix!G49</f>
        <v>358725.33</v>
      </c>
      <c r="H18" s="383"/>
      <c r="I18" s="383"/>
      <c r="J18" s="383"/>
      <c r="K18" s="383"/>
      <c r="L18" s="383"/>
      <c r="M18" s="383"/>
      <c r="N18" s="383"/>
      <c r="O18" s="382"/>
      <c r="P18" s="382"/>
      <c r="Q18" s="384"/>
      <c r="R18" s="384"/>
      <c r="S18" s="382"/>
      <c r="T18" s="382"/>
      <c r="U18" s="382"/>
      <c r="V18" s="382"/>
      <c r="W18" s="382"/>
    </row>
    <row r="19" ht="12.75" customHeight="1">
      <c r="A19" s="382"/>
      <c r="B19" s="405" t="s">
        <v>233</v>
      </c>
      <c r="C19" s="403">
        <f>Appendix!C41+Appendix!C42+Appendix!C44+Appendix!C45</f>
        <v>25840</v>
      </c>
      <c r="D19" s="403">
        <f>Appendix!D41+Appendix!D42+Appendix!D44+Appendix!D45</f>
        <v>34871.76</v>
      </c>
      <c r="E19" s="403">
        <f>Appendix!E41+Appendix!E42+Appendix!E44+Appendix!E45</f>
        <v>40829.0661</v>
      </c>
      <c r="F19" s="403">
        <f>Appendix!F41+Appendix!F42+Appendix!F44+Appendix!F45</f>
        <v>49712.84629</v>
      </c>
      <c r="G19" s="403">
        <f>Appendix!G41+Appendix!G42+Appendix!G44+Appendix!G45</f>
        <v>63899.28036</v>
      </c>
      <c r="H19" s="383"/>
      <c r="I19" s="383"/>
      <c r="J19" s="383"/>
      <c r="K19" s="383"/>
      <c r="L19" s="383"/>
      <c r="M19" s="383"/>
      <c r="N19" s="383"/>
      <c r="O19" s="382"/>
      <c r="P19" s="382"/>
      <c r="Q19" s="384"/>
      <c r="R19" s="384"/>
      <c r="S19" s="382"/>
      <c r="T19" s="382"/>
      <c r="U19" s="382"/>
      <c r="V19" s="382"/>
      <c r="W19" s="382"/>
    </row>
    <row r="20" ht="12.75" customHeight="1">
      <c r="A20" s="382"/>
      <c r="B20" s="406" t="s">
        <v>234</v>
      </c>
      <c r="C20" s="403">
        <f>Appendix!C52</f>
        <v>1980</v>
      </c>
      <c r="D20" s="403">
        <f>Appendix!D52</f>
        <v>4358.97</v>
      </c>
      <c r="E20" s="403">
        <f>Appendix!E52</f>
        <v>6945.31575</v>
      </c>
      <c r="F20" s="403">
        <f>Appendix!F52</f>
        <v>11117.8215</v>
      </c>
      <c r="G20" s="403">
        <f>Appendix!G52</f>
        <v>17936.2665</v>
      </c>
      <c r="H20" s="383"/>
      <c r="I20" s="383"/>
      <c r="J20" s="383"/>
      <c r="K20" s="383"/>
      <c r="L20" s="383"/>
      <c r="M20" s="383"/>
      <c r="N20" s="383"/>
      <c r="O20" s="382"/>
      <c r="P20" s="382"/>
      <c r="Q20" s="382"/>
      <c r="R20" s="382"/>
      <c r="S20" s="382"/>
      <c r="T20" s="382"/>
      <c r="U20" s="382"/>
      <c r="V20" s="382"/>
      <c r="W20" s="382"/>
    </row>
    <row r="21" ht="12.75" customHeight="1">
      <c r="A21" s="382"/>
      <c r="B21" s="407" t="s">
        <v>235</v>
      </c>
      <c r="C21" s="403">
        <f>Appendix!C46+Appendix!C54</f>
        <v>0</v>
      </c>
      <c r="D21" s="403">
        <f>Appendix!D46+Appendix!D54</f>
        <v>0</v>
      </c>
      <c r="E21" s="403">
        <f>Appendix!E46+Appendix!E54</f>
        <v>0</v>
      </c>
      <c r="F21" s="403">
        <f>Appendix!F46+Appendix!F54</f>
        <v>0</v>
      </c>
      <c r="G21" s="403">
        <f>Appendix!G46+Appendix!G54</f>
        <v>0</v>
      </c>
      <c r="H21" s="383"/>
      <c r="I21" s="383"/>
      <c r="J21" s="383"/>
      <c r="K21" s="383"/>
      <c r="L21" s="383"/>
      <c r="M21" s="383"/>
      <c r="N21" s="383"/>
      <c r="O21" s="382"/>
      <c r="P21" s="382"/>
      <c r="Q21" s="382"/>
      <c r="R21" s="382"/>
      <c r="S21" s="382"/>
      <c r="T21" s="382"/>
      <c r="U21" s="382"/>
      <c r="V21" s="382"/>
      <c r="W21" s="382"/>
    </row>
    <row r="22" ht="12.75" customHeight="1">
      <c r="A22" s="382"/>
      <c r="B22" s="407" t="s">
        <v>236</v>
      </c>
      <c r="C22" s="403">
        <f>Appendix!C40+Appendix!C51+Appendix!C53</f>
        <v>17980</v>
      </c>
      <c r="D22" s="403">
        <f>Appendix!D40+Appendix!D51+Appendix!D53</f>
        <v>13629</v>
      </c>
      <c r="E22" s="403">
        <f>Appendix!E40+Appendix!E51+Appendix!E53</f>
        <v>14310.45</v>
      </c>
      <c r="F22" s="403">
        <f>Appendix!F40+Appendix!F51+Appendix!F53</f>
        <v>15025.9725</v>
      </c>
      <c r="G22" s="403">
        <f>Appendix!G40+Appendix!G51+Appendix!G53</f>
        <v>15777.27113</v>
      </c>
      <c r="H22" s="383"/>
      <c r="I22" s="383"/>
      <c r="J22" s="383"/>
      <c r="K22" s="383"/>
      <c r="L22" s="383"/>
      <c r="M22" s="383"/>
      <c r="N22" s="383"/>
      <c r="O22" s="382"/>
      <c r="P22" s="382"/>
      <c r="Q22" s="382"/>
      <c r="R22" s="382"/>
      <c r="S22" s="382"/>
      <c r="T22" s="382"/>
      <c r="U22" s="382"/>
      <c r="V22" s="382"/>
      <c r="W22" s="382"/>
    </row>
    <row r="23" ht="13.5" customHeight="1">
      <c r="A23" s="382"/>
      <c r="B23" s="408" t="s">
        <v>237</v>
      </c>
      <c r="C23" s="409">
        <f>Appendix!C56</f>
        <v>0</v>
      </c>
      <c r="D23" s="409">
        <f>Appendix!D56</f>
        <v>0</v>
      </c>
      <c r="E23" s="409">
        <f>Appendix!E56</f>
        <v>0</v>
      </c>
      <c r="F23" s="409">
        <f>Appendix!F56</f>
        <v>0</v>
      </c>
      <c r="G23" s="409">
        <f>Appendix!G56</f>
        <v>0</v>
      </c>
      <c r="H23" s="383"/>
      <c r="I23" s="383"/>
      <c r="J23" s="383"/>
      <c r="K23" s="383"/>
      <c r="L23" s="383"/>
      <c r="M23" s="383"/>
      <c r="N23" s="383"/>
      <c r="O23" s="382"/>
      <c r="P23" s="382"/>
      <c r="Q23" s="382"/>
      <c r="R23" s="382"/>
      <c r="S23" s="382"/>
      <c r="T23" s="382"/>
      <c r="U23" s="382"/>
      <c r="V23" s="382"/>
      <c r="W23" s="382"/>
    </row>
    <row r="24" ht="15.75" customHeight="1">
      <c r="A24" s="382"/>
      <c r="B24" s="402" t="s">
        <v>238</v>
      </c>
      <c r="C24" s="403">
        <f t="shared" ref="C24:G24" si="5">C26-SUM(C15:C23)</f>
        <v>0</v>
      </c>
      <c r="D24" s="403">
        <f t="shared" si="5"/>
        <v>0</v>
      </c>
      <c r="E24" s="403">
        <f t="shared" si="5"/>
        <v>0.0000000001164153218</v>
      </c>
      <c r="F24" s="403">
        <f t="shared" si="5"/>
        <v>0.0000000002328306437</v>
      </c>
      <c r="G24" s="403">
        <f t="shared" si="5"/>
        <v>0.0000000004656612873</v>
      </c>
      <c r="H24" s="383"/>
      <c r="I24" s="383"/>
      <c r="J24" s="383"/>
      <c r="K24" s="383"/>
      <c r="L24" s="383"/>
      <c r="M24" s="383"/>
      <c r="N24" s="383"/>
      <c r="O24" s="382"/>
      <c r="P24" s="382"/>
      <c r="Q24" s="382"/>
      <c r="R24" s="382"/>
      <c r="S24" s="382"/>
      <c r="T24" s="382"/>
      <c r="U24" s="382"/>
      <c r="V24" s="382"/>
      <c r="W24" s="382"/>
    </row>
    <row r="25" ht="13.5" customHeight="1">
      <c r="A25" s="382"/>
      <c r="B25" s="410"/>
      <c r="C25" s="409"/>
      <c r="D25" s="409"/>
      <c r="E25" s="409"/>
      <c r="F25" s="409"/>
      <c r="G25" s="409"/>
      <c r="H25" s="383"/>
      <c r="I25" s="383"/>
      <c r="J25" s="383"/>
      <c r="K25" s="383"/>
      <c r="L25" s="383"/>
      <c r="M25" s="383"/>
      <c r="N25" s="383"/>
      <c r="O25" s="382"/>
      <c r="P25" s="382"/>
      <c r="Q25" s="382"/>
      <c r="R25" s="382"/>
      <c r="S25" s="382"/>
      <c r="T25" s="382"/>
      <c r="U25" s="382"/>
      <c r="V25" s="382"/>
      <c r="W25" s="382"/>
    </row>
    <row r="26" ht="13.5" customHeight="1">
      <c r="A26" s="382"/>
      <c r="B26" s="387"/>
      <c r="C26" s="411">
        <f>Appendix!C31+Appendix!C59</f>
        <v>406320</v>
      </c>
      <c r="D26" s="411">
        <f>Appendix!D31+Appendix!D59</f>
        <v>686072.31</v>
      </c>
      <c r="E26" s="411">
        <f>Appendix!E31+Appendix!E59</f>
        <v>996955.3274</v>
      </c>
      <c r="F26" s="411">
        <f>Appendix!F31+Appendix!F59</f>
        <v>1493548.016</v>
      </c>
      <c r="G26" s="411">
        <f>Appendix!G31+Appendix!G59</f>
        <v>2300119.91</v>
      </c>
      <c r="H26" s="383"/>
      <c r="I26" s="383"/>
      <c r="J26" s="383"/>
      <c r="K26" s="383"/>
      <c r="L26" s="383"/>
      <c r="M26" s="383"/>
      <c r="N26" s="383"/>
      <c r="O26" s="382"/>
      <c r="P26" s="382"/>
      <c r="Q26" s="382"/>
      <c r="R26" s="382"/>
      <c r="S26" s="382"/>
      <c r="T26" s="382"/>
      <c r="U26" s="382"/>
      <c r="V26" s="382"/>
      <c r="W26" s="382"/>
    </row>
    <row r="27" ht="12.75" customHeight="1">
      <c r="A27" s="382"/>
      <c r="B27" s="383"/>
      <c r="C27" s="383"/>
      <c r="D27" s="383"/>
      <c r="E27" s="383"/>
      <c r="F27" s="383"/>
      <c r="G27" s="383"/>
      <c r="H27" s="383"/>
      <c r="I27" s="383"/>
      <c r="J27" s="383"/>
      <c r="K27" s="383"/>
      <c r="L27" s="383"/>
      <c r="M27" s="383"/>
      <c r="N27" s="383"/>
      <c r="O27" s="382"/>
      <c r="P27" s="382"/>
      <c r="Q27" s="382"/>
      <c r="R27" s="382"/>
      <c r="S27" s="382"/>
      <c r="T27" s="382"/>
      <c r="U27" s="382"/>
      <c r="V27" s="382"/>
      <c r="W27" s="382"/>
    </row>
    <row r="28" ht="15.75" customHeight="1">
      <c r="A28" s="382"/>
      <c r="B28" s="383"/>
      <c r="C28" s="383"/>
      <c r="D28" s="383"/>
      <c r="E28" s="383"/>
      <c r="F28" s="383"/>
      <c r="G28" s="383"/>
      <c r="H28" s="382"/>
      <c r="I28" s="382"/>
      <c r="J28" s="382"/>
      <c r="K28" s="382"/>
      <c r="L28" s="382"/>
      <c r="M28" s="382"/>
      <c r="N28" s="382"/>
      <c r="O28" s="382"/>
      <c r="P28" s="382"/>
      <c r="Q28" s="382"/>
      <c r="R28" s="382"/>
      <c r="S28" s="382"/>
      <c r="T28" s="382"/>
      <c r="U28" s="382"/>
      <c r="V28" s="382"/>
      <c r="W28" s="382"/>
    </row>
    <row r="29" ht="15.75" customHeight="1">
      <c r="A29" s="382"/>
      <c r="B29" s="412" t="s">
        <v>239</v>
      </c>
      <c r="C29" s="413" t="str">
        <f t="shared" ref="C29:G29" si="6">C14</f>
        <v>Year 1</v>
      </c>
      <c r="D29" s="413" t="str">
        <f t="shared" si="6"/>
        <v>Year 2</v>
      </c>
      <c r="E29" s="413" t="str">
        <f t="shared" si="6"/>
        <v>Year 3</v>
      </c>
      <c r="F29" s="413" t="str">
        <f t="shared" si="6"/>
        <v>Year 4</v>
      </c>
      <c r="G29" s="413" t="str">
        <f t="shared" si="6"/>
        <v>Year 5</v>
      </c>
      <c r="H29" s="382"/>
      <c r="I29" s="382"/>
      <c r="J29" s="382"/>
      <c r="K29" s="382"/>
      <c r="L29" s="382"/>
      <c r="M29" s="382"/>
      <c r="N29" s="382"/>
      <c r="O29" s="382"/>
      <c r="P29" s="382"/>
      <c r="Q29" s="382"/>
      <c r="R29" s="382"/>
      <c r="S29" s="382"/>
      <c r="T29" s="382"/>
      <c r="U29" s="382"/>
      <c r="V29" s="382"/>
      <c r="W29" s="382"/>
    </row>
    <row r="30" ht="15.75" customHeight="1">
      <c r="A30" s="382"/>
      <c r="B30" s="414" t="str">
        <f>'Sales Projections'!B13</f>
        <v>Product 1</v>
      </c>
      <c r="C30" s="415">
        <f>'Sales Projections'!T13</f>
        <v>3600</v>
      </c>
      <c r="D30" s="415">
        <f>'Sales Projections'!U13</f>
        <v>7548</v>
      </c>
      <c r="E30" s="415">
        <f>'Sales Projections'!V13</f>
        <v>12260</v>
      </c>
      <c r="F30" s="415">
        <f>'Sales Projections'!W13</f>
        <v>19818</v>
      </c>
      <c r="G30" s="415">
        <f>'Sales Projections'!X13</f>
        <v>31972</v>
      </c>
      <c r="H30" s="382"/>
      <c r="I30" s="382"/>
      <c r="J30" s="382"/>
      <c r="K30" s="382"/>
      <c r="L30" s="382"/>
      <c r="M30" s="382"/>
      <c r="N30" s="382"/>
      <c r="O30" s="382"/>
      <c r="P30" s="382"/>
      <c r="Q30" s="382"/>
      <c r="R30" s="382"/>
      <c r="S30" s="382"/>
      <c r="T30" s="382"/>
      <c r="U30" s="382"/>
      <c r="V30" s="382"/>
      <c r="W30" s="382"/>
    </row>
    <row r="31" ht="15.75" customHeight="1">
      <c r="A31" s="382"/>
      <c r="B31" s="416" t="str">
        <f>'Sales Projections'!B14</f>
        <v>Product 2</v>
      </c>
      <c r="C31" s="417">
        <f>'Sales Projections'!T14</f>
        <v>3600</v>
      </c>
      <c r="D31" s="417">
        <f>'Sales Projections'!U14</f>
        <v>7548</v>
      </c>
      <c r="E31" s="417">
        <f>'Sales Projections'!V14</f>
        <v>12260</v>
      </c>
      <c r="F31" s="417">
        <f>'Sales Projections'!W14</f>
        <v>19818</v>
      </c>
      <c r="G31" s="417">
        <f>'Sales Projections'!X14</f>
        <v>31972</v>
      </c>
      <c r="H31" s="382"/>
      <c r="I31" s="382"/>
      <c r="J31" s="382"/>
      <c r="K31" s="382"/>
      <c r="L31" s="382"/>
      <c r="M31" s="382"/>
      <c r="N31" s="382"/>
      <c r="O31" s="382"/>
      <c r="P31" s="382"/>
      <c r="Q31" s="382"/>
      <c r="R31" s="382"/>
      <c r="S31" s="382"/>
      <c r="T31" s="382"/>
      <c r="U31" s="382"/>
      <c r="V31" s="382"/>
      <c r="W31" s="382"/>
    </row>
    <row r="32" ht="15.75" customHeight="1">
      <c r="A32" s="382"/>
      <c r="B32" s="416" t="str">
        <f>'Sales Projections'!B15</f>
        <v>Product 3</v>
      </c>
      <c r="C32" s="417">
        <f>'Sales Projections'!T15</f>
        <v>4800</v>
      </c>
      <c r="D32" s="417">
        <f>'Sales Projections'!U15</f>
        <v>10064</v>
      </c>
      <c r="E32" s="417">
        <f>'Sales Projections'!V15</f>
        <v>16347</v>
      </c>
      <c r="F32" s="417">
        <f>'Sales Projections'!W15</f>
        <v>26423</v>
      </c>
      <c r="G32" s="417">
        <f>'Sales Projections'!X15</f>
        <v>42629</v>
      </c>
      <c r="H32" s="382"/>
      <c r="I32" s="382"/>
      <c r="J32" s="382"/>
      <c r="K32" s="382"/>
      <c r="L32" s="382"/>
      <c r="M32" s="382"/>
      <c r="N32" s="382"/>
      <c r="O32" s="382"/>
      <c r="P32" s="382"/>
      <c r="Q32" s="382"/>
      <c r="R32" s="382"/>
      <c r="S32" s="382"/>
      <c r="T32" s="382"/>
      <c r="U32" s="382"/>
      <c r="V32" s="382"/>
      <c r="W32" s="382"/>
    </row>
    <row r="33" ht="15.75" customHeight="1">
      <c r="A33" s="382"/>
      <c r="B33" s="416" t="str">
        <f>'Sales Projections'!B16</f>
        <v>Product 4</v>
      </c>
      <c r="C33" s="417">
        <f>'Sales Projections'!T16</f>
        <v>0</v>
      </c>
      <c r="D33" s="417">
        <f>'Sales Projections'!U16</f>
        <v>0</v>
      </c>
      <c r="E33" s="417">
        <f>'Sales Projections'!V16</f>
        <v>0</v>
      </c>
      <c r="F33" s="417">
        <f>'Sales Projections'!W16</f>
        <v>0</v>
      </c>
      <c r="G33" s="417">
        <f>'Sales Projections'!X16</f>
        <v>0</v>
      </c>
      <c r="H33" s="382"/>
      <c r="I33" s="382"/>
      <c r="J33" s="382"/>
      <c r="K33" s="382"/>
      <c r="L33" s="382"/>
      <c r="M33" s="382"/>
      <c r="N33" s="382"/>
      <c r="O33" s="382"/>
      <c r="P33" s="382"/>
      <c r="Q33" s="382"/>
      <c r="R33" s="382"/>
      <c r="S33" s="382"/>
      <c r="T33" s="382"/>
      <c r="U33" s="382"/>
      <c r="V33" s="382"/>
      <c r="W33" s="382"/>
    </row>
    <row r="34" ht="15.75" customHeight="1">
      <c r="A34" s="382"/>
      <c r="B34" s="416" t="str">
        <f>'Sales Projections'!B17</f>
        <v>Product 5</v>
      </c>
      <c r="C34" s="417">
        <f>'Sales Projections'!T17</f>
        <v>0</v>
      </c>
      <c r="D34" s="417">
        <f>'Sales Projections'!U17</f>
        <v>0</v>
      </c>
      <c r="E34" s="417">
        <f>'Sales Projections'!V17</f>
        <v>0</v>
      </c>
      <c r="F34" s="417">
        <f>'Sales Projections'!W17</f>
        <v>0</v>
      </c>
      <c r="G34" s="417">
        <f>'Sales Projections'!X17</f>
        <v>0</v>
      </c>
      <c r="H34" s="382"/>
      <c r="I34" s="382"/>
      <c r="J34" s="382"/>
      <c r="K34" s="382"/>
      <c r="L34" s="382"/>
      <c r="M34" s="382"/>
      <c r="N34" s="382"/>
      <c r="O34" s="382"/>
      <c r="P34" s="382"/>
      <c r="Q34" s="382"/>
      <c r="R34" s="382"/>
      <c r="S34" s="382"/>
      <c r="T34" s="382"/>
      <c r="U34" s="382"/>
      <c r="V34" s="382"/>
      <c r="W34" s="382"/>
    </row>
    <row r="35" ht="15.75" customHeight="1">
      <c r="A35" s="382"/>
      <c r="B35" s="416" t="str">
        <f>'Sales Projections'!B18</f>
        <v>Product 6</v>
      </c>
      <c r="C35" s="417">
        <f>'Sales Projections'!T18</f>
        <v>0</v>
      </c>
      <c r="D35" s="417">
        <f>'Sales Projections'!U18</f>
        <v>0</v>
      </c>
      <c r="E35" s="417">
        <f>'Sales Projections'!V18</f>
        <v>0</v>
      </c>
      <c r="F35" s="417">
        <f>'Sales Projections'!W18</f>
        <v>0</v>
      </c>
      <c r="G35" s="417">
        <f>'Sales Projections'!X18</f>
        <v>0</v>
      </c>
      <c r="H35" s="382"/>
      <c r="I35" s="382"/>
      <c r="J35" s="382"/>
      <c r="K35" s="382"/>
      <c r="L35" s="382"/>
      <c r="M35" s="382"/>
      <c r="N35" s="382"/>
      <c r="O35" s="382"/>
      <c r="P35" s="382"/>
      <c r="Q35" s="382"/>
      <c r="R35" s="382"/>
      <c r="S35" s="382"/>
      <c r="T35" s="382"/>
      <c r="U35" s="382"/>
      <c r="V35" s="382"/>
      <c r="W35" s="382"/>
    </row>
    <row r="36" ht="15.75" customHeight="1">
      <c r="A36" s="382"/>
      <c r="B36" s="418" t="s">
        <v>12</v>
      </c>
      <c r="C36" s="419">
        <f t="shared" ref="C36:G36" si="7">SUM(C30:C32)</f>
        <v>12000</v>
      </c>
      <c r="D36" s="419">
        <f t="shared" si="7"/>
        <v>25160</v>
      </c>
      <c r="E36" s="419">
        <f t="shared" si="7"/>
        <v>40867</v>
      </c>
      <c r="F36" s="419">
        <f t="shared" si="7"/>
        <v>66059</v>
      </c>
      <c r="G36" s="419">
        <f t="shared" si="7"/>
        <v>106573</v>
      </c>
      <c r="H36" s="382"/>
      <c r="I36" s="382"/>
      <c r="J36" s="382"/>
      <c r="K36" s="382"/>
      <c r="L36" s="382"/>
      <c r="M36" s="382"/>
      <c r="N36" s="382"/>
      <c r="O36" s="382"/>
      <c r="P36" s="382"/>
      <c r="Q36" s="382"/>
      <c r="R36" s="382"/>
      <c r="S36" s="382"/>
      <c r="T36" s="382"/>
      <c r="U36" s="382"/>
      <c r="V36" s="382"/>
      <c r="W36" s="382"/>
    </row>
    <row r="37" ht="15.75" customHeight="1">
      <c r="A37" s="382"/>
      <c r="B37" s="383"/>
      <c r="C37" s="383"/>
      <c r="D37" s="383"/>
      <c r="E37" s="383"/>
      <c r="F37" s="383"/>
      <c r="G37" s="383"/>
      <c r="H37" s="382"/>
      <c r="I37" s="382"/>
      <c r="J37" s="382"/>
      <c r="K37" s="382"/>
      <c r="L37" s="382"/>
      <c r="M37" s="382"/>
      <c r="N37" s="382"/>
      <c r="O37" s="382"/>
      <c r="P37" s="382"/>
      <c r="Q37" s="382"/>
      <c r="R37" s="382"/>
      <c r="S37" s="382"/>
      <c r="T37" s="382"/>
      <c r="U37" s="382"/>
      <c r="V37" s="382"/>
      <c r="W37" s="382"/>
    </row>
    <row r="38" ht="15.75" customHeight="1">
      <c r="A38" s="382"/>
      <c r="B38" s="383"/>
      <c r="C38" s="383"/>
      <c r="D38" s="383"/>
      <c r="E38" s="383"/>
      <c r="F38" s="383"/>
      <c r="G38" s="383"/>
      <c r="H38" s="382"/>
      <c r="I38" s="382"/>
      <c r="J38" s="382"/>
      <c r="K38" s="382"/>
      <c r="L38" s="382"/>
      <c r="M38" s="382"/>
      <c r="N38" s="382"/>
      <c r="O38" s="382"/>
      <c r="P38" s="382"/>
      <c r="Q38" s="382"/>
      <c r="R38" s="382"/>
      <c r="S38" s="382"/>
      <c r="T38" s="382"/>
      <c r="U38" s="382"/>
      <c r="V38" s="382"/>
      <c r="W38" s="382"/>
    </row>
    <row r="39" ht="15.75" customHeight="1">
      <c r="A39" s="382"/>
      <c r="B39" s="412" t="s">
        <v>189</v>
      </c>
      <c r="C39" s="413" t="str">
        <f t="shared" ref="C39:G39" si="8">C29</f>
        <v>Year 1</v>
      </c>
      <c r="D39" s="413" t="str">
        <f t="shared" si="8"/>
        <v>Year 2</v>
      </c>
      <c r="E39" s="413" t="str">
        <f t="shared" si="8"/>
        <v>Year 3</v>
      </c>
      <c r="F39" s="413" t="str">
        <f t="shared" si="8"/>
        <v>Year 4</v>
      </c>
      <c r="G39" s="413" t="str">
        <f t="shared" si="8"/>
        <v>Year 5</v>
      </c>
      <c r="H39" s="382"/>
      <c r="I39" s="382"/>
      <c r="J39" s="382"/>
      <c r="K39" s="382"/>
      <c r="L39" s="382"/>
      <c r="M39" s="382"/>
      <c r="N39" s="382"/>
      <c r="O39" s="382"/>
      <c r="P39" s="382"/>
      <c r="Q39" s="382"/>
      <c r="R39" s="382"/>
      <c r="S39" s="382"/>
      <c r="T39" s="382"/>
      <c r="U39" s="382"/>
      <c r="V39" s="382"/>
      <c r="W39" s="382"/>
    </row>
    <row r="40" ht="15.75" customHeight="1">
      <c r="A40" s="382"/>
      <c r="B40" s="420" t="str">
        <f t="shared" ref="B40:B45" si="9">B30</f>
        <v>Product 1</v>
      </c>
      <c r="C40" s="421">
        <f>'P&amp;L'!Q8</f>
        <v>180000</v>
      </c>
      <c r="D40" s="421">
        <f>'P&amp;L'!AD8</f>
        <v>396270</v>
      </c>
      <c r="E40" s="421">
        <f>'P&amp;L'!AE8</f>
        <v>631390</v>
      </c>
      <c r="F40" s="421">
        <f>'P&amp;L'!AF8</f>
        <v>1010718</v>
      </c>
      <c r="G40" s="421">
        <f>'P&amp;L'!AG8</f>
        <v>1630572</v>
      </c>
      <c r="H40" s="382"/>
      <c r="I40" s="382"/>
      <c r="J40" s="382"/>
      <c r="K40" s="382"/>
      <c r="L40" s="382"/>
      <c r="M40" s="382"/>
      <c r="N40" s="382"/>
      <c r="O40" s="382"/>
      <c r="P40" s="382"/>
      <c r="Q40" s="382"/>
      <c r="R40" s="382"/>
      <c r="S40" s="382"/>
      <c r="T40" s="382"/>
      <c r="U40" s="382"/>
      <c r="V40" s="382"/>
      <c r="W40" s="382"/>
    </row>
    <row r="41" ht="15.75" customHeight="1">
      <c r="A41" s="382"/>
      <c r="B41" s="420" t="str">
        <f t="shared" si="9"/>
        <v>Product 2</v>
      </c>
      <c r="C41" s="422">
        <f>'P&amp;L'!Q9</f>
        <v>144000</v>
      </c>
      <c r="D41" s="422">
        <f>'P&amp;L'!AD9</f>
        <v>317016</v>
      </c>
      <c r="E41" s="422">
        <f>'P&amp;L'!AE9</f>
        <v>505112</v>
      </c>
      <c r="F41" s="422">
        <f>'P&amp;L'!AF9</f>
        <v>808574.4</v>
      </c>
      <c r="G41" s="422">
        <f>'P&amp;L'!AG9</f>
        <v>1304457.6</v>
      </c>
      <c r="H41" s="382"/>
      <c r="I41" s="382"/>
      <c r="J41" s="382"/>
      <c r="K41" s="382"/>
      <c r="L41" s="382"/>
      <c r="M41" s="382"/>
      <c r="N41" s="382"/>
      <c r="O41" s="382"/>
      <c r="P41" s="382"/>
      <c r="Q41" s="382"/>
      <c r="R41" s="382"/>
      <c r="S41" s="382"/>
      <c r="T41" s="382"/>
      <c r="U41" s="382"/>
      <c r="V41" s="382"/>
      <c r="W41" s="382"/>
    </row>
    <row r="42" ht="15.75" customHeight="1">
      <c r="A42" s="382"/>
      <c r="B42" s="420" t="str">
        <f t="shared" si="9"/>
        <v>Product 3</v>
      </c>
      <c r="C42" s="422">
        <f>'P&amp;L'!Q10</f>
        <v>72000</v>
      </c>
      <c r="D42" s="422">
        <f>'P&amp;L'!AD10</f>
        <v>158508</v>
      </c>
      <c r="E42" s="422">
        <f>'P&amp;L'!AE10</f>
        <v>252561.15</v>
      </c>
      <c r="F42" s="422">
        <f>'P&amp;L'!AF10</f>
        <v>404271.9</v>
      </c>
      <c r="G42" s="422">
        <f>'P&amp;L'!AG10</f>
        <v>652223.7</v>
      </c>
      <c r="H42" s="382"/>
      <c r="I42" s="382"/>
      <c r="J42" s="382"/>
      <c r="K42" s="382"/>
      <c r="L42" s="382"/>
      <c r="M42" s="382"/>
      <c r="N42" s="382"/>
      <c r="O42" s="382"/>
      <c r="P42" s="382"/>
      <c r="Q42" s="382"/>
      <c r="R42" s="382"/>
      <c r="S42" s="382"/>
      <c r="T42" s="382"/>
      <c r="U42" s="382"/>
      <c r="V42" s="382"/>
      <c r="W42" s="382"/>
    </row>
    <row r="43" ht="15.75" customHeight="1">
      <c r="A43" s="382"/>
      <c r="B43" s="420" t="str">
        <f t="shared" si="9"/>
        <v>Product 4</v>
      </c>
      <c r="C43" s="422">
        <f>'P&amp;L'!Q11</f>
        <v>0</v>
      </c>
      <c r="D43" s="422">
        <f>'P&amp;L'!AD11</f>
        <v>0</v>
      </c>
      <c r="E43" s="422">
        <f>'P&amp;L'!AE11</f>
        <v>0</v>
      </c>
      <c r="F43" s="422">
        <f>'P&amp;L'!AF11</f>
        <v>0</v>
      </c>
      <c r="G43" s="422">
        <f>'P&amp;L'!AG11</f>
        <v>0</v>
      </c>
      <c r="H43" s="382"/>
      <c r="I43" s="382"/>
      <c r="J43" s="382"/>
      <c r="K43" s="382"/>
      <c r="L43" s="382"/>
      <c r="M43" s="382"/>
      <c r="N43" s="382"/>
      <c r="O43" s="382"/>
      <c r="P43" s="382"/>
      <c r="Q43" s="382"/>
      <c r="R43" s="382"/>
      <c r="S43" s="382"/>
      <c r="T43" s="382"/>
      <c r="U43" s="382"/>
      <c r="V43" s="382"/>
      <c r="W43" s="382"/>
    </row>
    <row r="44" ht="15.75" customHeight="1">
      <c r="A44" s="382"/>
      <c r="B44" s="420" t="str">
        <f t="shared" si="9"/>
        <v>Product 5</v>
      </c>
      <c r="C44" s="422">
        <f>'P&amp;L'!Q12</f>
        <v>0</v>
      </c>
      <c r="D44" s="422">
        <f>'P&amp;L'!AD12</f>
        <v>0</v>
      </c>
      <c r="E44" s="422">
        <f>'P&amp;L'!AE12</f>
        <v>0</v>
      </c>
      <c r="F44" s="422">
        <f>'P&amp;L'!AF12</f>
        <v>0</v>
      </c>
      <c r="G44" s="422">
        <f>'P&amp;L'!AG12</f>
        <v>0</v>
      </c>
      <c r="H44" s="382"/>
      <c r="I44" s="382"/>
      <c r="J44" s="382"/>
      <c r="K44" s="382"/>
      <c r="L44" s="382"/>
      <c r="M44" s="382"/>
      <c r="N44" s="382"/>
      <c r="O44" s="382"/>
      <c r="P44" s="382"/>
      <c r="Q44" s="382"/>
      <c r="R44" s="382"/>
      <c r="S44" s="382"/>
      <c r="T44" s="382"/>
      <c r="U44" s="382"/>
      <c r="V44" s="382"/>
      <c r="W44" s="382"/>
    </row>
    <row r="45" ht="15.75" customHeight="1">
      <c r="A45" s="382"/>
      <c r="B45" s="420" t="str">
        <f t="shared" si="9"/>
        <v>Product 6</v>
      </c>
      <c r="C45" s="422">
        <f>'P&amp;L'!Q13</f>
        <v>0</v>
      </c>
      <c r="D45" s="422">
        <f>'P&amp;L'!AD13</f>
        <v>0</v>
      </c>
      <c r="E45" s="422">
        <f>'P&amp;L'!AE13</f>
        <v>0</v>
      </c>
      <c r="F45" s="422">
        <f>'P&amp;L'!AF13</f>
        <v>0</v>
      </c>
      <c r="G45" s="422">
        <f>'P&amp;L'!AG13</f>
        <v>0</v>
      </c>
      <c r="H45" s="382"/>
      <c r="I45" s="382"/>
      <c r="J45" s="382"/>
      <c r="K45" s="382"/>
      <c r="L45" s="382"/>
      <c r="M45" s="382"/>
      <c r="N45" s="382"/>
      <c r="O45" s="382"/>
      <c r="P45" s="382"/>
      <c r="Q45" s="382"/>
      <c r="R45" s="382"/>
      <c r="S45" s="382"/>
      <c r="T45" s="382"/>
      <c r="U45" s="382"/>
      <c r="V45" s="382"/>
      <c r="W45" s="382"/>
    </row>
    <row r="46" ht="15.75" customHeight="1">
      <c r="A46" s="382"/>
      <c r="B46" s="420"/>
      <c r="C46" s="422"/>
      <c r="D46" s="422"/>
      <c r="E46" s="422"/>
      <c r="F46" s="422"/>
      <c r="G46" s="422"/>
      <c r="H46" s="382"/>
      <c r="I46" s="382"/>
      <c r="J46" s="382"/>
      <c r="K46" s="382"/>
      <c r="L46" s="382"/>
      <c r="M46" s="382"/>
      <c r="N46" s="382"/>
      <c r="O46" s="382"/>
      <c r="P46" s="382"/>
      <c r="Q46" s="382"/>
      <c r="R46" s="382"/>
      <c r="S46" s="382"/>
      <c r="T46" s="382"/>
      <c r="U46" s="382"/>
      <c r="V46" s="382"/>
      <c r="W46" s="382"/>
    </row>
    <row r="47" ht="15.75" customHeight="1">
      <c r="A47" s="382"/>
      <c r="B47" s="423" t="s">
        <v>12</v>
      </c>
      <c r="C47" s="424">
        <f t="shared" ref="C47:G47" si="10">SUM(C40:C46)</f>
        <v>396000</v>
      </c>
      <c r="D47" s="424">
        <f t="shared" si="10"/>
        <v>871794</v>
      </c>
      <c r="E47" s="424">
        <f t="shared" si="10"/>
        <v>1389063.15</v>
      </c>
      <c r="F47" s="424">
        <f t="shared" si="10"/>
        <v>2223564.3</v>
      </c>
      <c r="G47" s="424">
        <f t="shared" si="10"/>
        <v>3587253.3</v>
      </c>
      <c r="H47" s="382"/>
      <c r="I47" s="382"/>
      <c r="J47" s="382"/>
      <c r="K47" s="382"/>
      <c r="L47" s="382"/>
      <c r="M47" s="382"/>
      <c r="N47" s="382"/>
      <c r="O47" s="382"/>
      <c r="P47" s="382"/>
      <c r="Q47" s="382"/>
      <c r="R47" s="382"/>
      <c r="S47" s="382"/>
      <c r="T47" s="382"/>
      <c r="U47" s="382"/>
      <c r="V47" s="382"/>
      <c r="W47" s="382"/>
    </row>
    <row r="48" ht="15.75" customHeight="1">
      <c r="A48" s="382"/>
      <c r="B48" s="382"/>
      <c r="C48" s="382"/>
      <c r="D48" s="382"/>
      <c r="E48" s="382"/>
      <c r="F48" s="382"/>
      <c r="G48" s="382"/>
      <c r="H48" s="382"/>
      <c r="I48" s="382"/>
      <c r="J48" s="382"/>
      <c r="K48" s="382"/>
      <c r="L48" s="382"/>
      <c r="M48" s="382"/>
      <c r="N48" s="382"/>
      <c r="O48" s="382"/>
      <c r="P48" s="382"/>
      <c r="Q48" s="382"/>
      <c r="R48" s="382"/>
      <c r="S48" s="382"/>
      <c r="T48" s="382"/>
      <c r="U48" s="382"/>
      <c r="V48" s="382"/>
      <c r="W48" s="382"/>
    </row>
    <row r="49" ht="15.75" customHeight="1">
      <c r="A49" s="382"/>
      <c r="B49" s="382"/>
      <c r="C49" s="382"/>
      <c r="D49" s="382"/>
      <c r="E49" s="382"/>
      <c r="F49" s="382"/>
      <c r="G49" s="382"/>
      <c r="H49" s="382"/>
      <c r="I49" s="382"/>
      <c r="J49" s="382"/>
      <c r="K49" s="382"/>
      <c r="L49" s="382"/>
      <c r="M49" s="382"/>
      <c r="N49" s="382"/>
      <c r="O49" s="382"/>
      <c r="P49" s="382"/>
      <c r="Q49" s="382"/>
      <c r="R49" s="382"/>
      <c r="S49" s="382"/>
      <c r="T49" s="382"/>
      <c r="U49" s="382"/>
      <c r="V49" s="382"/>
      <c r="W49" s="382"/>
    </row>
    <row r="50" ht="15.7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row>
    <row r="51" ht="15.75" customHeight="1">
      <c r="A51" s="382"/>
      <c r="B51" s="382"/>
      <c r="C51" s="382"/>
      <c r="D51" s="382"/>
      <c r="E51" s="382"/>
      <c r="F51" s="382"/>
      <c r="G51" s="382"/>
      <c r="H51" s="382"/>
      <c r="I51" s="382"/>
      <c r="J51" s="382"/>
      <c r="K51" s="382"/>
      <c r="L51" s="382"/>
      <c r="M51" s="382"/>
      <c r="N51" s="382"/>
      <c r="O51" s="382"/>
      <c r="P51" s="382"/>
      <c r="Q51" s="382"/>
      <c r="R51" s="382"/>
      <c r="S51" s="382"/>
      <c r="T51" s="382"/>
      <c r="U51" s="382"/>
      <c r="V51" s="382"/>
      <c r="W51" s="382"/>
    </row>
    <row r="52" ht="15.75" customHeight="1">
      <c r="A52" s="382"/>
      <c r="B52" s="382"/>
      <c r="C52" s="382"/>
      <c r="D52" s="382"/>
      <c r="E52" s="382"/>
      <c r="F52" s="382"/>
      <c r="G52" s="382"/>
      <c r="H52" s="382"/>
      <c r="I52" s="382"/>
      <c r="J52" s="382"/>
      <c r="K52" s="382"/>
      <c r="L52" s="382"/>
      <c r="M52" s="382"/>
      <c r="N52" s="382"/>
      <c r="O52" s="382"/>
      <c r="P52" s="382"/>
      <c r="Q52" s="382"/>
      <c r="R52" s="382"/>
      <c r="S52" s="382"/>
      <c r="T52" s="382"/>
      <c r="U52" s="382"/>
      <c r="V52" s="382"/>
      <c r="W52" s="382"/>
    </row>
    <row r="53" ht="15.75" customHeight="1">
      <c r="A53" s="382"/>
      <c r="B53" s="425" t="str">
        <f t="shared" ref="B53:F53" si="11">C39</f>
        <v>Year 1</v>
      </c>
      <c r="C53" s="425" t="str">
        <f t="shared" si="11"/>
        <v>Year 2</v>
      </c>
      <c r="D53" s="425" t="str">
        <f t="shared" si="11"/>
        <v>Year 3</v>
      </c>
      <c r="E53" s="425" t="str">
        <f t="shared" si="11"/>
        <v>Year 4</v>
      </c>
      <c r="F53" s="425" t="str">
        <f t="shared" si="11"/>
        <v>Year 5</v>
      </c>
      <c r="G53" s="384"/>
      <c r="H53" s="382"/>
      <c r="I53" s="382"/>
      <c r="J53" s="382"/>
      <c r="K53" s="382"/>
      <c r="L53" s="382"/>
      <c r="M53" s="382"/>
      <c r="N53" s="384"/>
      <c r="O53" s="384"/>
      <c r="P53" s="384"/>
      <c r="Q53" s="384"/>
      <c r="R53" s="382"/>
      <c r="S53" s="382"/>
      <c r="T53" s="382"/>
      <c r="U53" s="382"/>
      <c r="V53" s="382"/>
      <c r="W53" s="382"/>
    </row>
    <row r="54" ht="15.75" customHeight="1">
      <c r="A54" s="426" t="s">
        <v>240</v>
      </c>
      <c r="B54" s="427">
        <f>'Cash Flow '!S54</f>
        <v>145948.8</v>
      </c>
      <c r="C54" s="427">
        <f>'Cash Flow '!AF54</f>
        <v>235629.3534</v>
      </c>
      <c r="D54" s="427">
        <f>'Cash Flow '!AG54</f>
        <v>500715.9362</v>
      </c>
      <c r="E54" s="427">
        <f>'Cash Flow '!AH54</f>
        <v>1034642.146</v>
      </c>
      <c r="F54" s="427">
        <f>'Cash Flow '!AI54</f>
        <v>2014466.814</v>
      </c>
      <c r="G54" s="384"/>
      <c r="H54" s="382"/>
      <c r="I54" s="382"/>
      <c r="J54" s="382"/>
      <c r="K54" s="382"/>
      <c r="L54" s="382"/>
      <c r="M54" s="382"/>
      <c r="N54" s="384"/>
      <c r="O54" s="384"/>
      <c r="P54" s="384"/>
      <c r="Q54" s="384"/>
      <c r="R54" s="382"/>
      <c r="S54" s="382"/>
      <c r="T54" s="382"/>
      <c r="U54" s="382"/>
      <c r="V54" s="382"/>
      <c r="W54" s="382"/>
    </row>
    <row r="55" ht="15.75" customHeight="1">
      <c r="A55" s="426" t="s">
        <v>241</v>
      </c>
      <c r="B55" s="428">
        <f>'Cash Flow '!S52</f>
        <v>145948.8</v>
      </c>
      <c r="C55" s="428">
        <f>'Cash Flow '!AF52</f>
        <v>89680.5534</v>
      </c>
      <c r="D55" s="428">
        <f>'Cash Flow '!AG52</f>
        <v>265086.5828</v>
      </c>
      <c r="E55" s="428">
        <f>'Cash Flow '!AH52</f>
        <v>533926.21</v>
      </c>
      <c r="F55" s="428">
        <f>'Cash Flow '!AI52</f>
        <v>979824.6677</v>
      </c>
      <c r="G55" s="384"/>
      <c r="H55" s="382"/>
      <c r="I55" s="382"/>
      <c r="J55" s="382"/>
      <c r="K55" s="382"/>
      <c r="L55" s="382"/>
      <c r="M55" s="382"/>
      <c r="N55" s="384"/>
      <c r="O55" s="384"/>
      <c r="P55" s="384"/>
      <c r="Q55" s="384"/>
      <c r="R55" s="382"/>
      <c r="S55" s="382"/>
      <c r="T55" s="382"/>
      <c r="U55" s="382"/>
      <c r="V55" s="382"/>
      <c r="W55" s="382"/>
    </row>
    <row r="56" ht="15.75" customHeight="1">
      <c r="A56" s="384"/>
      <c r="B56" s="382"/>
      <c r="C56" s="382"/>
      <c r="D56" s="382"/>
      <c r="E56" s="382"/>
      <c r="F56" s="382"/>
      <c r="G56" s="382"/>
      <c r="H56" s="382"/>
      <c r="I56" s="382"/>
      <c r="J56" s="382"/>
      <c r="K56" s="382"/>
      <c r="L56" s="382"/>
      <c r="M56" s="382"/>
      <c r="N56" s="382"/>
      <c r="O56" s="382"/>
      <c r="P56" s="382"/>
      <c r="Q56" s="382"/>
      <c r="R56" s="382"/>
      <c r="S56" s="382"/>
      <c r="T56" s="382"/>
      <c r="U56" s="382"/>
      <c r="V56" s="382"/>
      <c r="W56" s="382"/>
    </row>
    <row r="57" ht="15.75" customHeight="1">
      <c r="A57" s="382"/>
      <c r="B57" s="382"/>
      <c r="C57" s="382"/>
      <c r="D57" s="382"/>
      <c r="E57" s="382"/>
      <c r="F57" s="382"/>
      <c r="G57" s="382"/>
      <c r="H57" s="382"/>
      <c r="I57" s="382"/>
      <c r="J57" s="382"/>
      <c r="K57" s="382"/>
      <c r="L57" s="382"/>
      <c r="M57" s="382"/>
      <c r="N57" s="382"/>
      <c r="O57" s="382"/>
      <c r="P57" s="382"/>
      <c r="Q57" s="382"/>
      <c r="R57" s="382"/>
      <c r="S57" s="382"/>
      <c r="T57" s="382"/>
      <c r="U57" s="382"/>
      <c r="V57" s="382"/>
      <c r="W57" s="382"/>
    </row>
    <row r="58" ht="15.75" customHeight="1">
      <c r="A58" s="382"/>
      <c r="B58" s="382"/>
      <c r="C58" s="382"/>
      <c r="D58" s="382"/>
      <c r="E58" s="382"/>
      <c r="F58" s="382"/>
      <c r="G58" s="382"/>
      <c r="H58" s="382"/>
      <c r="I58" s="382"/>
      <c r="J58" s="382"/>
      <c r="K58" s="382"/>
      <c r="L58" s="382"/>
      <c r="M58" s="382"/>
      <c r="N58" s="382"/>
      <c r="O58" s="382"/>
      <c r="P58" s="382"/>
      <c r="Q58" s="382"/>
      <c r="R58" s="382"/>
      <c r="S58" s="382"/>
      <c r="T58" s="382"/>
      <c r="U58" s="382"/>
      <c r="V58" s="382"/>
      <c r="W58" s="382"/>
    </row>
    <row r="59" ht="15.75" customHeight="1">
      <c r="A59" s="382"/>
      <c r="B59" s="382"/>
      <c r="C59" s="382"/>
      <c r="D59" s="382"/>
      <c r="E59" s="382"/>
      <c r="F59" s="382"/>
      <c r="G59" s="382"/>
      <c r="H59" s="382"/>
      <c r="I59" s="382"/>
      <c r="J59" s="382"/>
      <c r="K59" s="382"/>
      <c r="L59" s="382"/>
      <c r="M59" s="382"/>
      <c r="N59" s="382"/>
      <c r="O59" s="382"/>
      <c r="P59" s="382"/>
      <c r="Q59" s="382"/>
      <c r="R59" s="382"/>
      <c r="S59" s="382"/>
      <c r="T59" s="382"/>
      <c r="U59" s="382"/>
      <c r="V59" s="382"/>
      <c r="W59" s="382"/>
    </row>
    <row r="60" ht="15.75" customHeight="1">
      <c r="A60" s="382"/>
      <c r="B60" s="382"/>
      <c r="C60" s="382"/>
      <c r="D60" s="382"/>
      <c r="E60" s="382"/>
      <c r="F60" s="382"/>
      <c r="G60" s="382"/>
      <c r="H60" s="382"/>
      <c r="I60" s="382"/>
      <c r="J60" s="382"/>
      <c r="K60" s="382"/>
      <c r="L60" s="382"/>
      <c r="M60" s="382"/>
      <c r="N60" s="382"/>
      <c r="O60" s="382"/>
      <c r="P60" s="382"/>
      <c r="Q60" s="382"/>
      <c r="R60" s="382"/>
      <c r="S60" s="382"/>
      <c r="T60" s="382"/>
      <c r="U60" s="382"/>
      <c r="V60" s="382"/>
      <c r="W60" s="382"/>
    </row>
    <row r="61" ht="15.75" customHeight="1">
      <c r="A61" s="382"/>
      <c r="B61" s="382"/>
      <c r="C61" s="382"/>
      <c r="D61" s="382"/>
      <c r="E61" s="382"/>
      <c r="F61" s="382"/>
      <c r="G61" s="382"/>
      <c r="H61" s="382"/>
      <c r="I61" s="382"/>
      <c r="J61" s="382"/>
      <c r="K61" s="382"/>
      <c r="L61" s="382"/>
      <c r="M61" s="382"/>
      <c r="N61" s="382"/>
      <c r="O61" s="382"/>
      <c r="P61" s="382"/>
      <c r="Q61" s="382"/>
      <c r="R61" s="382"/>
      <c r="S61" s="382"/>
      <c r="T61" s="382"/>
      <c r="U61" s="382"/>
      <c r="V61" s="382"/>
      <c r="W61" s="382"/>
    </row>
    <row r="62" ht="15.75" customHeight="1">
      <c r="A62" s="382"/>
      <c r="B62" s="382"/>
      <c r="C62" s="382"/>
      <c r="D62" s="382"/>
      <c r="E62" s="382"/>
      <c r="F62" s="382"/>
      <c r="G62" s="382"/>
      <c r="H62" s="382"/>
      <c r="I62" s="382"/>
      <c r="J62" s="382"/>
      <c r="K62" s="382"/>
      <c r="L62" s="382"/>
      <c r="M62" s="382"/>
      <c r="N62" s="382"/>
      <c r="O62" s="382"/>
      <c r="P62" s="382"/>
      <c r="Q62" s="382"/>
      <c r="R62" s="382"/>
      <c r="S62" s="382"/>
      <c r="T62" s="382"/>
      <c r="U62" s="382"/>
      <c r="V62" s="382"/>
      <c r="W62" s="382"/>
    </row>
    <row r="63" ht="15.75" customHeight="1">
      <c r="A63" s="382"/>
      <c r="B63" s="382"/>
      <c r="C63" s="382"/>
      <c r="D63" s="382"/>
      <c r="E63" s="382"/>
      <c r="F63" s="382"/>
      <c r="G63" s="382"/>
      <c r="H63" s="382"/>
      <c r="I63" s="382"/>
      <c r="J63" s="382"/>
      <c r="K63" s="382"/>
      <c r="L63" s="382"/>
      <c r="M63" s="382"/>
      <c r="N63" s="382"/>
      <c r="O63" s="382"/>
      <c r="P63" s="382"/>
      <c r="Q63" s="382"/>
      <c r="R63" s="382"/>
      <c r="S63" s="382"/>
      <c r="T63" s="382"/>
      <c r="U63" s="382"/>
      <c r="V63" s="382"/>
      <c r="W63" s="382"/>
    </row>
    <row r="64" ht="15.75" customHeight="1">
      <c r="A64" s="382"/>
      <c r="B64" s="382"/>
      <c r="C64" s="382"/>
      <c r="D64" s="382"/>
      <c r="E64" s="382"/>
      <c r="F64" s="382"/>
      <c r="G64" s="382"/>
      <c r="H64" s="382"/>
      <c r="I64" s="382"/>
      <c r="J64" s="382"/>
      <c r="K64" s="382"/>
      <c r="L64" s="382"/>
      <c r="M64" s="382"/>
      <c r="N64" s="382"/>
      <c r="O64" s="382"/>
      <c r="P64" s="382"/>
      <c r="Q64" s="382"/>
      <c r="R64" s="382"/>
      <c r="S64" s="382"/>
      <c r="T64" s="382"/>
      <c r="U64" s="382"/>
      <c r="V64" s="382"/>
      <c r="W64" s="382"/>
    </row>
    <row r="65" ht="15.75" customHeight="1">
      <c r="A65" s="382"/>
      <c r="B65" s="382"/>
      <c r="C65" s="382"/>
      <c r="D65" s="382"/>
      <c r="E65" s="382"/>
      <c r="F65" s="382"/>
      <c r="G65" s="382"/>
      <c r="H65" s="382"/>
      <c r="I65" s="382"/>
      <c r="J65" s="382"/>
      <c r="K65" s="382"/>
      <c r="L65" s="382"/>
      <c r="M65" s="382"/>
      <c r="N65" s="382"/>
      <c r="O65" s="382"/>
      <c r="P65" s="382"/>
      <c r="Q65" s="382"/>
      <c r="R65" s="382"/>
      <c r="S65" s="382"/>
      <c r="T65" s="382"/>
      <c r="U65" s="382"/>
      <c r="V65" s="382"/>
      <c r="W65" s="382"/>
    </row>
    <row r="66" ht="15.75" customHeight="1">
      <c r="A66" s="382"/>
      <c r="B66" s="382"/>
      <c r="C66" s="382"/>
      <c r="D66" s="382"/>
      <c r="E66" s="382"/>
      <c r="F66" s="382"/>
      <c r="G66" s="382"/>
      <c r="H66" s="382"/>
      <c r="I66" s="382"/>
      <c r="J66" s="382"/>
      <c r="K66" s="382"/>
      <c r="L66" s="382"/>
      <c r="M66" s="382"/>
      <c r="N66" s="382"/>
      <c r="O66" s="382"/>
      <c r="P66" s="382"/>
      <c r="Q66" s="382"/>
      <c r="R66" s="382"/>
      <c r="S66" s="382"/>
      <c r="T66" s="382"/>
      <c r="U66" s="382"/>
      <c r="V66" s="382"/>
      <c r="W66" s="382"/>
    </row>
    <row r="67" ht="15.75" customHeight="1">
      <c r="A67" s="382"/>
      <c r="B67" s="382"/>
      <c r="C67" s="382"/>
      <c r="D67" s="382"/>
      <c r="E67" s="382"/>
      <c r="F67" s="382"/>
      <c r="G67" s="382"/>
      <c r="H67" s="382"/>
      <c r="I67" s="382"/>
      <c r="J67" s="382"/>
      <c r="K67" s="382"/>
      <c r="L67" s="382"/>
      <c r="M67" s="382"/>
      <c r="N67" s="382"/>
      <c r="O67" s="382"/>
      <c r="P67" s="382"/>
      <c r="Q67" s="382"/>
      <c r="R67" s="382"/>
      <c r="S67" s="382"/>
      <c r="T67" s="382"/>
      <c r="U67" s="382"/>
      <c r="V67" s="382"/>
      <c r="W67" s="382"/>
    </row>
    <row r="68" ht="15.75" customHeight="1">
      <c r="A68" s="382"/>
      <c r="B68" s="382"/>
      <c r="C68" s="382"/>
      <c r="D68" s="382"/>
      <c r="E68" s="382"/>
      <c r="F68" s="382"/>
      <c r="G68" s="382"/>
      <c r="H68" s="382"/>
      <c r="I68" s="382"/>
      <c r="J68" s="382"/>
      <c r="K68" s="382"/>
      <c r="L68" s="382"/>
      <c r="M68" s="382"/>
      <c r="N68" s="382"/>
      <c r="O68" s="382"/>
      <c r="P68" s="382"/>
      <c r="Q68" s="382"/>
      <c r="R68" s="382"/>
      <c r="S68" s="382"/>
      <c r="T68" s="382"/>
      <c r="U68" s="382"/>
      <c r="V68" s="382"/>
      <c r="W68" s="382"/>
    </row>
    <row r="69" ht="15.75" customHeight="1">
      <c r="A69" s="382"/>
      <c r="B69" s="382"/>
      <c r="C69" s="382"/>
      <c r="D69" s="382"/>
      <c r="E69" s="382"/>
      <c r="F69" s="382"/>
      <c r="G69" s="382"/>
      <c r="H69" s="382"/>
      <c r="I69" s="382"/>
      <c r="J69" s="382"/>
      <c r="K69" s="382"/>
      <c r="L69" s="382"/>
      <c r="M69" s="382"/>
      <c r="N69" s="382"/>
      <c r="O69" s="382"/>
      <c r="P69" s="382"/>
      <c r="Q69" s="382"/>
      <c r="R69" s="382"/>
      <c r="S69" s="382"/>
      <c r="T69" s="382"/>
      <c r="U69" s="382"/>
      <c r="V69" s="382"/>
      <c r="W69" s="382"/>
    </row>
    <row r="70" ht="15.75" customHeight="1">
      <c r="A70" s="382"/>
      <c r="B70" s="382"/>
      <c r="C70" s="382"/>
      <c r="D70" s="382"/>
      <c r="E70" s="382"/>
      <c r="F70" s="382"/>
      <c r="G70" s="382"/>
      <c r="H70" s="382"/>
      <c r="I70" s="382"/>
      <c r="J70" s="382"/>
      <c r="K70" s="382"/>
      <c r="L70" s="382"/>
      <c r="M70" s="382"/>
      <c r="N70" s="382"/>
      <c r="O70" s="382"/>
      <c r="P70" s="382"/>
      <c r="Q70" s="382"/>
      <c r="R70" s="382"/>
      <c r="S70" s="382"/>
      <c r="T70" s="382"/>
      <c r="U70" s="382"/>
      <c r="V70" s="382"/>
      <c r="W70" s="382"/>
    </row>
    <row r="71" ht="15.75" customHeight="1">
      <c r="A71" s="382"/>
      <c r="B71" s="382"/>
      <c r="C71" s="382"/>
      <c r="D71" s="382"/>
      <c r="E71" s="382"/>
      <c r="F71" s="382"/>
      <c r="G71" s="382"/>
      <c r="H71" s="382"/>
      <c r="I71" s="382"/>
      <c r="J71" s="382"/>
      <c r="K71" s="382"/>
      <c r="L71" s="382"/>
      <c r="M71" s="382"/>
      <c r="N71" s="382"/>
      <c r="O71" s="382"/>
      <c r="P71" s="382"/>
      <c r="Q71" s="382"/>
      <c r="R71" s="382"/>
      <c r="S71" s="382"/>
      <c r="T71" s="382"/>
      <c r="U71" s="382"/>
      <c r="V71" s="382"/>
      <c r="W71" s="382"/>
    </row>
    <row r="72" ht="15.75" customHeight="1">
      <c r="A72" s="382"/>
      <c r="B72" s="382"/>
      <c r="C72" s="382"/>
      <c r="D72" s="382"/>
      <c r="E72" s="382"/>
      <c r="F72" s="382"/>
      <c r="G72" s="382"/>
      <c r="H72" s="382"/>
      <c r="I72" s="382"/>
      <c r="J72" s="382"/>
      <c r="K72" s="382"/>
      <c r="L72" s="382"/>
      <c r="M72" s="382"/>
      <c r="N72" s="382"/>
      <c r="O72" s="382"/>
      <c r="P72" s="382"/>
      <c r="Q72" s="382"/>
      <c r="R72" s="382"/>
      <c r="S72" s="382"/>
      <c r="T72" s="382"/>
      <c r="U72" s="382"/>
      <c r="V72" s="382"/>
      <c r="W72" s="382"/>
    </row>
    <row r="73" ht="15.75" customHeight="1">
      <c r="A73" s="382"/>
      <c r="B73" s="382"/>
      <c r="C73" s="382"/>
      <c r="D73" s="382"/>
      <c r="E73" s="382"/>
      <c r="F73" s="382"/>
      <c r="G73" s="382"/>
      <c r="H73" s="382"/>
      <c r="I73" s="382"/>
      <c r="J73" s="382"/>
      <c r="K73" s="382"/>
      <c r="L73" s="382"/>
      <c r="M73" s="382"/>
      <c r="N73" s="382"/>
      <c r="O73" s="382"/>
      <c r="P73" s="382"/>
      <c r="Q73" s="382"/>
      <c r="R73" s="382"/>
      <c r="S73" s="382"/>
      <c r="T73" s="382"/>
      <c r="U73" s="382"/>
      <c r="V73" s="382"/>
      <c r="W73" s="382"/>
    </row>
    <row r="74" ht="15.75" customHeight="1">
      <c r="A74" s="382"/>
      <c r="B74" s="382"/>
      <c r="C74" s="382"/>
      <c r="D74" s="382"/>
      <c r="E74" s="382"/>
      <c r="F74" s="382"/>
      <c r="G74" s="382"/>
      <c r="H74" s="382"/>
      <c r="I74" s="382"/>
      <c r="J74" s="382"/>
      <c r="K74" s="382"/>
      <c r="L74" s="382"/>
      <c r="M74" s="382"/>
      <c r="N74" s="382"/>
      <c r="O74" s="382"/>
      <c r="P74" s="382"/>
      <c r="Q74" s="382"/>
      <c r="R74" s="382"/>
      <c r="S74" s="382"/>
      <c r="T74" s="382"/>
      <c r="U74" s="382"/>
      <c r="V74" s="382"/>
      <c r="W74" s="382"/>
    </row>
    <row r="75" ht="15.75" customHeight="1">
      <c r="A75" s="382"/>
      <c r="B75" s="382"/>
      <c r="C75" s="382"/>
      <c r="D75" s="382"/>
      <c r="E75" s="382"/>
      <c r="F75" s="382"/>
      <c r="G75" s="382"/>
      <c r="H75" s="382"/>
      <c r="I75" s="382"/>
      <c r="J75" s="382"/>
      <c r="K75" s="382"/>
      <c r="L75" s="382"/>
      <c r="M75" s="382"/>
      <c r="N75" s="382"/>
      <c r="O75" s="382"/>
      <c r="P75" s="382"/>
      <c r="Q75" s="382"/>
      <c r="R75" s="382"/>
      <c r="S75" s="382"/>
      <c r="T75" s="382"/>
      <c r="U75" s="382"/>
      <c r="V75" s="382"/>
      <c r="W75" s="382"/>
    </row>
    <row r="76" ht="15.75" customHeight="1">
      <c r="A76" s="382"/>
      <c r="B76" s="382"/>
      <c r="C76" s="382"/>
      <c r="D76" s="382"/>
      <c r="E76" s="382"/>
      <c r="F76" s="382"/>
      <c r="G76" s="382"/>
      <c r="H76" s="382"/>
      <c r="I76" s="382"/>
      <c r="J76" s="382"/>
      <c r="K76" s="382"/>
      <c r="L76" s="382"/>
      <c r="M76" s="382"/>
      <c r="N76" s="382"/>
      <c r="O76" s="382"/>
      <c r="P76" s="382"/>
      <c r="Q76" s="382"/>
      <c r="R76" s="382"/>
      <c r="S76" s="382"/>
      <c r="T76" s="382"/>
      <c r="U76" s="382"/>
      <c r="V76" s="382"/>
      <c r="W76" s="382"/>
    </row>
    <row r="77" ht="15.75" customHeight="1">
      <c r="A77" s="382"/>
      <c r="B77" s="382"/>
      <c r="C77" s="382"/>
      <c r="D77" s="382"/>
      <c r="E77" s="382"/>
      <c r="F77" s="382"/>
      <c r="G77" s="382"/>
      <c r="H77" s="382"/>
      <c r="I77" s="382"/>
      <c r="J77" s="382"/>
      <c r="K77" s="382"/>
      <c r="L77" s="382"/>
      <c r="M77" s="382"/>
      <c r="N77" s="382"/>
      <c r="O77" s="382"/>
      <c r="P77" s="382"/>
      <c r="Q77" s="382"/>
      <c r="R77" s="382"/>
      <c r="S77" s="382"/>
      <c r="T77" s="382"/>
      <c r="U77" s="382"/>
      <c r="V77" s="382"/>
      <c r="W77" s="382"/>
    </row>
    <row r="78" ht="15.75" customHeight="1">
      <c r="A78" s="382"/>
      <c r="B78" s="429" t="s">
        <v>242</v>
      </c>
      <c r="C78" s="413" t="str">
        <f t="shared" ref="C78:G78" si="12">B53</f>
        <v>Year 1</v>
      </c>
      <c r="D78" s="413" t="str">
        <f t="shared" si="12"/>
        <v>Year 2</v>
      </c>
      <c r="E78" s="413" t="str">
        <f t="shared" si="12"/>
        <v>Year 3</v>
      </c>
      <c r="F78" s="413" t="str">
        <f t="shared" si="12"/>
        <v>Year 4</v>
      </c>
      <c r="G78" s="413" t="str">
        <f t="shared" si="12"/>
        <v>Year 5</v>
      </c>
      <c r="H78" s="382"/>
      <c r="I78" s="382"/>
      <c r="J78" s="382"/>
      <c r="K78" s="382"/>
      <c r="L78" s="382"/>
      <c r="M78" s="382"/>
      <c r="N78" s="382"/>
      <c r="O78" s="382"/>
      <c r="P78" s="382"/>
      <c r="Q78" s="382"/>
      <c r="R78" s="382"/>
      <c r="S78" s="382"/>
      <c r="T78" s="382"/>
      <c r="U78" s="382"/>
      <c r="V78" s="382"/>
      <c r="W78" s="382"/>
    </row>
    <row r="79" ht="15.75" customHeight="1">
      <c r="A79" s="382"/>
      <c r="B79" s="418" t="s">
        <v>243</v>
      </c>
      <c r="C79" s="430">
        <f>'P&amp;L'!Q34</f>
        <v>0.3683838384</v>
      </c>
      <c r="D79" s="430">
        <f>'P&amp;L'!AD34</f>
        <v>0.4589396348</v>
      </c>
      <c r="E79" s="430">
        <f>'P&amp;L'!AE34</f>
        <v>0.4831716755</v>
      </c>
      <c r="F79" s="430">
        <f>'P&amp;L'!AF34</f>
        <v>0.499283607</v>
      </c>
      <c r="G79" s="430">
        <f>'P&amp;L'!AG34</f>
        <v>0.5100084179</v>
      </c>
      <c r="H79" s="382"/>
      <c r="I79" s="382"/>
      <c r="J79" s="382"/>
      <c r="K79" s="382"/>
      <c r="L79" s="382"/>
      <c r="M79" s="382"/>
      <c r="N79" s="382"/>
      <c r="O79" s="382"/>
      <c r="P79" s="382"/>
      <c r="Q79" s="382"/>
      <c r="R79" s="382"/>
      <c r="S79" s="382"/>
      <c r="T79" s="382"/>
      <c r="U79" s="382"/>
      <c r="V79" s="382"/>
      <c r="W79" s="382"/>
    </row>
    <row r="80" ht="15.75" customHeight="1">
      <c r="A80" s="382"/>
      <c r="B80" s="418" t="s">
        <v>244</v>
      </c>
      <c r="C80" s="430">
        <f>'P&amp;L'!Q72</f>
        <v>-0.07921795735</v>
      </c>
      <c r="D80" s="430">
        <f>'P&amp;L'!AD72</f>
        <v>0.1298256647</v>
      </c>
      <c r="E80" s="430">
        <f>'P&amp;L'!AE72</f>
        <v>0.1861024123</v>
      </c>
      <c r="F80" s="430">
        <f>'P&amp;L'!AF72</f>
        <v>0.2352007045</v>
      </c>
      <c r="G80" s="430">
        <f>'P&amp;L'!AG72</f>
        <v>0.2680378831</v>
      </c>
      <c r="H80" s="382"/>
      <c r="I80" s="382"/>
      <c r="J80" s="382"/>
      <c r="K80" s="382"/>
      <c r="L80" s="382"/>
      <c r="M80" s="382"/>
      <c r="N80" s="382"/>
      <c r="O80" s="382"/>
      <c r="P80" s="382"/>
      <c r="Q80" s="382"/>
      <c r="R80" s="382"/>
      <c r="S80" s="382"/>
      <c r="T80" s="382"/>
      <c r="U80" s="382"/>
      <c r="V80" s="382"/>
      <c r="W80" s="382"/>
    </row>
    <row r="81" ht="15.75" customHeight="1">
      <c r="A81" s="382"/>
      <c r="B81" s="418" t="s">
        <v>245</v>
      </c>
      <c r="C81" s="430">
        <f>('P&amp;L'!Q21+'P&amp;L'!Q37+'P&amp;L'!Q38)/'P&amp;L'!Q17</f>
        <v>0.3050505051</v>
      </c>
      <c r="D81" s="430">
        <f>('P&amp;L'!AD21+'P&amp;L'!AD37+'P&amp;L'!AD38)/'P&amp;L'!AD17</f>
        <v>0.1454930867</v>
      </c>
      <c r="E81" s="430">
        <f>('P&amp;L'!AE21+'P&amp;L'!AE37+'P&amp;L'!AE38)/'P&amp;L'!AE17</f>
        <v>0.09587901025</v>
      </c>
      <c r="F81" s="430">
        <f>('P&amp;L'!AF21+'P&amp;L'!AF37+'P&amp;L'!AF38)/'P&amp;L'!AF17</f>
        <v>0.06289051322</v>
      </c>
      <c r="G81" s="430">
        <f>('P&amp;L'!AG21+'P&amp;L'!AG37+'P&amp;L'!AG38)/'P&amp;L'!AG17</f>
        <v>0.04093191719</v>
      </c>
      <c r="H81" s="382"/>
      <c r="I81" s="382"/>
      <c r="J81" s="382"/>
      <c r="K81" s="382"/>
      <c r="L81" s="382"/>
      <c r="M81" s="382"/>
      <c r="N81" s="382"/>
      <c r="O81" s="382"/>
      <c r="P81" s="382"/>
      <c r="Q81" s="382"/>
      <c r="R81" s="382"/>
      <c r="S81" s="382"/>
      <c r="T81" s="382"/>
      <c r="U81" s="382"/>
      <c r="V81" s="382"/>
      <c r="W81" s="382"/>
    </row>
    <row r="82" ht="15.75" customHeight="1">
      <c r="A82" s="382"/>
      <c r="B82" s="418" t="s">
        <v>246</v>
      </c>
      <c r="C82" s="430">
        <f>'P&amp;L'!Q40/'P&amp;L'!Q17</f>
        <v>0.04262626263</v>
      </c>
      <c r="D82" s="430">
        <f>'P&amp;L'!AD40/'P&amp;L'!AD17</f>
        <v>0.03</v>
      </c>
      <c r="E82" s="430">
        <f>'P&amp;L'!AE40/'P&amp;L'!AE17</f>
        <v>0.01939323968</v>
      </c>
      <c r="F82" s="430">
        <f>'P&amp;L'!AF40/'P&amp;L'!AF17</f>
        <v>0.01235727849</v>
      </c>
      <c r="G82" s="430">
        <f>'P&amp;L'!AG40/'P&amp;L'!AG17</f>
        <v>0.007812871022</v>
      </c>
      <c r="H82" s="382"/>
      <c r="I82" s="382"/>
      <c r="J82" s="382"/>
      <c r="K82" s="382"/>
      <c r="L82" s="382"/>
      <c r="M82" s="382"/>
      <c r="N82" s="382"/>
      <c r="O82" s="382"/>
      <c r="P82" s="382"/>
      <c r="Q82" s="382"/>
      <c r="R82" s="382"/>
      <c r="S82" s="382"/>
      <c r="T82" s="382"/>
      <c r="U82" s="382"/>
      <c r="V82" s="382"/>
      <c r="W82" s="382"/>
    </row>
    <row r="83" ht="15.75" customHeight="1">
      <c r="A83" s="382"/>
      <c r="B83" s="418" t="s">
        <v>247</v>
      </c>
      <c r="C83" s="430">
        <f>C4/('P&amp;L'!Q47+'P&amp;L'!Q48+'P&amp;L'!Q46)</f>
        <v>10</v>
      </c>
      <c r="D83" s="430">
        <f>D4/('P&amp;L'!AD47+'P&amp;L'!AD48+'P&amp;L'!AD46)</f>
        <v>10</v>
      </c>
      <c r="E83" s="430">
        <f>E4/('P&amp;L'!AE47+'P&amp;L'!AE48+'P&amp;L'!AE46)</f>
        <v>10</v>
      </c>
      <c r="F83" s="430">
        <f>F4/('P&amp;L'!AF47+'P&amp;L'!AF48+'P&amp;L'!AF46)</f>
        <v>10</v>
      </c>
      <c r="G83" s="430">
        <f>G4/('P&amp;L'!AG47+'P&amp;L'!AG48+'P&amp;L'!AG46)</f>
        <v>10</v>
      </c>
      <c r="H83" s="382"/>
      <c r="I83" s="382"/>
      <c r="J83" s="382"/>
      <c r="K83" s="382"/>
      <c r="L83" s="382"/>
      <c r="M83" s="382"/>
      <c r="N83" s="382"/>
      <c r="O83" s="382"/>
      <c r="P83" s="382"/>
      <c r="Q83" s="382"/>
      <c r="R83" s="382"/>
      <c r="S83" s="382"/>
      <c r="T83" s="382"/>
      <c r="U83" s="382"/>
      <c r="V83" s="382"/>
      <c r="W83" s="382"/>
    </row>
    <row r="84" ht="15.75" customHeight="1">
      <c r="A84" s="382"/>
      <c r="B84" s="418" t="s">
        <v>248</v>
      </c>
      <c r="C84" s="431">
        <f>'P&amp;L'!Q47+'P&amp;L'!Q48+'P&amp;L'!Q46</f>
        <v>39600</v>
      </c>
      <c r="D84" s="431">
        <f>'P&amp;L'!AD47+'P&amp;L'!AD48+'P&amp;L'!AD46</f>
        <v>87179.4</v>
      </c>
      <c r="E84" s="431">
        <f>'P&amp;L'!AE47+'P&amp;L'!AE48+'P&amp;L'!AE46</f>
        <v>138906.315</v>
      </c>
      <c r="F84" s="431">
        <f>'P&amp;L'!AF47+'P&amp;L'!AF48+'P&amp;L'!AF46</f>
        <v>222356.43</v>
      </c>
      <c r="G84" s="431">
        <f>'P&amp;L'!AG47+'P&amp;L'!AG48+'P&amp;L'!AG46</f>
        <v>358725.33</v>
      </c>
      <c r="H84" s="382"/>
      <c r="I84" s="382"/>
      <c r="J84" s="382"/>
      <c r="K84" s="382"/>
      <c r="L84" s="382"/>
      <c r="M84" s="382"/>
      <c r="N84" s="382"/>
      <c r="O84" s="382"/>
      <c r="P84" s="382"/>
      <c r="Q84" s="382"/>
      <c r="R84" s="382"/>
      <c r="S84" s="382"/>
      <c r="T84" s="382"/>
      <c r="U84" s="382"/>
      <c r="V84" s="382"/>
      <c r="W84" s="382"/>
    </row>
    <row r="85" ht="15.75" customHeight="1">
      <c r="A85" s="382"/>
      <c r="B85" s="418" t="s">
        <v>249</v>
      </c>
      <c r="C85" s="424"/>
      <c r="D85" s="430">
        <f>(D4-C4)/C4</f>
        <v>1.2015</v>
      </c>
      <c r="E85" s="430">
        <f t="shared" ref="E85:G85" si="13">E5</f>
        <v>0.2822822149</v>
      </c>
      <c r="F85" s="430">
        <f t="shared" si="13"/>
        <v>0.3283090503</v>
      </c>
      <c r="G85" s="430">
        <f t="shared" si="13"/>
        <v>0.3588075004</v>
      </c>
      <c r="H85" s="382"/>
      <c r="I85" s="382"/>
      <c r="J85" s="382"/>
      <c r="K85" s="382"/>
      <c r="L85" s="382"/>
      <c r="M85" s="382"/>
      <c r="N85" s="382"/>
      <c r="O85" s="382"/>
      <c r="P85" s="382"/>
      <c r="Q85" s="382"/>
      <c r="R85" s="382"/>
      <c r="S85" s="382"/>
      <c r="T85" s="382"/>
      <c r="U85" s="382"/>
      <c r="V85" s="382"/>
      <c r="W85" s="382"/>
    </row>
    <row r="86" ht="15.75" customHeight="1">
      <c r="A86" s="382"/>
      <c r="B86" s="418" t="s">
        <v>250</v>
      </c>
      <c r="C86" s="419">
        <f>'Balance Sheet'!C16-'Balance Sheet'!C24</f>
        <v>168.3234667</v>
      </c>
      <c r="D86" s="419">
        <f>'Balance Sheet'!D16-'Balance Sheet'!D24</f>
        <v>270.5011134</v>
      </c>
      <c r="E86" s="419">
        <f>'Balance Sheet'!E16-'Balance Sheet'!E24</f>
        <v>556.2784622</v>
      </c>
      <c r="F86" s="419">
        <f>'Balance Sheet'!F16-'Balance Sheet'!F24</f>
        <v>1123.584718</v>
      </c>
      <c r="G86" s="419">
        <f>'Balance Sheet'!G16-'Balance Sheet'!G24</f>
        <v>2157.956946</v>
      </c>
      <c r="H86" s="382"/>
      <c r="I86" s="382"/>
      <c r="J86" s="382"/>
      <c r="K86" s="382"/>
      <c r="L86" s="382"/>
      <c r="M86" s="382"/>
      <c r="N86" s="382"/>
      <c r="O86" s="382"/>
      <c r="P86" s="382"/>
      <c r="Q86" s="382"/>
      <c r="R86" s="382"/>
      <c r="S86" s="382"/>
      <c r="T86" s="382"/>
      <c r="U86" s="382"/>
      <c r="V86" s="382"/>
      <c r="W86" s="382"/>
    </row>
    <row r="87" ht="15.75" customHeight="1">
      <c r="A87" s="382"/>
      <c r="B87" s="382"/>
      <c r="C87" s="382"/>
      <c r="D87" s="382"/>
      <c r="E87" s="382"/>
      <c r="F87" s="382"/>
      <c r="G87" s="382"/>
      <c r="H87" s="382"/>
      <c r="I87" s="382"/>
      <c r="J87" s="382"/>
      <c r="K87" s="382"/>
      <c r="L87" s="382"/>
      <c r="M87" s="382"/>
      <c r="N87" s="382"/>
      <c r="O87" s="382"/>
      <c r="P87" s="382"/>
      <c r="Q87" s="382"/>
      <c r="R87" s="382"/>
      <c r="S87" s="382"/>
      <c r="T87" s="382"/>
      <c r="U87" s="382"/>
      <c r="V87" s="382"/>
      <c r="W87" s="382"/>
    </row>
    <row r="88" ht="15.75" customHeight="1">
      <c r="A88" s="382"/>
      <c r="B88" s="382"/>
      <c r="C88" s="382"/>
      <c r="D88" s="382"/>
      <c r="E88" s="382"/>
      <c r="F88" s="382"/>
      <c r="G88" s="382"/>
      <c r="H88" s="382"/>
      <c r="I88" s="382"/>
      <c r="J88" s="382"/>
      <c r="K88" s="382"/>
      <c r="L88" s="382"/>
      <c r="M88" s="382"/>
      <c r="N88" s="382"/>
      <c r="O88" s="382"/>
      <c r="P88" s="382"/>
      <c r="Q88" s="382"/>
      <c r="R88" s="382"/>
      <c r="S88" s="382"/>
      <c r="T88" s="382"/>
      <c r="U88" s="382"/>
      <c r="V88" s="382"/>
      <c r="W88" s="382"/>
    </row>
    <row r="89" ht="15.75" customHeight="1">
      <c r="A89" s="382"/>
      <c r="B89" s="382"/>
      <c r="C89" s="382"/>
      <c r="D89" s="382"/>
      <c r="E89" s="382"/>
      <c r="F89" s="382"/>
      <c r="G89" s="382"/>
      <c r="H89" s="382"/>
      <c r="I89" s="382"/>
      <c r="J89" s="382"/>
      <c r="K89" s="382"/>
      <c r="L89" s="382"/>
      <c r="M89" s="382"/>
      <c r="N89" s="382"/>
      <c r="O89" s="382"/>
      <c r="P89" s="382"/>
      <c r="Q89" s="382"/>
      <c r="R89" s="382"/>
      <c r="S89" s="382"/>
      <c r="T89" s="382"/>
      <c r="U89" s="382"/>
      <c r="V89" s="382"/>
      <c r="W89" s="382"/>
    </row>
    <row r="90" ht="15.75" customHeight="1">
      <c r="A90" s="382"/>
      <c r="B90" s="382"/>
      <c r="C90" s="382"/>
      <c r="D90" s="382"/>
      <c r="E90" s="382"/>
      <c r="F90" s="382"/>
      <c r="G90" s="382"/>
      <c r="H90" s="382"/>
      <c r="I90" s="382"/>
      <c r="J90" s="382"/>
      <c r="K90" s="382"/>
      <c r="L90" s="382"/>
      <c r="M90" s="382"/>
      <c r="N90" s="382"/>
      <c r="O90" s="382"/>
      <c r="P90" s="382"/>
      <c r="Q90" s="382"/>
      <c r="R90" s="382"/>
      <c r="S90" s="382"/>
      <c r="T90" s="382"/>
      <c r="U90" s="382"/>
      <c r="V90" s="382"/>
      <c r="W90" s="382"/>
    </row>
    <row r="91" ht="15.75" customHeight="1">
      <c r="A91" s="382"/>
      <c r="B91" s="432" t="s">
        <v>251</v>
      </c>
      <c r="C91" s="433" t="s">
        <v>194</v>
      </c>
      <c r="D91" s="382"/>
      <c r="E91" s="382"/>
      <c r="F91" s="382"/>
      <c r="G91" s="382"/>
      <c r="H91" s="382"/>
      <c r="I91" s="382"/>
      <c r="J91" s="382"/>
      <c r="K91" s="382"/>
      <c r="L91" s="382"/>
      <c r="M91" s="382"/>
      <c r="N91" s="382"/>
      <c r="O91" s="382"/>
      <c r="P91" s="382"/>
      <c r="Q91" s="382"/>
      <c r="R91" s="382"/>
      <c r="S91" s="382"/>
      <c r="T91" s="382"/>
      <c r="U91" s="382"/>
      <c r="V91" s="382"/>
      <c r="W91" s="382"/>
    </row>
    <row r="92" ht="15.75" customHeight="1">
      <c r="A92" s="382"/>
      <c r="B92" s="434"/>
      <c r="C92" s="435"/>
      <c r="D92" s="382"/>
      <c r="E92" s="382"/>
      <c r="F92" s="382"/>
      <c r="G92" s="382"/>
      <c r="H92" s="382"/>
      <c r="I92" s="382"/>
      <c r="J92" s="382"/>
      <c r="K92" s="382"/>
      <c r="L92" s="382"/>
      <c r="M92" s="382"/>
      <c r="N92" s="382"/>
      <c r="O92" s="382"/>
      <c r="P92" s="382"/>
      <c r="Q92" s="382"/>
      <c r="R92" s="382"/>
      <c r="S92" s="382"/>
      <c r="T92" s="382"/>
      <c r="U92" s="382"/>
      <c r="V92" s="382"/>
      <c r="W92" s="382"/>
    </row>
    <row r="93" ht="15.75" customHeight="1">
      <c r="A93" s="382"/>
      <c r="B93" s="434" t="str">
        <f>'Capex Costs'!C6</f>
        <v>Platform Development</v>
      </c>
      <c r="C93" s="435">
        <f>'Cash Flow '!F24</f>
        <v>0</v>
      </c>
      <c r="D93" s="382"/>
      <c r="E93" s="382"/>
      <c r="F93" s="382"/>
      <c r="G93" s="382"/>
      <c r="H93" s="382"/>
      <c r="I93" s="382"/>
      <c r="J93" s="382"/>
      <c r="K93" s="382"/>
      <c r="L93" s="382"/>
      <c r="M93" s="382"/>
      <c r="N93" s="382"/>
      <c r="O93" s="382"/>
      <c r="P93" s="382"/>
      <c r="Q93" s="382"/>
      <c r="R93" s="382"/>
      <c r="S93" s="382"/>
      <c r="T93" s="382"/>
      <c r="U93" s="382"/>
      <c r="V93" s="382"/>
      <c r="W93" s="382"/>
    </row>
    <row r="94" ht="15.75" customHeight="1">
      <c r="A94" s="382"/>
      <c r="B94" s="436" t="s">
        <v>252</v>
      </c>
      <c r="C94" s="435"/>
      <c r="D94" s="382"/>
      <c r="E94" s="382"/>
      <c r="F94" s="382"/>
      <c r="G94" s="382"/>
      <c r="H94" s="382"/>
      <c r="I94" s="382"/>
      <c r="J94" s="382"/>
      <c r="K94" s="382"/>
      <c r="L94" s="382"/>
      <c r="M94" s="382"/>
      <c r="N94" s="382"/>
      <c r="O94" s="382"/>
      <c r="P94" s="382"/>
      <c r="Q94" s="382"/>
      <c r="R94" s="382"/>
      <c r="S94" s="382"/>
      <c r="T94" s="382"/>
      <c r="U94" s="382"/>
      <c r="V94" s="382"/>
      <c r="W94" s="382"/>
    </row>
    <row r="95" ht="15.75" customHeight="1">
      <c r="A95" s="382"/>
      <c r="B95" s="434" t="str">
        <f>'OPEX Startup Costs'!C7</f>
        <v>Test 1</v>
      </c>
      <c r="C95" s="435">
        <f>'OPEX Startup Costs'!F7</f>
        <v>5000</v>
      </c>
      <c r="D95" s="382"/>
      <c r="E95" s="382"/>
      <c r="F95" s="382"/>
      <c r="G95" s="382"/>
      <c r="H95" s="382"/>
      <c r="I95" s="382"/>
      <c r="J95" s="382"/>
      <c r="K95" s="382"/>
      <c r="L95" s="382"/>
      <c r="M95" s="382"/>
      <c r="N95" s="382"/>
      <c r="O95" s="382"/>
      <c r="P95" s="382"/>
      <c r="Q95" s="382"/>
      <c r="R95" s="382"/>
      <c r="S95" s="382"/>
      <c r="T95" s="382"/>
      <c r="U95" s="382"/>
      <c r="V95" s="382"/>
      <c r="W95" s="382"/>
    </row>
    <row r="96" ht="15.75" customHeight="1">
      <c r="A96" s="382"/>
      <c r="B96" s="434" t="str">
        <f>'OPEX Startup Costs'!C8</f>
        <v>Test 2</v>
      </c>
      <c r="C96" s="435">
        <f>'OPEX Startup Costs'!F8</f>
        <v>5000</v>
      </c>
      <c r="D96" s="382"/>
      <c r="E96" s="382"/>
      <c r="F96" s="382"/>
      <c r="G96" s="382"/>
      <c r="H96" s="382"/>
      <c r="I96" s="382"/>
      <c r="J96" s="382"/>
      <c r="K96" s="382"/>
      <c r="L96" s="382"/>
      <c r="M96" s="382"/>
      <c r="N96" s="382"/>
      <c r="O96" s="382"/>
      <c r="P96" s="382"/>
      <c r="Q96" s="382"/>
      <c r="R96" s="382"/>
      <c r="S96" s="382"/>
      <c r="T96" s="382"/>
      <c r="U96" s="382"/>
      <c r="V96" s="382"/>
      <c r="W96" s="382"/>
    </row>
    <row r="97" ht="15.75" customHeight="1">
      <c r="A97" s="382"/>
      <c r="B97" s="434" t="str">
        <f>'OPEX Startup Costs'!C9</f>
        <v>Test 3</v>
      </c>
      <c r="C97" s="435">
        <f>'OPEX Startup Costs'!F9</f>
        <v>5000</v>
      </c>
      <c r="D97" s="382"/>
      <c r="E97" s="382"/>
      <c r="F97" s="382"/>
      <c r="G97" s="382"/>
      <c r="H97" s="382"/>
      <c r="I97" s="382"/>
      <c r="J97" s="382"/>
      <c r="K97" s="382"/>
      <c r="L97" s="382"/>
      <c r="M97" s="382"/>
      <c r="N97" s="382"/>
      <c r="O97" s="382"/>
      <c r="P97" s="382"/>
      <c r="Q97" s="382"/>
      <c r="R97" s="382"/>
      <c r="S97" s="382"/>
      <c r="T97" s="382"/>
      <c r="U97" s="382"/>
      <c r="V97" s="382"/>
      <c r="W97" s="382"/>
    </row>
    <row r="98" ht="15.75" customHeight="1">
      <c r="A98" s="382"/>
      <c r="B98" s="434" t="str">
        <f>'OPEX Startup Costs'!C10</f>
        <v>Test 4</v>
      </c>
      <c r="C98" s="435">
        <f>'OPEX Startup Costs'!F10</f>
        <v>5000</v>
      </c>
      <c r="D98" s="382"/>
      <c r="E98" s="382"/>
      <c r="F98" s="382"/>
      <c r="G98" s="382"/>
      <c r="H98" s="382"/>
      <c r="I98" s="382"/>
      <c r="J98" s="382"/>
      <c r="K98" s="382"/>
      <c r="L98" s="382"/>
      <c r="M98" s="382"/>
      <c r="N98" s="382"/>
      <c r="O98" s="382"/>
      <c r="P98" s="382"/>
      <c r="Q98" s="382"/>
      <c r="R98" s="382"/>
      <c r="S98" s="382"/>
      <c r="T98" s="382"/>
      <c r="U98" s="382"/>
      <c r="V98" s="382"/>
      <c r="W98" s="382"/>
    </row>
    <row r="99" ht="15.75" customHeight="1">
      <c r="A99" s="382"/>
      <c r="B99" s="434"/>
      <c r="C99" s="435"/>
      <c r="D99" s="382"/>
      <c r="E99" s="382"/>
      <c r="F99" s="382"/>
      <c r="G99" s="382"/>
      <c r="H99" s="382"/>
      <c r="I99" s="382"/>
      <c r="J99" s="382"/>
      <c r="K99" s="382"/>
      <c r="L99" s="382"/>
      <c r="M99" s="382"/>
      <c r="N99" s="382"/>
      <c r="O99" s="382"/>
      <c r="P99" s="382"/>
      <c r="Q99" s="382"/>
      <c r="R99" s="382"/>
      <c r="S99" s="382"/>
      <c r="T99" s="382"/>
      <c r="U99" s="382"/>
      <c r="V99" s="382"/>
      <c r="W99" s="382"/>
    </row>
    <row r="100" ht="15.75" customHeight="1">
      <c r="A100" s="382"/>
      <c r="B100" s="434"/>
      <c r="C100" s="435"/>
      <c r="D100" s="382"/>
      <c r="E100" s="382"/>
      <c r="F100" s="382"/>
      <c r="G100" s="382"/>
      <c r="H100" s="382"/>
      <c r="I100" s="382"/>
      <c r="J100" s="382"/>
      <c r="K100" s="382"/>
      <c r="L100" s="382"/>
      <c r="M100" s="382"/>
      <c r="N100" s="382"/>
      <c r="O100" s="382"/>
      <c r="P100" s="382"/>
      <c r="Q100" s="382"/>
      <c r="R100" s="382"/>
      <c r="S100" s="382"/>
      <c r="T100" s="382"/>
      <c r="U100" s="382"/>
      <c r="V100" s="382"/>
      <c r="W100" s="382"/>
    </row>
    <row r="101" ht="15.75" customHeight="1">
      <c r="A101" s="382"/>
      <c r="B101" s="434"/>
      <c r="C101" s="435"/>
      <c r="D101" s="382"/>
      <c r="E101" s="382"/>
      <c r="F101" s="382"/>
      <c r="G101" s="382"/>
      <c r="H101" s="382"/>
      <c r="I101" s="382"/>
      <c r="J101" s="382"/>
      <c r="K101" s="382"/>
      <c r="L101" s="382"/>
      <c r="M101" s="382"/>
      <c r="N101" s="382"/>
      <c r="O101" s="382"/>
      <c r="P101" s="382"/>
      <c r="Q101" s="382"/>
      <c r="R101" s="382"/>
      <c r="S101" s="382"/>
      <c r="T101" s="382"/>
      <c r="U101" s="382"/>
      <c r="V101" s="382"/>
      <c r="W101" s="382"/>
    </row>
    <row r="102" ht="15.75" customHeight="1">
      <c r="A102" s="382"/>
      <c r="B102" s="437"/>
      <c r="C102" s="435"/>
      <c r="D102" s="382"/>
      <c r="E102" s="382"/>
      <c r="F102" s="382"/>
      <c r="G102" s="382"/>
      <c r="H102" s="382"/>
      <c r="I102" s="382"/>
      <c r="J102" s="382"/>
      <c r="K102" s="382"/>
      <c r="L102" s="382"/>
      <c r="M102" s="382"/>
      <c r="N102" s="382"/>
      <c r="O102" s="382"/>
      <c r="P102" s="382"/>
      <c r="Q102" s="382"/>
      <c r="R102" s="382"/>
      <c r="S102" s="382"/>
      <c r="T102" s="382"/>
      <c r="U102" s="382"/>
      <c r="V102" s="382"/>
      <c r="W102" s="382"/>
    </row>
    <row r="103" ht="15.75" customHeight="1">
      <c r="A103" s="382"/>
      <c r="B103" s="438"/>
      <c r="C103" s="439">
        <f>SUM(C92:C102)</f>
        <v>20000</v>
      </c>
      <c r="D103" s="382"/>
      <c r="E103" s="382"/>
      <c r="F103" s="382"/>
      <c r="G103" s="382"/>
      <c r="H103" s="382"/>
      <c r="I103" s="382"/>
      <c r="J103" s="382"/>
      <c r="K103" s="382"/>
      <c r="L103" s="382"/>
      <c r="M103" s="382"/>
      <c r="N103" s="382"/>
      <c r="O103" s="382"/>
      <c r="P103" s="382"/>
      <c r="Q103" s="382"/>
      <c r="R103" s="382"/>
      <c r="S103" s="382"/>
      <c r="T103" s="382"/>
      <c r="U103" s="382"/>
      <c r="V103" s="382"/>
      <c r="W103" s="382"/>
    </row>
    <row r="104" ht="15.75" customHeight="1">
      <c r="A104" s="382"/>
      <c r="B104" s="382"/>
      <c r="C104" s="382"/>
      <c r="D104" s="382"/>
      <c r="E104" s="382"/>
      <c r="F104" s="382"/>
      <c r="G104" s="382"/>
      <c r="H104" s="382"/>
      <c r="I104" s="382"/>
      <c r="J104" s="382"/>
      <c r="K104" s="382"/>
      <c r="L104" s="382"/>
      <c r="M104" s="382"/>
      <c r="N104" s="382"/>
      <c r="O104" s="382"/>
      <c r="P104" s="382"/>
      <c r="Q104" s="382"/>
      <c r="R104" s="382"/>
      <c r="S104" s="382"/>
      <c r="T104" s="382"/>
      <c r="U104" s="382"/>
      <c r="V104" s="382"/>
      <c r="W104" s="382"/>
    </row>
    <row r="105" ht="15.75" customHeight="1">
      <c r="A105" s="426" t="s">
        <v>253</v>
      </c>
      <c r="C105" s="382"/>
      <c r="D105" s="382"/>
      <c r="E105" s="382"/>
      <c r="F105" s="382"/>
      <c r="G105" s="382"/>
      <c r="H105" s="382"/>
      <c r="I105" s="382"/>
      <c r="J105" s="382"/>
      <c r="K105" s="382"/>
      <c r="L105" s="382"/>
      <c r="M105" s="382"/>
      <c r="N105" s="382"/>
      <c r="O105" s="382"/>
      <c r="P105" s="382"/>
      <c r="Q105" s="382"/>
      <c r="R105" s="382"/>
      <c r="S105" s="382"/>
      <c r="T105" s="382"/>
      <c r="U105" s="382"/>
      <c r="V105" s="382"/>
      <c r="W105" s="382"/>
    </row>
    <row r="106" ht="15.75" customHeight="1">
      <c r="A106" s="382"/>
      <c r="B106" s="440" t="s">
        <v>254</v>
      </c>
      <c r="C106" s="441" t="s">
        <v>13</v>
      </c>
      <c r="D106" s="441" t="s">
        <v>14</v>
      </c>
      <c r="E106" s="441" t="s">
        <v>15</v>
      </c>
      <c r="F106" s="442" t="s">
        <v>251</v>
      </c>
      <c r="G106" s="37"/>
      <c r="H106" s="38"/>
      <c r="I106" s="382"/>
      <c r="J106" s="382"/>
      <c r="K106" s="382"/>
      <c r="L106" s="382"/>
      <c r="M106" s="382"/>
      <c r="N106" s="382"/>
      <c r="O106" s="382"/>
      <c r="P106" s="382"/>
      <c r="Q106" s="382"/>
      <c r="R106" s="382"/>
      <c r="S106" s="382"/>
      <c r="T106" s="382"/>
      <c r="U106" s="382"/>
      <c r="V106" s="382"/>
      <c r="W106" s="382"/>
    </row>
    <row r="107" ht="15.75" customHeight="1">
      <c r="A107" s="382"/>
      <c r="B107" s="443" t="s">
        <v>140</v>
      </c>
      <c r="C107" s="444">
        <f>(Appendix!C90+Appendix!C91)/1000</f>
        <v>40</v>
      </c>
      <c r="D107" s="444">
        <f>(Appendix!D90+Appendix!D91)/1000</f>
        <v>42</v>
      </c>
      <c r="E107" s="444">
        <f>(Appendix!E90+Appendix!E91)/1000</f>
        <v>44.1</v>
      </c>
      <c r="F107" s="445"/>
      <c r="H107" s="446"/>
      <c r="I107" s="382"/>
      <c r="J107" s="382"/>
      <c r="K107" s="382"/>
      <c r="L107" s="382"/>
      <c r="M107" s="382"/>
      <c r="N107" s="382"/>
      <c r="O107" s="382"/>
      <c r="P107" s="382"/>
      <c r="Q107" s="382"/>
      <c r="R107" s="382"/>
      <c r="S107" s="382"/>
      <c r="T107" s="382"/>
      <c r="U107" s="382"/>
      <c r="V107" s="382"/>
      <c r="W107" s="382"/>
    </row>
    <row r="108" ht="15.75" customHeight="1">
      <c r="A108" s="382"/>
      <c r="B108" s="443" t="str">
        <f t="shared" ref="B108:B117" si="14">B15</f>
        <v>Inventory</v>
      </c>
      <c r="C108" s="447">
        <f>Appendix!C94/1000</f>
        <v>142.56</v>
      </c>
      <c r="D108" s="447">
        <f>Appendix!D94/1000</f>
        <v>313.84584</v>
      </c>
      <c r="E108" s="447">
        <f>Appendix!E94/1000</f>
        <v>500.062734</v>
      </c>
      <c r="F108" s="445"/>
      <c r="H108" s="446"/>
      <c r="I108" s="382"/>
      <c r="J108" s="382"/>
      <c r="K108" s="382"/>
      <c r="L108" s="382"/>
      <c r="M108" s="382"/>
      <c r="N108" s="382"/>
      <c r="O108" s="382"/>
      <c r="P108" s="382"/>
      <c r="Q108" s="382"/>
      <c r="R108" s="382"/>
      <c r="S108" s="382"/>
      <c r="T108" s="382"/>
      <c r="U108" s="382"/>
      <c r="V108" s="382"/>
      <c r="W108" s="382"/>
    </row>
    <row r="109" ht="15.75" customHeight="1">
      <c r="A109" s="382"/>
      <c r="B109" s="443" t="str">
        <f t="shared" si="14"/>
        <v>Direct Costs</v>
      </c>
      <c r="C109" s="447">
        <f>(Appendix!C95+Appendix!C96+Appendix!C97+Appendix!C98+Appendix!C99+Appendix!C100)/1000</f>
        <v>85.784</v>
      </c>
      <c r="D109" s="447">
        <f>(Appendix!D95+Appendix!D96+Appendix!D97+Appendix!D98+Appendix!D99+Appendix!D100)/1000</f>
        <v>177.845976</v>
      </c>
      <c r="E109" s="447">
        <f>(Appendix!E95+Appendix!E96+Appendix!E97+Appendix!E98+Appendix!E99+Appendix!E100)/1000</f>
        <v>283.3688826</v>
      </c>
      <c r="F109" s="445"/>
      <c r="H109" s="446"/>
      <c r="I109" s="382"/>
      <c r="J109" s="382"/>
      <c r="K109" s="382"/>
      <c r="L109" s="382"/>
      <c r="M109" s="382"/>
      <c r="N109" s="382"/>
      <c r="O109" s="382"/>
      <c r="P109" s="382"/>
      <c r="Q109" s="382"/>
      <c r="R109" s="382"/>
      <c r="S109" s="382"/>
      <c r="T109" s="382"/>
      <c r="U109" s="382"/>
      <c r="V109" s="382"/>
      <c r="W109" s="382"/>
    </row>
    <row r="110" ht="15.75" customHeight="1">
      <c r="A110" s="382"/>
      <c r="B110" s="443" t="str">
        <f t="shared" si="14"/>
        <v>Salaries and wages</v>
      </c>
      <c r="C110" s="447">
        <f>Appendix!C93/1000</f>
        <v>129.8</v>
      </c>
      <c r="D110" s="447">
        <f>Appendix!D93/1000</f>
        <v>136.29</v>
      </c>
      <c r="E110" s="447">
        <f>Appendix!E93/1000</f>
        <v>143.1045</v>
      </c>
      <c r="F110" s="445"/>
      <c r="H110" s="446"/>
      <c r="I110" s="382"/>
      <c r="J110" s="382"/>
      <c r="K110" s="382"/>
      <c r="L110" s="382"/>
      <c r="M110" s="382"/>
      <c r="N110" s="382"/>
      <c r="O110" s="382"/>
      <c r="P110" s="382"/>
      <c r="Q110" s="382"/>
      <c r="R110" s="382"/>
      <c r="S110" s="382"/>
      <c r="T110" s="382"/>
      <c r="U110" s="382"/>
      <c r="V110" s="382"/>
      <c r="W110" s="382"/>
    </row>
    <row r="111" ht="15.75" customHeight="1">
      <c r="A111" s="382"/>
      <c r="B111" s="443" t="str">
        <f t="shared" si="14"/>
        <v>Marketing | Advertising | PR</v>
      </c>
      <c r="C111" s="447">
        <f>(Appendix!C108+Appendix!C109+Appendix!C110)/1000</f>
        <v>47.52</v>
      </c>
      <c r="D111" s="447">
        <f>(Appendix!D108+Appendix!D109+Appendix!D110)/1000</f>
        <v>104.61528</v>
      </c>
      <c r="E111" s="447">
        <f>(Appendix!E108+Appendix!E109+Appendix!E110)/1000</f>
        <v>166.687578</v>
      </c>
      <c r="F111" s="445"/>
      <c r="H111" s="446"/>
      <c r="I111" s="382"/>
      <c r="J111" s="382"/>
      <c r="K111" s="382"/>
      <c r="L111" s="382"/>
      <c r="M111" s="382"/>
      <c r="N111" s="382"/>
      <c r="O111" s="382"/>
      <c r="P111" s="382"/>
      <c r="Q111" s="382"/>
      <c r="R111" s="382"/>
      <c r="S111" s="382"/>
      <c r="T111" s="382"/>
      <c r="U111" s="382"/>
      <c r="V111" s="382"/>
      <c r="W111" s="382"/>
    </row>
    <row r="112" ht="15.75" customHeight="1">
      <c r="A112" s="382"/>
      <c r="B112" s="443" t="str">
        <f t="shared" si="14"/>
        <v>Building Costs (Rent, Rates, Insurance, Utilities)</v>
      </c>
      <c r="C112" s="447">
        <f>(Appendix!C102+Appendix!C103+Appendix!C105+Appendix!C106)/1000</f>
        <v>29.008</v>
      </c>
      <c r="D112" s="447">
        <f>(Appendix!D102+Appendix!D103+Appendix!D105+Appendix!D106)/1000</f>
        <v>41.846112</v>
      </c>
      <c r="E112" s="447">
        <f>(Appendix!E102+Appendix!E103+Appendix!E105+Appendix!E106)/1000</f>
        <v>48.99487932</v>
      </c>
      <c r="F112" s="445"/>
      <c r="H112" s="446"/>
      <c r="I112" s="382"/>
      <c r="J112" s="382"/>
      <c r="K112" s="382"/>
      <c r="L112" s="382"/>
      <c r="M112" s="382"/>
      <c r="N112" s="382"/>
      <c r="O112" s="382"/>
      <c r="P112" s="382"/>
      <c r="Q112" s="382"/>
      <c r="R112" s="382"/>
      <c r="S112" s="382"/>
      <c r="T112" s="382"/>
      <c r="U112" s="382"/>
      <c r="V112" s="382"/>
      <c r="W112" s="382"/>
    </row>
    <row r="113" ht="15.75" customHeight="1">
      <c r="A113" s="382"/>
      <c r="B113" s="443" t="str">
        <f t="shared" si="14"/>
        <v>Professional Fees </v>
      </c>
      <c r="C113" s="447">
        <f>Appendix!C113/1000</f>
        <v>2.376</v>
      </c>
      <c r="D113" s="447">
        <f>Appendix!D113/1000</f>
        <v>5.230764</v>
      </c>
      <c r="E113" s="447">
        <f>Appendix!E113/1000</f>
        <v>8.3343789</v>
      </c>
      <c r="F113" s="445"/>
      <c r="H113" s="446"/>
      <c r="I113" s="382"/>
      <c r="J113" s="382"/>
      <c r="K113" s="382"/>
      <c r="L113" s="382"/>
      <c r="M113" s="382"/>
      <c r="N113" s="382"/>
      <c r="O113" s="382"/>
      <c r="P113" s="382"/>
      <c r="Q113" s="382"/>
      <c r="R113" s="382"/>
      <c r="S113" s="382"/>
      <c r="T113" s="382"/>
      <c r="U113" s="382"/>
      <c r="V113" s="382"/>
      <c r="W113" s="382"/>
    </row>
    <row r="114" ht="15.75" customHeight="1">
      <c r="A114" s="382"/>
      <c r="B114" s="443" t="str">
        <f t="shared" si="14"/>
        <v>Equipment &amp; Software Costs / Hire</v>
      </c>
      <c r="C114" s="447">
        <f>Appendix!C107/1000</f>
        <v>0</v>
      </c>
      <c r="D114" s="447">
        <f>Appendix!D107/1000</f>
        <v>0</v>
      </c>
      <c r="E114" s="447">
        <f>Appendix!E107/1000</f>
        <v>0</v>
      </c>
      <c r="F114" s="445"/>
      <c r="H114" s="446"/>
      <c r="I114" s="382"/>
      <c r="J114" s="382"/>
      <c r="K114" s="382"/>
      <c r="L114" s="382"/>
      <c r="M114" s="382"/>
      <c r="N114" s="382"/>
      <c r="O114" s="382"/>
      <c r="P114" s="382"/>
      <c r="Q114" s="382"/>
      <c r="R114" s="382"/>
      <c r="S114" s="382"/>
      <c r="T114" s="382"/>
      <c r="U114" s="382"/>
      <c r="V114" s="382"/>
      <c r="W114" s="382"/>
    </row>
    <row r="115" ht="15.75" customHeight="1">
      <c r="A115" s="382"/>
      <c r="B115" s="443" t="str">
        <f t="shared" si="14"/>
        <v>Other Employee Costs</v>
      </c>
      <c r="C115" s="447">
        <f>(Appendix!C101+Appendix!C112)/1000</f>
        <v>20.576</v>
      </c>
      <c r="D115" s="447">
        <f>(Appendix!D101+Appendix!D112)/1000</f>
        <v>16.3548</v>
      </c>
      <c r="E115" s="447">
        <f>(Appendix!E101+Appendix!E112)/1000</f>
        <v>17.17254</v>
      </c>
      <c r="F115" s="445"/>
      <c r="H115" s="446"/>
      <c r="I115" s="382"/>
      <c r="J115" s="382"/>
      <c r="K115" s="382"/>
      <c r="L115" s="382"/>
      <c r="M115" s="382"/>
      <c r="N115" s="382"/>
      <c r="O115" s="382"/>
      <c r="P115" s="382"/>
      <c r="Q115" s="382"/>
      <c r="R115" s="382"/>
      <c r="S115" s="382"/>
      <c r="T115" s="382"/>
      <c r="U115" s="382"/>
      <c r="V115" s="382"/>
      <c r="W115" s="382"/>
    </row>
    <row r="116" ht="15.75" customHeight="1">
      <c r="A116" s="382"/>
      <c r="B116" s="443" t="str">
        <f t="shared" si="14"/>
        <v>Development Costs</v>
      </c>
      <c r="C116" s="447">
        <f>Appendix!C114</f>
        <v>0</v>
      </c>
      <c r="D116" s="447">
        <f>Appendix!D114</f>
        <v>0</v>
      </c>
      <c r="E116" s="447" t="str">
        <f>Appendix!E114</f>
        <v/>
      </c>
      <c r="F116" s="445"/>
      <c r="H116" s="446"/>
      <c r="I116" s="382"/>
      <c r="J116" s="382"/>
      <c r="K116" s="382"/>
      <c r="L116" s="382"/>
      <c r="M116" s="382"/>
      <c r="N116" s="382"/>
      <c r="O116" s="382"/>
      <c r="P116" s="382"/>
      <c r="Q116" s="382"/>
      <c r="R116" s="382"/>
      <c r="S116" s="382"/>
      <c r="T116" s="382"/>
      <c r="U116" s="382"/>
      <c r="V116" s="382"/>
      <c r="W116" s="382"/>
    </row>
    <row r="117" ht="15.75" customHeight="1">
      <c r="A117" s="382"/>
      <c r="B117" s="443" t="str">
        <f t="shared" si="14"/>
        <v>Other </v>
      </c>
      <c r="C117" s="448">
        <f>'Cash Flow '!S50/1000-sum(C107:C116)</f>
        <v>27.6672</v>
      </c>
      <c r="D117" s="448">
        <f>'Cash Flow '!AF50/1000-sum(D107:D116)</f>
        <v>118.4434746</v>
      </c>
      <c r="E117" s="448">
        <f>'Cash Flow '!AG50/1000-sum(E107:E116)</f>
        <v>189.9637044</v>
      </c>
      <c r="F117" s="445"/>
      <c r="H117" s="446"/>
      <c r="I117" s="382"/>
      <c r="J117" s="382"/>
      <c r="K117" s="382"/>
      <c r="L117" s="382"/>
      <c r="M117" s="382"/>
      <c r="N117" s="382"/>
      <c r="O117" s="382"/>
      <c r="P117" s="382"/>
      <c r="Q117" s="382"/>
      <c r="R117" s="382"/>
      <c r="S117" s="382"/>
      <c r="T117" s="382"/>
      <c r="U117" s="382"/>
      <c r="V117" s="382"/>
      <c r="W117" s="382"/>
    </row>
    <row r="118" ht="15.75" customHeight="1">
      <c r="A118" s="382"/>
      <c r="B118" s="449"/>
      <c r="C118" s="448">
        <f t="shared" ref="C118:E118" si="15">SUM(C107:C117)</f>
        <v>525.2912</v>
      </c>
      <c r="D118" s="448">
        <f t="shared" si="15"/>
        <v>956.4722466</v>
      </c>
      <c r="E118" s="448">
        <f t="shared" si="15"/>
        <v>1401.789197</v>
      </c>
      <c r="F118" s="450"/>
      <c r="G118" s="37"/>
      <c r="H118" s="38"/>
      <c r="I118" s="382"/>
      <c r="J118" s="382"/>
      <c r="K118" s="382"/>
      <c r="L118" s="382"/>
      <c r="M118" s="382"/>
      <c r="N118" s="382"/>
      <c r="O118" s="382"/>
      <c r="P118" s="382"/>
      <c r="Q118" s="382"/>
      <c r="R118" s="382"/>
      <c r="S118" s="382"/>
      <c r="T118" s="382"/>
      <c r="U118" s="382"/>
      <c r="V118" s="382"/>
      <c r="W118" s="382"/>
    </row>
    <row r="119" ht="15.75" customHeight="1">
      <c r="A119" s="382"/>
      <c r="B119" s="382"/>
      <c r="C119" s="451">
        <f>C118-Appendix!C118/1000</f>
        <v>0</v>
      </c>
      <c r="D119" s="451">
        <f>D118-Appendix!D118/1000</f>
        <v>0</v>
      </c>
      <c r="E119" s="451">
        <f>E118-Appendix!E118/1000</f>
        <v>0</v>
      </c>
      <c r="F119" s="382"/>
      <c r="G119" s="382"/>
      <c r="H119" s="382"/>
      <c r="I119" s="382"/>
      <c r="J119" s="382"/>
      <c r="K119" s="382"/>
      <c r="L119" s="382"/>
      <c r="M119" s="382"/>
      <c r="N119" s="382"/>
      <c r="O119" s="382"/>
      <c r="P119" s="382"/>
      <c r="Q119" s="382"/>
      <c r="R119" s="382"/>
      <c r="S119" s="382"/>
      <c r="T119" s="382"/>
      <c r="U119" s="382"/>
      <c r="V119" s="382"/>
      <c r="W119" s="382"/>
    </row>
    <row r="120" ht="15.75" customHeight="1">
      <c r="A120" s="382"/>
      <c r="B120" s="382"/>
      <c r="C120" s="382"/>
      <c r="D120" s="382"/>
      <c r="E120" s="382"/>
      <c r="F120" s="382"/>
      <c r="G120" s="382"/>
      <c r="H120" s="382"/>
      <c r="I120" s="382"/>
      <c r="J120" s="382"/>
      <c r="K120" s="382"/>
      <c r="L120" s="382"/>
      <c r="M120" s="382"/>
      <c r="N120" s="382"/>
      <c r="O120" s="382"/>
      <c r="P120" s="382"/>
      <c r="Q120" s="382"/>
      <c r="R120" s="382"/>
      <c r="S120" s="382"/>
      <c r="T120" s="382"/>
      <c r="U120" s="382"/>
      <c r="V120" s="382"/>
      <c r="W120" s="382"/>
    </row>
    <row r="121" ht="15.75" customHeight="1">
      <c r="A121" s="382"/>
      <c r="B121" s="382"/>
      <c r="C121" s="382"/>
      <c r="D121" s="382"/>
      <c r="E121" s="382"/>
      <c r="F121" s="382"/>
      <c r="G121" s="382"/>
      <c r="H121" s="382"/>
      <c r="I121" s="382"/>
      <c r="J121" s="382"/>
      <c r="K121" s="382"/>
      <c r="L121" s="382"/>
      <c r="M121" s="382"/>
      <c r="N121" s="382"/>
      <c r="O121" s="382"/>
      <c r="P121" s="382"/>
      <c r="Q121" s="382"/>
      <c r="R121" s="382"/>
      <c r="S121" s="382"/>
      <c r="T121" s="382"/>
      <c r="U121" s="382"/>
      <c r="V121" s="382"/>
      <c r="W121" s="382"/>
    </row>
    <row r="122" ht="15.75" customHeight="1">
      <c r="A122" s="382"/>
      <c r="B122" s="452"/>
      <c r="C122" s="413" t="str">
        <f>'Salary Costs (Development)'!G75</f>
        <v>Year 1</v>
      </c>
      <c r="D122" s="413" t="str">
        <f>'Salary Costs (Development)'!H75</f>
        <v>Year 2</v>
      </c>
      <c r="E122" s="413" t="str">
        <f>'Salary Costs (Development)'!I75</f>
        <v>Year 3</v>
      </c>
      <c r="F122" s="413" t="str">
        <f>'Salary Costs (Development)'!J75</f>
        <v>Year 4</v>
      </c>
      <c r="G122" s="413" t="str">
        <f>'Salary Costs (Development)'!K75</f>
        <v>Year 5</v>
      </c>
      <c r="H122" s="382"/>
      <c r="I122" s="382"/>
      <c r="J122" s="382"/>
      <c r="K122" s="382"/>
      <c r="L122" s="382"/>
      <c r="M122" s="382"/>
      <c r="N122" s="382"/>
      <c r="O122" s="382"/>
      <c r="P122" s="382"/>
      <c r="Q122" s="382"/>
      <c r="R122" s="382"/>
      <c r="S122" s="382"/>
      <c r="T122" s="382"/>
      <c r="U122" s="382"/>
      <c r="V122" s="382"/>
      <c r="W122" s="382"/>
    </row>
    <row r="123" ht="15.75" customHeight="1">
      <c r="A123" s="382"/>
      <c r="B123" s="418" t="str">
        <f>'Salary Costs (Development)'!F76</f>
        <v>Development Staff</v>
      </c>
      <c r="C123" s="419">
        <f>'Salary Costs (Development)'!G76</f>
        <v>1</v>
      </c>
      <c r="D123" s="419">
        <f>'Salary Costs (Development)'!H76</f>
        <v>1</v>
      </c>
      <c r="E123" s="419">
        <f>'Salary Costs (Development)'!I76</f>
        <v>1</v>
      </c>
      <c r="F123" s="419">
        <f>'Salary Costs (Development)'!J76</f>
        <v>1</v>
      </c>
      <c r="G123" s="419">
        <f>'Salary Costs (Development)'!K76</f>
        <v>1</v>
      </c>
      <c r="H123" s="382"/>
      <c r="I123" s="382"/>
      <c r="J123" s="382"/>
      <c r="K123" s="382"/>
      <c r="L123" s="382"/>
      <c r="M123" s="382"/>
      <c r="N123" s="382"/>
      <c r="O123" s="382"/>
      <c r="P123" s="382"/>
      <c r="Q123" s="382"/>
      <c r="R123" s="382"/>
      <c r="S123" s="382"/>
      <c r="T123" s="382"/>
      <c r="U123" s="382"/>
      <c r="V123" s="382"/>
      <c r="W123" s="382"/>
    </row>
    <row r="124" ht="15.75" customHeight="1">
      <c r="A124" s="382"/>
      <c r="B124" s="418" t="str">
        <f>'Salary Costs (Development)'!F77</f>
        <v>Direct Staff </v>
      </c>
      <c r="C124" s="419">
        <f>'Salary Costs (Development)'!G77</f>
        <v>21</v>
      </c>
      <c r="D124" s="419">
        <f>'Salary Costs (Development)'!H77</f>
        <v>1</v>
      </c>
      <c r="E124" s="419">
        <f>'Salary Costs (Development)'!I77</f>
        <v>1</v>
      </c>
      <c r="F124" s="419">
        <f>'Salary Costs (Development)'!J77</f>
        <v>1</v>
      </c>
      <c r="G124" s="419">
        <f>'Salary Costs (Development)'!K77</f>
        <v>1</v>
      </c>
      <c r="H124" s="382"/>
      <c r="I124" s="382"/>
      <c r="J124" s="382"/>
      <c r="K124" s="382"/>
      <c r="L124" s="382"/>
      <c r="M124" s="382"/>
      <c r="N124" s="382"/>
      <c r="O124" s="382"/>
      <c r="P124" s="382"/>
      <c r="Q124" s="382"/>
      <c r="R124" s="382"/>
      <c r="S124" s="382"/>
      <c r="T124" s="382"/>
      <c r="U124" s="382"/>
      <c r="V124" s="382"/>
      <c r="W124" s="382"/>
    </row>
    <row r="125" ht="15.75" customHeight="1">
      <c r="A125" s="382"/>
      <c r="B125" s="418" t="str">
        <f>'Salary Costs (Development)'!F78</f>
        <v>Management Team</v>
      </c>
      <c r="C125" s="419">
        <f>'Salary Costs (Development)'!G78</f>
        <v>3</v>
      </c>
      <c r="D125" s="419">
        <f>'Salary Costs (Development)'!H78</f>
        <v>3</v>
      </c>
      <c r="E125" s="419">
        <f>'Salary Costs (Development)'!I78</f>
        <v>3</v>
      </c>
      <c r="F125" s="419">
        <f>'Salary Costs (Development)'!J78</f>
        <v>4</v>
      </c>
      <c r="G125" s="419">
        <f>'Salary Costs (Development)'!K78</f>
        <v>4</v>
      </c>
      <c r="H125" s="382"/>
      <c r="I125" s="382"/>
      <c r="J125" s="382"/>
      <c r="K125" s="382"/>
      <c r="L125" s="382"/>
      <c r="M125" s="382"/>
      <c r="N125" s="382"/>
      <c r="O125" s="382"/>
      <c r="P125" s="382"/>
      <c r="Q125" s="382"/>
      <c r="R125" s="382"/>
      <c r="S125" s="382"/>
      <c r="T125" s="382"/>
      <c r="U125" s="382"/>
      <c r="V125" s="382"/>
      <c r="W125" s="382"/>
    </row>
    <row r="126" ht="15.75" customHeight="1">
      <c r="A126" s="382"/>
      <c r="B126" s="418" t="s">
        <v>12</v>
      </c>
      <c r="C126" s="419">
        <f t="shared" ref="C126:G126" si="16">SUM(C123:C125)</f>
        <v>25</v>
      </c>
      <c r="D126" s="419">
        <f t="shared" si="16"/>
        <v>5</v>
      </c>
      <c r="E126" s="419">
        <f t="shared" si="16"/>
        <v>5</v>
      </c>
      <c r="F126" s="419">
        <f t="shared" si="16"/>
        <v>6</v>
      </c>
      <c r="G126" s="419">
        <f t="shared" si="16"/>
        <v>6</v>
      </c>
      <c r="H126" s="382"/>
      <c r="I126" s="382"/>
      <c r="J126" s="382"/>
      <c r="K126" s="382"/>
      <c r="L126" s="382"/>
      <c r="M126" s="382"/>
      <c r="N126" s="382"/>
      <c r="O126" s="382"/>
      <c r="P126" s="382"/>
      <c r="Q126" s="382"/>
      <c r="R126" s="382"/>
      <c r="S126" s="382"/>
      <c r="T126" s="382"/>
      <c r="U126" s="382"/>
      <c r="V126" s="382"/>
      <c r="W126" s="382"/>
    </row>
    <row r="127" ht="15.75" customHeight="1">
      <c r="A127" s="382"/>
      <c r="B127" s="3"/>
      <c r="C127" s="3"/>
      <c r="D127" s="3"/>
      <c r="E127" s="3"/>
      <c r="F127" s="382"/>
      <c r="G127" s="382"/>
      <c r="H127" s="382"/>
      <c r="I127" s="382"/>
      <c r="J127" s="382"/>
      <c r="K127" s="382"/>
      <c r="L127" s="382"/>
      <c r="M127" s="382"/>
      <c r="N127" s="382"/>
      <c r="O127" s="382"/>
      <c r="P127" s="382"/>
      <c r="Q127" s="382"/>
      <c r="R127" s="382"/>
      <c r="S127" s="382"/>
      <c r="T127" s="382"/>
      <c r="U127" s="382"/>
      <c r="V127" s="382"/>
      <c r="W127" s="382"/>
    </row>
    <row r="128" ht="15.75" customHeight="1">
      <c r="A128" s="382"/>
      <c r="B128" s="382"/>
      <c r="C128" s="382"/>
      <c r="D128" s="382"/>
      <c r="E128" s="382"/>
      <c r="F128" s="382"/>
      <c r="G128" s="382"/>
      <c r="H128" s="382"/>
      <c r="I128" s="382"/>
      <c r="J128" s="382"/>
      <c r="K128" s="382"/>
      <c r="L128" s="382"/>
      <c r="M128" s="382"/>
      <c r="N128" s="382"/>
      <c r="O128" s="382"/>
      <c r="P128" s="382"/>
      <c r="Q128" s="382"/>
      <c r="R128" s="382"/>
      <c r="S128" s="382"/>
      <c r="T128" s="382"/>
      <c r="U128" s="382"/>
      <c r="V128" s="382"/>
      <c r="W128" s="382"/>
    </row>
    <row r="129" ht="15.75" customHeight="1">
      <c r="A129" s="382"/>
      <c r="B129" s="382"/>
      <c r="C129" s="382"/>
      <c r="D129" s="382"/>
      <c r="E129" s="382"/>
      <c r="F129" s="382"/>
      <c r="G129" s="382"/>
      <c r="H129" s="382"/>
      <c r="I129" s="382"/>
      <c r="J129" s="382"/>
      <c r="K129" s="382"/>
      <c r="L129" s="382"/>
      <c r="M129" s="382"/>
      <c r="N129" s="382"/>
      <c r="O129" s="382"/>
      <c r="P129" s="382"/>
      <c r="Q129" s="382"/>
      <c r="R129" s="382"/>
      <c r="S129" s="382"/>
      <c r="T129" s="382"/>
      <c r="U129" s="382"/>
      <c r="V129" s="382"/>
      <c r="W129" s="382"/>
    </row>
    <row r="130" ht="15.75" customHeight="1">
      <c r="A130" s="382"/>
      <c r="B130" s="382"/>
      <c r="C130" s="382"/>
      <c r="D130" s="382"/>
      <c r="E130" s="382"/>
      <c r="F130" s="382"/>
      <c r="G130" s="382"/>
      <c r="H130" s="382"/>
      <c r="I130" s="382"/>
      <c r="J130" s="382"/>
      <c r="K130" s="382"/>
      <c r="L130" s="382"/>
      <c r="M130" s="382"/>
      <c r="N130" s="382"/>
      <c r="O130" s="382"/>
      <c r="P130" s="382"/>
      <c r="Q130" s="382"/>
      <c r="R130" s="382"/>
      <c r="S130" s="382"/>
      <c r="T130" s="382"/>
      <c r="U130" s="382"/>
      <c r="V130" s="382"/>
      <c r="W130" s="382"/>
    </row>
    <row r="131" ht="15.75" customHeight="1">
      <c r="A131" s="382"/>
      <c r="B131" s="453" t="s">
        <v>255</v>
      </c>
      <c r="C131" s="454" t="s">
        <v>13</v>
      </c>
      <c r="D131" s="454" t="s">
        <v>14</v>
      </c>
      <c r="E131" s="454" t="s">
        <v>15</v>
      </c>
      <c r="F131" s="382"/>
      <c r="G131" s="382"/>
      <c r="H131" s="382"/>
      <c r="I131" s="382"/>
      <c r="J131" s="453" t="s">
        <v>256</v>
      </c>
      <c r="K131" s="454" t="s">
        <v>13</v>
      </c>
      <c r="L131" s="454" t="s">
        <v>14</v>
      </c>
      <c r="M131" s="454" t="s">
        <v>15</v>
      </c>
      <c r="N131" s="455"/>
      <c r="O131" s="455"/>
      <c r="P131" s="382"/>
      <c r="Q131" s="382"/>
      <c r="R131" s="382"/>
      <c r="S131" s="382"/>
      <c r="T131" s="382"/>
      <c r="U131" s="382"/>
      <c r="V131" s="382"/>
      <c r="W131" s="382"/>
    </row>
    <row r="132" ht="15.75" customHeight="1">
      <c r="A132" s="382"/>
      <c r="B132" s="456" t="s">
        <v>37</v>
      </c>
      <c r="C132" s="457">
        <f>'Sensitvity Analysis Table'!$D3</f>
        <v>-0.1</v>
      </c>
      <c r="D132" s="457">
        <f>'Sensitvity Analysis Table'!$H3</f>
        <v>-0.1</v>
      </c>
      <c r="E132" s="457">
        <f>'Sensitvity Analysis Table'!$L3</f>
        <v>-0.1</v>
      </c>
      <c r="F132" s="382"/>
      <c r="G132" s="382"/>
      <c r="H132" s="382"/>
      <c r="I132" s="382"/>
      <c r="J132" s="458" t="str">
        <f t="shared" ref="J132:J134" si="17">B132</f>
        <v>Sales</v>
      </c>
      <c r="K132" s="457">
        <f>'Sensitvity Analysis Table'!$F3</f>
        <v>0.1</v>
      </c>
      <c r="L132" s="457">
        <f>'Sensitvity Analysis Table'!$J3</f>
        <v>0.1</v>
      </c>
      <c r="M132" s="457">
        <f>'Sensitvity Analysis Table'!$N3</f>
        <v>0.1</v>
      </c>
      <c r="N132" s="455"/>
      <c r="O132" s="455"/>
      <c r="P132" s="382"/>
      <c r="Q132" s="382"/>
      <c r="R132" s="382"/>
      <c r="S132" s="382"/>
      <c r="T132" s="382"/>
      <c r="U132" s="382"/>
      <c r="V132" s="382"/>
      <c r="W132" s="382"/>
    </row>
    <row r="133" ht="15.75" customHeight="1">
      <c r="A133" s="382"/>
      <c r="B133" s="456" t="s">
        <v>38</v>
      </c>
      <c r="C133" s="457">
        <f>'Sensitvity Analysis Table'!$D4</f>
        <v>0.05</v>
      </c>
      <c r="D133" s="457">
        <f>'Sensitvity Analysis Table'!$H4</f>
        <v>0.05</v>
      </c>
      <c r="E133" s="457">
        <f>'Sensitvity Analysis Table'!$L4</f>
        <v>0.05</v>
      </c>
      <c r="F133" s="382"/>
      <c r="G133" s="382"/>
      <c r="H133" s="382"/>
      <c r="I133" s="382"/>
      <c r="J133" s="458" t="str">
        <f t="shared" si="17"/>
        <v>Cost Of Sales</v>
      </c>
      <c r="K133" s="457">
        <f>'Sensitvity Analysis Table'!$F4</f>
        <v>-0.05</v>
      </c>
      <c r="L133" s="457">
        <f>'Sensitvity Analysis Table'!$J4</f>
        <v>-0.05</v>
      </c>
      <c r="M133" s="457">
        <f>'Sensitvity Analysis Table'!$N4</f>
        <v>-0.05</v>
      </c>
      <c r="N133" s="455"/>
      <c r="O133" s="455"/>
      <c r="P133" s="382"/>
      <c r="Q133" s="382"/>
      <c r="R133" s="382"/>
      <c r="S133" s="382"/>
      <c r="T133" s="382"/>
      <c r="U133" s="382"/>
      <c r="V133" s="382"/>
      <c r="W133" s="382"/>
    </row>
    <row r="134" ht="15.75" customHeight="1">
      <c r="A134" s="382"/>
      <c r="B134" s="456" t="s">
        <v>41</v>
      </c>
      <c r="C134" s="457">
        <f>'Sensitvity Analysis Table'!$D5</f>
        <v>0.05</v>
      </c>
      <c r="D134" s="457">
        <f>'Sensitvity Analysis Table'!$H5</f>
        <v>0.05</v>
      </c>
      <c r="E134" s="457">
        <f>'Sensitvity Analysis Table'!$L5</f>
        <v>0.05</v>
      </c>
      <c r="F134" s="382"/>
      <c r="G134" s="382"/>
      <c r="H134" s="382"/>
      <c r="I134" s="382"/>
      <c r="J134" s="458" t="str">
        <f t="shared" si="17"/>
        <v>Operational Costs</v>
      </c>
      <c r="K134" s="457">
        <f>'Sensitvity Analysis Table'!$F5</f>
        <v>-0.05</v>
      </c>
      <c r="L134" s="457">
        <f>'Sensitvity Analysis Table'!$J5</f>
        <v>-0.05</v>
      </c>
      <c r="M134" s="457">
        <f>'Sensitvity Analysis Table'!$N5</f>
        <v>-0.05</v>
      </c>
      <c r="N134" s="455"/>
      <c r="O134" s="455"/>
      <c r="P134" s="382"/>
      <c r="Q134" s="382"/>
      <c r="R134" s="382"/>
      <c r="S134" s="382"/>
      <c r="T134" s="382"/>
      <c r="U134" s="382"/>
      <c r="V134" s="382"/>
      <c r="W134" s="382"/>
    </row>
    <row r="135" ht="15.75" customHeight="1">
      <c r="A135" s="382"/>
      <c r="B135" s="459"/>
      <c r="C135" s="459"/>
      <c r="D135" s="459"/>
      <c r="E135" s="459"/>
      <c r="F135" s="382"/>
      <c r="G135" s="382"/>
      <c r="H135" s="382"/>
      <c r="I135" s="382"/>
      <c r="J135" s="382"/>
      <c r="K135" s="382"/>
      <c r="L135" s="382"/>
      <c r="M135" s="382"/>
      <c r="N135" s="455"/>
      <c r="O135" s="455"/>
      <c r="P135" s="382"/>
      <c r="Q135" s="382"/>
      <c r="R135" s="382"/>
      <c r="S135" s="382"/>
      <c r="T135" s="382"/>
      <c r="U135" s="382"/>
      <c r="V135" s="382"/>
      <c r="W135" s="382"/>
    </row>
    <row r="136" ht="15.75" customHeight="1">
      <c r="A136" s="382"/>
      <c r="B136" s="460" t="s">
        <v>225</v>
      </c>
      <c r="C136" s="461" t="str">
        <f t="shared" ref="C136:E136" si="18">C122</f>
        <v>Year 1</v>
      </c>
      <c r="D136" s="461" t="str">
        <f t="shared" si="18"/>
        <v>Year 2</v>
      </c>
      <c r="E136" s="461" t="str">
        <f t="shared" si="18"/>
        <v>Year 3</v>
      </c>
      <c r="F136" s="382"/>
      <c r="G136" s="382"/>
      <c r="H136" s="382"/>
      <c r="I136" s="382"/>
      <c r="J136" s="462" t="s">
        <v>225</v>
      </c>
      <c r="K136" s="463" t="str">
        <f t="shared" ref="K136:M136" si="19">C136</f>
        <v>Year 1</v>
      </c>
      <c r="L136" s="463" t="str">
        <f t="shared" si="19"/>
        <v>Year 2</v>
      </c>
      <c r="M136" s="463" t="str">
        <f t="shared" si="19"/>
        <v>Year 3</v>
      </c>
      <c r="N136" s="455"/>
      <c r="O136" s="455"/>
      <c r="P136" s="382"/>
      <c r="Q136" s="382"/>
      <c r="R136" s="382"/>
      <c r="S136" s="382"/>
      <c r="T136" s="382"/>
      <c r="U136" s="382"/>
      <c r="V136" s="382"/>
      <c r="W136" s="382"/>
    </row>
    <row r="137" ht="15.75" customHeight="1">
      <c r="A137" s="382"/>
      <c r="B137" s="464" t="s">
        <v>98</v>
      </c>
      <c r="C137" s="465">
        <f>'Sensitvity Analysis Table'!$D21/1000</f>
        <v>356.4</v>
      </c>
      <c r="D137" s="466">
        <f>'Sensitvity Analysis Table'!$H21/1000</f>
        <v>784.6146</v>
      </c>
      <c r="E137" s="466">
        <f>'Sensitvity Analysis Table'!$L21/1000</f>
        <v>1250.156835</v>
      </c>
      <c r="F137" s="382"/>
      <c r="G137" s="382"/>
      <c r="H137" s="382"/>
      <c r="I137" s="382"/>
      <c r="J137" s="420" t="s">
        <v>98</v>
      </c>
      <c r="K137" s="466">
        <f>'Sensitvity Analysis Table'!$F21/1000</f>
        <v>435.6</v>
      </c>
      <c r="L137" s="466">
        <f>'Sensitvity Analysis Table'!$J21/1000</f>
        <v>958.9734</v>
      </c>
      <c r="M137" s="466">
        <f>'Sensitvity Analysis Table'!$N21/1000</f>
        <v>1527.969465</v>
      </c>
      <c r="N137" s="455"/>
      <c r="O137" s="455"/>
      <c r="P137" s="382"/>
      <c r="Q137" s="382"/>
      <c r="R137" s="382"/>
      <c r="S137" s="382"/>
      <c r="T137" s="382"/>
      <c r="U137" s="382"/>
      <c r="V137" s="382"/>
      <c r="W137" s="382"/>
    </row>
    <row r="138" ht="15.75" customHeight="1">
      <c r="A138" s="382"/>
      <c r="B138" s="464" t="s">
        <v>226</v>
      </c>
      <c r="C138" s="466">
        <f>('Sensitvity Analysis Table'!$D34+'Sensitvity Analysis Table'!$D61)/1000</f>
        <v>426.636</v>
      </c>
      <c r="D138" s="466">
        <f>('Sensitvity Analysis Table'!$H34+'Sensitvity Analysis Table'!$H61)/1000</f>
        <v>720.3759255</v>
      </c>
      <c r="E138" s="466">
        <f>('Sensitvity Analysis Table'!$L34+'Sensitvity Analysis Table'!$L61)/1000</f>
        <v>1046.803094</v>
      </c>
      <c r="F138" s="382"/>
      <c r="G138" s="382"/>
      <c r="H138" s="382"/>
      <c r="I138" s="382"/>
      <c r="J138" s="420" t="s">
        <v>226</v>
      </c>
      <c r="K138" s="466">
        <f>('Sensitvity Analysis Table'!$F34+'Sensitvity Analysis Table'!$F61)/1000</f>
        <v>386.004</v>
      </c>
      <c r="L138" s="466">
        <f>('Sensitvity Analysis Table'!$J34+'Sensitvity Analysis Table'!$J61)/1000</f>
        <v>651.7686945</v>
      </c>
      <c r="M138" s="466">
        <f>('Sensitvity Analysis Table'!$N34+'Sensitvity Analysis Table'!$N61)/1000</f>
        <v>947.107561</v>
      </c>
      <c r="N138" s="455"/>
      <c r="O138" s="455"/>
      <c r="P138" s="382"/>
      <c r="Q138" s="382"/>
      <c r="R138" s="382"/>
      <c r="S138" s="382"/>
      <c r="T138" s="382"/>
      <c r="U138" s="382"/>
      <c r="V138" s="382"/>
      <c r="W138" s="382"/>
    </row>
    <row r="139" ht="15.75" customHeight="1">
      <c r="A139" s="382"/>
      <c r="B139" s="464" t="s">
        <v>257</v>
      </c>
      <c r="C139" s="467">
        <f t="shared" ref="C139:E139" si="20">C137-C138</f>
        <v>-70.236</v>
      </c>
      <c r="D139" s="467">
        <f t="shared" si="20"/>
        <v>64.2386745</v>
      </c>
      <c r="E139" s="467">
        <f t="shared" si="20"/>
        <v>203.3537413</v>
      </c>
      <c r="F139" s="382"/>
      <c r="G139" s="382"/>
      <c r="H139" s="382"/>
      <c r="I139" s="382"/>
      <c r="J139" s="468" t="s">
        <v>257</v>
      </c>
      <c r="K139" s="467">
        <f t="shared" ref="K139:M139" si="21">K137-K138</f>
        <v>49.596</v>
      </c>
      <c r="L139" s="467">
        <f t="shared" si="21"/>
        <v>307.2047055</v>
      </c>
      <c r="M139" s="467">
        <f t="shared" si="21"/>
        <v>580.861904</v>
      </c>
      <c r="N139" s="455"/>
      <c r="O139" s="455"/>
      <c r="P139" s="382"/>
      <c r="Q139" s="382"/>
      <c r="R139" s="382"/>
      <c r="S139" s="382"/>
      <c r="T139" s="382"/>
      <c r="U139" s="382"/>
      <c r="V139" s="382"/>
      <c r="W139" s="382"/>
    </row>
    <row r="140" ht="15.75" customHeight="1">
      <c r="A140" s="382"/>
      <c r="B140" s="464" t="s">
        <v>114</v>
      </c>
      <c r="C140" s="469">
        <f t="shared" ref="C140:E140" si="22">C139/C137</f>
        <v>-0.1970707071</v>
      </c>
      <c r="D140" s="469">
        <f t="shared" si="22"/>
        <v>0.08187290231</v>
      </c>
      <c r="E140" s="469">
        <f t="shared" si="22"/>
        <v>0.1626625841</v>
      </c>
      <c r="F140" s="382"/>
      <c r="G140" s="382"/>
      <c r="H140" s="382"/>
      <c r="I140" s="382"/>
      <c r="J140" s="468" t="s">
        <v>114</v>
      </c>
      <c r="K140" s="469">
        <f t="shared" ref="K140:M140" si="23">K139/K137</f>
        <v>0.1138567493</v>
      </c>
      <c r="L140" s="469">
        <f t="shared" si="23"/>
        <v>0.3203474731</v>
      </c>
      <c r="M140" s="469">
        <f t="shared" si="23"/>
        <v>0.380152822</v>
      </c>
      <c r="N140" s="455"/>
      <c r="O140" s="455"/>
      <c r="P140" s="382"/>
      <c r="Q140" s="382"/>
      <c r="R140" s="382"/>
      <c r="S140" s="382"/>
      <c r="T140" s="382"/>
      <c r="U140" s="382"/>
      <c r="V140" s="382"/>
      <c r="W140" s="382"/>
    </row>
    <row r="141" ht="15.75" customHeight="1">
      <c r="A141" s="382"/>
      <c r="B141" s="455"/>
      <c r="C141" s="455"/>
      <c r="D141" s="455"/>
      <c r="E141" s="455"/>
      <c r="F141" s="382"/>
      <c r="G141" s="382"/>
      <c r="H141" s="382"/>
      <c r="I141" s="382"/>
      <c r="J141" s="455"/>
      <c r="K141" s="455"/>
      <c r="L141" s="455"/>
      <c r="M141" s="455"/>
      <c r="N141" s="455"/>
      <c r="O141" s="455"/>
      <c r="P141" s="382"/>
      <c r="Q141" s="382"/>
      <c r="R141" s="382"/>
      <c r="S141" s="382"/>
      <c r="T141" s="382"/>
      <c r="U141" s="382"/>
      <c r="V141" s="382"/>
      <c r="W141" s="382"/>
    </row>
    <row r="142" ht="15.75" customHeight="1">
      <c r="A142" s="382"/>
      <c r="B142" s="455" t="s">
        <v>258</v>
      </c>
      <c r="C142" s="470">
        <f t="shared" ref="C142:E142" si="24">B54+(C139*1000)</f>
        <v>75712.8</v>
      </c>
      <c r="D142" s="470">
        <f t="shared" si="24"/>
        <v>299868.0279</v>
      </c>
      <c r="E142" s="470">
        <f t="shared" si="24"/>
        <v>704069.6775</v>
      </c>
      <c r="F142" s="382"/>
      <c r="G142" s="382"/>
      <c r="H142" s="382"/>
      <c r="I142" s="382"/>
      <c r="J142" s="455" t="s">
        <v>258</v>
      </c>
      <c r="K142" s="470">
        <f t="shared" ref="K142:M142" si="25">J66+(K139*1000)</f>
        <v>49596</v>
      </c>
      <c r="L142" s="470">
        <f t="shared" si="25"/>
        <v>307204.7055</v>
      </c>
      <c r="M142" s="470">
        <f t="shared" si="25"/>
        <v>580861.904</v>
      </c>
      <c r="N142" s="455"/>
      <c r="O142" s="455"/>
      <c r="P142" s="382"/>
      <c r="Q142" s="382"/>
      <c r="R142" s="382"/>
      <c r="S142" s="382"/>
      <c r="T142" s="382"/>
      <c r="U142" s="382"/>
      <c r="V142" s="382"/>
      <c r="W142" s="382"/>
    </row>
    <row r="143" ht="15.75" customHeight="1">
      <c r="A143" s="382"/>
      <c r="B143" s="382"/>
      <c r="C143" s="382"/>
      <c r="D143" s="382"/>
      <c r="E143" s="382"/>
      <c r="F143" s="382"/>
      <c r="G143" s="382"/>
      <c r="H143" s="382"/>
      <c r="I143" s="382"/>
      <c r="J143" s="455"/>
      <c r="K143" s="455"/>
      <c r="L143" s="455"/>
      <c r="M143" s="455"/>
      <c r="N143" s="455"/>
      <c r="O143" s="455"/>
      <c r="P143" s="382"/>
      <c r="Q143" s="382"/>
      <c r="R143" s="382"/>
      <c r="S143" s="382"/>
      <c r="T143" s="382"/>
      <c r="U143" s="382"/>
      <c r="V143" s="382"/>
      <c r="W143" s="382"/>
    </row>
    <row r="144" ht="15.75" customHeight="1">
      <c r="A144" s="382"/>
      <c r="B144" s="382"/>
      <c r="C144" s="382"/>
      <c r="D144" s="382"/>
      <c r="E144" s="382"/>
      <c r="F144" s="382"/>
      <c r="G144" s="382"/>
      <c r="H144" s="382"/>
      <c r="I144" s="382"/>
      <c r="J144" s="455"/>
      <c r="K144" s="455"/>
      <c r="L144" s="455"/>
      <c r="M144" s="455"/>
      <c r="N144" s="455"/>
      <c r="O144" s="455"/>
      <c r="P144" s="382"/>
      <c r="Q144" s="382"/>
      <c r="R144" s="382"/>
      <c r="S144" s="382"/>
      <c r="T144" s="382"/>
      <c r="U144" s="382"/>
      <c r="V144" s="382"/>
      <c r="W144" s="382"/>
    </row>
    <row r="145" ht="15.75" customHeight="1">
      <c r="A145" s="382"/>
      <c r="B145" s="382"/>
      <c r="C145" s="382"/>
      <c r="D145" s="382"/>
      <c r="E145" s="382"/>
      <c r="F145" s="382"/>
      <c r="G145" s="382"/>
      <c r="H145" s="382"/>
      <c r="I145" s="382"/>
      <c r="J145" s="455"/>
      <c r="K145" s="455"/>
      <c r="L145" s="455"/>
      <c r="M145" s="455"/>
      <c r="N145" s="455"/>
      <c r="O145" s="455"/>
      <c r="P145" s="455"/>
      <c r="Q145" s="455"/>
      <c r="R145" s="382"/>
      <c r="S145" s="382"/>
      <c r="T145" s="382"/>
      <c r="U145" s="382"/>
      <c r="V145" s="382"/>
      <c r="W145" s="382"/>
    </row>
    <row r="146" ht="15.75" customHeight="1">
      <c r="A146" s="382"/>
      <c r="B146" s="382"/>
      <c r="C146" s="382"/>
      <c r="D146" s="382"/>
      <c r="E146" s="382"/>
      <c r="F146" s="382"/>
      <c r="G146" s="382"/>
      <c r="H146" s="382"/>
      <c r="I146" s="382"/>
      <c r="J146" s="471" t="s">
        <v>37</v>
      </c>
      <c r="K146" s="463" t="s">
        <v>13</v>
      </c>
      <c r="L146" s="463" t="s">
        <v>14</v>
      </c>
      <c r="M146" s="463" t="s">
        <v>15</v>
      </c>
      <c r="N146" s="455"/>
      <c r="O146" s="455"/>
      <c r="P146" s="382"/>
      <c r="Q146" s="382"/>
      <c r="R146" s="382"/>
      <c r="S146" s="382"/>
      <c r="T146" s="382"/>
      <c r="U146" s="382"/>
      <c r="V146" s="382"/>
      <c r="W146" s="382"/>
    </row>
    <row r="147" ht="15.75" customHeight="1">
      <c r="A147" s="382"/>
      <c r="B147" s="382"/>
      <c r="C147" s="382"/>
      <c r="D147" s="382"/>
      <c r="E147" s="382"/>
      <c r="F147" s="382"/>
      <c r="G147" s="382"/>
      <c r="H147" s="382"/>
      <c r="I147" s="382"/>
      <c r="J147" s="471" t="s">
        <v>255</v>
      </c>
      <c r="K147" s="472">
        <f t="shared" ref="K147:M147" si="26">C137</f>
        <v>356.4</v>
      </c>
      <c r="L147" s="472">
        <f t="shared" si="26"/>
        <v>784.6146</v>
      </c>
      <c r="M147" s="472">
        <f t="shared" si="26"/>
        <v>1250.156835</v>
      </c>
      <c r="N147" s="455"/>
      <c r="O147" s="455"/>
      <c r="P147" s="382"/>
      <c r="Q147" s="382"/>
      <c r="R147" s="382"/>
      <c r="S147" s="382"/>
      <c r="T147" s="382"/>
      <c r="U147" s="382"/>
      <c r="V147" s="382"/>
      <c r="W147" s="382"/>
    </row>
    <row r="148" ht="15.75" customHeight="1">
      <c r="A148" s="382"/>
      <c r="B148" s="382"/>
      <c r="C148" s="382"/>
      <c r="D148" s="382"/>
      <c r="E148" s="382"/>
      <c r="F148" s="382"/>
      <c r="G148" s="382"/>
      <c r="H148" s="382"/>
      <c r="I148" s="382"/>
      <c r="J148" s="471" t="s">
        <v>259</v>
      </c>
      <c r="K148" s="473">
        <f t="shared" ref="K148:M148" si="27">C8</f>
        <v>396</v>
      </c>
      <c r="L148" s="473">
        <f t="shared" si="27"/>
        <v>871.794</v>
      </c>
      <c r="M148" s="473">
        <f t="shared" si="27"/>
        <v>1389.06315</v>
      </c>
      <c r="N148" s="455"/>
      <c r="O148" s="455"/>
      <c r="P148" s="382"/>
      <c r="Q148" s="382"/>
      <c r="R148" s="382"/>
      <c r="S148" s="382"/>
      <c r="T148" s="382"/>
      <c r="U148" s="382"/>
      <c r="V148" s="382"/>
      <c r="W148" s="382"/>
    </row>
    <row r="149" ht="15.75" customHeight="1">
      <c r="A149" s="382"/>
      <c r="B149" s="382"/>
      <c r="C149" s="382"/>
      <c r="D149" s="382"/>
      <c r="E149" s="382"/>
      <c r="F149" s="382"/>
      <c r="G149" s="382"/>
      <c r="H149" s="382"/>
      <c r="I149" s="382"/>
      <c r="J149" s="471" t="s">
        <v>256</v>
      </c>
      <c r="K149" s="474">
        <f t="shared" ref="K149:M149" si="28">K137</f>
        <v>435.6</v>
      </c>
      <c r="L149" s="474">
        <f t="shared" si="28"/>
        <v>958.9734</v>
      </c>
      <c r="M149" s="474">
        <f t="shared" si="28"/>
        <v>1527.969465</v>
      </c>
      <c r="N149" s="455"/>
      <c r="O149" s="455"/>
      <c r="P149" s="382"/>
      <c r="Q149" s="382"/>
      <c r="R149" s="382"/>
      <c r="S149" s="382"/>
      <c r="T149" s="382"/>
      <c r="U149" s="382"/>
      <c r="V149" s="382"/>
      <c r="W149" s="382"/>
    </row>
    <row r="150" ht="15.75" customHeight="1">
      <c r="A150" s="382"/>
      <c r="B150" s="382"/>
      <c r="C150" s="382"/>
      <c r="D150" s="382"/>
      <c r="E150" s="382"/>
      <c r="F150" s="382"/>
      <c r="G150" s="382"/>
      <c r="H150" s="382"/>
      <c r="I150" s="382"/>
      <c r="J150" s="382"/>
      <c r="K150" s="382"/>
      <c r="L150" s="382"/>
      <c r="M150" s="382"/>
      <c r="N150" s="455"/>
      <c r="O150" s="455"/>
      <c r="P150" s="382"/>
      <c r="Q150" s="382"/>
      <c r="R150" s="382"/>
      <c r="S150" s="382"/>
      <c r="T150" s="382"/>
      <c r="U150" s="382"/>
      <c r="V150" s="382"/>
      <c r="W150" s="382"/>
    </row>
    <row r="151" ht="15.75" customHeight="1">
      <c r="A151" s="382"/>
      <c r="B151" s="382"/>
      <c r="C151" s="382"/>
      <c r="D151" s="382"/>
      <c r="E151" s="382"/>
      <c r="F151" s="382"/>
      <c r="G151" s="382"/>
      <c r="H151" s="382"/>
      <c r="I151" s="382"/>
      <c r="J151" s="471" t="s">
        <v>260</v>
      </c>
      <c r="K151" s="463" t="s">
        <v>13</v>
      </c>
      <c r="L151" s="463" t="s">
        <v>14</v>
      </c>
      <c r="M151" s="463" t="s">
        <v>15</v>
      </c>
      <c r="N151" s="455"/>
      <c r="O151" s="455"/>
      <c r="P151" s="382"/>
      <c r="Q151" s="382"/>
      <c r="R151" s="382"/>
      <c r="S151" s="382"/>
      <c r="T151" s="382"/>
      <c r="U151" s="382"/>
      <c r="V151" s="382"/>
      <c r="W151" s="382"/>
    </row>
    <row r="152" ht="15.75" customHeight="1">
      <c r="A152" s="382"/>
      <c r="B152" s="382"/>
      <c r="C152" s="382"/>
      <c r="D152" s="382"/>
      <c r="E152" s="382"/>
      <c r="F152" s="382"/>
      <c r="G152" s="382"/>
      <c r="H152" s="382"/>
      <c r="I152" s="382"/>
      <c r="J152" s="471" t="s">
        <v>255</v>
      </c>
      <c r="K152" s="472">
        <f t="shared" ref="K152:M152" si="29">C138</f>
        <v>426.636</v>
      </c>
      <c r="L152" s="472">
        <f t="shared" si="29"/>
        <v>720.3759255</v>
      </c>
      <c r="M152" s="472">
        <f t="shared" si="29"/>
        <v>1046.803094</v>
      </c>
      <c r="N152" s="455"/>
      <c r="O152" s="455"/>
      <c r="P152" s="382"/>
      <c r="Q152" s="382"/>
      <c r="R152" s="382"/>
      <c r="S152" s="382"/>
      <c r="T152" s="382"/>
      <c r="U152" s="382"/>
      <c r="V152" s="382"/>
      <c r="W152" s="382"/>
    </row>
    <row r="153" ht="15.75" customHeight="1">
      <c r="A153" s="382"/>
      <c r="B153" s="382"/>
      <c r="C153" s="382"/>
      <c r="D153" s="382"/>
      <c r="E153" s="382"/>
      <c r="F153" s="382"/>
      <c r="G153" s="382"/>
      <c r="H153" s="382"/>
      <c r="I153" s="382"/>
      <c r="J153" s="471" t="s">
        <v>259</v>
      </c>
      <c r="K153" s="472">
        <f t="shared" ref="K153:M153" si="30">C9</f>
        <v>406.32</v>
      </c>
      <c r="L153" s="472">
        <f t="shared" si="30"/>
        <v>686.07231</v>
      </c>
      <c r="M153" s="472">
        <f t="shared" si="30"/>
        <v>996.9553274</v>
      </c>
      <c r="N153" s="455"/>
      <c r="O153" s="455"/>
      <c r="P153" s="382"/>
      <c r="Q153" s="382"/>
      <c r="R153" s="382"/>
      <c r="S153" s="382"/>
      <c r="T153" s="382"/>
      <c r="U153" s="382"/>
      <c r="V153" s="382"/>
      <c r="W153" s="382"/>
    </row>
    <row r="154" ht="15.75" customHeight="1">
      <c r="A154" s="382"/>
      <c r="B154" s="382"/>
      <c r="C154" s="382"/>
      <c r="D154" s="382"/>
      <c r="E154" s="382"/>
      <c r="F154" s="382"/>
      <c r="G154" s="382"/>
      <c r="H154" s="382"/>
      <c r="I154" s="382"/>
      <c r="J154" s="471" t="s">
        <v>256</v>
      </c>
      <c r="K154" s="472">
        <f t="shared" ref="K154:M154" si="31">K138</f>
        <v>386.004</v>
      </c>
      <c r="L154" s="472">
        <f t="shared" si="31"/>
        <v>651.7686945</v>
      </c>
      <c r="M154" s="472">
        <f t="shared" si="31"/>
        <v>947.107561</v>
      </c>
      <c r="N154" s="455"/>
      <c r="O154" s="455"/>
      <c r="P154" s="382"/>
      <c r="Q154" s="382"/>
      <c r="R154" s="382"/>
      <c r="S154" s="382"/>
      <c r="T154" s="382"/>
      <c r="U154" s="382"/>
      <c r="V154" s="382"/>
      <c r="W154" s="382"/>
    </row>
    <row r="155" ht="15.75" customHeight="1">
      <c r="A155" s="382"/>
      <c r="B155" s="382"/>
      <c r="C155" s="382"/>
      <c r="D155" s="382"/>
      <c r="E155" s="382"/>
      <c r="F155" s="382"/>
      <c r="G155" s="382"/>
      <c r="H155" s="382"/>
      <c r="I155" s="382"/>
      <c r="J155" s="455"/>
      <c r="K155" s="455"/>
      <c r="L155" s="455"/>
      <c r="M155" s="455"/>
      <c r="N155" s="455"/>
      <c r="O155" s="455"/>
      <c r="P155" s="382"/>
      <c r="Q155" s="382"/>
      <c r="R155" s="382"/>
      <c r="S155" s="382"/>
      <c r="T155" s="382"/>
      <c r="U155" s="382"/>
      <c r="V155" s="382"/>
      <c r="W155" s="382"/>
    </row>
    <row r="156" ht="15.75" customHeight="1">
      <c r="A156" s="382"/>
      <c r="B156" s="475" t="s">
        <v>225</v>
      </c>
      <c r="C156" s="463" t="str">
        <f t="shared" ref="C156:G156" si="32">C78</f>
        <v>Year 1</v>
      </c>
      <c r="D156" s="463" t="str">
        <f t="shared" si="32"/>
        <v>Year 2</v>
      </c>
      <c r="E156" s="463" t="str">
        <f t="shared" si="32"/>
        <v>Year 3</v>
      </c>
      <c r="F156" s="463" t="str">
        <f t="shared" si="32"/>
        <v>Year 4</v>
      </c>
      <c r="G156" s="463" t="str">
        <f t="shared" si="32"/>
        <v>Year 5</v>
      </c>
      <c r="H156" s="382"/>
      <c r="I156" s="382"/>
      <c r="J156" s="382"/>
      <c r="K156" s="382"/>
      <c r="L156" s="382"/>
      <c r="M156" s="382"/>
      <c r="N156" s="382"/>
      <c r="O156" s="455"/>
      <c r="P156" s="382"/>
      <c r="Q156" s="382"/>
      <c r="R156" s="382"/>
      <c r="S156" s="382"/>
      <c r="T156" s="382"/>
      <c r="U156" s="382"/>
      <c r="V156" s="382"/>
      <c r="W156" s="382"/>
    </row>
    <row r="157" ht="15.75" customHeight="1">
      <c r="A157" s="382"/>
      <c r="B157" s="476" t="s">
        <v>261</v>
      </c>
      <c r="C157" s="477">
        <f>'Balance Sheet'!C10</f>
        <v>39.46666667</v>
      </c>
      <c r="D157" s="477">
        <f>'Balance Sheet'!D10</f>
        <v>66.77333333</v>
      </c>
      <c r="E157" s="477">
        <f>'Balance Sheet'!E10</f>
        <v>82.212</v>
      </c>
      <c r="F157" s="477">
        <f>'Balance Sheet'!F10</f>
        <v>102.2726</v>
      </c>
      <c r="G157" s="477">
        <f>'Balance Sheet'!G10</f>
        <v>129.21123</v>
      </c>
      <c r="H157" s="382"/>
      <c r="I157" s="382"/>
      <c r="J157" s="471" t="s">
        <v>225</v>
      </c>
      <c r="K157" s="463" t="s">
        <v>255</v>
      </c>
      <c r="L157" s="463" t="s">
        <v>259</v>
      </c>
      <c r="M157" s="463" t="s">
        <v>256</v>
      </c>
      <c r="N157" s="455"/>
      <c r="O157" s="455"/>
      <c r="P157" s="382"/>
      <c r="Q157" s="382"/>
      <c r="R157" s="382"/>
      <c r="S157" s="382"/>
      <c r="T157" s="382"/>
      <c r="U157" s="382"/>
      <c r="V157" s="382"/>
      <c r="W157" s="382"/>
    </row>
    <row r="158" ht="15.75" customHeight="1">
      <c r="A158" s="382"/>
      <c r="B158" s="476" t="s">
        <v>262</v>
      </c>
      <c r="C158" s="477">
        <f>'Balance Sheet'!C16</f>
        <v>168.3234667</v>
      </c>
      <c r="D158" s="477">
        <f>'Balance Sheet'!D16</f>
        <v>270.5011134</v>
      </c>
      <c r="E158" s="477">
        <f>'Balance Sheet'!E16</f>
        <v>556.2784622</v>
      </c>
      <c r="F158" s="477">
        <f>'Balance Sheet'!F16</f>
        <v>1123.584718</v>
      </c>
      <c r="G158" s="477">
        <f>'Balance Sheet'!G16</f>
        <v>2157.956946</v>
      </c>
      <c r="H158" s="382"/>
      <c r="I158" s="382"/>
      <c r="J158" s="471" t="s">
        <v>37</v>
      </c>
      <c r="K158" s="472">
        <f>K147</f>
        <v>356.4</v>
      </c>
      <c r="L158" s="472">
        <f>K148</f>
        <v>396</v>
      </c>
      <c r="M158" s="472">
        <f>K149</f>
        <v>435.6</v>
      </c>
      <c r="N158" s="455"/>
      <c r="O158" s="455"/>
      <c r="P158" s="382"/>
      <c r="Q158" s="382"/>
      <c r="R158" s="382"/>
      <c r="S158" s="382"/>
      <c r="T158" s="382"/>
      <c r="U158" s="382"/>
      <c r="V158" s="382"/>
      <c r="W158" s="382"/>
    </row>
    <row r="159" ht="15.75" customHeight="1">
      <c r="A159" s="382"/>
      <c r="B159" s="478" t="s">
        <v>263</v>
      </c>
      <c r="C159" s="479">
        <f t="shared" ref="C159:G159" si="33">SUM(C157:C158)</f>
        <v>207.7901333</v>
      </c>
      <c r="D159" s="480">
        <f t="shared" si="33"/>
        <v>337.2744467</v>
      </c>
      <c r="E159" s="480">
        <f t="shared" si="33"/>
        <v>638.4904622</v>
      </c>
      <c r="F159" s="480">
        <f t="shared" si="33"/>
        <v>1225.857318</v>
      </c>
      <c r="G159" s="480">
        <f t="shared" si="33"/>
        <v>2287.168176</v>
      </c>
      <c r="H159" s="382"/>
      <c r="I159" s="382"/>
      <c r="J159" s="458" t="s">
        <v>42</v>
      </c>
      <c r="K159" s="472">
        <f>K158-K152</f>
        <v>-70.236</v>
      </c>
      <c r="L159" s="472">
        <f>L158-K153</f>
        <v>-10.32</v>
      </c>
      <c r="M159" s="472">
        <f>M158-K154</f>
        <v>49.596</v>
      </c>
      <c r="N159" s="455"/>
      <c r="O159" s="455"/>
      <c r="P159" s="382"/>
      <c r="Q159" s="382"/>
      <c r="R159" s="382"/>
      <c r="S159" s="382"/>
      <c r="T159" s="382"/>
      <c r="U159" s="382"/>
      <c r="V159" s="382"/>
      <c r="W159" s="382"/>
    </row>
    <row r="160" ht="15.75" customHeight="1">
      <c r="A160" s="382"/>
      <c r="B160" s="476" t="s">
        <v>264</v>
      </c>
      <c r="C160" s="481">
        <f>'Balance Sheet'!C24</f>
        <v>0</v>
      </c>
      <c r="D160" s="477">
        <f>'Balance Sheet'!D24</f>
        <v>0</v>
      </c>
      <c r="E160" s="477">
        <f>'Balance Sheet'!E24</f>
        <v>0</v>
      </c>
      <c r="F160" s="477">
        <f>'Balance Sheet'!F24</f>
        <v>0</v>
      </c>
      <c r="G160" s="477">
        <f>'Balance Sheet'!G24</f>
        <v>0</v>
      </c>
      <c r="H160" s="382"/>
      <c r="I160" s="382"/>
      <c r="J160" s="471" t="s">
        <v>107</v>
      </c>
      <c r="K160" s="482">
        <f t="shared" ref="K160:M160" si="34">K159/K158</f>
        <v>-0.1970707071</v>
      </c>
      <c r="L160" s="482">
        <f t="shared" si="34"/>
        <v>-0.02606060606</v>
      </c>
      <c r="M160" s="482">
        <f t="shared" si="34"/>
        <v>0.1138567493</v>
      </c>
      <c r="N160" s="455"/>
      <c r="O160" s="455"/>
      <c r="P160" s="382"/>
      <c r="Q160" s="382"/>
      <c r="R160" s="382"/>
      <c r="S160" s="382"/>
      <c r="T160" s="382"/>
      <c r="U160" s="382"/>
      <c r="V160" s="382"/>
      <c r="W160" s="382"/>
    </row>
    <row r="161" ht="15.75" customHeight="1">
      <c r="A161" s="382"/>
      <c r="B161" s="476" t="s">
        <v>265</v>
      </c>
      <c r="C161" s="481">
        <f>'Balance Sheet'!C26</f>
        <v>0</v>
      </c>
      <c r="D161" s="477">
        <f>'Balance Sheet'!D26</f>
        <v>0</v>
      </c>
      <c r="E161" s="477">
        <f>'Balance Sheet'!E26</f>
        <v>0</v>
      </c>
      <c r="F161" s="477">
        <f>'Balance Sheet'!F26</f>
        <v>0</v>
      </c>
      <c r="G161" s="477">
        <f>'Balance Sheet'!G26</f>
        <v>0</v>
      </c>
      <c r="H161" s="382"/>
      <c r="I161" s="382"/>
      <c r="J161" s="455"/>
      <c r="K161" s="483">
        <f>K160-C140</f>
        <v>0</v>
      </c>
      <c r="L161" s="483">
        <f>L160-C11</f>
        <v>0</v>
      </c>
      <c r="M161" s="483">
        <f>M160-K140</f>
        <v>0</v>
      </c>
      <c r="N161" s="455"/>
      <c r="O161" s="455"/>
      <c r="P161" s="382"/>
      <c r="Q161" s="382"/>
      <c r="R161" s="382"/>
      <c r="S161" s="382"/>
      <c r="T161" s="382"/>
      <c r="U161" s="382"/>
      <c r="V161" s="382"/>
      <c r="W161" s="382"/>
    </row>
    <row r="162" ht="15.75" customHeight="1">
      <c r="A162" s="382"/>
      <c r="B162" s="476" t="s">
        <v>266</v>
      </c>
      <c r="C162" s="481">
        <f>'Balance Sheet'!C33</f>
        <v>168.6296889</v>
      </c>
      <c r="D162" s="477">
        <f>'Balance Sheet'!D33</f>
        <v>281.8109245</v>
      </c>
      <c r="E162" s="477">
        <f>'Balance Sheet'!E33</f>
        <v>540.3189275</v>
      </c>
      <c r="F162" s="477">
        <f>'Balance Sheet'!F33</f>
        <v>1063.302817</v>
      </c>
      <c r="G162" s="477">
        <f>'Balance Sheet'!G33</f>
        <v>2024.822598</v>
      </c>
      <c r="H162" s="382"/>
      <c r="I162" s="382"/>
      <c r="J162" s="384"/>
      <c r="K162" s="384"/>
      <c r="L162" s="384"/>
      <c r="M162" s="384"/>
      <c r="N162" s="384"/>
      <c r="O162" s="384"/>
      <c r="P162" s="382"/>
      <c r="Q162" s="382"/>
      <c r="R162" s="382"/>
      <c r="S162" s="382"/>
      <c r="T162" s="382"/>
      <c r="U162" s="382"/>
      <c r="V162" s="382"/>
      <c r="W162" s="382"/>
    </row>
    <row r="163" ht="15.75" customHeight="1">
      <c r="A163" s="382"/>
      <c r="B163" s="420" t="s">
        <v>263</v>
      </c>
      <c r="C163" s="479">
        <f t="shared" ref="C163:G163" si="35">C162+C161+C160</f>
        <v>168.6296889</v>
      </c>
      <c r="D163" s="480">
        <f t="shared" si="35"/>
        <v>281.8109245</v>
      </c>
      <c r="E163" s="480">
        <f t="shared" si="35"/>
        <v>540.3189275</v>
      </c>
      <c r="F163" s="480">
        <f t="shared" si="35"/>
        <v>1063.302817</v>
      </c>
      <c r="G163" s="480">
        <f t="shared" si="35"/>
        <v>2024.822598</v>
      </c>
      <c r="H163" s="382"/>
      <c r="I163" s="382"/>
      <c r="J163" s="382"/>
      <c r="K163" s="382"/>
      <c r="L163" s="382"/>
      <c r="M163" s="382"/>
      <c r="N163" s="382"/>
      <c r="O163" s="382"/>
      <c r="P163" s="382"/>
      <c r="Q163" s="382"/>
      <c r="R163" s="382"/>
      <c r="S163" s="382"/>
      <c r="T163" s="382"/>
      <c r="U163" s="382"/>
      <c r="V163" s="382"/>
      <c r="W163" s="382"/>
    </row>
    <row r="164" ht="15.75" customHeight="1">
      <c r="A164" s="382"/>
      <c r="B164" s="455"/>
      <c r="C164" s="455"/>
      <c r="D164" s="455"/>
      <c r="E164" s="455"/>
      <c r="F164" s="455"/>
      <c r="G164" s="455"/>
      <c r="H164" s="382"/>
      <c r="I164" s="382"/>
      <c r="J164" s="382"/>
      <c r="K164" s="382"/>
      <c r="L164" s="382"/>
      <c r="M164" s="382"/>
      <c r="N164" s="382"/>
      <c r="O164" s="382"/>
      <c r="P164" s="382"/>
      <c r="Q164" s="382"/>
      <c r="R164" s="382"/>
      <c r="S164" s="382"/>
      <c r="T164" s="382"/>
      <c r="U164" s="382"/>
      <c r="V164" s="382"/>
      <c r="W164" s="382"/>
    </row>
    <row r="165" ht="15.75" customHeight="1">
      <c r="A165" s="382"/>
      <c r="B165" s="455"/>
      <c r="C165" s="455"/>
      <c r="D165" s="455"/>
      <c r="E165" s="455"/>
      <c r="F165" s="455"/>
      <c r="G165" s="455"/>
      <c r="H165" s="382"/>
      <c r="I165" s="382"/>
      <c r="J165" s="382"/>
      <c r="K165" s="382"/>
      <c r="L165" s="382"/>
      <c r="M165" s="382"/>
      <c r="N165" s="382"/>
      <c r="O165" s="382"/>
      <c r="P165" s="382"/>
      <c r="Q165" s="382"/>
      <c r="R165" s="382"/>
      <c r="S165" s="382"/>
      <c r="T165" s="382"/>
      <c r="U165" s="382"/>
      <c r="V165" s="382"/>
      <c r="W165" s="382"/>
    </row>
    <row r="166" ht="15.75" customHeight="1">
      <c r="A166" s="382"/>
      <c r="B166" s="455" t="s">
        <v>34</v>
      </c>
      <c r="C166" s="484">
        <f t="shared" ref="C166:G166" si="36">C163-C159</f>
        <v>-39.16044444</v>
      </c>
      <c r="D166" s="484">
        <f t="shared" si="36"/>
        <v>-55.46352228</v>
      </c>
      <c r="E166" s="484">
        <f t="shared" si="36"/>
        <v>-98.17153473</v>
      </c>
      <c r="F166" s="484">
        <f t="shared" si="36"/>
        <v>-162.5545009</v>
      </c>
      <c r="G166" s="484">
        <f t="shared" si="36"/>
        <v>-262.3455779</v>
      </c>
      <c r="H166" s="382"/>
      <c r="I166" s="382"/>
      <c r="J166" s="382"/>
      <c r="K166" s="382"/>
      <c r="L166" s="382"/>
      <c r="M166" s="382"/>
      <c r="N166" s="382"/>
      <c r="O166" s="382"/>
      <c r="P166" s="382"/>
      <c r="Q166" s="382"/>
      <c r="R166" s="382"/>
      <c r="S166" s="382"/>
      <c r="T166" s="382"/>
      <c r="U166" s="382"/>
      <c r="V166" s="382"/>
      <c r="W166" s="382"/>
    </row>
    <row r="167" ht="15.75" customHeight="1">
      <c r="A167" s="382"/>
      <c r="B167" s="382"/>
      <c r="C167" s="382"/>
      <c r="D167" s="382"/>
      <c r="E167" s="382"/>
      <c r="F167" s="382"/>
      <c r="G167" s="382"/>
      <c r="H167" s="382"/>
      <c r="I167" s="382"/>
      <c r="J167" s="382"/>
      <c r="K167" s="382"/>
      <c r="L167" s="382"/>
      <c r="M167" s="382"/>
      <c r="N167" s="382"/>
      <c r="O167" s="382"/>
      <c r="P167" s="382"/>
      <c r="Q167" s="382"/>
      <c r="R167" s="382"/>
      <c r="S167" s="382"/>
      <c r="T167" s="382"/>
      <c r="U167" s="382"/>
      <c r="V167" s="382"/>
      <c r="W167" s="382"/>
    </row>
    <row r="168" ht="15.75" customHeight="1">
      <c r="A168" s="382"/>
      <c r="B168" s="382"/>
      <c r="C168" s="382"/>
      <c r="D168" s="382"/>
      <c r="E168" s="382"/>
      <c r="F168" s="382"/>
      <c r="G168" s="382"/>
      <c r="H168" s="382"/>
      <c r="I168" s="382"/>
      <c r="J168" s="382"/>
      <c r="K168" s="382"/>
      <c r="L168" s="382"/>
      <c r="M168" s="382"/>
      <c r="N168" s="382"/>
      <c r="O168" s="382"/>
      <c r="P168" s="382"/>
      <c r="Q168" s="382"/>
      <c r="R168" s="382"/>
      <c r="S168" s="382"/>
      <c r="T168" s="382"/>
      <c r="U168" s="382"/>
      <c r="V168" s="382"/>
      <c r="W168" s="382"/>
    </row>
    <row r="169" ht="15.75" customHeight="1">
      <c r="A169" s="382"/>
      <c r="B169" s="382"/>
      <c r="C169" s="382"/>
      <c r="D169" s="382"/>
      <c r="E169" s="382"/>
      <c r="F169" s="382"/>
      <c r="G169" s="382"/>
      <c r="H169" s="382"/>
      <c r="I169" s="382"/>
      <c r="J169" s="382"/>
      <c r="K169" s="382"/>
      <c r="L169" s="382"/>
      <c r="M169" s="382"/>
      <c r="N169" s="382"/>
      <c r="O169" s="382"/>
      <c r="P169" s="382"/>
      <c r="Q169" s="382"/>
      <c r="R169" s="382"/>
      <c r="S169" s="382"/>
      <c r="T169" s="382"/>
      <c r="U169" s="382"/>
      <c r="V169" s="382"/>
      <c r="W169" s="382"/>
    </row>
    <row r="170" ht="15.75" customHeight="1">
      <c r="A170" s="382"/>
      <c r="B170" s="485" t="s">
        <v>267</v>
      </c>
      <c r="C170" s="486" t="s">
        <v>251</v>
      </c>
      <c r="D170" s="485" t="s">
        <v>268</v>
      </c>
      <c r="E170" s="382"/>
      <c r="F170" s="382"/>
      <c r="G170" s="382"/>
      <c r="H170" s="382"/>
      <c r="I170" s="382"/>
      <c r="J170" s="382"/>
      <c r="K170" s="382"/>
      <c r="L170" s="382"/>
      <c r="M170" s="382"/>
      <c r="N170" s="382"/>
      <c r="O170" s="382"/>
      <c r="P170" s="382"/>
      <c r="Q170" s="382"/>
      <c r="R170" s="382"/>
      <c r="S170" s="382"/>
      <c r="T170" s="382"/>
      <c r="U170" s="382"/>
      <c r="V170" s="382"/>
      <c r="W170" s="382"/>
    </row>
    <row r="171" ht="15.75" customHeight="1">
      <c r="A171" s="382"/>
      <c r="B171" s="487"/>
      <c r="C171" s="488"/>
      <c r="D171" s="489"/>
      <c r="E171" s="382"/>
      <c r="F171" s="382"/>
      <c r="G171" s="382"/>
      <c r="H171" s="382"/>
      <c r="I171" s="382"/>
      <c r="J171" s="382"/>
      <c r="K171" s="382"/>
      <c r="L171" s="382"/>
      <c r="M171" s="382"/>
      <c r="N171" s="382"/>
      <c r="O171" s="382"/>
      <c r="P171" s="382"/>
      <c r="Q171" s="382"/>
      <c r="R171" s="382"/>
      <c r="S171" s="382"/>
      <c r="T171" s="382"/>
      <c r="U171" s="382"/>
      <c r="V171" s="382"/>
      <c r="W171" s="382"/>
    </row>
    <row r="172" ht="15.75" customHeight="1">
      <c r="A172" s="382"/>
      <c r="B172" s="490"/>
      <c r="C172" s="491"/>
      <c r="D172" s="492"/>
      <c r="E172" s="382"/>
      <c r="F172" s="382"/>
      <c r="G172" s="382"/>
      <c r="H172" s="384"/>
      <c r="I172" s="384"/>
      <c r="J172" s="384"/>
      <c r="K172" s="384"/>
      <c r="L172" s="384"/>
      <c r="M172" s="384"/>
      <c r="N172" s="384"/>
      <c r="O172" s="382"/>
      <c r="P172" s="382"/>
      <c r="Q172" s="382"/>
      <c r="R172" s="382"/>
      <c r="S172" s="382"/>
      <c r="T172" s="382"/>
      <c r="U172" s="382"/>
      <c r="V172" s="382"/>
      <c r="W172" s="382"/>
    </row>
    <row r="173" ht="15.75" customHeight="1">
      <c r="A173" s="382"/>
      <c r="B173" s="490"/>
      <c r="C173" s="491"/>
      <c r="D173" s="490"/>
      <c r="E173" s="382"/>
      <c r="F173" s="382"/>
      <c r="G173" s="382"/>
      <c r="H173" s="384"/>
      <c r="I173" s="384"/>
      <c r="J173" s="384"/>
      <c r="K173" s="384"/>
      <c r="L173" s="384"/>
      <c r="M173" s="384"/>
      <c r="N173" s="384"/>
      <c r="O173" s="382"/>
      <c r="P173" s="382"/>
      <c r="Q173" s="382"/>
      <c r="R173" s="382"/>
      <c r="S173" s="382"/>
      <c r="T173" s="382"/>
      <c r="U173" s="382"/>
      <c r="V173" s="382"/>
      <c r="W173" s="382"/>
    </row>
    <row r="174" ht="15.75" customHeight="1">
      <c r="A174" s="382"/>
      <c r="B174" s="490"/>
      <c r="C174" s="491"/>
      <c r="D174" s="492"/>
      <c r="E174" s="382"/>
      <c r="F174" s="382"/>
      <c r="G174" s="382"/>
      <c r="H174" s="384"/>
      <c r="I174" s="384"/>
      <c r="J174" s="384"/>
      <c r="K174" s="384"/>
      <c r="L174" s="384"/>
      <c r="M174" s="384"/>
      <c r="N174" s="384"/>
      <c r="O174" s="382"/>
      <c r="P174" s="382"/>
      <c r="Q174" s="382"/>
      <c r="R174" s="382"/>
      <c r="S174" s="382"/>
      <c r="T174" s="382"/>
      <c r="U174" s="382"/>
      <c r="V174" s="382"/>
      <c r="W174" s="382"/>
    </row>
    <row r="175" ht="15.75" customHeight="1">
      <c r="A175" s="382"/>
      <c r="B175" s="487"/>
      <c r="C175" s="491"/>
      <c r="D175" s="492"/>
      <c r="E175" s="382"/>
      <c r="F175" s="382"/>
      <c r="G175" s="382"/>
      <c r="H175" s="384"/>
      <c r="I175" s="384"/>
      <c r="J175" s="384"/>
      <c r="K175" s="384"/>
      <c r="L175" s="384"/>
      <c r="M175" s="384"/>
      <c r="N175" s="384"/>
      <c r="O175" s="382"/>
      <c r="P175" s="382"/>
      <c r="Q175" s="382"/>
      <c r="R175" s="382"/>
      <c r="S175" s="382"/>
      <c r="T175" s="382"/>
      <c r="U175" s="382"/>
      <c r="V175" s="382"/>
      <c r="W175" s="382"/>
    </row>
    <row r="176" ht="15.75" customHeight="1">
      <c r="A176" s="382"/>
      <c r="B176" s="490"/>
      <c r="C176" s="491"/>
      <c r="D176" s="490"/>
      <c r="E176" s="382"/>
      <c r="F176" s="382"/>
      <c r="G176" s="382"/>
      <c r="H176" s="384"/>
      <c r="I176" s="384"/>
      <c r="J176" s="384"/>
      <c r="K176" s="384"/>
      <c r="L176" s="384"/>
      <c r="M176" s="384"/>
      <c r="N176" s="384"/>
      <c r="O176" s="382"/>
      <c r="P176" s="382"/>
      <c r="Q176" s="382"/>
      <c r="R176" s="382"/>
      <c r="S176" s="382"/>
      <c r="T176" s="382"/>
      <c r="U176" s="382"/>
      <c r="V176" s="382"/>
      <c r="W176" s="382"/>
    </row>
    <row r="177" ht="15.75" customHeight="1">
      <c r="A177" s="382"/>
      <c r="B177" s="490"/>
      <c r="C177" s="491"/>
      <c r="D177" s="490"/>
      <c r="E177" s="382"/>
      <c r="F177" s="382"/>
      <c r="G177" s="382"/>
      <c r="H177" s="384"/>
      <c r="I177" s="384"/>
      <c r="J177" s="384"/>
      <c r="K177" s="384"/>
      <c r="L177" s="384"/>
      <c r="M177" s="384"/>
      <c r="N177" s="384"/>
      <c r="O177" s="382"/>
      <c r="P177" s="382"/>
      <c r="Q177" s="382"/>
      <c r="R177" s="382"/>
      <c r="S177" s="382"/>
      <c r="T177" s="382"/>
      <c r="U177" s="382"/>
      <c r="V177" s="382"/>
      <c r="W177" s="382"/>
    </row>
    <row r="178" ht="15.75" customHeight="1">
      <c r="A178" s="382"/>
      <c r="B178" s="382"/>
      <c r="C178" s="382"/>
      <c r="D178" s="382"/>
      <c r="E178" s="382"/>
      <c r="F178" s="382"/>
      <c r="G178" s="382"/>
      <c r="H178" s="384"/>
      <c r="I178" s="384"/>
      <c r="J178" s="384"/>
      <c r="K178" s="384"/>
      <c r="L178" s="384"/>
      <c r="M178" s="384"/>
      <c r="N178" s="384"/>
      <c r="O178" s="382"/>
      <c r="P178" s="382"/>
      <c r="Q178" s="382"/>
      <c r="R178" s="382"/>
      <c r="S178" s="382"/>
      <c r="T178" s="382"/>
      <c r="U178" s="382"/>
      <c r="V178" s="382"/>
      <c r="W178" s="382"/>
    </row>
    <row r="179" ht="15.75" customHeight="1">
      <c r="A179" s="382"/>
      <c r="B179" s="382"/>
      <c r="C179" s="382"/>
      <c r="D179" s="382"/>
      <c r="E179" s="382"/>
      <c r="F179" s="382"/>
      <c r="G179" s="382"/>
      <c r="H179" s="384"/>
      <c r="I179" s="384"/>
      <c r="J179" s="384"/>
      <c r="K179" s="384"/>
      <c r="L179" s="384"/>
      <c r="M179" s="384"/>
      <c r="N179" s="384"/>
      <c r="O179" s="382"/>
      <c r="P179" s="382"/>
      <c r="Q179" s="382"/>
      <c r="R179" s="382"/>
      <c r="S179" s="382"/>
      <c r="T179" s="382"/>
      <c r="U179" s="382"/>
      <c r="V179" s="382"/>
      <c r="W179" s="382"/>
    </row>
    <row r="180" ht="15.75" customHeight="1">
      <c r="A180" s="382"/>
      <c r="B180" s="485" t="s">
        <v>269</v>
      </c>
      <c r="C180" s="485" t="s">
        <v>13</v>
      </c>
      <c r="D180" s="485" t="s">
        <v>14</v>
      </c>
      <c r="E180" s="485" t="s">
        <v>15</v>
      </c>
      <c r="F180" s="3"/>
      <c r="G180" s="382"/>
      <c r="H180" s="384"/>
      <c r="I180" s="384"/>
      <c r="J180" s="384"/>
      <c r="K180" s="384"/>
      <c r="L180" s="384"/>
      <c r="M180" s="384"/>
      <c r="N180" s="384"/>
      <c r="O180" s="382"/>
      <c r="P180" s="382"/>
      <c r="Q180" s="382"/>
      <c r="R180" s="382"/>
      <c r="S180" s="382"/>
      <c r="T180" s="382"/>
      <c r="U180" s="382"/>
      <c r="V180" s="382"/>
      <c r="W180" s="382"/>
    </row>
    <row r="181" ht="15.75" customHeight="1">
      <c r="A181" s="382"/>
      <c r="B181" s="487" t="str">
        <f>'P&amp;L'!C46</f>
        <v>Offline Marketing</v>
      </c>
      <c r="C181" s="493">
        <f>'P&amp;L'!Q46</f>
        <v>7920</v>
      </c>
      <c r="D181" s="493">
        <f>'P&amp;L'!AD46</f>
        <v>17435.88</v>
      </c>
      <c r="E181" s="493">
        <f>'P&amp;L'!AE46</f>
        <v>27781.263</v>
      </c>
      <c r="F181" s="3"/>
      <c r="G181" s="382"/>
      <c r="H181" s="384"/>
      <c r="I181" s="384"/>
      <c r="J181" s="384"/>
      <c r="K181" s="384"/>
      <c r="L181" s="384"/>
      <c r="M181" s="384"/>
      <c r="N181" s="384"/>
      <c r="O181" s="382"/>
      <c r="P181" s="382"/>
      <c r="Q181" s="382"/>
      <c r="R181" s="382"/>
      <c r="S181" s="382"/>
      <c r="T181" s="382"/>
      <c r="U181" s="382"/>
      <c r="V181" s="382"/>
      <c r="W181" s="382"/>
    </row>
    <row r="182" ht="15.75" customHeight="1">
      <c r="A182" s="382"/>
      <c r="B182" s="487" t="str">
        <f>'P&amp;L'!C47</f>
        <v>Online Marketing</v>
      </c>
      <c r="C182" s="493">
        <f>'P&amp;L'!Q47</f>
        <v>19800</v>
      </c>
      <c r="D182" s="493">
        <f>'P&amp;L'!AD47</f>
        <v>43589.7</v>
      </c>
      <c r="E182" s="493">
        <f>'P&amp;L'!AE47</f>
        <v>69453.1575</v>
      </c>
      <c r="F182" s="3"/>
      <c r="G182" s="382"/>
      <c r="H182" s="384"/>
      <c r="I182" s="384"/>
      <c r="J182" s="384"/>
      <c r="K182" s="384"/>
      <c r="L182" s="384"/>
      <c r="M182" s="384"/>
      <c r="N182" s="384"/>
      <c r="O182" s="382"/>
      <c r="P182" s="382"/>
      <c r="Q182" s="382"/>
      <c r="R182" s="382"/>
      <c r="S182" s="382"/>
      <c r="T182" s="382"/>
      <c r="U182" s="382"/>
      <c r="V182" s="382"/>
      <c r="W182" s="382"/>
    </row>
    <row r="183" ht="15.75" customHeight="1">
      <c r="A183" s="382"/>
      <c r="B183" s="487" t="str">
        <f>'P&amp;L'!C48</f>
        <v>Public Relations</v>
      </c>
      <c r="C183" s="493">
        <f>'P&amp;L'!Q48</f>
        <v>11880</v>
      </c>
      <c r="D183" s="493">
        <f>'P&amp;L'!AD48</f>
        <v>26153.82</v>
      </c>
      <c r="E183" s="493">
        <f>'P&amp;L'!AE48</f>
        <v>41671.8945</v>
      </c>
      <c r="F183" s="3"/>
      <c r="G183" s="382"/>
      <c r="H183" s="384"/>
      <c r="I183" s="384"/>
      <c r="J183" s="384"/>
      <c r="K183" s="384"/>
      <c r="L183" s="384"/>
      <c r="M183" s="384"/>
      <c r="N183" s="384"/>
      <c r="O183" s="382"/>
      <c r="P183" s="382"/>
      <c r="Q183" s="382"/>
      <c r="R183" s="382"/>
      <c r="S183" s="382"/>
      <c r="T183" s="382"/>
      <c r="U183" s="382"/>
      <c r="V183" s="382"/>
      <c r="W183" s="382"/>
    </row>
    <row r="184" ht="15.75" customHeight="1">
      <c r="A184" s="382"/>
      <c r="B184" s="485"/>
      <c r="C184" s="494">
        <f t="shared" ref="C184:E184" si="37">SUM(C181:C183)</f>
        <v>39600</v>
      </c>
      <c r="D184" s="494">
        <f t="shared" si="37"/>
        <v>87179.4</v>
      </c>
      <c r="E184" s="494">
        <f t="shared" si="37"/>
        <v>138906.315</v>
      </c>
      <c r="F184" s="3"/>
      <c r="G184" s="382"/>
      <c r="H184" s="384"/>
      <c r="I184" s="384"/>
      <c r="J184" s="384"/>
      <c r="K184" s="384"/>
      <c r="L184" s="384"/>
      <c r="M184" s="384"/>
      <c r="N184" s="384"/>
      <c r="O184" s="382"/>
      <c r="P184" s="382"/>
      <c r="Q184" s="382"/>
      <c r="R184" s="382"/>
      <c r="S184" s="382"/>
      <c r="T184" s="382"/>
      <c r="U184" s="382"/>
      <c r="V184" s="382"/>
      <c r="W184" s="382"/>
    </row>
    <row r="185" ht="15.75" customHeight="1">
      <c r="A185" s="382"/>
      <c r="B185" s="384" t="str">
        <f>'Sales Projections'!B30</f>
        <v/>
      </c>
      <c r="C185" s="382"/>
      <c r="D185" s="382"/>
      <c r="E185" s="382"/>
      <c r="F185" s="382"/>
      <c r="G185" s="382"/>
      <c r="H185" s="384"/>
      <c r="I185" s="384"/>
      <c r="J185" s="384"/>
      <c r="K185" s="384"/>
      <c r="L185" s="384"/>
      <c r="M185" s="384"/>
      <c r="N185" s="384"/>
      <c r="O185" s="382"/>
      <c r="P185" s="382"/>
      <c r="Q185" s="382"/>
      <c r="R185" s="382"/>
      <c r="S185" s="382"/>
      <c r="T185" s="382"/>
      <c r="U185" s="382"/>
      <c r="V185" s="382"/>
      <c r="W185" s="382"/>
    </row>
    <row r="186" ht="15.75" customHeight="1">
      <c r="A186" s="382"/>
      <c r="B186" s="384" t="str">
        <f>'Sales Projections'!B31</f>
        <v>% Split</v>
      </c>
      <c r="C186" s="382"/>
      <c r="D186" s="382"/>
      <c r="E186" s="382"/>
      <c r="F186" s="382"/>
      <c r="G186" s="382"/>
      <c r="H186" s="384"/>
      <c r="I186" s="384"/>
      <c r="J186" s="384"/>
      <c r="K186" s="384"/>
      <c r="L186" s="384"/>
      <c r="M186" s="384"/>
      <c r="N186" s="384"/>
      <c r="O186" s="382"/>
      <c r="P186" s="382"/>
      <c r="Q186" s="382"/>
      <c r="R186" s="382"/>
      <c r="S186" s="382"/>
      <c r="T186" s="382"/>
      <c r="U186" s="382"/>
      <c r="V186" s="382"/>
      <c r="W186" s="382"/>
    </row>
    <row r="187" ht="15.75" customHeight="1">
      <c r="A187" s="382"/>
      <c r="B187" s="382"/>
      <c r="C187" s="382"/>
      <c r="D187" s="382"/>
      <c r="E187" s="382"/>
      <c r="F187" s="382"/>
      <c r="G187" s="382"/>
      <c r="H187" s="384"/>
      <c r="I187" s="384"/>
      <c r="J187" s="382"/>
      <c r="K187" s="382"/>
      <c r="L187" s="451">
        <f t="shared" ref="L187:N187" si="38">C184-C84</f>
        <v>0</v>
      </c>
      <c r="M187" s="451">
        <f t="shared" si="38"/>
        <v>0</v>
      </c>
      <c r="N187" s="451">
        <f t="shared" si="38"/>
        <v>0</v>
      </c>
      <c r="O187" s="382"/>
      <c r="P187" s="382"/>
      <c r="Q187" s="382"/>
      <c r="R187" s="382"/>
      <c r="S187" s="382"/>
      <c r="T187" s="382"/>
      <c r="U187" s="382"/>
      <c r="V187" s="382"/>
      <c r="W187" s="382"/>
    </row>
    <row r="188" ht="15.75" customHeight="1">
      <c r="A188" s="382"/>
      <c r="B188" s="382"/>
      <c r="C188" s="382"/>
      <c r="D188" s="382"/>
      <c r="E188" s="382"/>
      <c r="F188" s="382"/>
      <c r="G188" s="382"/>
      <c r="H188" s="384"/>
      <c r="I188" s="384"/>
      <c r="J188" s="382"/>
      <c r="K188" s="382"/>
      <c r="L188" s="382"/>
      <c r="M188" s="382"/>
      <c r="N188" s="382"/>
      <c r="O188" s="382"/>
      <c r="P188" s="382"/>
      <c r="Q188" s="382"/>
      <c r="R188" s="382"/>
      <c r="S188" s="382"/>
      <c r="T188" s="382"/>
      <c r="U188" s="382"/>
      <c r="V188" s="382"/>
      <c r="W188" s="382"/>
    </row>
    <row r="189" ht="15.75" customHeight="1">
      <c r="A189" s="382"/>
      <c r="B189" s="382"/>
      <c r="C189" s="382"/>
      <c r="D189" s="382"/>
      <c r="E189" s="382"/>
      <c r="F189" s="382"/>
      <c r="G189" s="382"/>
      <c r="H189" s="382"/>
      <c r="I189" s="382"/>
      <c r="J189" s="382"/>
      <c r="K189" s="382"/>
      <c r="L189" s="382"/>
      <c r="M189" s="382"/>
      <c r="N189" s="382"/>
      <c r="O189" s="382"/>
      <c r="P189" s="382"/>
      <c r="Q189" s="382"/>
      <c r="R189" s="382"/>
      <c r="S189" s="382"/>
      <c r="T189" s="382"/>
      <c r="U189" s="382"/>
      <c r="V189" s="382"/>
      <c r="W189" s="382"/>
    </row>
    <row r="190" ht="15.75" customHeight="1">
      <c r="A190" s="382"/>
      <c r="B190" s="382"/>
      <c r="C190" s="382"/>
      <c r="D190" s="382"/>
      <c r="E190" s="382"/>
      <c r="F190" s="382"/>
      <c r="G190" s="382"/>
      <c r="H190" s="382"/>
      <c r="I190" s="382"/>
      <c r="J190" s="382"/>
      <c r="K190" s="382"/>
      <c r="L190" s="382"/>
      <c r="M190" s="382"/>
      <c r="N190" s="382"/>
      <c r="O190" s="382"/>
      <c r="P190" s="382"/>
      <c r="Q190" s="382"/>
      <c r="R190" s="382"/>
      <c r="S190" s="382"/>
      <c r="T190" s="382"/>
      <c r="U190" s="382"/>
      <c r="V190" s="382"/>
      <c r="W190" s="382"/>
    </row>
    <row r="191" ht="15.75" customHeight="1">
      <c r="A191" s="382"/>
      <c r="B191" s="382"/>
      <c r="C191" s="382"/>
      <c r="D191" s="382"/>
      <c r="E191" s="382"/>
      <c r="F191" s="382"/>
      <c r="G191" s="382"/>
      <c r="H191" s="382"/>
      <c r="I191" s="382"/>
      <c r="J191" s="382"/>
      <c r="K191" s="382"/>
      <c r="L191" s="382"/>
      <c r="M191" s="382"/>
      <c r="N191" s="382"/>
      <c r="O191" s="382"/>
      <c r="P191" s="382"/>
      <c r="Q191" s="382"/>
      <c r="R191" s="382"/>
      <c r="S191" s="382"/>
      <c r="T191" s="382"/>
      <c r="U191" s="382"/>
      <c r="V191" s="382"/>
      <c r="W191" s="382"/>
    </row>
    <row r="192" ht="15.75" customHeight="1">
      <c r="A192" s="382"/>
      <c r="B192" s="382"/>
      <c r="C192" s="382"/>
      <c r="D192" s="382"/>
      <c r="E192" s="382"/>
      <c r="F192" s="382"/>
      <c r="G192" s="382"/>
      <c r="H192" s="382"/>
      <c r="I192" s="382"/>
      <c r="J192" s="382"/>
      <c r="K192" s="382"/>
      <c r="L192" s="382"/>
      <c r="M192" s="382"/>
      <c r="N192" s="382"/>
      <c r="O192" s="382"/>
      <c r="P192" s="382"/>
      <c r="Q192" s="382"/>
      <c r="R192" s="382"/>
      <c r="S192" s="382"/>
      <c r="T192" s="382"/>
      <c r="U192" s="382"/>
      <c r="V192" s="382"/>
      <c r="W192" s="382"/>
    </row>
    <row r="193" ht="15.75" customHeight="1">
      <c r="A193" s="382"/>
      <c r="B193" s="382"/>
      <c r="C193" s="382"/>
      <c r="D193" s="382"/>
      <c r="E193" s="382"/>
      <c r="F193" s="382"/>
      <c r="G193" s="382"/>
      <c r="H193" s="382"/>
      <c r="I193" s="382"/>
      <c r="J193" s="382"/>
      <c r="K193" s="382"/>
      <c r="L193" s="382"/>
      <c r="M193" s="382"/>
      <c r="N193" s="382"/>
      <c r="O193" s="382"/>
      <c r="P193" s="382"/>
      <c r="Q193" s="382"/>
      <c r="R193" s="382"/>
      <c r="S193" s="382"/>
      <c r="T193" s="382"/>
      <c r="U193" s="382"/>
      <c r="V193" s="382"/>
      <c r="W193" s="382"/>
    </row>
    <row r="194" ht="15.75" customHeight="1">
      <c r="A194" s="382"/>
      <c r="B194" s="382"/>
      <c r="C194" s="382"/>
      <c r="D194" s="382"/>
      <c r="E194" s="382"/>
      <c r="F194" s="382"/>
      <c r="G194" s="382"/>
      <c r="H194" s="382"/>
      <c r="I194" s="382"/>
      <c r="J194" s="382"/>
      <c r="K194" s="382"/>
      <c r="L194" s="382"/>
      <c r="M194" s="382"/>
      <c r="N194" s="382"/>
      <c r="O194" s="382"/>
      <c r="P194" s="382"/>
      <c r="Q194" s="382"/>
      <c r="R194" s="382"/>
      <c r="S194" s="382"/>
      <c r="T194" s="382"/>
      <c r="U194" s="382"/>
      <c r="V194" s="382"/>
      <c r="W194" s="382"/>
    </row>
    <row r="195" ht="15.75" customHeight="1">
      <c r="A195" s="382"/>
      <c r="B195" s="382"/>
      <c r="C195" s="382"/>
      <c r="D195" s="382"/>
      <c r="E195" s="382"/>
      <c r="F195" s="382"/>
      <c r="G195" s="382"/>
      <c r="H195" s="382"/>
      <c r="I195" s="382"/>
      <c r="J195" s="382"/>
      <c r="K195" s="382"/>
      <c r="L195" s="382"/>
      <c r="M195" s="382"/>
      <c r="N195" s="382"/>
      <c r="O195" s="382"/>
      <c r="P195" s="382"/>
      <c r="Q195" s="382"/>
      <c r="R195" s="382"/>
      <c r="S195" s="382"/>
      <c r="T195" s="382"/>
      <c r="U195" s="382"/>
      <c r="V195" s="382"/>
      <c r="W195" s="382"/>
    </row>
    <row r="196" ht="15.75" customHeight="1">
      <c r="A196" s="382"/>
      <c r="B196" s="382"/>
      <c r="C196" s="382"/>
      <c r="D196" s="382"/>
      <c r="E196" s="382"/>
      <c r="F196" s="382"/>
      <c r="G196" s="382"/>
      <c r="H196" s="382"/>
      <c r="I196" s="382"/>
      <c r="J196" s="382"/>
      <c r="K196" s="382"/>
      <c r="L196" s="382"/>
      <c r="M196" s="382"/>
      <c r="N196" s="382"/>
      <c r="O196" s="382"/>
      <c r="P196" s="382"/>
      <c r="Q196" s="382"/>
      <c r="R196" s="382"/>
      <c r="S196" s="382"/>
      <c r="T196" s="382"/>
      <c r="U196" s="382"/>
      <c r="V196" s="382"/>
      <c r="W196" s="382"/>
    </row>
    <row r="197" ht="15.75" customHeight="1">
      <c r="A197" s="382"/>
      <c r="B197" s="382"/>
      <c r="C197" s="382"/>
      <c r="D197" s="382"/>
      <c r="E197" s="382"/>
      <c r="F197" s="382"/>
      <c r="G197" s="382"/>
      <c r="H197" s="382"/>
      <c r="I197" s="382"/>
      <c r="J197" s="382"/>
      <c r="K197" s="382"/>
      <c r="L197" s="382"/>
      <c r="M197" s="382"/>
      <c r="N197" s="382"/>
      <c r="O197" s="382"/>
      <c r="P197" s="382"/>
      <c r="Q197" s="382"/>
      <c r="R197" s="382"/>
      <c r="S197" s="382"/>
      <c r="T197" s="382"/>
      <c r="U197" s="382"/>
      <c r="V197" s="382"/>
      <c r="W197" s="382"/>
    </row>
    <row r="198" ht="15.75" customHeight="1">
      <c r="A198" s="382"/>
      <c r="B198" s="382"/>
      <c r="C198" s="382"/>
      <c r="D198" s="382"/>
      <c r="E198" s="382"/>
      <c r="F198" s="382"/>
      <c r="G198" s="382"/>
      <c r="H198" s="382"/>
      <c r="I198" s="382"/>
      <c r="J198" s="382"/>
      <c r="K198" s="382"/>
      <c r="L198" s="382"/>
      <c r="M198" s="382"/>
      <c r="N198" s="382"/>
      <c r="O198" s="382"/>
      <c r="P198" s="382"/>
      <c r="Q198" s="382"/>
      <c r="R198" s="382"/>
      <c r="S198" s="382"/>
      <c r="T198" s="382"/>
      <c r="U198" s="382"/>
      <c r="V198" s="382"/>
      <c r="W198" s="382"/>
    </row>
    <row r="199" ht="15.75" customHeight="1">
      <c r="A199" s="382"/>
      <c r="B199" s="382"/>
      <c r="C199" s="382"/>
      <c r="D199" s="382"/>
      <c r="E199" s="382"/>
      <c r="F199" s="382"/>
      <c r="G199" s="382"/>
      <c r="H199" s="382"/>
      <c r="I199" s="382"/>
      <c r="J199" s="382"/>
      <c r="K199" s="382"/>
      <c r="L199" s="382"/>
      <c r="M199" s="382"/>
      <c r="N199" s="382"/>
      <c r="O199" s="382"/>
      <c r="P199" s="382"/>
      <c r="Q199" s="382"/>
      <c r="R199" s="382"/>
      <c r="S199" s="382"/>
      <c r="T199" s="382"/>
      <c r="U199" s="382"/>
      <c r="V199" s="382"/>
      <c r="W199" s="382"/>
    </row>
    <row r="200" ht="15.75" customHeight="1">
      <c r="A200" s="382"/>
      <c r="B200" s="382"/>
      <c r="C200" s="382"/>
      <c r="D200" s="382"/>
      <c r="E200" s="382"/>
      <c r="F200" s="382"/>
      <c r="G200" s="382"/>
      <c r="H200" s="382"/>
      <c r="I200" s="382"/>
      <c r="J200" s="382"/>
      <c r="K200" s="382"/>
      <c r="L200" s="382"/>
      <c r="M200" s="382"/>
      <c r="N200" s="382"/>
      <c r="O200" s="382"/>
      <c r="P200" s="382"/>
      <c r="Q200" s="382"/>
      <c r="R200" s="382"/>
      <c r="S200" s="382"/>
      <c r="T200" s="382"/>
      <c r="U200" s="382"/>
      <c r="V200" s="382"/>
      <c r="W200" s="382"/>
    </row>
    <row r="201" ht="15.75" customHeight="1">
      <c r="A201" s="382"/>
      <c r="B201" s="382"/>
      <c r="C201" s="382"/>
      <c r="D201" s="382"/>
      <c r="E201" s="382"/>
      <c r="F201" s="382"/>
      <c r="G201" s="382"/>
      <c r="H201" s="382"/>
      <c r="I201" s="382"/>
      <c r="J201" s="382"/>
      <c r="K201" s="382"/>
      <c r="L201" s="382"/>
      <c r="M201" s="382"/>
      <c r="N201" s="382"/>
      <c r="O201" s="382"/>
      <c r="P201" s="382"/>
      <c r="Q201" s="382"/>
      <c r="R201" s="382"/>
      <c r="S201" s="382"/>
      <c r="T201" s="382"/>
      <c r="U201" s="382"/>
      <c r="V201" s="382"/>
      <c r="W201" s="382"/>
    </row>
    <row r="202" ht="15.75" customHeight="1">
      <c r="A202" s="382"/>
      <c r="B202" s="382"/>
      <c r="C202" s="382"/>
      <c r="D202" s="382"/>
      <c r="E202" s="382"/>
      <c r="F202" s="382"/>
      <c r="G202" s="382"/>
      <c r="H202" s="382"/>
      <c r="I202" s="382"/>
      <c r="J202" s="382"/>
      <c r="K202" s="382"/>
      <c r="L202" s="382"/>
      <c r="M202" s="382"/>
      <c r="N202" s="382"/>
      <c r="O202" s="382"/>
      <c r="P202" s="382"/>
      <c r="Q202" s="382"/>
      <c r="R202" s="382"/>
      <c r="S202" s="382"/>
      <c r="T202" s="382"/>
      <c r="U202" s="382"/>
      <c r="V202" s="382"/>
      <c r="W202" s="382"/>
    </row>
    <row r="203" ht="15.75" customHeight="1">
      <c r="A203" s="382"/>
      <c r="B203" s="382"/>
      <c r="C203" s="382"/>
      <c r="D203" s="382"/>
      <c r="E203" s="382"/>
      <c r="F203" s="382"/>
      <c r="G203" s="382"/>
      <c r="H203" s="382"/>
      <c r="I203" s="382"/>
      <c r="J203" s="382"/>
      <c r="K203" s="382"/>
      <c r="L203" s="382"/>
      <c r="M203" s="382"/>
      <c r="N203" s="382"/>
      <c r="O203" s="382"/>
      <c r="P203" s="382"/>
      <c r="Q203" s="382"/>
      <c r="R203" s="382"/>
      <c r="S203" s="382"/>
      <c r="T203" s="382"/>
      <c r="U203" s="382"/>
      <c r="V203" s="382"/>
      <c r="W203" s="382"/>
    </row>
    <row r="204" ht="15.75" customHeight="1">
      <c r="A204" s="382"/>
      <c r="B204" s="382"/>
      <c r="C204" s="382"/>
      <c r="D204" s="382"/>
      <c r="E204" s="382"/>
      <c r="F204" s="382"/>
      <c r="G204" s="382"/>
      <c r="H204" s="382"/>
      <c r="I204" s="382"/>
      <c r="J204" s="382"/>
      <c r="K204" s="382"/>
      <c r="L204" s="382"/>
      <c r="M204" s="382"/>
      <c r="N204" s="382"/>
      <c r="O204" s="382"/>
      <c r="P204" s="382"/>
      <c r="Q204" s="382"/>
      <c r="R204" s="382"/>
      <c r="S204" s="382"/>
      <c r="T204" s="382"/>
      <c r="U204" s="382"/>
      <c r="V204" s="382"/>
      <c r="W204" s="382"/>
    </row>
    <row r="205" ht="15.75" customHeight="1">
      <c r="A205" s="382"/>
      <c r="B205" s="382"/>
      <c r="C205" s="382"/>
      <c r="D205" s="382"/>
      <c r="E205" s="382"/>
      <c r="F205" s="382"/>
      <c r="G205" s="382"/>
      <c r="H205" s="382"/>
      <c r="I205" s="382"/>
      <c r="J205" s="382"/>
      <c r="K205" s="382"/>
      <c r="L205" s="382"/>
      <c r="M205" s="382"/>
      <c r="N205" s="382"/>
      <c r="O205" s="382"/>
      <c r="P205" s="382"/>
      <c r="Q205" s="382"/>
      <c r="R205" s="382"/>
      <c r="S205" s="382"/>
      <c r="T205" s="382"/>
      <c r="U205" s="382"/>
      <c r="V205" s="382"/>
      <c r="W205" s="382"/>
    </row>
    <row r="206" ht="15.75" customHeight="1">
      <c r="A206" s="382"/>
      <c r="B206" s="382"/>
      <c r="C206" s="382"/>
      <c r="D206" s="382"/>
      <c r="E206" s="382"/>
      <c r="F206" s="382"/>
      <c r="G206" s="382"/>
      <c r="H206" s="382"/>
      <c r="I206" s="382"/>
      <c r="J206" s="382"/>
      <c r="K206" s="382"/>
      <c r="L206" s="382"/>
      <c r="M206" s="382"/>
      <c r="N206" s="382"/>
      <c r="O206" s="382"/>
      <c r="P206" s="382"/>
      <c r="Q206" s="382"/>
      <c r="R206" s="382"/>
      <c r="S206" s="382"/>
      <c r="T206" s="382"/>
      <c r="U206" s="382"/>
      <c r="V206" s="382"/>
      <c r="W206" s="382"/>
    </row>
    <row r="207" ht="15.75" customHeight="1">
      <c r="A207" s="382"/>
      <c r="B207" s="382"/>
      <c r="C207" s="382"/>
      <c r="D207" s="382"/>
      <c r="E207" s="382"/>
      <c r="F207" s="382"/>
      <c r="G207" s="382"/>
      <c r="H207" s="382"/>
      <c r="I207" s="382"/>
      <c r="J207" s="382"/>
      <c r="K207" s="382"/>
      <c r="L207" s="382"/>
      <c r="M207" s="382"/>
      <c r="N207" s="382"/>
      <c r="O207" s="382"/>
      <c r="P207" s="382"/>
      <c r="Q207" s="382"/>
      <c r="R207" s="382"/>
      <c r="S207" s="382"/>
      <c r="T207" s="382"/>
      <c r="U207" s="382"/>
      <c r="V207" s="382"/>
      <c r="W207" s="382"/>
    </row>
    <row r="208" ht="15.75" customHeight="1">
      <c r="A208" s="382"/>
      <c r="B208" s="382"/>
      <c r="C208" s="382"/>
      <c r="D208" s="382"/>
      <c r="E208" s="382"/>
      <c r="F208" s="382"/>
      <c r="G208" s="382"/>
      <c r="H208" s="382"/>
      <c r="I208" s="382"/>
      <c r="J208" s="382"/>
      <c r="K208" s="382"/>
      <c r="L208" s="382"/>
      <c r="M208" s="382"/>
      <c r="N208" s="382"/>
      <c r="O208" s="382"/>
      <c r="P208" s="382"/>
      <c r="Q208" s="382"/>
      <c r="R208" s="382"/>
      <c r="S208" s="382"/>
      <c r="T208" s="382"/>
      <c r="U208" s="382"/>
      <c r="V208" s="382"/>
      <c r="W208" s="382"/>
    </row>
    <row r="209" ht="15.75" customHeight="1">
      <c r="A209" s="382"/>
      <c r="B209" s="382"/>
      <c r="C209" s="382"/>
      <c r="D209" s="382"/>
      <c r="E209" s="382"/>
      <c r="F209" s="382"/>
      <c r="G209" s="382"/>
      <c r="H209" s="382"/>
      <c r="I209" s="382"/>
      <c r="J209" s="382"/>
      <c r="K209" s="382"/>
      <c r="L209" s="382"/>
      <c r="M209" s="382"/>
      <c r="N209" s="382"/>
      <c r="O209" s="382"/>
      <c r="P209" s="382"/>
      <c r="Q209" s="382"/>
      <c r="R209" s="382"/>
      <c r="S209" s="382"/>
      <c r="T209" s="382"/>
      <c r="U209" s="382"/>
      <c r="V209" s="382"/>
      <c r="W209" s="382"/>
    </row>
    <row r="210" ht="15.75" customHeight="1">
      <c r="A210" s="382"/>
      <c r="B210" s="382"/>
      <c r="C210" s="382"/>
      <c r="D210" s="382"/>
      <c r="E210" s="382"/>
      <c r="F210" s="382"/>
      <c r="G210" s="382"/>
      <c r="H210" s="382"/>
      <c r="I210" s="382"/>
      <c r="J210" s="382"/>
      <c r="K210" s="382"/>
      <c r="L210" s="382"/>
      <c r="M210" s="382"/>
      <c r="N210" s="382"/>
      <c r="O210" s="382"/>
      <c r="P210" s="382"/>
      <c r="Q210" s="382"/>
      <c r="R210" s="382"/>
      <c r="S210" s="382"/>
      <c r="T210" s="382"/>
      <c r="U210" s="382"/>
      <c r="V210" s="382"/>
      <c r="W210" s="382"/>
    </row>
    <row r="211" ht="15.75" customHeight="1">
      <c r="A211" s="382"/>
      <c r="B211" s="382"/>
      <c r="C211" s="382"/>
      <c r="D211" s="382"/>
      <c r="E211" s="382"/>
      <c r="F211" s="382"/>
      <c r="G211" s="382"/>
      <c r="H211" s="382"/>
      <c r="I211" s="382"/>
      <c r="J211" s="382"/>
      <c r="K211" s="382"/>
      <c r="L211" s="382"/>
      <c r="M211" s="382"/>
      <c r="N211" s="382"/>
      <c r="O211" s="382"/>
      <c r="P211" s="382"/>
      <c r="Q211" s="382"/>
      <c r="R211" s="382"/>
      <c r="S211" s="382"/>
      <c r="T211" s="382"/>
      <c r="U211" s="382"/>
      <c r="V211" s="382"/>
      <c r="W211" s="382"/>
    </row>
    <row r="212" ht="15.75" customHeight="1">
      <c r="A212" s="382"/>
      <c r="B212" s="382"/>
      <c r="C212" s="382"/>
      <c r="D212" s="382"/>
      <c r="E212" s="382"/>
      <c r="F212" s="382"/>
      <c r="G212" s="382"/>
      <c r="H212" s="382"/>
      <c r="I212" s="382"/>
      <c r="J212" s="382"/>
      <c r="K212" s="382"/>
      <c r="L212" s="382"/>
      <c r="M212" s="382"/>
      <c r="N212" s="382"/>
      <c r="O212" s="382"/>
      <c r="P212" s="382"/>
      <c r="Q212" s="382"/>
      <c r="R212" s="382"/>
      <c r="S212" s="382"/>
      <c r="T212" s="382"/>
      <c r="U212" s="382"/>
      <c r="V212" s="382"/>
      <c r="W212" s="382"/>
    </row>
    <row r="213" ht="15.75" customHeight="1">
      <c r="A213" s="382"/>
      <c r="B213" s="382"/>
      <c r="C213" s="382"/>
      <c r="D213" s="382"/>
      <c r="E213" s="382"/>
      <c r="F213" s="382"/>
      <c r="G213" s="382"/>
      <c r="H213" s="382"/>
      <c r="I213" s="382"/>
      <c r="J213" s="382"/>
      <c r="K213" s="382"/>
      <c r="L213" s="382"/>
      <c r="M213" s="382"/>
      <c r="N213" s="382"/>
      <c r="O213" s="382"/>
      <c r="P213" s="382"/>
      <c r="Q213" s="382"/>
      <c r="R213" s="382"/>
      <c r="S213" s="382"/>
      <c r="T213" s="382"/>
      <c r="U213" s="382"/>
      <c r="V213" s="382"/>
      <c r="W213" s="382"/>
    </row>
    <row r="214" ht="15.75" customHeight="1">
      <c r="A214" s="382"/>
      <c r="B214" s="382"/>
      <c r="C214" s="382"/>
      <c r="D214" s="382"/>
      <c r="E214" s="382"/>
      <c r="F214" s="382"/>
      <c r="G214" s="382"/>
      <c r="H214" s="382"/>
      <c r="I214" s="382"/>
      <c r="J214" s="382"/>
      <c r="K214" s="382"/>
      <c r="L214" s="382"/>
      <c r="M214" s="382"/>
      <c r="N214" s="382"/>
      <c r="O214" s="382"/>
      <c r="P214" s="382"/>
      <c r="Q214" s="382"/>
      <c r="R214" s="382"/>
      <c r="S214" s="382"/>
      <c r="T214" s="382"/>
      <c r="U214" s="382"/>
      <c r="V214" s="382"/>
      <c r="W214" s="382"/>
    </row>
    <row r="215" ht="15.75" customHeight="1">
      <c r="A215" s="382"/>
      <c r="B215" s="382"/>
      <c r="C215" s="382"/>
      <c r="D215" s="382"/>
      <c r="E215" s="382"/>
      <c r="F215" s="382"/>
      <c r="G215" s="382"/>
      <c r="H215" s="382"/>
      <c r="I215" s="382"/>
      <c r="J215" s="382"/>
      <c r="K215" s="382"/>
      <c r="L215" s="382"/>
      <c r="M215" s="382"/>
      <c r="N215" s="382"/>
      <c r="O215" s="382"/>
      <c r="P215" s="382"/>
      <c r="Q215" s="382"/>
      <c r="R215" s="382"/>
      <c r="S215" s="382"/>
      <c r="T215" s="382"/>
      <c r="U215" s="382"/>
      <c r="V215" s="382"/>
      <c r="W215" s="382"/>
    </row>
    <row r="216" ht="15.75" customHeight="1">
      <c r="A216" s="382"/>
      <c r="B216" s="382"/>
      <c r="C216" s="382"/>
      <c r="D216" s="382"/>
      <c r="E216" s="382"/>
      <c r="F216" s="382"/>
      <c r="G216" s="382"/>
      <c r="H216" s="382"/>
      <c r="I216" s="382"/>
      <c r="J216" s="382"/>
      <c r="K216" s="382"/>
      <c r="L216" s="382"/>
      <c r="M216" s="382"/>
      <c r="N216" s="382"/>
      <c r="O216" s="382"/>
      <c r="P216" s="382"/>
      <c r="Q216" s="382"/>
      <c r="R216" s="382"/>
      <c r="S216" s="382"/>
      <c r="T216" s="382"/>
      <c r="U216" s="382"/>
      <c r="V216" s="382"/>
      <c r="W216" s="382"/>
    </row>
    <row r="217" ht="15.75" customHeight="1">
      <c r="A217" s="382"/>
      <c r="B217" s="382"/>
      <c r="C217" s="382"/>
      <c r="D217" s="382"/>
      <c r="E217" s="382"/>
      <c r="F217" s="382"/>
      <c r="G217" s="382"/>
      <c r="H217" s="382"/>
      <c r="I217" s="382"/>
      <c r="J217" s="382"/>
      <c r="K217" s="382"/>
      <c r="L217" s="382"/>
      <c r="M217" s="382"/>
      <c r="N217" s="382"/>
      <c r="O217" s="382"/>
      <c r="P217" s="382"/>
      <c r="Q217" s="382"/>
      <c r="R217" s="382"/>
      <c r="S217" s="382"/>
      <c r="T217" s="382"/>
      <c r="U217" s="382"/>
      <c r="V217" s="382"/>
      <c r="W217" s="382"/>
    </row>
    <row r="218" ht="15.75" customHeight="1">
      <c r="A218" s="382"/>
      <c r="B218" s="382"/>
      <c r="C218" s="382"/>
      <c r="D218" s="382"/>
      <c r="E218" s="382"/>
      <c r="F218" s="382"/>
      <c r="G218" s="382"/>
      <c r="H218" s="382"/>
      <c r="I218" s="382"/>
      <c r="J218" s="382"/>
      <c r="K218" s="382"/>
      <c r="L218" s="382"/>
      <c r="M218" s="382"/>
      <c r="N218" s="382"/>
      <c r="O218" s="382"/>
      <c r="P218" s="382"/>
      <c r="Q218" s="382"/>
      <c r="R218" s="382"/>
      <c r="S218" s="382"/>
      <c r="T218" s="382"/>
      <c r="U218" s="382"/>
      <c r="V218" s="382"/>
      <c r="W218" s="382"/>
    </row>
    <row r="219" ht="15.75" customHeight="1">
      <c r="A219" s="382"/>
      <c r="B219" s="382"/>
      <c r="C219" s="382"/>
      <c r="D219" s="382"/>
      <c r="E219" s="382"/>
      <c r="F219" s="382"/>
      <c r="G219" s="382"/>
      <c r="H219" s="382"/>
      <c r="I219" s="382"/>
      <c r="J219" s="382"/>
      <c r="K219" s="382"/>
      <c r="L219" s="382"/>
      <c r="M219" s="382"/>
      <c r="N219" s="382"/>
      <c r="O219" s="382"/>
      <c r="P219" s="382"/>
      <c r="Q219" s="382"/>
      <c r="R219" s="382"/>
      <c r="S219" s="382"/>
      <c r="T219" s="382"/>
      <c r="U219" s="382"/>
      <c r="V219" s="382"/>
      <c r="W219" s="382"/>
    </row>
    <row r="220" ht="15.75" customHeight="1">
      <c r="A220" s="382"/>
      <c r="B220" s="382"/>
      <c r="C220" s="382"/>
      <c r="D220" s="382"/>
      <c r="E220" s="382"/>
      <c r="F220" s="382"/>
      <c r="G220" s="382"/>
      <c r="H220" s="382"/>
      <c r="I220" s="382"/>
      <c r="J220" s="382"/>
      <c r="K220" s="382"/>
      <c r="L220" s="382"/>
      <c r="M220" s="382"/>
      <c r="N220" s="382"/>
      <c r="O220" s="382"/>
      <c r="P220" s="382"/>
      <c r="Q220" s="382"/>
      <c r="R220" s="382"/>
      <c r="S220" s="382"/>
      <c r="T220" s="382"/>
      <c r="U220" s="382"/>
      <c r="V220" s="382"/>
      <c r="W220" s="382"/>
    </row>
    <row r="221" ht="15.75" customHeight="1">
      <c r="A221" s="382"/>
      <c r="B221" s="382"/>
      <c r="C221" s="382"/>
      <c r="D221" s="382"/>
      <c r="E221" s="382"/>
      <c r="F221" s="382"/>
      <c r="G221" s="382"/>
      <c r="H221" s="382"/>
      <c r="I221" s="382"/>
      <c r="J221" s="382"/>
      <c r="K221" s="382"/>
      <c r="L221" s="382"/>
      <c r="M221" s="382"/>
      <c r="N221" s="382"/>
      <c r="O221" s="382"/>
      <c r="P221" s="382"/>
      <c r="Q221" s="382"/>
      <c r="R221" s="382"/>
      <c r="S221" s="382"/>
      <c r="T221" s="382"/>
      <c r="U221" s="382"/>
      <c r="V221" s="382"/>
      <c r="W221" s="382"/>
    </row>
    <row r="222" ht="15.75" customHeight="1">
      <c r="A222" s="382"/>
      <c r="B222" s="382"/>
      <c r="C222" s="382"/>
      <c r="D222" s="382"/>
      <c r="E222" s="382"/>
      <c r="F222" s="382"/>
      <c r="G222" s="382"/>
      <c r="H222" s="382"/>
      <c r="I222" s="382"/>
      <c r="J222" s="382"/>
      <c r="K222" s="382"/>
      <c r="L222" s="382"/>
      <c r="M222" s="382"/>
      <c r="N222" s="382"/>
      <c r="O222" s="382"/>
      <c r="P222" s="382"/>
      <c r="Q222" s="382"/>
      <c r="R222" s="382"/>
      <c r="S222" s="382"/>
      <c r="T222" s="382"/>
      <c r="U222" s="382"/>
      <c r="V222" s="382"/>
      <c r="W222" s="382"/>
    </row>
    <row r="223" ht="15.75" customHeight="1">
      <c r="A223" s="382"/>
      <c r="B223" s="382"/>
      <c r="C223" s="382"/>
      <c r="D223" s="382"/>
      <c r="E223" s="382"/>
      <c r="F223" s="382"/>
      <c r="G223" s="382"/>
      <c r="H223" s="382"/>
      <c r="I223" s="382"/>
      <c r="J223" s="382"/>
      <c r="K223" s="382"/>
      <c r="L223" s="382"/>
      <c r="M223" s="382"/>
      <c r="N223" s="382"/>
      <c r="O223" s="382"/>
      <c r="P223" s="382"/>
      <c r="Q223" s="382"/>
      <c r="R223" s="382"/>
      <c r="S223" s="382"/>
      <c r="T223" s="382"/>
      <c r="U223" s="382"/>
      <c r="V223" s="382"/>
      <c r="W223" s="382"/>
    </row>
    <row r="224" ht="15.75" customHeight="1">
      <c r="A224" s="382"/>
      <c r="B224" s="382"/>
      <c r="C224" s="382"/>
      <c r="D224" s="382"/>
      <c r="E224" s="382"/>
      <c r="F224" s="382"/>
      <c r="G224" s="382"/>
      <c r="H224" s="382"/>
      <c r="I224" s="382"/>
      <c r="J224" s="382"/>
      <c r="K224" s="382"/>
      <c r="L224" s="382"/>
      <c r="M224" s="382"/>
      <c r="N224" s="382"/>
      <c r="O224" s="382"/>
      <c r="P224" s="382"/>
      <c r="Q224" s="382"/>
      <c r="R224" s="382"/>
      <c r="S224" s="382"/>
      <c r="T224" s="382"/>
      <c r="U224" s="382"/>
      <c r="V224" s="382"/>
      <c r="W224" s="382"/>
    </row>
    <row r="225" ht="15.75" customHeight="1">
      <c r="A225" s="382"/>
      <c r="B225" s="382"/>
      <c r="C225" s="382"/>
      <c r="D225" s="382"/>
      <c r="E225" s="382"/>
      <c r="F225" s="382"/>
      <c r="G225" s="382"/>
      <c r="H225" s="382"/>
      <c r="I225" s="382"/>
      <c r="J225" s="382"/>
      <c r="K225" s="382"/>
      <c r="L225" s="382"/>
      <c r="M225" s="382"/>
      <c r="N225" s="382"/>
      <c r="O225" s="382"/>
      <c r="P225" s="382"/>
      <c r="Q225" s="382"/>
      <c r="R225" s="382"/>
      <c r="S225" s="382"/>
      <c r="T225" s="382"/>
      <c r="U225" s="382"/>
      <c r="V225" s="382"/>
      <c r="W225" s="382"/>
    </row>
    <row r="226" ht="15.75" customHeight="1">
      <c r="A226" s="382"/>
      <c r="B226" s="382"/>
      <c r="C226" s="382"/>
      <c r="D226" s="382"/>
      <c r="E226" s="382"/>
      <c r="F226" s="382"/>
      <c r="G226" s="382"/>
      <c r="H226" s="382"/>
      <c r="I226" s="382"/>
      <c r="J226" s="382"/>
      <c r="K226" s="382"/>
      <c r="L226" s="382"/>
      <c r="M226" s="382"/>
      <c r="N226" s="382"/>
      <c r="O226" s="382"/>
      <c r="P226" s="382"/>
      <c r="Q226" s="382"/>
      <c r="R226" s="382"/>
      <c r="S226" s="382"/>
      <c r="T226" s="382"/>
      <c r="U226" s="382"/>
      <c r="V226" s="382"/>
      <c r="W226" s="382"/>
    </row>
    <row r="227" ht="15.75" customHeight="1">
      <c r="A227" s="382"/>
      <c r="B227" s="382"/>
      <c r="C227" s="382"/>
      <c r="D227" s="382"/>
      <c r="E227" s="382"/>
      <c r="F227" s="382"/>
      <c r="G227" s="382"/>
      <c r="H227" s="382"/>
      <c r="I227" s="382"/>
      <c r="J227" s="382"/>
      <c r="K227" s="382"/>
      <c r="L227" s="382"/>
      <c r="M227" s="382"/>
      <c r="N227" s="382"/>
      <c r="O227" s="382"/>
      <c r="P227" s="382"/>
      <c r="Q227" s="382"/>
      <c r="R227" s="382"/>
      <c r="S227" s="382"/>
      <c r="T227" s="382"/>
      <c r="U227" s="382"/>
      <c r="V227" s="382"/>
      <c r="W227" s="382"/>
    </row>
    <row r="228" ht="15.75" customHeight="1">
      <c r="A228" s="382"/>
      <c r="B228" s="382"/>
      <c r="C228" s="382"/>
      <c r="D228" s="382"/>
      <c r="E228" s="382"/>
      <c r="F228" s="382"/>
      <c r="G228" s="382"/>
      <c r="H228" s="382"/>
      <c r="I228" s="382"/>
      <c r="J228" s="382"/>
      <c r="K228" s="382"/>
      <c r="L228" s="382"/>
      <c r="M228" s="382"/>
      <c r="N228" s="382"/>
      <c r="O228" s="382"/>
      <c r="P228" s="382"/>
      <c r="Q228" s="382"/>
      <c r="R228" s="382"/>
      <c r="S228" s="382"/>
      <c r="T228" s="382"/>
      <c r="U228" s="382"/>
      <c r="V228" s="382"/>
      <c r="W228" s="382"/>
    </row>
    <row r="229" ht="15.75" customHeight="1">
      <c r="A229" s="382"/>
      <c r="B229" s="382"/>
      <c r="C229" s="382"/>
      <c r="D229" s="382"/>
      <c r="E229" s="382"/>
      <c r="F229" s="382"/>
      <c r="G229" s="382"/>
      <c r="H229" s="382"/>
      <c r="I229" s="382"/>
      <c r="J229" s="382"/>
      <c r="K229" s="382"/>
      <c r="L229" s="382"/>
      <c r="M229" s="382"/>
      <c r="N229" s="382"/>
      <c r="O229" s="382"/>
      <c r="P229" s="382"/>
      <c r="Q229" s="382"/>
      <c r="R229" s="382"/>
      <c r="S229" s="382"/>
      <c r="T229" s="382"/>
      <c r="U229" s="382"/>
      <c r="V229" s="382"/>
      <c r="W229" s="382"/>
    </row>
    <row r="230" ht="15.75" customHeight="1">
      <c r="A230" s="382"/>
      <c r="B230" s="382"/>
      <c r="C230" s="382"/>
      <c r="D230" s="382"/>
      <c r="E230" s="382"/>
      <c r="F230" s="382"/>
      <c r="G230" s="382"/>
      <c r="H230" s="382"/>
      <c r="I230" s="382"/>
      <c r="J230" s="382"/>
      <c r="K230" s="382"/>
      <c r="L230" s="382"/>
      <c r="M230" s="382"/>
      <c r="N230" s="382"/>
      <c r="O230" s="382"/>
      <c r="P230" s="382"/>
      <c r="Q230" s="382"/>
      <c r="R230" s="382"/>
      <c r="S230" s="382"/>
      <c r="T230" s="382"/>
      <c r="U230" s="382"/>
      <c r="V230" s="382"/>
      <c r="W230" s="382"/>
    </row>
    <row r="231" ht="15.75" customHeight="1">
      <c r="A231" s="382"/>
      <c r="B231" s="382"/>
      <c r="C231" s="382"/>
      <c r="D231" s="382"/>
      <c r="E231" s="382"/>
      <c r="F231" s="382"/>
      <c r="G231" s="382"/>
      <c r="H231" s="382"/>
      <c r="I231" s="382"/>
      <c r="J231" s="382"/>
      <c r="K231" s="382"/>
      <c r="L231" s="382"/>
      <c r="M231" s="382"/>
      <c r="N231" s="382"/>
      <c r="O231" s="382"/>
      <c r="P231" s="382"/>
      <c r="Q231" s="382"/>
      <c r="R231" s="382"/>
      <c r="S231" s="382"/>
      <c r="T231" s="382"/>
      <c r="U231" s="382"/>
      <c r="V231" s="382"/>
      <c r="W231" s="382"/>
    </row>
    <row r="232" ht="15.75" customHeight="1">
      <c r="A232" s="382"/>
      <c r="B232" s="382"/>
      <c r="C232" s="382"/>
      <c r="D232" s="382"/>
      <c r="E232" s="382"/>
      <c r="F232" s="382"/>
      <c r="G232" s="382"/>
      <c r="H232" s="382"/>
      <c r="I232" s="382"/>
      <c r="J232" s="382"/>
      <c r="K232" s="382"/>
      <c r="L232" s="382"/>
      <c r="M232" s="382"/>
      <c r="N232" s="382"/>
      <c r="O232" s="382"/>
      <c r="P232" s="382"/>
      <c r="Q232" s="382"/>
      <c r="R232" s="382"/>
      <c r="S232" s="382"/>
      <c r="T232" s="382"/>
      <c r="U232" s="382"/>
      <c r="V232" s="382"/>
      <c r="W232" s="382"/>
    </row>
    <row r="233" ht="15.75" customHeight="1">
      <c r="A233" s="382"/>
      <c r="B233" s="382"/>
      <c r="C233" s="382"/>
      <c r="D233" s="382"/>
      <c r="E233" s="382"/>
      <c r="F233" s="382"/>
      <c r="G233" s="382"/>
      <c r="H233" s="382"/>
      <c r="I233" s="382"/>
      <c r="J233" s="382"/>
      <c r="K233" s="382"/>
      <c r="L233" s="382"/>
      <c r="M233" s="382"/>
      <c r="N233" s="382"/>
      <c r="O233" s="382"/>
      <c r="P233" s="382"/>
      <c r="Q233" s="382"/>
      <c r="R233" s="382"/>
      <c r="S233" s="382"/>
      <c r="T233" s="382"/>
      <c r="U233" s="382"/>
      <c r="V233" s="382"/>
      <c r="W233" s="382"/>
    </row>
    <row r="234" ht="15.75" customHeight="1">
      <c r="A234" s="382"/>
      <c r="B234" s="382"/>
      <c r="C234" s="382"/>
      <c r="D234" s="382"/>
      <c r="E234" s="382"/>
      <c r="F234" s="382"/>
      <c r="G234" s="382"/>
      <c r="H234" s="382"/>
      <c r="I234" s="382"/>
      <c r="J234" s="382"/>
      <c r="K234" s="382"/>
      <c r="L234" s="382"/>
      <c r="M234" s="382"/>
      <c r="N234" s="382"/>
      <c r="O234" s="382"/>
      <c r="P234" s="382"/>
      <c r="Q234" s="382"/>
      <c r="R234" s="382"/>
      <c r="S234" s="382"/>
      <c r="T234" s="382"/>
      <c r="U234" s="382"/>
      <c r="V234" s="382"/>
      <c r="W234" s="382"/>
    </row>
    <row r="235" ht="15.75" customHeight="1">
      <c r="A235" s="382"/>
      <c r="B235" s="382"/>
      <c r="C235" s="382"/>
      <c r="D235" s="382"/>
      <c r="E235" s="382"/>
      <c r="F235" s="382"/>
      <c r="G235" s="382"/>
      <c r="H235" s="382"/>
      <c r="I235" s="382"/>
      <c r="J235" s="382"/>
      <c r="K235" s="382"/>
      <c r="L235" s="382"/>
      <c r="M235" s="382"/>
      <c r="N235" s="382"/>
      <c r="O235" s="382"/>
      <c r="P235" s="382"/>
      <c r="Q235" s="382"/>
      <c r="R235" s="382"/>
      <c r="S235" s="382"/>
      <c r="T235" s="382"/>
      <c r="U235" s="382"/>
      <c r="V235" s="382"/>
      <c r="W235" s="382"/>
    </row>
    <row r="236" ht="15.75" customHeight="1">
      <c r="A236" s="382"/>
      <c r="B236" s="382"/>
      <c r="C236" s="382"/>
      <c r="D236" s="382"/>
      <c r="E236" s="382"/>
      <c r="F236" s="382"/>
      <c r="G236" s="382"/>
      <c r="H236" s="382"/>
      <c r="I236" s="382"/>
      <c r="J236" s="382"/>
      <c r="K236" s="382"/>
      <c r="L236" s="382"/>
      <c r="M236" s="382"/>
      <c r="N236" s="382"/>
      <c r="O236" s="382"/>
      <c r="P236" s="382"/>
      <c r="Q236" s="382"/>
      <c r="R236" s="382"/>
      <c r="S236" s="382"/>
      <c r="T236" s="382"/>
      <c r="U236" s="382"/>
      <c r="V236" s="382"/>
      <c r="W236" s="382"/>
    </row>
    <row r="237" ht="15.75" customHeight="1">
      <c r="A237" s="382"/>
      <c r="B237" s="382"/>
      <c r="C237" s="382"/>
      <c r="D237" s="382"/>
      <c r="E237" s="382"/>
      <c r="F237" s="382"/>
      <c r="G237" s="382"/>
      <c r="H237" s="382"/>
      <c r="I237" s="382"/>
      <c r="J237" s="382"/>
      <c r="K237" s="382"/>
      <c r="L237" s="382"/>
      <c r="M237" s="382"/>
      <c r="N237" s="382"/>
      <c r="O237" s="382"/>
      <c r="P237" s="382"/>
      <c r="Q237" s="382"/>
      <c r="R237" s="382"/>
      <c r="S237" s="382"/>
      <c r="T237" s="382"/>
      <c r="U237" s="382"/>
      <c r="V237" s="382"/>
      <c r="W237" s="382"/>
    </row>
    <row r="238" ht="15.75" customHeight="1">
      <c r="A238" s="382"/>
      <c r="B238" s="382"/>
      <c r="C238" s="382"/>
      <c r="D238" s="382"/>
      <c r="E238" s="382"/>
      <c r="F238" s="382"/>
      <c r="G238" s="382"/>
      <c r="H238" s="382"/>
      <c r="I238" s="382"/>
      <c r="J238" s="382"/>
      <c r="K238" s="382"/>
      <c r="L238" s="382"/>
      <c r="M238" s="382"/>
      <c r="N238" s="382"/>
      <c r="O238" s="382"/>
      <c r="P238" s="382"/>
      <c r="Q238" s="382"/>
      <c r="R238" s="382"/>
      <c r="S238" s="382"/>
      <c r="T238" s="382"/>
      <c r="U238" s="382"/>
      <c r="V238" s="382"/>
      <c r="W238" s="382"/>
    </row>
    <row r="239" ht="15.75" customHeight="1">
      <c r="A239" s="382"/>
      <c r="B239" s="382"/>
      <c r="C239" s="382"/>
      <c r="D239" s="382"/>
      <c r="E239" s="382"/>
      <c r="F239" s="382"/>
      <c r="G239" s="382"/>
      <c r="H239" s="382"/>
      <c r="I239" s="382"/>
      <c r="J239" s="382"/>
      <c r="K239" s="382"/>
      <c r="L239" s="382"/>
      <c r="M239" s="382"/>
      <c r="N239" s="382"/>
      <c r="O239" s="382"/>
      <c r="P239" s="382"/>
      <c r="Q239" s="382"/>
      <c r="R239" s="382"/>
      <c r="S239" s="382"/>
      <c r="T239" s="382"/>
      <c r="U239" s="382"/>
      <c r="V239" s="382"/>
      <c r="W239" s="382"/>
    </row>
    <row r="240" ht="15.75" customHeight="1">
      <c r="A240" s="382"/>
      <c r="B240" s="382"/>
      <c r="C240" s="382"/>
      <c r="D240" s="382"/>
      <c r="E240" s="382"/>
      <c r="F240" s="382"/>
      <c r="G240" s="382"/>
      <c r="H240" s="382"/>
      <c r="I240" s="382"/>
      <c r="J240" s="382"/>
      <c r="K240" s="382"/>
      <c r="L240" s="382"/>
      <c r="M240" s="382"/>
      <c r="N240" s="382"/>
      <c r="O240" s="382"/>
      <c r="P240" s="382"/>
      <c r="Q240" s="382"/>
      <c r="R240" s="382"/>
      <c r="S240" s="382"/>
      <c r="T240" s="382"/>
      <c r="U240" s="382"/>
      <c r="V240" s="382"/>
      <c r="W240" s="382"/>
    </row>
    <row r="241" ht="15.75" customHeight="1">
      <c r="A241" s="382"/>
      <c r="B241" s="382"/>
      <c r="C241" s="382"/>
      <c r="D241" s="382"/>
      <c r="E241" s="382"/>
      <c r="F241" s="382"/>
      <c r="G241" s="382"/>
      <c r="H241" s="382"/>
      <c r="I241" s="382"/>
      <c r="J241" s="382"/>
      <c r="K241" s="382"/>
      <c r="L241" s="382"/>
      <c r="M241" s="382"/>
      <c r="N241" s="382"/>
      <c r="O241" s="382"/>
      <c r="P241" s="382"/>
      <c r="Q241" s="382"/>
      <c r="R241" s="382"/>
      <c r="S241" s="382"/>
      <c r="T241" s="382"/>
      <c r="U241" s="382"/>
      <c r="V241" s="382"/>
      <c r="W241" s="382"/>
    </row>
    <row r="242" ht="15.75" customHeight="1">
      <c r="A242" s="382"/>
      <c r="B242" s="382"/>
      <c r="C242" s="382"/>
      <c r="D242" s="382"/>
      <c r="E242" s="382"/>
      <c r="F242" s="382"/>
      <c r="G242" s="382"/>
      <c r="H242" s="382"/>
      <c r="I242" s="382"/>
      <c r="J242" s="382"/>
      <c r="K242" s="382"/>
      <c r="L242" s="382"/>
      <c r="M242" s="382"/>
      <c r="N242" s="382"/>
      <c r="O242" s="382"/>
      <c r="P242" s="382"/>
      <c r="Q242" s="382"/>
      <c r="R242" s="382"/>
      <c r="S242" s="382"/>
      <c r="T242" s="382"/>
      <c r="U242" s="382"/>
      <c r="V242" s="382"/>
      <c r="W242" s="382"/>
    </row>
    <row r="243" ht="15.75" customHeight="1">
      <c r="A243" s="382"/>
      <c r="B243" s="382"/>
      <c r="C243" s="382"/>
      <c r="D243" s="382"/>
      <c r="E243" s="382"/>
      <c r="F243" s="382"/>
      <c r="G243" s="382"/>
      <c r="H243" s="382"/>
      <c r="I243" s="382"/>
      <c r="J243" s="382"/>
      <c r="K243" s="382"/>
      <c r="L243" s="382"/>
      <c r="M243" s="382"/>
      <c r="N243" s="382"/>
      <c r="O243" s="382"/>
      <c r="P243" s="382"/>
      <c r="Q243" s="382"/>
      <c r="R243" s="382"/>
      <c r="S243" s="382"/>
      <c r="T243" s="382"/>
      <c r="U243" s="382"/>
      <c r="V243" s="382"/>
      <c r="W243" s="382"/>
    </row>
    <row r="244" ht="15.75" customHeight="1">
      <c r="A244" s="382"/>
      <c r="B244" s="382"/>
      <c r="C244" s="382"/>
      <c r="D244" s="382"/>
      <c r="E244" s="382"/>
      <c r="F244" s="382"/>
      <c r="G244" s="382"/>
      <c r="H244" s="382"/>
      <c r="I244" s="382"/>
      <c r="J244" s="382"/>
      <c r="K244" s="382"/>
      <c r="L244" s="382"/>
      <c r="M244" s="382"/>
      <c r="N244" s="382"/>
      <c r="O244" s="382"/>
      <c r="P244" s="382"/>
      <c r="Q244" s="382"/>
      <c r="R244" s="382"/>
      <c r="S244" s="382"/>
      <c r="T244" s="382"/>
      <c r="U244" s="382"/>
      <c r="V244" s="382"/>
      <c r="W244" s="382"/>
    </row>
    <row r="245" ht="15.75" customHeight="1">
      <c r="A245" s="382"/>
      <c r="B245" s="382"/>
      <c r="C245" s="382"/>
      <c r="D245" s="382"/>
      <c r="E245" s="382"/>
      <c r="F245" s="382"/>
      <c r="G245" s="382"/>
      <c r="H245" s="382"/>
      <c r="I245" s="382"/>
      <c r="J245" s="382"/>
      <c r="K245" s="382"/>
      <c r="L245" s="382"/>
      <c r="M245" s="382"/>
      <c r="N245" s="382"/>
      <c r="O245" s="382"/>
      <c r="P245" s="382"/>
      <c r="Q245" s="382"/>
      <c r="R245" s="382"/>
      <c r="S245" s="382"/>
      <c r="T245" s="382"/>
      <c r="U245" s="382"/>
      <c r="V245" s="382"/>
      <c r="W245" s="382"/>
    </row>
    <row r="246" ht="15.75" customHeight="1">
      <c r="A246" s="382"/>
      <c r="B246" s="382"/>
      <c r="C246" s="382"/>
      <c r="D246" s="382"/>
      <c r="E246" s="382"/>
      <c r="F246" s="382"/>
      <c r="G246" s="382"/>
      <c r="H246" s="382"/>
      <c r="I246" s="382"/>
      <c r="J246" s="382"/>
      <c r="K246" s="382"/>
      <c r="L246" s="382"/>
      <c r="M246" s="382"/>
      <c r="N246" s="382"/>
      <c r="O246" s="382"/>
      <c r="P246" s="382"/>
      <c r="Q246" s="382"/>
      <c r="R246" s="382"/>
      <c r="S246" s="382"/>
      <c r="T246" s="382"/>
      <c r="U246" s="382"/>
      <c r="V246" s="382"/>
      <c r="W246" s="382"/>
    </row>
    <row r="247" ht="15.75" customHeight="1">
      <c r="A247" s="382"/>
      <c r="B247" s="382"/>
      <c r="C247" s="382"/>
      <c r="D247" s="382"/>
      <c r="E247" s="382"/>
      <c r="F247" s="382"/>
      <c r="G247" s="382"/>
      <c r="H247" s="382"/>
      <c r="I247" s="382"/>
      <c r="J247" s="382"/>
      <c r="K247" s="382"/>
      <c r="L247" s="382"/>
      <c r="M247" s="382"/>
      <c r="N247" s="382"/>
      <c r="O247" s="382"/>
      <c r="P247" s="382"/>
      <c r="Q247" s="382"/>
      <c r="R247" s="382"/>
      <c r="S247" s="382"/>
      <c r="T247" s="382"/>
      <c r="U247" s="382"/>
      <c r="V247" s="382"/>
      <c r="W247" s="382"/>
    </row>
    <row r="248" ht="15.75" customHeight="1">
      <c r="A248" s="382"/>
      <c r="B248" s="382"/>
      <c r="C248" s="382"/>
      <c r="D248" s="382"/>
      <c r="E248" s="382"/>
      <c r="F248" s="382"/>
      <c r="G248" s="382"/>
      <c r="H248" s="382"/>
      <c r="I248" s="382"/>
      <c r="J248" s="382"/>
      <c r="K248" s="382"/>
      <c r="L248" s="382"/>
      <c r="M248" s="382"/>
      <c r="N248" s="382"/>
      <c r="O248" s="382"/>
      <c r="P248" s="382"/>
      <c r="Q248" s="382"/>
      <c r="R248" s="382"/>
      <c r="S248" s="382"/>
      <c r="T248" s="382"/>
      <c r="U248" s="382"/>
      <c r="V248" s="382"/>
      <c r="W248" s="382"/>
    </row>
    <row r="249" ht="15.75" customHeight="1">
      <c r="A249" s="382"/>
      <c r="B249" s="382"/>
      <c r="C249" s="382"/>
      <c r="D249" s="382"/>
      <c r="E249" s="382"/>
      <c r="F249" s="382"/>
      <c r="G249" s="382"/>
      <c r="H249" s="382"/>
      <c r="I249" s="382"/>
      <c r="J249" s="382"/>
      <c r="K249" s="382"/>
      <c r="L249" s="382"/>
      <c r="M249" s="382"/>
      <c r="N249" s="382"/>
      <c r="O249" s="382"/>
      <c r="P249" s="382"/>
      <c r="Q249" s="382"/>
      <c r="R249" s="382"/>
      <c r="S249" s="382"/>
      <c r="T249" s="382"/>
      <c r="U249" s="382"/>
      <c r="V249" s="382"/>
      <c r="W249" s="382"/>
    </row>
    <row r="250" ht="15.75" customHeight="1">
      <c r="A250" s="382"/>
      <c r="B250" s="382"/>
      <c r="C250" s="382"/>
      <c r="D250" s="382"/>
      <c r="E250" s="382"/>
      <c r="F250" s="382"/>
      <c r="G250" s="382"/>
      <c r="H250" s="382"/>
      <c r="I250" s="382"/>
      <c r="J250" s="382"/>
      <c r="K250" s="382"/>
      <c r="L250" s="382"/>
      <c r="M250" s="382"/>
      <c r="N250" s="382"/>
      <c r="O250" s="382"/>
      <c r="P250" s="382"/>
      <c r="Q250" s="382"/>
      <c r="R250" s="382"/>
      <c r="S250" s="382"/>
      <c r="T250" s="382"/>
      <c r="U250" s="382"/>
      <c r="V250" s="382"/>
      <c r="W250" s="382"/>
    </row>
    <row r="251" ht="15.75" customHeight="1">
      <c r="A251" s="382"/>
      <c r="B251" s="382"/>
      <c r="C251" s="382"/>
      <c r="D251" s="382"/>
      <c r="E251" s="382"/>
      <c r="F251" s="382"/>
      <c r="G251" s="382"/>
      <c r="H251" s="382"/>
      <c r="I251" s="382"/>
      <c r="J251" s="382"/>
      <c r="K251" s="382"/>
      <c r="L251" s="382"/>
      <c r="M251" s="382"/>
      <c r="N251" s="382"/>
      <c r="O251" s="382"/>
      <c r="P251" s="382"/>
      <c r="Q251" s="382"/>
      <c r="R251" s="382"/>
      <c r="S251" s="382"/>
      <c r="T251" s="382"/>
      <c r="U251" s="382"/>
      <c r="V251" s="382"/>
      <c r="W251" s="382"/>
    </row>
    <row r="252" ht="15.75" customHeight="1">
      <c r="A252" s="382"/>
      <c r="B252" s="382"/>
      <c r="C252" s="382"/>
      <c r="D252" s="382"/>
      <c r="E252" s="382"/>
      <c r="F252" s="382"/>
      <c r="G252" s="382"/>
      <c r="H252" s="382"/>
      <c r="I252" s="382"/>
      <c r="J252" s="382"/>
      <c r="K252" s="382"/>
      <c r="L252" s="382"/>
      <c r="M252" s="382"/>
      <c r="N252" s="382"/>
      <c r="O252" s="382"/>
      <c r="P252" s="382"/>
      <c r="Q252" s="382"/>
      <c r="R252" s="382"/>
      <c r="S252" s="382"/>
      <c r="T252" s="382"/>
      <c r="U252" s="382"/>
      <c r="V252" s="382"/>
      <c r="W252" s="382"/>
    </row>
    <row r="253" ht="15.75" customHeight="1">
      <c r="A253" s="382"/>
      <c r="B253" s="382"/>
      <c r="C253" s="382"/>
      <c r="D253" s="382"/>
      <c r="E253" s="382"/>
      <c r="F253" s="382"/>
      <c r="G253" s="382"/>
      <c r="H253" s="382"/>
      <c r="I253" s="382"/>
      <c r="J253" s="382"/>
      <c r="K253" s="382"/>
      <c r="L253" s="382"/>
      <c r="M253" s="382"/>
      <c r="N253" s="382"/>
      <c r="O253" s="382"/>
      <c r="P253" s="382"/>
      <c r="Q253" s="382"/>
      <c r="R253" s="382"/>
      <c r="S253" s="382"/>
      <c r="T253" s="382"/>
      <c r="U253" s="382"/>
      <c r="V253" s="382"/>
      <c r="W253" s="382"/>
    </row>
    <row r="254" ht="15.75" customHeight="1">
      <c r="A254" s="382"/>
      <c r="B254" s="382"/>
      <c r="C254" s="382"/>
      <c r="D254" s="382"/>
      <c r="E254" s="382"/>
      <c r="F254" s="382"/>
      <c r="G254" s="382"/>
      <c r="H254" s="382"/>
      <c r="I254" s="382"/>
      <c r="J254" s="382"/>
      <c r="K254" s="382"/>
      <c r="L254" s="382"/>
      <c r="M254" s="382"/>
      <c r="N254" s="382"/>
      <c r="O254" s="382"/>
      <c r="P254" s="382"/>
      <c r="Q254" s="382"/>
      <c r="R254" s="382"/>
      <c r="S254" s="382"/>
      <c r="T254" s="382"/>
      <c r="U254" s="382"/>
      <c r="V254" s="382"/>
      <c r="W254" s="382"/>
    </row>
    <row r="255" ht="15.75" customHeight="1">
      <c r="A255" s="382"/>
      <c r="B255" s="382"/>
      <c r="C255" s="382"/>
      <c r="D255" s="382"/>
      <c r="E255" s="382"/>
      <c r="F255" s="382"/>
      <c r="G255" s="382"/>
      <c r="H255" s="382"/>
      <c r="I255" s="382"/>
      <c r="J255" s="382"/>
      <c r="K255" s="382"/>
      <c r="L255" s="382"/>
      <c r="M255" s="382"/>
      <c r="N255" s="382"/>
      <c r="O255" s="382"/>
      <c r="P255" s="382"/>
      <c r="Q255" s="382"/>
      <c r="R255" s="382"/>
      <c r="S255" s="382"/>
      <c r="T255" s="382"/>
      <c r="U255" s="382"/>
      <c r="V255" s="382"/>
      <c r="W255" s="382"/>
    </row>
    <row r="256" ht="15.75" customHeight="1">
      <c r="A256" s="382"/>
      <c r="B256" s="382"/>
      <c r="C256" s="382"/>
      <c r="D256" s="382"/>
      <c r="E256" s="382"/>
      <c r="F256" s="382"/>
      <c r="G256" s="382"/>
      <c r="H256" s="382"/>
      <c r="I256" s="382"/>
      <c r="J256" s="382"/>
      <c r="K256" s="382"/>
      <c r="L256" s="382"/>
      <c r="M256" s="382"/>
      <c r="N256" s="382"/>
      <c r="O256" s="382"/>
      <c r="P256" s="382"/>
      <c r="Q256" s="382"/>
      <c r="R256" s="382"/>
      <c r="S256" s="382"/>
      <c r="T256" s="382"/>
      <c r="U256" s="382"/>
      <c r="V256" s="382"/>
      <c r="W256" s="382"/>
    </row>
    <row r="257" ht="15.75" customHeight="1">
      <c r="A257" s="382"/>
      <c r="B257" s="382"/>
      <c r="C257" s="382"/>
      <c r="D257" s="382"/>
      <c r="E257" s="382"/>
      <c r="F257" s="382"/>
      <c r="G257" s="382"/>
      <c r="H257" s="382"/>
      <c r="I257" s="382"/>
      <c r="J257" s="382"/>
      <c r="K257" s="382"/>
      <c r="L257" s="382"/>
      <c r="M257" s="382"/>
      <c r="N257" s="382"/>
      <c r="O257" s="382"/>
      <c r="P257" s="382"/>
      <c r="Q257" s="382"/>
      <c r="R257" s="382"/>
      <c r="S257" s="382"/>
      <c r="T257" s="382"/>
      <c r="U257" s="382"/>
      <c r="V257" s="382"/>
      <c r="W257" s="382"/>
    </row>
    <row r="258" ht="15.75" customHeight="1">
      <c r="A258" s="382"/>
      <c r="B258" s="382"/>
      <c r="C258" s="382"/>
      <c r="D258" s="382"/>
      <c r="E258" s="382"/>
      <c r="F258" s="382"/>
      <c r="G258" s="382"/>
      <c r="H258" s="382"/>
      <c r="I258" s="382"/>
      <c r="J258" s="382"/>
      <c r="K258" s="382"/>
      <c r="L258" s="382"/>
      <c r="M258" s="382"/>
      <c r="N258" s="382"/>
      <c r="O258" s="382"/>
      <c r="P258" s="382"/>
      <c r="Q258" s="382"/>
      <c r="R258" s="382"/>
      <c r="S258" s="382"/>
      <c r="T258" s="382"/>
      <c r="U258" s="382"/>
      <c r="V258" s="382"/>
      <c r="W258" s="382"/>
    </row>
    <row r="259" ht="15.75" customHeight="1">
      <c r="A259" s="382"/>
      <c r="B259" s="382"/>
      <c r="C259" s="382"/>
      <c r="D259" s="382"/>
      <c r="E259" s="382"/>
      <c r="F259" s="382"/>
      <c r="G259" s="382"/>
      <c r="H259" s="382"/>
      <c r="I259" s="382"/>
      <c r="J259" s="382"/>
      <c r="K259" s="382"/>
      <c r="L259" s="382"/>
      <c r="M259" s="382"/>
      <c r="N259" s="382"/>
      <c r="O259" s="382"/>
      <c r="P259" s="382"/>
      <c r="Q259" s="382"/>
      <c r="R259" s="382"/>
      <c r="S259" s="382"/>
      <c r="T259" s="382"/>
      <c r="U259" s="382"/>
      <c r="V259" s="382"/>
      <c r="W259" s="382"/>
    </row>
    <row r="260" ht="15.75" customHeight="1">
      <c r="A260" s="382"/>
      <c r="B260" s="382"/>
      <c r="C260" s="382"/>
      <c r="D260" s="382"/>
      <c r="E260" s="382"/>
      <c r="F260" s="382"/>
      <c r="G260" s="382"/>
      <c r="H260" s="382"/>
      <c r="I260" s="382"/>
      <c r="J260" s="382"/>
      <c r="K260" s="382"/>
      <c r="L260" s="382"/>
      <c r="M260" s="382"/>
      <c r="N260" s="382"/>
      <c r="O260" s="382"/>
      <c r="P260" s="382"/>
      <c r="Q260" s="382"/>
      <c r="R260" s="382"/>
      <c r="S260" s="382"/>
      <c r="T260" s="382"/>
      <c r="U260" s="382"/>
      <c r="V260" s="382"/>
      <c r="W260" s="382"/>
    </row>
    <row r="261" ht="15.75" customHeight="1">
      <c r="A261" s="382"/>
      <c r="B261" s="382"/>
      <c r="C261" s="382"/>
      <c r="D261" s="382"/>
      <c r="E261" s="382"/>
      <c r="F261" s="382"/>
      <c r="G261" s="382"/>
      <c r="H261" s="382"/>
      <c r="I261" s="382"/>
      <c r="J261" s="382"/>
      <c r="K261" s="382"/>
      <c r="L261" s="382"/>
      <c r="M261" s="382"/>
      <c r="N261" s="382"/>
      <c r="O261" s="382"/>
      <c r="P261" s="382"/>
      <c r="Q261" s="382"/>
      <c r="R261" s="382"/>
      <c r="S261" s="382"/>
      <c r="T261" s="382"/>
      <c r="U261" s="382"/>
      <c r="V261" s="382"/>
      <c r="W261" s="382"/>
    </row>
    <row r="262" ht="15.75" customHeight="1">
      <c r="A262" s="382"/>
      <c r="B262" s="382"/>
      <c r="C262" s="382"/>
      <c r="D262" s="382"/>
      <c r="E262" s="382"/>
      <c r="F262" s="382"/>
      <c r="G262" s="382"/>
      <c r="H262" s="382"/>
      <c r="I262" s="382"/>
      <c r="J262" s="382"/>
      <c r="K262" s="382"/>
      <c r="L262" s="382"/>
      <c r="M262" s="382"/>
      <c r="N262" s="382"/>
      <c r="O262" s="382"/>
      <c r="P262" s="382"/>
      <c r="Q262" s="382"/>
      <c r="R262" s="382"/>
      <c r="S262" s="382"/>
      <c r="T262" s="382"/>
      <c r="U262" s="382"/>
      <c r="V262" s="382"/>
      <c r="W262" s="382"/>
    </row>
    <row r="263" ht="15.75" customHeight="1">
      <c r="A263" s="382"/>
      <c r="B263" s="382"/>
      <c r="C263" s="382"/>
      <c r="D263" s="382"/>
      <c r="E263" s="382"/>
      <c r="F263" s="382"/>
      <c r="G263" s="382"/>
      <c r="H263" s="382"/>
      <c r="I263" s="382"/>
      <c r="J263" s="382"/>
      <c r="K263" s="382"/>
      <c r="L263" s="382"/>
      <c r="M263" s="382"/>
      <c r="N263" s="382"/>
      <c r="O263" s="382"/>
      <c r="P263" s="382"/>
      <c r="Q263" s="382"/>
      <c r="R263" s="382"/>
      <c r="S263" s="382"/>
      <c r="T263" s="382"/>
      <c r="U263" s="382"/>
      <c r="V263" s="382"/>
      <c r="W263" s="382"/>
    </row>
    <row r="264" ht="15.75" customHeight="1">
      <c r="A264" s="382"/>
      <c r="B264" s="382"/>
      <c r="C264" s="382"/>
      <c r="D264" s="382"/>
      <c r="E264" s="382"/>
      <c r="F264" s="382"/>
      <c r="G264" s="382"/>
      <c r="H264" s="382"/>
      <c r="I264" s="382"/>
      <c r="J264" s="382"/>
      <c r="K264" s="382"/>
      <c r="L264" s="382"/>
      <c r="M264" s="382"/>
      <c r="N264" s="382"/>
      <c r="O264" s="382"/>
      <c r="P264" s="382"/>
      <c r="Q264" s="382"/>
      <c r="R264" s="382"/>
      <c r="S264" s="382"/>
      <c r="T264" s="382"/>
      <c r="U264" s="382"/>
      <c r="V264" s="382"/>
      <c r="W264" s="382"/>
    </row>
    <row r="265" ht="15.75" customHeight="1">
      <c r="A265" s="382"/>
      <c r="B265" s="382"/>
      <c r="C265" s="382"/>
      <c r="D265" s="382"/>
      <c r="E265" s="382"/>
      <c r="F265" s="382"/>
      <c r="G265" s="382"/>
      <c r="H265" s="382"/>
      <c r="I265" s="382"/>
      <c r="J265" s="382"/>
      <c r="K265" s="382"/>
      <c r="L265" s="382"/>
      <c r="M265" s="382"/>
      <c r="N265" s="382"/>
      <c r="O265" s="382"/>
      <c r="P265" s="382"/>
      <c r="Q265" s="382"/>
      <c r="R265" s="382"/>
      <c r="S265" s="382"/>
      <c r="T265" s="382"/>
      <c r="U265" s="382"/>
      <c r="V265" s="382"/>
      <c r="W265" s="382"/>
    </row>
    <row r="266" ht="15.75" customHeight="1">
      <c r="A266" s="382"/>
      <c r="B266" s="382"/>
      <c r="C266" s="382"/>
      <c r="D266" s="382"/>
      <c r="E266" s="382"/>
      <c r="F266" s="382"/>
      <c r="G266" s="382"/>
      <c r="H266" s="382"/>
      <c r="I266" s="382"/>
      <c r="J266" s="382"/>
      <c r="K266" s="382"/>
      <c r="L266" s="382"/>
      <c r="M266" s="382"/>
      <c r="N266" s="382"/>
      <c r="O266" s="382"/>
      <c r="P266" s="382"/>
      <c r="Q266" s="382"/>
      <c r="R266" s="382"/>
      <c r="S266" s="382"/>
      <c r="T266" s="382"/>
      <c r="U266" s="382"/>
      <c r="V266" s="382"/>
      <c r="W266" s="382"/>
    </row>
    <row r="267" ht="15.75" customHeight="1">
      <c r="A267" s="382"/>
      <c r="B267" s="382"/>
      <c r="C267" s="382"/>
      <c r="D267" s="382"/>
      <c r="E267" s="382"/>
      <c r="F267" s="382"/>
      <c r="G267" s="382"/>
      <c r="H267" s="382"/>
      <c r="I267" s="382"/>
      <c r="J267" s="382"/>
      <c r="K267" s="382"/>
      <c r="L267" s="382"/>
      <c r="M267" s="382"/>
      <c r="N267" s="382"/>
      <c r="O267" s="382"/>
      <c r="P267" s="382"/>
      <c r="Q267" s="382"/>
      <c r="R267" s="382"/>
      <c r="S267" s="382"/>
      <c r="T267" s="382"/>
      <c r="U267" s="382"/>
      <c r="V267" s="382"/>
      <c r="W267" s="382"/>
    </row>
    <row r="268" ht="15.75" customHeight="1">
      <c r="A268" s="382"/>
      <c r="B268" s="382"/>
      <c r="C268" s="382"/>
      <c r="D268" s="382"/>
      <c r="E268" s="382"/>
      <c r="F268" s="382"/>
      <c r="G268" s="382"/>
      <c r="H268" s="382"/>
      <c r="I268" s="382"/>
      <c r="J268" s="382"/>
      <c r="K268" s="382"/>
      <c r="L268" s="382"/>
      <c r="M268" s="382"/>
      <c r="N268" s="382"/>
      <c r="O268" s="382"/>
      <c r="P268" s="382"/>
      <c r="Q268" s="382"/>
      <c r="R268" s="382"/>
      <c r="S268" s="382"/>
      <c r="T268" s="382"/>
      <c r="U268" s="382"/>
      <c r="V268" s="382"/>
      <c r="W268" s="382"/>
    </row>
    <row r="269" ht="15.75" customHeight="1">
      <c r="A269" s="382"/>
      <c r="B269" s="382"/>
      <c r="C269" s="382"/>
      <c r="D269" s="382"/>
      <c r="E269" s="382"/>
      <c r="F269" s="382"/>
      <c r="G269" s="382"/>
      <c r="H269" s="382"/>
      <c r="I269" s="382"/>
      <c r="J269" s="382"/>
      <c r="K269" s="382"/>
      <c r="L269" s="382"/>
      <c r="M269" s="382"/>
      <c r="N269" s="382"/>
      <c r="O269" s="382"/>
      <c r="P269" s="382"/>
      <c r="Q269" s="382"/>
      <c r="R269" s="382"/>
      <c r="S269" s="382"/>
      <c r="T269" s="382"/>
      <c r="U269" s="382"/>
      <c r="V269" s="382"/>
      <c r="W269" s="382"/>
    </row>
    <row r="270" ht="15.75" customHeight="1">
      <c r="A270" s="382"/>
      <c r="B270" s="382"/>
      <c r="C270" s="382"/>
      <c r="D270" s="382"/>
      <c r="E270" s="382"/>
      <c r="F270" s="382"/>
      <c r="G270" s="382"/>
      <c r="H270" s="382"/>
      <c r="I270" s="382"/>
      <c r="J270" s="382"/>
      <c r="K270" s="382"/>
      <c r="L270" s="382"/>
      <c r="M270" s="382"/>
      <c r="N270" s="382"/>
      <c r="O270" s="382"/>
      <c r="P270" s="382"/>
      <c r="Q270" s="382"/>
      <c r="R270" s="382"/>
      <c r="S270" s="382"/>
      <c r="T270" s="382"/>
      <c r="U270" s="382"/>
      <c r="V270" s="382"/>
      <c r="W270" s="382"/>
    </row>
    <row r="271" ht="15.75" customHeight="1">
      <c r="A271" s="382"/>
      <c r="B271" s="382"/>
      <c r="C271" s="382"/>
      <c r="D271" s="382"/>
      <c r="E271" s="382"/>
      <c r="F271" s="382"/>
      <c r="G271" s="382"/>
      <c r="H271" s="382"/>
      <c r="I271" s="382"/>
      <c r="J271" s="382"/>
      <c r="K271" s="382"/>
      <c r="L271" s="382"/>
      <c r="M271" s="382"/>
      <c r="N271" s="382"/>
      <c r="O271" s="382"/>
      <c r="P271" s="382"/>
      <c r="Q271" s="382"/>
      <c r="R271" s="382"/>
      <c r="S271" s="382"/>
      <c r="T271" s="382"/>
      <c r="U271" s="382"/>
      <c r="V271" s="382"/>
      <c r="W271" s="382"/>
    </row>
    <row r="272" ht="15.75" customHeight="1">
      <c r="A272" s="382"/>
      <c r="B272" s="382"/>
      <c r="C272" s="382"/>
      <c r="D272" s="382"/>
      <c r="E272" s="382"/>
      <c r="F272" s="382"/>
      <c r="G272" s="382"/>
      <c r="H272" s="382"/>
      <c r="I272" s="382"/>
      <c r="J272" s="382"/>
      <c r="K272" s="382"/>
      <c r="L272" s="382"/>
      <c r="M272" s="382"/>
      <c r="N272" s="382"/>
      <c r="O272" s="382"/>
      <c r="P272" s="382"/>
      <c r="Q272" s="382"/>
      <c r="R272" s="382"/>
      <c r="S272" s="382"/>
      <c r="T272" s="382"/>
      <c r="U272" s="382"/>
      <c r="V272" s="382"/>
      <c r="W272" s="382"/>
    </row>
    <row r="273" ht="15.75" customHeight="1">
      <c r="A273" s="382"/>
      <c r="B273" s="382"/>
      <c r="C273" s="382"/>
      <c r="D273" s="382"/>
      <c r="E273" s="382"/>
      <c r="F273" s="382"/>
      <c r="G273" s="382"/>
      <c r="H273" s="382"/>
      <c r="I273" s="382"/>
      <c r="J273" s="382"/>
      <c r="K273" s="382"/>
      <c r="L273" s="382"/>
      <c r="M273" s="382"/>
      <c r="N273" s="382"/>
      <c r="O273" s="382"/>
      <c r="P273" s="382"/>
      <c r="Q273" s="382"/>
      <c r="R273" s="382"/>
      <c r="S273" s="382"/>
      <c r="T273" s="382"/>
      <c r="U273" s="382"/>
      <c r="V273" s="382"/>
      <c r="W273" s="382"/>
    </row>
    <row r="274" ht="15.75" customHeight="1">
      <c r="A274" s="382"/>
      <c r="B274" s="382"/>
      <c r="C274" s="382"/>
      <c r="D274" s="382"/>
      <c r="E274" s="382"/>
      <c r="F274" s="382"/>
      <c r="G274" s="382"/>
      <c r="H274" s="382"/>
      <c r="I274" s="382"/>
      <c r="J274" s="382"/>
      <c r="K274" s="382"/>
      <c r="L274" s="382"/>
      <c r="M274" s="382"/>
      <c r="N274" s="382"/>
      <c r="O274" s="382"/>
      <c r="P274" s="382"/>
      <c r="Q274" s="382"/>
      <c r="R274" s="382"/>
      <c r="S274" s="382"/>
      <c r="T274" s="382"/>
      <c r="U274" s="382"/>
      <c r="V274" s="382"/>
      <c r="W274" s="382"/>
    </row>
    <row r="275" ht="15.75" customHeight="1">
      <c r="A275" s="382"/>
      <c r="B275" s="382"/>
      <c r="C275" s="382"/>
      <c r="D275" s="382"/>
      <c r="E275" s="382"/>
      <c r="F275" s="382"/>
      <c r="G275" s="382"/>
      <c r="H275" s="382"/>
      <c r="I275" s="382"/>
      <c r="J275" s="382"/>
      <c r="K275" s="382"/>
      <c r="L275" s="382"/>
      <c r="M275" s="382"/>
      <c r="N275" s="382"/>
      <c r="O275" s="382"/>
      <c r="P275" s="382"/>
      <c r="Q275" s="382"/>
      <c r="R275" s="382"/>
      <c r="S275" s="382"/>
      <c r="T275" s="382"/>
      <c r="U275" s="382"/>
      <c r="V275" s="382"/>
      <c r="W275" s="382"/>
    </row>
    <row r="276" ht="15.75" customHeight="1">
      <c r="A276" s="382"/>
      <c r="B276" s="382"/>
      <c r="C276" s="382"/>
      <c r="D276" s="382"/>
      <c r="E276" s="382"/>
      <c r="F276" s="382"/>
      <c r="G276" s="382"/>
      <c r="H276" s="382"/>
      <c r="I276" s="382"/>
      <c r="J276" s="382"/>
      <c r="K276" s="382"/>
      <c r="L276" s="382"/>
      <c r="M276" s="382"/>
      <c r="N276" s="382"/>
      <c r="O276" s="382"/>
      <c r="P276" s="382"/>
      <c r="Q276" s="382"/>
      <c r="R276" s="382"/>
      <c r="S276" s="382"/>
      <c r="T276" s="382"/>
      <c r="U276" s="382"/>
      <c r="V276" s="382"/>
      <c r="W276" s="382"/>
    </row>
    <row r="277" ht="15.75" customHeight="1">
      <c r="A277" s="382"/>
      <c r="B277" s="382"/>
      <c r="C277" s="382"/>
      <c r="D277" s="382"/>
      <c r="E277" s="382"/>
      <c r="F277" s="382"/>
      <c r="G277" s="382"/>
      <c r="H277" s="382"/>
      <c r="I277" s="382"/>
      <c r="J277" s="382"/>
      <c r="K277" s="382"/>
      <c r="L277" s="382"/>
      <c r="M277" s="382"/>
      <c r="N277" s="382"/>
      <c r="O277" s="382"/>
      <c r="P277" s="382"/>
      <c r="Q277" s="382"/>
      <c r="R277" s="382"/>
      <c r="S277" s="382"/>
      <c r="T277" s="382"/>
      <c r="U277" s="382"/>
      <c r="V277" s="382"/>
      <c r="W277" s="382"/>
    </row>
    <row r="278" ht="15.75" customHeight="1">
      <c r="A278" s="382"/>
      <c r="B278" s="382"/>
      <c r="C278" s="382"/>
      <c r="D278" s="382"/>
      <c r="E278" s="382"/>
      <c r="F278" s="382"/>
      <c r="G278" s="382"/>
      <c r="H278" s="382"/>
      <c r="I278" s="382"/>
      <c r="J278" s="382"/>
      <c r="K278" s="382"/>
      <c r="L278" s="382"/>
      <c r="M278" s="382"/>
      <c r="N278" s="382"/>
      <c r="O278" s="382"/>
      <c r="P278" s="382"/>
      <c r="Q278" s="382"/>
      <c r="R278" s="382"/>
      <c r="S278" s="382"/>
      <c r="T278" s="382"/>
      <c r="U278" s="382"/>
      <c r="V278" s="382"/>
      <c r="W278" s="382"/>
    </row>
    <row r="279" ht="15.75" customHeight="1">
      <c r="A279" s="382"/>
      <c r="B279" s="382"/>
      <c r="C279" s="382"/>
      <c r="D279" s="382"/>
      <c r="E279" s="382"/>
      <c r="F279" s="382"/>
      <c r="G279" s="382"/>
      <c r="H279" s="382"/>
      <c r="I279" s="382"/>
      <c r="J279" s="382"/>
      <c r="K279" s="382"/>
      <c r="L279" s="382"/>
      <c r="M279" s="382"/>
      <c r="N279" s="382"/>
      <c r="O279" s="382"/>
      <c r="P279" s="382"/>
      <c r="Q279" s="382"/>
      <c r="R279" s="382"/>
      <c r="S279" s="382"/>
      <c r="T279" s="382"/>
      <c r="U279" s="382"/>
      <c r="V279" s="382"/>
      <c r="W279" s="382"/>
    </row>
    <row r="280" ht="15.75" customHeight="1">
      <c r="A280" s="382"/>
      <c r="B280" s="382"/>
      <c r="C280" s="382"/>
      <c r="D280" s="382"/>
      <c r="E280" s="382"/>
      <c r="F280" s="382"/>
      <c r="G280" s="382"/>
      <c r="H280" s="382"/>
      <c r="I280" s="382"/>
      <c r="J280" s="382"/>
      <c r="K280" s="382"/>
      <c r="L280" s="382"/>
      <c r="M280" s="382"/>
      <c r="N280" s="382"/>
      <c r="O280" s="382"/>
      <c r="P280" s="382"/>
      <c r="Q280" s="382"/>
      <c r="R280" s="382"/>
      <c r="S280" s="382"/>
      <c r="T280" s="382"/>
      <c r="U280" s="382"/>
      <c r="V280" s="382"/>
      <c r="W280" s="382"/>
    </row>
    <row r="281" ht="15.75" customHeight="1">
      <c r="A281" s="382"/>
      <c r="B281" s="382"/>
      <c r="C281" s="382"/>
      <c r="D281" s="382"/>
      <c r="E281" s="382"/>
      <c r="F281" s="382"/>
      <c r="G281" s="382"/>
      <c r="H281" s="382"/>
      <c r="I281" s="382"/>
      <c r="J281" s="382"/>
      <c r="K281" s="382"/>
      <c r="L281" s="382"/>
      <c r="M281" s="382"/>
      <c r="N281" s="382"/>
      <c r="O281" s="382"/>
      <c r="P281" s="382"/>
      <c r="Q281" s="382"/>
      <c r="R281" s="382"/>
      <c r="S281" s="382"/>
      <c r="T281" s="382"/>
      <c r="U281" s="382"/>
      <c r="V281" s="382"/>
      <c r="W281" s="382"/>
    </row>
    <row r="282" ht="15.75" customHeight="1">
      <c r="A282" s="382"/>
      <c r="B282" s="382"/>
      <c r="C282" s="382"/>
      <c r="D282" s="382"/>
      <c r="E282" s="382"/>
      <c r="F282" s="382"/>
      <c r="G282" s="382"/>
      <c r="H282" s="382"/>
      <c r="I282" s="382"/>
      <c r="J282" s="382"/>
      <c r="K282" s="382"/>
      <c r="L282" s="382"/>
      <c r="M282" s="382"/>
      <c r="N282" s="382"/>
      <c r="O282" s="382"/>
      <c r="P282" s="382"/>
      <c r="Q282" s="382"/>
      <c r="R282" s="382"/>
      <c r="S282" s="382"/>
      <c r="T282" s="382"/>
      <c r="U282" s="382"/>
      <c r="V282" s="382"/>
      <c r="W282" s="382"/>
    </row>
    <row r="283" ht="15.75" customHeight="1">
      <c r="A283" s="382"/>
      <c r="B283" s="382"/>
      <c r="C283" s="382"/>
      <c r="D283" s="382"/>
      <c r="E283" s="382"/>
      <c r="F283" s="382"/>
      <c r="G283" s="382"/>
      <c r="H283" s="382"/>
      <c r="I283" s="382"/>
      <c r="J283" s="382"/>
      <c r="K283" s="382"/>
      <c r="L283" s="382"/>
      <c r="M283" s="382"/>
      <c r="N283" s="382"/>
      <c r="O283" s="382"/>
      <c r="P283" s="382"/>
      <c r="Q283" s="382"/>
      <c r="R283" s="382"/>
      <c r="S283" s="382"/>
      <c r="T283" s="382"/>
      <c r="U283" s="382"/>
      <c r="V283" s="382"/>
      <c r="W283" s="382"/>
    </row>
    <row r="284" ht="15.75" customHeight="1">
      <c r="A284" s="382"/>
      <c r="B284" s="382"/>
      <c r="C284" s="382"/>
      <c r="D284" s="382"/>
      <c r="E284" s="382"/>
      <c r="F284" s="382"/>
      <c r="G284" s="382"/>
      <c r="H284" s="382"/>
      <c r="I284" s="382"/>
      <c r="J284" s="382"/>
      <c r="K284" s="382"/>
      <c r="L284" s="382"/>
      <c r="M284" s="382"/>
      <c r="N284" s="382"/>
      <c r="O284" s="382"/>
      <c r="P284" s="382"/>
      <c r="Q284" s="382"/>
      <c r="R284" s="382"/>
      <c r="S284" s="382"/>
      <c r="T284" s="382"/>
      <c r="U284" s="382"/>
      <c r="V284" s="382"/>
      <c r="W284" s="382"/>
    </row>
    <row r="285" ht="15.75" customHeight="1">
      <c r="A285" s="382"/>
      <c r="B285" s="382"/>
      <c r="C285" s="382"/>
      <c r="D285" s="382"/>
      <c r="E285" s="382"/>
      <c r="F285" s="382"/>
      <c r="G285" s="382"/>
      <c r="H285" s="382"/>
      <c r="I285" s="382"/>
      <c r="J285" s="382"/>
      <c r="K285" s="382"/>
      <c r="L285" s="382"/>
      <c r="M285" s="382"/>
      <c r="N285" s="382"/>
      <c r="O285" s="382"/>
      <c r="P285" s="382"/>
      <c r="Q285" s="382"/>
      <c r="R285" s="382"/>
      <c r="S285" s="382"/>
      <c r="T285" s="382"/>
      <c r="U285" s="382"/>
      <c r="V285" s="382"/>
      <c r="W285" s="382"/>
    </row>
    <row r="286" ht="15.75" customHeight="1">
      <c r="A286" s="382"/>
      <c r="B286" s="382"/>
      <c r="C286" s="382"/>
      <c r="D286" s="382"/>
      <c r="E286" s="382"/>
      <c r="F286" s="382"/>
      <c r="G286" s="382"/>
      <c r="H286" s="382"/>
      <c r="I286" s="382"/>
      <c r="J286" s="382"/>
      <c r="K286" s="382"/>
      <c r="L286" s="382"/>
      <c r="M286" s="382"/>
      <c r="N286" s="382"/>
      <c r="O286" s="382"/>
      <c r="P286" s="382"/>
      <c r="Q286" s="382"/>
      <c r="R286" s="382"/>
      <c r="S286" s="382"/>
      <c r="T286" s="382"/>
      <c r="U286" s="382"/>
      <c r="V286" s="382"/>
      <c r="W286" s="382"/>
    </row>
    <row r="287" ht="15.75" customHeight="1">
      <c r="A287" s="382"/>
      <c r="B287" s="382"/>
      <c r="C287" s="382"/>
      <c r="D287" s="382"/>
      <c r="E287" s="382"/>
      <c r="F287" s="382"/>
      <c r="G287" s="382"/>
      <c r="H287" s="382"/>
      <c r="I287" s="382"/>
      <c r="J287" s="382"/>
      <c r="K287" s="382"/>
      <c r="L287" s="382"/>
      <c r="M287" s="382"/>
      <c r="N287" s="382"/>
      <c r="O287" s="382"/>
      <c r="P287" s="382"/>
      <c r="Q287" s="382"/>
      <c r="R287" s="382"/>
      <c r="S287" s="382"/>
      <c r="T287" s="382"/>
      <c r="U287" s="382"/>
      <c r="V287" s="382"/>
      <c r="W287" s="382"/>
    </row>
    <row r="288" ht="15.75" customHeight="1">
      <c r="A288" s="382"/>
      <c r="B288" s="382"/>
      <c r="C288" s="382"/>
      <c r="D288" s="382"/>
      <c r="E288" s="382"/>
      <c r="F288" s="382"/>
      <c r="G288" s="382"/>
      <c r="H288" s="382"/>
      <c r="I288" s="382"/>
      <c r="J288" s="382"/>
      <c r="K288" s="382"/>
      <c r="L288" s="382"/>
      <c r="M288" s="382"/>
      <c r="N288" s="382"/>
      <c r="O288" s="382"/>
      <c r="P288" s="382"/>
      <c r="Q288" s="382"/>
      <c r="R288" s="382"/>
      <c r="S288" s="382"/>
      <c r="T288" s="382"/>
      <c r="U288" s="382"/>
      <c r="V288" s="382"/>
      <c r="W288" s="382"/>
    </row>
    <row r="289" ht="15.75" customHeight="1">
      <c r="A289" s="382"/>
      <c r="B289" s="382"/>
      <c r="C289" s="382"/>
      <c r="D289" s="382"/>
      <c r="E289" s="382"/>
      <c r="F289" s="382"/>
      <c r="G289" s="382"/>
      <c r="H289" s="382"/>
      <c r="I289" s="382"/>
      <c r="J289" s="382"/>
      <c r="K289" s="382"/>
      <c r="L289" s="382"/>
      <c r="M289" s="382"/>
      <c r="N289" s="382"/>
      <c r="O289" s="382"/>
      <c r="P289" s="382"/>
      <c r="Q289" s="382"/>
      <c r="R289" s="382"/>
      <c r="S289" s="382"/>
      <c r="T289" s="382"/>
      <c r="U289" s="382"/>
      <c r="V289" s="382"/>
      <c r="W289" s="382"/>
    </row>
    <row r="290" ht="15.75" customHeight="1">
      <c r="A290" s="382"/>
      <c r="B290" s="382"/>
      <c r="C290" s="382"/>
      <c r="D290" s="382"/>
      <c r="E290" s="382"/>
      <c r="F290" s="382"/>
      <c r="G290" s="382"/>
      <c r="H290" s="382"/>
      <c r="I290" s="382"/>
      <c r="J290" s="382"/>
      <c r="K290" s="382"/>
      <c r="L290" s="382"/>
      <c r="M290" s="382"/>
      <c r="N290" s="382"/>
      <c r="O290" s="382"/>
      <c r="P290" s="382"/>
      <c r="Q290" s="382"/>
      <c r="R290" s="382"/>
      <c r="S290" s="382"/>
      <c r="T290" s="382"/>
      <c r="U290" s="382"/>
      <c r="V290" s="382"/>
      <c r="W290" s="382"/>
    </row>
    <row r="291" ht="15.75" customHeight="1">
      <c r="A291" s="382"/>
      <c r="B291" s="382"/>
      <c r="C291" s="382"/>
      <c r="D291" s="382"/>
      <c r="E291" s="382"/>
      <c r="F291" s="382"/>
      <c r="G291" s="382"/>
      <c r="H291" s="382"/>
      <c r="I291" s="382"/>
      <c r="J291" s="382"/>
      <c r="K291" s="382"/>
      <c r="L291" s="382"/>
      <c r="M291" s="382"/>
      <c r="N291" s="382"/>
      <c r="O291" s="382"/>
      <c r="P291" s="382"/>
      <c r="Q291" s="382"/>
      <c r="R291" s="382"/>
      <c r="S291" s="382"/>
      <c r="T291" s="382"/>
      <c r="U291" s="382"/>
      <c r="V291" s="382"/>
      <c r="W291" s="382"/>
    </row>
    <row r="292" ht="15.75" customHeight="1">
      <c r="A292" s="382"/>
      <c r="B292" s="382"/>
      <c r="C292" s="382"/>
      <c r="D292" s="382"/>
      <c r="E292" s="382"/>
      <c r="F292" s="382"/>
      <c r="G292" s="382"/>
      <c r="H292" s="382"/>
      <c r="I292" s="382"/>
      <c r="J292" s="382"/>
      <c r="K292" s="382"/>
      <c r="L292" s="382"/>
      <c r="M292" s="382"/>
      <c r="N292" s="382"/>
      <c r="O292" s="382"/>
      <c r="P292" s="382"/>
      <c r="Q292" s="382"/>
      <c r="R292" s="382"/>
      <c r="S292" s="382"/>
      <c r="T292" s="382"/>
      <c r="U292" s="382"/>
      <c r="V292" s="382"/>
      <c r="W292" s="382"/>
    </row>
    <row r="293" ht="15.75" customHeight="1">
      <c r="A293" s="382"/>
      <c r="B293" s="382"/>
      <c r="C293" s="382"/>
      <c r="D293" s="382"/>
      <c r="E293" s="382"/>
      <c r="F293" s="382"/>
      <c r="G293" s="382"/>
      <c r="H293" s="382"/>
      <c r="I293" s="382"/>
      <c r="J293" s="382"/>
      <c r="K293" s="382"/>
      <c r="L293" s="382"/>
      <c r="M293" s="382"/>
      <c r="N293" s="382"/>
      <c r="O293" s="382"/>
      <c r="P293" s="382"/>
      <c r="Q293" s="382"/>
      <c r="R293" s="382"/>
      <c r="S293" s="382"/>
      <c r="T293" s="382"/>
      <c r="U293" s="382"/>
      <c r="V293" s="382"/>
      <c r="W293" s="382"/>
    </row>
    <row r="294" ht="15.75" customHeight="1">
      <c r="A294" s="382"/>
      <c r="B294" s="382"/>
      <c r="C294" s="382"/>
      <c r="D294" s="382"/>
      <c r="E294" s="382"/>
      <c r="F294" s="382"/>
      <c r="G294" s="382"/>
      <c r="H294" s="382"/>
      <c r="I294" s="382"/>
      <c r="J294" s="382"/>
      <c r="K294" s="382"/>
      <c r="L294" s="382"/>
      <c r="M294" s="382"/>
      <c r="N294" s="382"/>
      <c r="O294" s="382"/>
      <c r="P294" s="382"/>
      <c r="Q294" s="382"/>
      <c r="R294" s="382"/>
      <c r="S294" s="382"/>
      <c r="T294" s="382"/>
      <c r="U294" s="382"/>
      <c r="V294" s="382"/>
      <c r="W294" s="382"/>
    </row>
    <row r="295" ht="15.75" customHeight="1">
      <c r="A295" s="382"/>
      <c r="B295" s="382"/>
      <c r="C295" s="382"/>
      <c r="D295" s="382"/>
      <c r="E295" s="382"/>
      <c r="F295" s="382"/>
      <c r="G295" s="382"/>
      <c r="H295" s="382"/>
      <c r="I295" s="382"/>
      <c r="J295" s="382"/>
      <c r="K295" s="382"/>
      <c r="L295" s="382"/>
      <c r="M295" s="382"/>
      <c r="N295" s="382"/>
      <c r="O295" s="382"/>
      <c r="P295" s="382"/>
      <c r="Q295" s="382"/>
      <c r="R295" s="382"/>
      <c r="S295" s="382"/>
      <c r="T295" s="382"/>
      <c r="U295" s="382"/>
      <c r="V295" s="382"/>
      <c r="W295" s="382"/>
    </row>
    <row r="296" ht="15.75" customHeight="1">
      <c r="A296" s="382"/>
      <c r="B296" s="382"/>
      <c r="C296" s="382"/>
      <c r="D296" s="382"/>
      <c r="E296" s="382"/>
      <c r="F296" s="382"/>
      <c r="G296" s="382"/>
      <c r="H296" s="382"/>
      <c r="I296" s="382"/>
      <c r="J296" s="382"/>
      <c r="K296" s="382"/>
      <c r="L296" s="382"/>
      <c r="M296" s="382"/>
      <c r="N296" s="382"/>
      <c r="O296" s="382"/>
      <c r="P296" s="382"/>
      <c r="Q296" s="382"/>
      <c r="R296" s="382"/>
      <c r="S296" s="382"/>
      <c r="T296" s="382"/>
      <c r="U296" s="382"/>
      <c r="V296" s="382"/>
      <c r="W296" s="382"/>
    </row>
    <row r="297" ht="15.75" customHeight="1">
      <c r="A297" s="382"/>
      <c r="B297" s="382"/>
      <c r="C297" s="382"/>
      <c r="D297" s="382"/>
      <c r="E297" s="382"/>
      <c r="F297" s="382"/>
      <c r="G297" s="382"/>
      <c r="H297" s="382"/>
      <c r="I297" s="382"/>
      <c r="J297" s="382"/>
      <c r="K297" s="382"/>
      <c r="L297" s="382"/>
      <c r="M297" s="382"/>
      <c r="N297" s="382"/>
      <c r="O297" s="382"/>
      <c r="P297" s="382"/>
      <c r="Q297" s="382"/>
      <c r="R297" s="382"/>
      <c r="S297" s="382"/>
      <c r="T297" s="382"/>
      <c r="U297" s="382"/>
      <c r="V297" s="382"/>
      <c r="W297" s="382"/>
    </row>
    <row r="298" ht="15.75" customHeight="1">
      <c r="A298" s="382"/>
      <c r="B298" s="382"/>
      <c r="C298" s="382"/>
      <c r="D298" s="382"/>
      <c r="E298" s="382"/>
      <c r="F298" s="382"/>
      <c r="G298" s="382"/>
      <c r="H298" s="382"/>
      <c r="I298" s="382"/>
      <c r="J298" s="382"/>
      <c r="K298" s="382"/>
      <c r="L298" s="382"/>
      <c r="M298" s="382"/>
      <c r="N298" s="382"/>
      <c r="O298" s="382"/>
      <c r="P298" s="382"/>
      <c r="Q298" s="382"/>
      <c r="R298" s="382"/>
      <c r="S298" s="382"/>
      <c r="T298" s="382"/>
      <c r="U298" s="382"/>
      <c r="V298" s="382"/>
      <c r="W298" s="382"/>
    </row>
    <row r="299" ht="15.75" customHeight="1">
      <c r="A299" s="382"/>
      <c r="B299" s="382"/>
      <c r="C299" s="382"/>
      <c r="D299" s="382"/>
      <c r="E299" s="382"/>
      <c r="F299" s="382"/>
      <c r="G299" s="382"/>
      <c r="H299" s="382"/>
      <c r="I299" s="382"/>
      <c r="J299" s="382"/>
      <c r="K299" s="382"/>
      <c r="L299" s="382"/>
      <c r="M299" s="382"/>
      <c r="N299" s="382"/>
      <c r="O299" s="382"/>
      <c r="P299" s="382"/>
      <c r="Q299" s="382"/>
      <c r="R299" s="382"/>
      <c r="S299" s="382"/>
      <c r="T299" s="382"/>
      <c r="U299" s="382"/>
      <c r="V299" s="382"/>
      <c r="W299" s="382"/>
    </row>
    <row r="300" ht="15.75" customHeight="1">
      <c r="A300" s="382"/>
      <c r="B300" s="382"/>
      <c r="C300" s="382"/>
      <c r="D300" s="382"/>
      <c r="E300" s="382"/>
      <c r="F300" s="382"/>
      <c r="G300" s="382"/>
      <c r="H300" s="382"/>
      <c r="I300" s="382"/>
      <c r="J300" s="382"/>
      <c r="K300" s="382"/>
      <c r="L300" s="382"/>
      <c r="M300" s="382"/>
      <c r="N300" s="382"/>
      <c r="O300" s="382"/>
      <c r="P300" s="382"/>
      <c r="Q300" s="382"/>
      <c r="R300" s="382"/>
      <c r="S300" s="382"/>
      <c r="T300" s="382"/>
      <c r="U300" s="382"/>
      <c r="V300" s="382"/>
      <c r="W300" s="382"/>
    </row>
    <row r="301" ht="15.75" customHeight="1">
      <c r="A301" s="382"/>
      <c r="B301" s="382"/>
      <c r="C301" s="382"/>
      <c r="D301" s="382"/>
      <c r="E301" s="382"/>
      <c r="F301" s="382"/>
      <c r="G301" s="382"/>
      <c r="H301" s="382"/>
      <c r="I301" s="382"/>
      <c r="J301" s="382"/>
      <c r="K301" s="382"/>
      <c r="L301" s="382"/>
      <c r="M301" s="382"/>
      <c r="N301" s="382"/>
      <c r="O301" s="382"/>
      <c r="P301" s="382"/>
      <c r="Q301" s="382"/>
      <c r="R301" s="382"/>
      <c r="S301" s="382"/>
      <c r="T301" s="382"/>
      <c r="U301" s="382"/>
      <c r="V301" s="382"/>
      <c r="W301" s="382"/>
    </row>
    <row r="302" ht="15.75" customHeight="1">
      <c r="A302" s="382"/>
      <c r="B302" s="382"/>
      <c r="C302" s="382"/>
      <c r="D302" s="382"/>
      <c r="E302" s="382"/>
      <c r="F302" s="382"/>
      <c r="G302" s="382"/>
      <c r="H302" s="382"/>
      <c r="I302" s="382"/>
      <c r="J302" s="382"/>
      <c r="K302" s="382"/>
      <c r="L302" s="382"/>
      <c r="M302" s="382"/>
      <c r="N302" s="382"/>
      <c r="O302" s="382"/>
      <c r="P302" s="382"/>
      <c r="Q302" s="382"/>
      <c r="R302" s="382"/>
      <c r="S302" s="382"/>
      <c r="T302" s="382"/>
      <c r="U302" s="382"/>
      <c r="V302" s="382"/>
      <c r="W302" s="382"/>
    </row>
    <row r="303" ht="15.75" customHeight="1">
      <c r="A303" s="382"/>
      <c r="B303" s="382"/>
      <c r="C303" s="382"/>
      <c r="D303" s="382"/>
      <c r="E303" s="382"/>
      <c r="F303" s="382"/>
      <c r="G303" s="382"/>
      <c r="H303" s="382"/>
      <c r="I303" s="382"/>
      <c r="J303" s="382"/>
      <c r="K303" s="382"/>
      <c r="L303" s="382"/>
      <c r="M303" s="382"/>
      <c r="N303" s="382"/>
      <c r="O303" s="382"/>
      <c r="P303" s="382"/>
      <c r="Q303" s="382"/>
      <c r="R303" s="382"/>
      <c r="S303" s="382"/>
      <c r="T303" s="382"/>
      <c r="U303" s="382"/>
      <c r="V303" s="382"/>
      <c r="W303" s="382"/>
    </row>
    <row r="304" ht="15.75" customHeight="1">
      <c r="A304" s="382"/>
      <c r="B304" s="382"/>
      <c r="C304" s="382"/>
      <c r="D304" s="382"/>
      <c r="E304" s="382"/>
      <c r="F304" s="382"/>
      <c r="G304" s="382"/>
      <c r="H304" s="382"/>
      <c r="I304" s="382"/>
      <c r="J304" s="382"/>
      <c r="K304" s="382"/>
      <c r="L304" s="382"/>
      <c r="M304" s="382"/>
      <c r="N304" s="382"/>
      <c r="O304" s="382"/>
      <c r="P304" s="382"/>
      <c r="Q304" s="382"/>
      <c r="R304" s="382"/>
      <c r="S304" s="382"/>
      <c r="T304" s="382"/>
      <c r="U304" s="382"/>
      <c r="V304" s="382"/>
      <c r="W304" s="382"/>
    </row>
    <row r="305" ht="15.75" customHeight="1">
      <c r="A305" s="382"/>
      <c r="B305" s="382"/>
      <c r="C305" s="382"/>
      <c r="D305" s="382"/>
      <c r="E305" s="382"/>
      <c r="F305" s="382"/>
      <c r="G305" s="382"/>
      <c r="H305" s="382"/>
      <c r="I305" s="382"/>
      <c r="J305" s="382"/>
      <c r="K305" s="382"/>
      <c r="L305" s="382"/>
      <c r="M305" s="382"/>
      <c r="N305" s="382"/>
      <c r="O305" s="382"/>
      <c r="P305" s="382"/>
      <c r="Q305" s="382"/>
      <c r="R305" s="382"/>
      <c r="S305" s="382"/>
      <c r="T305" s="382"/>
      <c r="U305" s="382"/>
      <c r="V305" s="382"/>
      <c r="W305" s="382"/>
    </row>
    <row r="306" ht="15.75" customHeight="1">
      <c r="A306" s="382"/>
      <c r="B306" s="382"/>
      <c r="C306" s="382"/>
      <c r="D306" s="382"/>
      <c r="E306" s="382"/>
      <c r="F306" s="382"/>
      <c r="G306" s="382"/>
      <c r="H306" s="382"/>
      <c r="I306" s="382"/>
      <c r="J306" s="382"/>
      <c r="K306" s="382"/>
      <c r="L306" s="382"/>
      <c r="M306" s="382"/>
      <c r="N306" s="382"/>
      <c r="O306" s="382"/>
      <c r="P306" s="382"/>
      <c r="Q306" s="382"/>
      <c r="R306" s="382"/>
      <c r="S306" s="382"/>
      <c r="T306" s="382"/>
      <c r="U306" s="382"/>
      <c r="V306" s="382"/>
      <c r="W306" s="382"/>
    </row>
    <row r="307" ht="15.75" customHeight="1">
      <c r="A307" s="382"/>
      <c r="B307" s="382"/>
      <c r="C307" s="382"/>
      <c r="D307" s="382"/>
      <c r="E307" s="382"/>
      <c r="F307" s="382"/>
      <c r="G307" s="382"/>
      <c r="H307" s="382"/>
      <c r="I307" s="382"/>
      <c r="J307" s="382"/>
      <c r="K307" s="382"/>
      <c r="L307" s="382"/>
      <c r="M307" s="382"/>
      <c r="N307" s="382"/>
      <c r="O307" s="382"/>
      <c r="P307" s="382"/>
      <c r="Q307" s="382"/>
      <c r="R307" s="382"/>
      <c r="S307" s="382"/>
      <c r="T307" s="382"/>
      <c r="U307" s="382"/>
      <c r="V307" s="382"/>
      <c r="W307" s="382"/>
    </row>
    <row r="308" ht="15.75" customHeight="1">
      <c r="A308" s="382"/>
      <c r="B308" s="382"/>
      <c r="C308" s="382"/>
      <c r="D308" s="382"/>
      <c r="E308" s="382"/>
      <c r="F308" s="382"/>
      <c r="G308" s="382"/>
      <c r="H308" s="382"/>
      <c r="I308" s="382"/>
      <c r="J308" s="382"/>
      <c r="K308" s="382"/>
      <c r="L308" s="382"/>
      <c r="M308" s="382"/>
      <c r="N308" s="382"/>
      <c r="O308" s="382"/>
      <c r="P308" s="382"/>
      <c r="Q308" s="382"/>
      <c r="R308" s="382"/>
      <c r="S308" s="382"/>
      <c r="T308" s="382"/>
      <c r="U308" s="382"/>
      <c r="V308" s="382"/>
      <c r="W308" s="382"/>
    </row>
    <row r="309" ht="15.75" customHeight="1">
      <c r="A309" s="382"/>
      <c r="B309" s="382"/>
      <c r="C309" s="382"/>
      <c r="D309" s="382"/>
      <c r="E309" s="382"/>
      <c r="F309" s="382"/>
      <c r="G309" s="382"/>
      <c r="H309" s="382"/>
      <c r="I309" s="382"/>
      <c r="J309" s="382"/>
      <c r="K309" s="382"/>
      <c r="L309" s="382"/>
      <c r="M309" s="382"/>
      <c r="N309" s="382"/>
      <c r="O309" s="382"/>
      <c r="P309" s="382"/>
      <c r="Q309" s="382"/>
      <c r="R309" s="382"/>
      <c r="S309" s="382"/>
      <c r="T309" s="382"/>
      <c r="U309" s="382"/>
      <c r="V309" s="382"/>
      <c r="W309" s="382"/>
    </row>
    <row r="310" ht="15.75" customHeight="1">
      <c r="A310" s="382"/>
      <c r="B310" s="382"/>
      <c r="C310" s="382"/>
      <c r="D310" s="382"/>
      <c r="E310" s="382"/>
      <c r="F310" s="382"/>
      <c r="G310" s="382"/>
      <c r="H310" s="382"/>
      <c r="I310" s="382"/>
      <c r="J310" s="382"/>
      <c r="K310" s="382"/>
      <c r="L310" s="382"/>
      <c r="M310" s="382"/>
      <c r="N310" s="382"/>
      <c r="O310" s="382"/>
      <c r="P310" s="382"/>
      <c r="Q310" s="382"/>
      <c r="R310" s="382"/>
      <c r="S310" s="382"/>
      <c r="T310" s="382"/>
      <c r="U310" s="382"/>
      <c r="V310" s="382"/>
      <c r="W310" s="382"/>
    </row>
    <row r="311" ht="15.75" customHeight="1">
      <c r="A311" s="382"/>
      <c r="B311" s="382"/>
      <c r="C311" s="382"/>
      <c r="D311" s="382"/>
      <c r="E311" s="382"/>
      <c r="F311" s="382"/>
      <c r="G311" s="382"/>
      <c r="H311" s="382"/>
      <c r="I311" s="382"/>
      <c r="J311" s="382"/>
      <c r="K311" s="382"/>
      <c r="L311" s="382"/>
      <c r="M311" s="382"/>
      <c r="N311" s="382"/>
      <c r="O311" s="382"/>
      <c r="P311" s="382"/>
      <c r="Q311" s="382"/>
      <c r="R311" s="382"/>
      <c r="S311" s="382"/>
      <c r="T311" s="382"/>
      <c r="U311" s="382"/>
      <c r="V311" s="382"/>
      <c r="W311" s="382"/>
    </row>
    <row r="312" ht="15.75" customHeight="1">
      <c r="A312" s="382"/>
      <c r="B312" s="382"/>
      <c r="C312" s="382"/>
      <c r="D312" s="382"/>
      <c r="E312" s="382"/>
      <c r="F312" s="382"/>
      <c r="G312" s="382"/>
      <c r="H312" s="382"/>
      <c r="I312" s="382"/>
      <c r="J312" s="382"/>
      <c r="K312" s="382"/>
      <c r="L312" s="382"/>
      <c r="M312" s="382"/>
      <c r="N312" s="382"/>
      <c r="O312" s="382"/>
      <c r="P312" s="382"/>
      <c r="Q312" s="382"/>
      <c r="R312" s="382"/>
      <c r="S312" s="382"/>
      <c r="T312" s="382"/>
      <c r="U312" s="382"/>
      <c r="V312" s="382"/>
      <c r="W312" s="382"/>
    </row>
    <row r="313" ht="15.75" customHeight="1">
      <c r="A313" s="382"/>
      <c r="B313" s="382"/>
      <c r="C313" s="382"/>
      <c r="D313" s="382"/>
      <c r="E313" s="382"/>
      <c r="F313" s="382"/>
      <c r="G313" s="382"/>
      <c r="H313" s="382"/>
      <c r="I313" s="382"/>
      <c r="J313" s="382"/>
      <c r="K313" s="382"/>
      <c r="L313" s="382"/>
      <c r="M313" s="382"/>
      <c r="N313" s="382"/>
      <c r="O313" s="382"/>
      <c r="P313" s="382"/>
      <c r="Q313" s="382"/>
      <c r="R313" s="382"/>
      <c r="S313" s="382"/>
      <c r="T313" s="382"/>
      <c r="U313" s="382"/>
      <c r="V313" s="382"/>
      <c r="W313" s="382"/>
    </row>
    <row r="314" ht="15.75" customHeight="1">
      <c r="A314" s="382"/>
      <c r="B314" s="382"/>
      <c r="C314" s="382"/>
      <c r="D314" s="382"/>
      <c r="E314" s="382"/>
      <c r="F314" s="382"/>
      <c r="G314" s="382"/>
      <c r="H314" s="382"/>
      <c r="I314" s="382"/>
      <c r="J314" s="382"/>
      <c r="K314" s="382"/>
      <c r="L314" s="382"/>
      <c r="M314" s="382"/>
      <c r="N314" s="382"/>
      <c r="O314" s="382"/>
      <c r="P314" s="382"/>
      <c r="Q314" s="382"/>
      <c r="R314" s="382"/>
      <c r="S314" s="382"/>
      <c r="T314" s="382"/>
      <c r="U314" s="382"/>
      <c r="V314" s="382"/>
      <c r="W314" s="382"/>
    </row>
    <row r="315" ht="15.75" customHeight="1">
      <c r="A315" s="382"/>
      <c r="B315" s="382"/>
      <c r="C315" s="382"/>
      <c r="D315" s="382"/>
      <c r="E315" s="382"/>
      <c r="F315" s="382"/>
      <c r="G315" s="382"/>
      <c r="H315" s="382"/>
      <c r="I315" s="382"/>
      <c r="J315" s="382"/>
      <c r="K315" s="382"/>
      <c r="L315" s="382"/>
      <c r="M315" s="382"/>
      <c r="N315" s="382"/>
      <c r="O315" s="382"/>
      <c r="P315" s="382"/>
      <c r="Q315" s="382"/>
      <c r="R315" s="382"/>
      <c r="S315" s="382"/>
      <c r="T315" s="382"/>
      <c r="U315" s="382"/>
      <c r="V315" s="382"/>
      <c r="W315" s="382"/>
    </row>
    <row r="316" ht="15.75" customHeight="1">
      <c r="A316" s="382"/>
      <c r="B316" s="382"/>
      <c r="C316" s="382"/>
      <c r="D316" s="382"/>
      <c r="E316" s="382"/>
      <c r="F316" s="382"/>
      <c r="G316" s="382"/>
      <c r="H316" s="382"/>
      <c r="I316" s="382"/>
      <c r="J316" s="382"/>
      <c r="K316" s="382"/>
      <c r="L316" s="382"/>
      <c r="M316" s="382"/>
      <c r="N316" s="382"/>
      <c r="O316" s="382"/>
      <c r="P316" s="382"/>
      <c r="Q316" s="382"/>
      <c r="R316" s="382"/>
      <c r="S316" s="382"/>
      <c r="T316" s="382"/>
      <c r="U316" s="382"/>
      <c r="V316" s="382"/>
      <c r="W316" s="382"/>
    </row>
    <row r="317" ht="15.75" customHeight="1">
      <c r="A317" s="382"/>
      <c r="B317" s="382"/>
      <c r="C317" s="382"/>
      <c r="D317" s="382"/>
      <c r="E317" s="382"/>
      <c r="F317" s="382"/>
      <c r="G317" s="382"/>
      <c r="H317" s="382"/>
      <c r="I317" s="382"/>
      <c r="J317" s="382"/>
      <c r="K317" s="382"/>
      <c r="L317" s="382"/>
      <c r="M317" s="382"/>
      <c r="N317" s="382"/>
      <c r="O317" s="382"/>
      <c r="P317" s="382"/>
      <c r="Q317" s="382"/>
      <c r="R317" s="382"/>
      <c r="S317" s="382"/>
      <c r="T317" s="382"/>
      <c r="U317" s="382"/>
      <c r="V317" s="382"/>
      <c r="W317" s="382"/>
    </row>
    <row r="318" ht="15.75" customHeight="1">
      <c r="A318" s="382"/>
      <c r="B318" s="382"/>
      <c r="C318" s="382"/>
      <c r="D318" s="382"/>
      <c r="E318" s="382"/>
      <c r="F318" s="382"/>
      <c r="G318" s="382"/>
      <c r="H318" s="382"/>
      <c r="I318" s="382"/>
      <c r="J318" s="382"/>
      <c r="K318" s="382"/>
      <c r="L318" s="382"/>
      <c r="M318" s="382"/>
      <c r="N318" s="382"/>
      <c r="O318" s="382"/>
      <c r="P318" s="382"/>
      <c r="Q318" s="382"/>
      <c r="R318" s="382"/>
      <c r="S318" s="382"/>
      <c r="T318" s="382"/>
      <c r="U318" s="382"/>
      <c r="V318" s="382"/>
      <c r="W318" s="382"/>
    </row>
    <row r="319" ht="15.75" customHeight="1">
      <c r="A319" s="382"/>
      <c r="B319" s="382"/>
      <c r="C319" s="382"/>
      <c r="D319" s="382"/>
      <c r="E319" s="382"/>
      <c r="F319" s="382"/>
      <c r="G319" s="382"/>
      <c r="H319" s="382"/>
      <c r="I319" s="382"/>
      <c r="J319" s="382"/>
      <c r="K319" s="382"/>
      <c r="L319" s="382"/>
      <c r="M319" s="382"/>
      <c r="N319" s="382"/>
      <c r="O319" s="382"/>
      <c r="P319" s="382"/>
      <c r="Q319" s="382"/>
      <c r="R319" s="382"/>
      <c r="S319" s="382"/>
      <c r="T319" s="382"/>
      <c r="U319" s="382"/>
      <c r="V319" s="382"/>
      <c r="W319" s="382"/>
    </row>
    <row r="320" ht="15.75" customHeight="1">
      <c r="A320" s="382"/>
      <c r="B320" s="382"/>
      <c r="C320" s="382"/>
      <c r="D320" s="382"/>
      <c r="E320" s="382"/>
      <c r="F320" s="382"/>
      <c r="G320" s="382"/>
      <c r="H320" s="382"/>
      <c r="I320" s="382"/>
      <c r="J320" s="382"/>
      <c r="K320" s="382"/>
      <c r="L320" s="382"/>
      <c r="M320" s="382"/>
      <c r="N320" s="382"/>
      <c r="O320" s="382"/>
      <c r="P320" s="382"/>
      <c r="Q320" s="382"/>
      <c r="R320" s="382"/>
      <c r="S320" s="382"/>
      <c r="T320" s="382"/>
      <c r="U320" s="382"/>
      <c r="V320" s="382"/>
      <c r="W320" s="382"/>
    </row>
    <row r="321" ht="15.75" customHeight="1">
      <c r="A321" s="382"/>
      <c r="B321" s="382"/>
      <c r="C321" s="382"/>
      <c r="D321" s="382"/>
      <c r="E321" s="382"/>
      <c r="F321" s="382"/>
      <c r="G321" s="382"/>
      <c r="H321" s="382"/>
      <c r="I321" s="382"/>
      <c r="J321" s="382"/>
      <c r="K321" s="382"/>
      <c r="L321" s="382"/>
      <c r="M321" s="382"/>
      <c r="N321" s="382"/>
      <c r="O321" s="382"/>
      <c r="P321" s="382"/>
      <c r="Q321" s="382"/>
      <c r="R321" s="382"/>
      <c r="S321" s="382"/>
      <c r="T321" s="382"/>
      <c r="U321" s="382"/>
      <c r="V321" s="382"/>
      <c r="W321" s="382"/>
    </row>
    <row r="322" ht="15.75" customHeight="1">
      <c r="A322" s="382"/>
      <c r="B322" s="382"/>
      <c r="C322" s="382"/>
      <c r="D322" s="382"/>
      <c r="E322" s="382"/>
      <c r="F322" s="382"/>
      <c r="G322" s="382"/>
      <c r="H322" s="382"/>
      <c r="I322" s="382"/>
      <c r="J322" s="382"/>
      <c r="K322" s="382"/>
      <c r="L322" s="382"/>
      <c r="M322" s="382"/>
      <c r="N322" s="382"/>
      <c r="O322" s="382"/>
      <c r="P322" s="382"/>
      <c r="Q322" s="382"/>
      <c r="R322" s="382"/>
      <c r="S322" s="382"/>
      <c r="T322" s="382"/>
      <c r="U322" s="382"/>
      <c r="V322" s="382"/>
      <c r="W322" s="382"/>
    </row>
    <row r="323" ht="15.75" customHeight="1">
      <c r="A323" s="382"/>
      <c r="B323" s="382"/>
      <c r="C323" s="382"/>
      <c r="D323" s="382"/>
      <c r="E323" s="382"/>
      <c r="F323" s="382"/>
      <c r="G323" s="382"/>
      <c r="H323" s="382"/>
      <c r="I323" s="382"/>
      <c r="J323" s="382"/>
      <c r="K323" s="382"/>
      <c r="L323" s="382"/>
      <c r="M323" s="382"/>
      <c r="N323" s="382"/>
      <c r="O323" s="382"/>
      <c r="P323" s="382"/>
      <c r="Q323" s="382"/>
      <c r="R323" s="382"/>
      <c r="S323" s="382"/>
      <c r="T323" s="382"/>
      <c r="U323" s="382"/>
      <c r="V323" s="382"/>
      <c r="W323" s="382"/>
    </row>
    <row r="324" ht="15.75" customHeight="1">
      <c r="A324" s="382"/>
      <c r="B324" s="382"/>
      <c r="C324" s="382"/>
      <c r="D324" s="382"/>
      <c r="E324" s="382"/>
      <c r="F324" s="382"/>
      <c r="G324" s="382"/>
      <c r="H324" s="382"/>
      <c r="I324" s="382"/>
      <c r="J324" s="382"/>
      <c r="K324" s="382"/>
      <c r="L324" s="382"/>
      <c r="M324" s="382"/>
      <c r="N324" s="382"/>
      <c r="O324" s="382"/>
      <c r="P324" s="382"/>
      <c r="Q324" s="382"/>
      <c r="R324" s="382"/>
      <c r="S324" s="382"/>
      <c r="T324" s="382"/>
      <c r="U324" s="382"/>
      <c r="V324" s="382"/>
      <c r="W324" s="382"/>
    </row>
    <row r="325" ht="15.75" customHeight="1">
      <c r="A325" s="382"/>
      <c r="B325" s="382"/>
      <c r="C325" s="382"/>
      <c r="D325" s="382"/>
      <c r="E325" s="382"/>
      <c r="F325" s="382"/>
      <c r="G325" s="382"/>
      <c r="H325" s="382"/>
      <c r="I325" s="382"/>
      <c r="J325" s="382"/>
      <c r="K325" s="382"/>
      <c r="L325" s="382"/>
      <c r="M325" s="382"/>
      <c r="N325" s="382"/>
      <c r="O325" s="382"/>
      <c r="P325" s="382"/>
      <c r="Q325" s="382"/>
      <c r="R325" s="382"/>
      <c r="S325" s="382"/>
      <c r="T325" s="382"/>
      <c r="U325" s="382"/>
      <c r="V325" s="382"/>
      <c r="W325" s="382"/>
    </row>
    <row r="326" ht="15.75" customHeight="1">
      <c r="A326" s="382"/>
      <c r="B326" s="382"/>
      <c r="C326" s="382"/>
      <c r="D326" s="382"/>
      <c r="E326" s="382"/>
      <c r="F326" s="382"/>
      <c r="G326" s="382"/>
      <c r="H326" s="382"/>
      <c r="I326" s="382"/>
      <c r="J326" s="382"/>
      <c r="K326" s="382"/>
      <c r="L326" s="382"/>
      <c r="M326" s="382"/>
      <c r="N326" s="382"/>
      <c r="O326" s="382"/>
      <c r="P326" s="382"/>
      <c r="Q326" s="382"/>
      <c r="R326" s="382"/>
      <c r="S326" s="382"/>
      <c r="T326" s="382"/>
      <c r="U326" s="382"/>
      <c r="V326" s="382"/>
      <c r="W326" s="382"/>
    </row>
    <row r="327" ht="15.75" customHeight="1">
      <c r="A327" s="382"/>
      <c r="B327" s="382"/>
      <c r="C327" s="382"/>
      <c r="D327" s="382"/>
      <c r="E327" s="382"/>
      <c r="F327" s="382"/>
      <c r="G327" s="382"/>
      <c r="H327" s="382"/>
      <c r="I327" s="382"/>
      <c r="J327" s="382"/>
      <c r="K327" s="382"/>
      <c r="L327" s="382"/>
      <c r="M327" s="382"/>
      <c r="N327" s="382"/>
      <c r="O327" s="382"/>
      <c r="P327" s="382"/>
      <c r="Q327" s="382"/>
      <c r="R327" s="382"/>
      <c r="S327" s="382"/>
      <c r="T327" s="382"/>
      <c r="U327" s="382"/>
      <c r="V327" s="382"/>
      <c r="W327" s="382"/>
    </row>
    <row r="328" ht="15.75" customHeight="1">
      <c r="A328" s="382"/>
      <c r="B328" s="382"/>
      <c r="C328" s="382"/>
      <c r="D328" s="382"/>
      <c r="E328" s="382"/>
      <c r="F328" s="382"/>
      <c r="G328" s="382"/>
      <c r="H328" s="382"/>
      <c r="I328" s="382"/>
      <c r="J328" s="382"/>
      <c r="K328" s="382"/>
      <c r="L328" s="382"/>
      <c r="M328" s="382"/>
      <c r="N328" s="382"/>
      <c r="O328" s="382"/>
      <c r="P328" s="382"/>
      <c r="Q328" s="382"/>
      <c r="R328" s="382"/>
      <c r="S328" s="382"/>
      <c r="T328" s="382"/>
      <c r="U328" s="382"/>
      <c r="V328" s="382"/>
      <c r="W328" s="382"/>
    </row>
    <row r="329" ht="15.75" customHeight="1">
      <c r="A329" s="382"/>
      <c r="B329" s="382"/>
      <c r="C329" s="382"/>
      <c r="D329" s="382"/>
      <c r="E329" s="382"/>
      <c r="F329" s="382"/>
      <c r="G329" s="382"/>
      <c r="H329" s="382"/>
      <c r="I329" s="382"/>
      <c r="J329" s="382"/>
      <c r="K329" s="382"/>
      <c r="L329" s="382"/>
      <c r="M329" s="382"/>
      <c r="N329" s="382"/>
      <c r="O329" s="382"/>
      <c r="P329" s="382"/>
      <c r="Q329" s="382"/>
      <c r="R329" s="382"/>
      <c r="S329" s="382"/>
      <c r="T329" s="382"/>
      <c r="U329" s="382"/>
      <c r="V329" s="382"/>
      <c r="W329" s="382"/>
    </row>
    <row r="330" ht="15.75" customHeight="1">
      <c r="A330" s="382"/>
      <c r="B330" s="382"/>
      <c r="C330" s="382"/>
      <c r="D330" s="382"/>
      <c r="E330" s="382"/>
      <c r="F330" s="382"/>
      <c r="G330" s="382"/>
      <c r="H330" s="382"/>
      <c r="I330" s="382"/>
      <c r="J330" s="382"/>
      <c r="K330" s="382"/>
      <c r="L330" s="382"/>
      <c r="M330" s="382"/>
      <c r="N330" s="382"/>
      <c r="O330" s="382"/>
      <c r="P330" s="382"/>
      <c r="Q330" s="382"/>
      <c r="R330" s="382"/>
      <c r="S330" s="382"/>
      <c r="T330" s="382"/>
      <c r="U330" s="382"/>
      <c r="V330" s="382"/>
      <c r="W330" s="382"/>
    </row>
    <row r="331" ht="15.75" customHeight="1">
      <c r="A331" s="382"/>
      <c r="B331" s="382"/>
      <c r="C331" s="382"/>
      <c r="D331" s="382"/>
      <c r="E331" s="382"/>
      <c r="F331" s="382"/>
      <c r="G331" s="382"/>
      <c r="H331" s="382"/>
      <c r="I331" s="382"/>
      <c r="J331" s="382"/>
      <c r="K331" s="382"/>
      <c r="L331" s="382"/>
      <c r="M331" s="382"/>
      <c r="N331" s="382"/>
      <c r="O331" s="382"/>
      <c r="P331" s="382"/>
      <c r="Q331" s="382"/>
      <c r="R331" s="382"/>
      <c r="S331" s="382"/>
      <c r="T331" s="382"/>
      <c r="U331" s="382"/>
      <c r="V331" s="382"/>
      <c r="W331" s="382"/>
    </row>
    <row r="332" ht="15.75" customHeight="1">
      <c r="A332" s="382"/>
      <c r="B332" s="382"/>
      <c r="C332" s="382"/>
      <c r="D332" s="382"/>
      <c r="E332" s="382"/>
      <c r="F332" s="382"/>
      <c r="G332" s="382"/>
      <c r="H332" s="382"/>
      <c r="I332" s="382"/>
      <c r="J332" s="382"/>
      <c r="K332" s="382"/>
      <c r="L332" s="382"/>
      <c r="M332" s="382"/>
      <c r="N332" s="382"/>
      <c r="O332" s="382"/>
      <c r="P332" s="382"/>
      <c r="Q332" s="382"/>
      <c r="R332" s="382"/>
      <c r="S332" s="382"/>
      <c r="T332" s="382"/>
      <c r="U332" s="382"/>
      <c r="V332" s="382"/>
      <c r="W332" s="382"/>
    </row>
    <row r="333" ht="15.75" customHeight="1">
      <c r="A333" s="382"/>
      <c r="B333" s="382"/>
      <c r="C333" s="382"/>
      <c r="D333" s="382"/>
      <c r="E333" s="382"/>
      <c r="F333" s="382"/>
      <c r="G333" s="382"/>
      <c r="H333" s="382"/>
      <c r="I333" s="382"/>
      <c r="J333" s="382"/>
      <c r="K333" s="382"/>
      <c r="L333" s="382"/>
      <c r="M333" s="382"/>
      <c r="N333" s="382"/>
      <c r="O333" s="382"/>
      <c r="P333" s="382"/>
      <c r="Q333" s="382"/>
      <c r="R333" s="382"/>
      <c r="S333" s="382"/>
      <c r="T333" s="382"/>
      <c r="U333" s="382"/>
      <c r="V333" s="382"/>
      <c r="W333" s="382"/>
    </row>
    <row r="334" ht="15.75" customHeight="1">
      <c r="A334" s="382"/>
      <c r="B334" s="382"/>
      <c r="C334" s="382"/>
      <c r="D334" s="382"/>
      <c r="E334" s="382"/>
      <c r="F334" s="382"/>
      <c r="G334" s="382"/>
      <c r="H334" s="382"/>
      <c r="I334" s="382"/>
      <c r="J334" s="382"/>
      <c r="K334" s="382"/>
      <c r="L334" s="382"/>
      <c r="M334" s="382"/>
      <c r="N334" s="382"/>
      <c r="O334" s="382"/>
      <c r="P334" s="382"/>
      <c r="Q334" s="382"/>
      <c r="R334" s="382"/>
      <c r="S334" s="382"/>
      <c r="T334" s="382"/>
      <c r="U334" s="382"/>
      <c r="V334" s="382"/>
      <c r="W334" s="382"/>
    </row>
    <row r="335" ht="15.75" customHeight="1">
      <c r="A335" s="382"/>
      <c r="B335" s="382"/>
      <c r="C335" s="382"/>
      <c r="D335" s="382"/>
      <c r="E335" s="382"/>
      <c r="F335" s="382"/>
      <c r="G335" s="382"/>
      <c r="H335" s="382"/>
      <c r="I335" s="382"/>
      <c r="J335" s="382"/>
      <c r="K335" s="382"/>
      <c r="L335" s="382"/>
      <c r="M335" s="382"/>
      <c r="N335" s="382"/>
      <c r="O335" s="382"/>
      <c r="P335" s="382"/>
      <c r="Q335" s="382"/>
      <c r="R335" s="382"/>
      <c r="S335" s="382"/>
      <c r="T335" s="382"/>
      <c r="U335" s="382"/>
      <c r="V335" s="382"/>
      <c r="W335" s="382"/>
    </row>
    <row r="336" ht="15.75" customHeight="1">
      <c r="A336" s="382"/>
      <c r="B336" s="382"/>
      <c r="C336" s="382"/>
      <c r="D336" s="382"/>
      <c r="E336" s="382"/>
      <c r="F336" s="382"/>
      <c r="G336" s="382"/>
      <c r="H336" s="382"/>
      <c r="I336" s="382"/>
      <c r="J336" s="382"/>
      <c r="K336" s="382"/>
      <c r="L336" s="382"/>
      <c r="M336" s="382"/>
      <c r="N336" s="382"/>
      <c r="O336" s="382"/>
      <c r="P336" s="382"/>
      <c r="Q336" s="382"/>
      <c r="R336" s="382"/>
      <c r="S336" s="382"/>
      <c r="T336" s="382"/>
      <c r="U336" s="382"/>
      <c r="V336" s="382"/>
      <c r="W336" s="382"/>
    </row>
    <row r="337" ht="15.75" customHeight="1">
      <c r="A337" s="382"/>
      <c r="B337" s="382"/>
      <c r="C337" s="382"/>
      <c r="D337" s="382"/>
      <c r="E337" s="382"/>
      <c r="F337" s="382"/>
      <c r="G337" s="382"/>
      <c r="H337" s="382"/>
      <c r="I337" s="382"/>
      <c r="J337" s="382"/>
      <c r="K337" s="382"/>
      <c r="L337" s="382"/>
      <c r="M337" s="382"/>
      <c r="N337" s="382"/>
      <c r="O337" s="382"/>
      <c r="P337" s="382"/>
      <c r="Q337" s="382"/>
      <c r="R337" s="382"/>
      <c r="S337" s="382"/>
      <c r="T337" s="382"/>
      <c r="U337" s="382"/>
      <c r="V337" s="382"/>
      <c r="W337" s="382"/>
    </row>
    <row r="338" ht="15.75" customHeight="1">
      <c r="A338" s="382"/>
      <c r="B338" s="382"/>
      <c r="C338" s="382"/>
      <c r="D338" s="382"/>
      <c r="E338" s="382"/>
      <c r="F338" s="382"/>
      <c r="G338" s="382"/>
      <c r="H338" s="382"/>
      <c r="I338" s="382"/>
      <c r="J338" s="382"/>
      <c r="K338" s="382"/>
      <c r="L338" s="382"/>
      <c r="M338" s="382"/>
      <c r="N338" s="382"/>
      <c r="O338" s="382"/>
      <c r="P338" s="382"/>
      <c r="Q338" s="382"/>
      <c r="R338" s="382"/>
      <c r="S338" s="382"/>
      <c r="T338" s="382"/>
      <c r="U338" s="382"/>
      <c r="V338" s="382"/>
      <c r="W338" s="382"/>
    </row>
    <row r="339" ht="15.75" customHeight="1">
      <c r="A339" s="382"/>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row>
    <row r="340" ht="15.75" customHeight="1">
      <c r="A340" s="382"/>
      <c r="B340" s="382"/>
      <c r="C340" s="382"/>
      <c r="D340" s="382"/>
      <c r="E340" s="382"/>
      <c r="F340" s="382"/>
      <c r="G340" s="382"/>
      <c r="H340" s="382"/>
      <c r="I340" s="382"/>
      <c r="J340" s="382"/>
      <c r="K340" s="382"/>
      <c r="L340" s="382"/>
      <c r="M340" s="382"/>
      <c r="N340" s="382"/>
      <c r="O340" s="382"/>
      <c r="P340" s="382"/>
      <c r="Q340" s="382"/>
      <c r="R340" s="382"/>
      <c r="S340" s="382"/>
      <c r="T340" s="382"/>
      <c r="U340" s="382"/>
      <c r="V340" s="382"/>
      <c r="W340" s="382"/>
    </row>
    <row r="341" ht="15.75" customHeight="1">
      <c r="A341" s="382"/>
      <c r="B341" s="382"/>
      <c r="C341" s="382"/>
      <c r="D341" s="382"/>
      <c r="E341" s="382"/>
      <c r="F341" s="382"/>
      <c r="G341" s="382"/>
      <c r="H341" s="382"/>
      <c r="I341" s="382"/>
      <c r="J341" s="382"/>
      <c r="K341" s="382"/>
      <c r="L341" s="382"/>
      <c r="M341" s="382"/>
      <c r="N341" s="382"/>
      <c r="O341" s="382"/>
      <c r="P341" s="382"/>
      <c r="Q341" s="382"/>
      <c r="R341" s="382"/>
      <c r="S341" s="382"/>
      <c r="T341" s="382"/>
      <c r="U341" s="382"/>
      <c r="V341" s="382"/>
      <c r="W341" s="382"/>
    </row>
    <row r="342" ht="15.75" customHeight="1">
      <c r="A342" s="382"/>
      <c r="B342" s="382"/>
      <c r="C342" s="382"/>
      <c r="D342" s="382"/>
      <c r="E342" s="382"/>
      <c r="F342" s="382"/>
      <c r="G342" s="382"/>
      <c r="H342" s="382"/>
      <c r="I342" s="382"/>
      <c r="J342" s="382"/>
      <c r="K342" s="382"/>
      <c r="L342" s="382"/>
      <c r="M342" s="382"/>
      <c r="N342" s="382"/>
      <c r="O342" s="382"/>
      <c r="P342" s="382"/>
      <c r="Q342" s="382"/>
      <c r="R342" s="382"/>
      <c r="S342" s="382"/>
      <c r="T342" s="382"/>
      <c r="U342" s="382"/>
      <c r="V342" s="382"/>
      <c r="W342" s="382"/>
    </row>
    <row r="343" ht="15.75" customHeight="1">
      <c r="A343" s="382"/>
      <c r="B343" s="382"/>
      <c r="C343" s="382"/>
      <c r="D343" s="382"/>
      <c r="E343" s="382"/>
      <c r="F343" s="382"/>
      <c r="G343" s="382"/>
      <c r="H343" s="382"/>
      <c r="I343" s="382"/>
      <c r="J343" s="382"/>
      <c r="K343" s="382"/>
      <c r="L343" s="382"/>
      <c r="M343" s="382"/>
      <c r="N343" s="382"/>
      <c r="O343" s="382"/>
      <c r="P343" s="382"/>
      <c r="Q343" s="382"/>
      <c r="R343" s="382"/>
      <c r="S343" s="382"/>
      <c r="T343" s="382"/>
      <c r="U343" s="382"/>
      <c r="V343" s="382"/>
      <c r="W343" s="382"/>
    </row>
    <row r="344" ht="15.75" customHeight="1">
      <c r="A344" s="382"/>
      <c r="B344" s="382"/>
      <c r="C344" s="382"/>
      <c r="D344" s="382"/>
      <c r="E344" s="382"/>
      <c r="F344" s="382"/>
      <c r="G344" s="382"/>
      <c r="H344" s="382"/>
      <c r="I344" s="382"/>
      <c r="J344" s="382"/>
      <c r="K344" s="382"/>
      <c r="L344" s="382"/>
      <c r="M344" s="382"/>
      <c r="N344" s="382"/>
      <c r="O344" s="382"/>
      <c r="P344" s="382"/>
      <c r="Q344" s="382"/>
      <c r="R344" s="382"/>
      <c r="S344" s="382"/>
      <c r="T344" s="382"/>
      <c r="U344" s="382"/>
      <c r="V344" s="382"/>
      <c r="W344" s="382"/>
    </row>
    <row r="345" ht="15.75" customHeight="1">
      <c r="A345" s="382"/>
      <c r="B345" s="382"/>
      <c r="C345" s="382"/>
      <c r="D345" s="382"/>
      <c r="E345" s="382"/>
      <c r="F345" s="382"/>
      <c r="G345" s="382"/>
      <c r="H345" s="382"/>
      <c r="I345" s="382"/>
      <c r="J345" s="382"/>
      <c r="K345" s="382"/>
      <c r="L345" s="382"/>
      <c r="M345" s="382"/>
      <c r="N345" s="382"/>
      <c r="O345" s="382"/>
      <c r="P345" s="382"/>
      <c r="Q345" s="382"/>
      <c r="R345" s="382"/>
      <c r="S345" s="382"/>
      <c r="T345" s="382"/>
      <c r="U345" s="382"/>
      <c r="V345" s="382"/>
      <c r="W345" s="382"/>
    </row>
    <row r="346" ht="15.75" customHeight="1">
      <c r="A346" s="382"/>
      <c r="B346" s="382"/>
      <c r="C346" s="382"/>
      <c r="D346" s="382"/>
      <c r="E346" s="382"/>
      <c r="F346" s="382"/>
      <c r="G346" s="382"/>
      <c r="H346" s="382"/>
      <c r="I346" s="382"/>
      <c r="J346" s="382"/>
      <c r="K346" s="382"/>
      <c r="L346" s="382"/>
      <c r="M346" s="382"/>
      <c r="N346" s="382"/>
      <c r="O346" s="382"/>
      <c r="P346" s="382"/>
      <c r="Q346" s="382"/>
      <c r="R346" s="382"/>
      <c r="S346" s="382"/>
      <c r="T346" s="382"/>
      <c r="U346" s="382"/>
      <c r="V346" s="382"/>
      <c r="W346" s="382"/>
    </row>
    <row r="347" ht="15.75" customHeight="1">
      <c r="A347" s="382"/>
      <c r="B347" s="382"/>
      <c r="C347" s="382"/>
      <c r="D347" s="382"/>
      <c r="E347" s="382"/>
      <c r="F347" s="382"/>
      <c r="G347" s="382"/>
      <c r="H347" s="382"/>
      <c r="I347" s="382"/>
      <c r="J347" s="382"/>
      <c r="K347" s="382"/>
      <c r="L347" s="382"/>
      <c r="M347" s="382"/>
      <c r="N347" s="382"/>
      <c r="O347" s="382"/>
      <c r="P347" s="382"/>
      <c r="Q347" s="382"/>
      <c r="R347" s="382"/>
      <c r="S347" s="382"/>
      <c r="T347" s="382"/>
      <c r="U347" s="382"/>
      <c r="V347" s="382"/>
      <c r="W347" s="382"/>
    </row>
    <row r="348" ht="15.75" customHeight="1">
      <c r="A348" s="382"/>
      <c r="B348" s="382"/>
      <c r="C348" s="382"/>
      <c r="D348" s="382"/>
      <c r="E348" s="382"/>
      <c r="F348" s="382"/>
      <c r="G348" s="382"/>
      <c r="H348" s="382"/>
      <c r="I348" s="382"/>
      <c r="J348" s="382"/>
      <c r="K348" s="382"/>
      <c r="L348" s="382"/>
      <c r="M348" s="382"/>
      <c r="N348" s="382"/>
      <c r="O348" s="382"/>
      <c r="P348" s="382"/>
      <c r="Q348" s="382"/>
      <c r="R348" s="382"/>
      <c r="S348" s="382"/>
      <c r="T348" s="382"/>
      <c r="U348" s="382"/>
      <c r="V348" s="382"/>
      <c r="W348" s="382"/>
    </row>
    <row r="349" ht="15.75" customHeight="1">
      <c r="A349" s="382"/>
      <c r="B349" s="382"/>
      <c r="C349" s="382"/>
      <c r="D349" s="382"/>
      <c r="E349" s="382"/>
      <c r="F349" s="382"/>
      <c r="G349" s="382"/>
      <c r="H349" s="382"/>
      <c r="I349" s="382"/>
      <c r="J349" s="382"/>
      <c r="K349" s="382"/>
      <c r="L349" s="382"/>
      <c r="M349" s="382"/>
      <c r="N349" s="382"/>
      <c r="O349" s="382"/>
      <c r="P349" s="382"/>
      <c r="Q349" s="382"/>
      <c r="R349" s="382"/>
      <c r="S349" s="382"/>
      <c r="T349" s="382"/>
      <c r="U349" s="382"/>
      <c r="V349" s="382"/>
      <c r="W349" s="382"/>
    </row>
    <row r="350" ht="15.75" customHeight="1">
      <c r="A350" s="382"/>
      <c r="B350" s="382"/>
      <c r="C350" s="382"/>
      <c r="D350" s="382"/>
      <c r="E350" s="382"/>
      <c r="F350" s="382"/>
      <c r="G350" s="382"/>
      <c r="H350" s="382"/>
      <c r="I350" s="382"/>
      <c r="J350" s="382"/>
      <c r="K350" s="382"/>
      <c r="L350" s="382"/>
      <c r="M350" s="382"/>
      <c r="N350" s="382"/>
      <c r="O350" s="382"/>
      <c r="P350" s="382"/>
      <c r="Q350" s="382"/>
      <c r="R350" s="382"/>
      <c r="S350" s="382"/>
      <c r="T350" s="382"/>
      <c r="U350" s="382"/>
      <c r="V350" s="382"/>
      <c r="W350" s="382"/>
    </row>
    <row r="351" ht="15.75" customHeight="1">
      <c r="A351" s="382"/>
      <c r="B351" s="382"/>
      <c r="C351" s="382"/>
      <c r="D351" s="382"/>
      <c r="E351" s="382"/>
      <c r="F351" s="382"/>
      <c r="G351" s="382"/>
      <c r="H351" s="382"/>
      <c r="I351" s="382"/>
      <c r="J351" s="382"/>
      <c r="K351" s="382"/>
      <c r="L351" s="382"/>
      <c r="M351" s="382"/>
      <c r="N351" s="382"/>
      <c r="O351" s="382"/>
      <c r="P351" s="382"/>
      <c r="Q351" s="382"/>
      <c r="R351" s="382"/>
      <c r="S351" s="382"/>
      <c r="T351" s="382"/>
      <c r="U351" s="382"/>
      <c r="V351" s="382"/>
      <c r="W351" s="382"/>
    </row>
    <row r="352" ht="15.75" customHeight="1">
      <c r="A352" s="382"/>
      <c r="B352" s="382"/>
      <c r="C352" s="382"/>
      <c r="D352" s="382"/>
      <c r="E352" s="382"/>
      <c r="F352" s="382"/>
      <c r="G352" s="382"/>
      <c r="H352" s="382"/>
      <c r="I352" s="382"/>
      <c r="J352" s="382"/>
      <c r="K352" s="382"/>
      <c r="L352" s="382"/>
      <c r="M352" s="382"/>
      <c r="N352" s="382"/>
      <c r="O352" s="382"/>
      <c r="P352" s="382"/>
      <c r="Q352" s="382"/>
      <c r="R352" s="382"/>
      <c r="S352" s="382"/>
      <c r="T352" s="382"/>
      <c r="U352" s="382"/>
      <c r="V352" s="382"/>
      <c r="W352" s="382"/>
    </row>
    <row r="353" ht="15.75" customHeight="1">
      <c r="A353" s="382"/>
      <c r="B353" s="382"/>
      <c r="C353" s="382"/>
      <c r="D353" s="382"/>
      <c r="E353" s="382"/>
      <c r="F353" s="382"/>
      <c r="G353" s="382"/>
      <c r="H353" s="382"/>
      <c r="I353" s="382"/>
      <c r="J353" s="382"/>
      <c r="K353" s="382"/>
      <c r="L353" s="382"/>
      <c r="M353" s="382"/>
      <c r="N353" s="382"/>
      <c r="O353" s="382"/>
      <c r="P353" s="382"/>
      <c r="Q353" s="382"/>
      <c r="R353" s="382"/>
      <c r="S353" s="382"/>
      <c r="T353" s="382"/>
      <c r="U353" s="382"/>
      <c r="V353" s="382"/>
      <c r="W353" s="382"/>
    </row>
    <row r="354" ht="15.75" customHeight="1">
      <c r="A354" s="382"/>
      <c r="B354" s="382"/>
      <c r="C354" s="382"/>
      <c r="D354" s="382"/>
      <c r="E354" s="382"/>
      <c r="F354" s="382"/>
      <c r="G354" s="382"/>
      <c r="H354" s="382"/>
      <c r="I354" s="382"/>
      <c r="J354" s="382"/>
      <c r="K354" s="382"/>
      <c r="L354" s="382"/>
      <c r="M354" s="382"/>
      <c r="N354" s="382"/>
      <c r="O354" s="382"/>
      <c r="P354" s="382"/>
      <c r="Q354" s="382"/>
      <c r="R354" s="382"/>
      <c r="S354" s="382"/>
      <c r="T354" s="382"/>
      <c r="U354" s="382"/>
      <c r="V354" s="382"/>
      <c r="W354" s="382"/>
    </row>
    <row r="355" ht="15.75" customHeight="1">
      <c r="A355" s="382"/>
      <c r="B355" s="382"/>
      <c r="C355" s="382"/>
      <c r="D355" s="382"/>
      <c r="E355" s="382"/>
      <c r="F355" s="382"/>
      <c r="G355" s="382"/>
      <c r="H355" s="382"/>
      <c r="I355" s="382"/>
      <c r="J355" s="382"/>
      <c r="K355" s="382"/>
      <c r="L355" s="382"/>
      <c r="M355" s="382"/>
      <c r="N355" s="382"/>
      <c r="O355" s="382"/>
      <c r="P355" s="382"/>
      <c r="Q355" s="382"/>
      <c r="R355" s="382"/>
      <c r="S355" s="382"/>
      <c r="T355" s="382"/>
      <c r="U355" s="382"/>
      <c r="V355" s="382"/>
      <c r="W355" s="382"/>
    </row>
    <row r="356" ht="15.75" customHeight="1">
      <c r="A356" s="382"/>
      <c r="B356" s="382"/>
      <c r="C356" s="382"/>
      <c r="D356" s="382"/>
      <c r="E356" s="382"/>
      <c r="F356" s="382"/>
      <c r="G356" s="382"/>
      <c r="H356" s="382"/>
      <c r="I356" s="382"/>
      <c r="J356" s="382"/>
      <c r="K356" s="382"/>
      <c r="L356" s="382"/>
      <c r="M356" s="382"/>
      <c r="N356" s="382"/>
      <c r="O356" s="382"/>
      <c r="P356" s="382"/>
      <c r="Q356" s="382"/>
      <c r="R356" s="382"/>
      <c r="S356" s="382"/>
      <c r="T356" s="382"/>
      <c r="U356" s="382"/>
      <c r="V356" s="382"/>
      <c r="W356" s="382"/>
    </row>
    <row r="357" ht="15.75" customHeight="1">
      <c r="A357" s="382"/>
      <c r="B357" s="382"/>
      <c r="C357" s="382"/>
      <c r="D357" s="382"/>
      <c r="E357" s="382"/>
      <c r="F357" s="382"/>
      <c r="G357" s="382"/>
      <c r="H357" s="382"/>
      <c r="I357" s="382"/>
      <c r="J357" s="382"/>
      <c r="K357" s="382"/>
      <c r="L357" s="382"/>
      <c r="M357" s="382"/>
      <c r="N357" s="382"/>
      <c r="O357" s="382"/>
      <c r="P357" s="382"/>
      <c r="Q357" s="382"/>
      <c r="R357" s="382"/>
      <c r="S357" s="382"/>
      <c r="T357" s="382"/>
      <c r="U357" s="382"/>
      <c r="V357" s="382"/>
      <c r="W357" s="382"/>
    </row>
    <row r="358" ht="15.75" customHeight="1">
      <c r="A358" s="382"/>
      <c r="B358" s="382"/>
      <c r="C358" s="382"/>
      <c r="D358" s="382"/>
      <c r="E358" s="382"/>
      <c r="F358" s="382"/>
      <c r="G358" s="382"/>
      <c r="H358" s="382"/>
      <c r="I358" s="382"/>
      <c r="J358" s="382"/>
      <c r="K358" s="382"/>
      <c r="L358" s="382"/>
      <c r="M358" s="382"/>
      <c r="N358" s="382"/>
      <c r="O358" s="382"/>
      <c r="P358" s="382"/>
      <c r="Q358" s="382"/>
      <c r="R358" s="382"/>
      <c r="S358" s="382"/>
      <c r="T358" s="382"/>
      <c r="U358" s="382"/>
      <c r="V358" s="382"/>
      <c r="W358" s="382"/>
    </row>
    <row r="359" ht="15.75" customHeight="1">
      <c r="A359" s="382"/>
      <c r="B359" s="382"/>
      <c r="C359" s="382"/>
      <c r="D359" s="382"/>
      <c r="E359" s="382"/>
      <c r="F359" s="382"/>
      <c r="G359" s="382"/>
      <c r="H359" s="382"/>
      <c r="I359" s="382"/>
      <c r="J359" s="382"/>
      <c r="K359" s="382"/>
      <c r="L359" s="382"/>
      <c r="M359" s="382"/>
      <c r="N359" s="382"/>
      <c r="O359" s="382"/>
      <c r="P359" s="382"/>
      <c r="Q359" s="382"/>
      <c r="R359" s="382"/>
      <c r="S359" s="382"/>
      <c r="T359" s="382"/>
      <c r="U359" s="382"/>
      <c r="V359" s="382"/>
      <c r="W359" s="382"/>
    </row>
    <row r="360" ht="15.75" customHeight="1">
      <c r="A360" s="382"/>
      <c r="B360" s="382"/>
      <c r="C360" s="382"/>
      <c r="D360" s="382"/>
      <c r="E360" s="382"/>
      <c r="F360" s="382"/>
      <c r="G360" s="382"/>
      <c r="H360" s="382"/>
      <c r="I360" s="382"/>
      <c r="J360" s="382"/>
      <c r="K360" s="382"/>
      <c r="L360" s="382"/>
      <c r="M360" s="382"/>
      <c r="N360" s="382"/>
      <c r="O360" s="382"/>
      <c r="P360" s="382"/>
      <c r="Q360" s="382"/>
      <c r="R360" s="382"/>
      <c r="S360" s="382"/>
      <c r="T360" s="382"/>
      <c r="U360" s="382"/>
      <c r="V360" s="382"/>
      <c r="W360" s="382"/>
    </row>
    <row r="361" ht="15.75" customHeight="1">
      <c r="A361" s="382"/>
      <c r="B361" s="382"/>
      <c r="C361" s="382"/>
      <c r="D361" s="382"/>
      <c r="E361" s="382"/>
      <c r="F361" s="382"/>
      <c r="G361" s="382"/>
      <c r="H361" s="382"/>
      <c r="I361" s="382"/>
      <c r="J361" s="382"/>
      <c r="K361" s="382"/>
      <c r="L361" s="382"/>
      <c r="M361" s="382"/>
      <c r="N361" s="382"/>
      <c r="O361" s="382"/>
      <c r="P361" s="382"/>
      <c r="Q361" s="382"/>
      <c r="R361" s="382"/>
      <c r="S361" s="382"/>
      <c r="T361" s="382"/>
      <c r="U361" s="382"/>
      <c r="V361" s="382"/>
      <c r="W361" s="382"/>
    </row>
    <row r="362" ht="15.75" customHeight="1">
      <c r="A362" s="382"/>
      <c r="B362" s="382"/>
      <c r="C362" s="382"/>
      <c r="D362" s="382"/>
      <c r="E362" s="382"/>
      <c r="F362" s="382"/>
      <c r="G362" s="382"/>
      <c r="H362" s="382"/>
      <c r="I362" s="382"/>
      <c r="J362" s="382"/>
      <c r="K362" s="382"/>
      <c r="L362" s="382"/>
      <c r="M362" s="382"/>
      <c r="N362" s="382"/>
      <c r="O362" s="382"/>
      <c r="P362" s="382"/>
      <c r="Q362" s="382"/>
      <c r="R362" s="382"/>
      <c r="S362" s="382"/>
      <c r="T362" s="382"/>
      <c r="U362" s="382"/>
      <c r="V362" s="382"/>
      <c r="W362" s="382"/>
    </row>
    <row r="363" ht="15.75" customHeight="1">
      <c r="A363" s="382"/>
      <c r="B363" s="382"/>
      <c r="C363" s="382"/>
      <c r="D363" s="382"/>
      <c r="E363" s="382"/>
      <c r="F363" s="382"/>
      <c r="G363" s="382"/>
      <c r="H363" s="382"/>
      <c r="I363" s="382"/>
      <c r="J363" s="382"/>
      <c r="K363" s="382"/>
      <c r="L363" s="382"/>
      <c r="M363" s="382"/>
      <c r="N363" s="382"/>
      <c r="O363" s="382"/>
      <c r="P363" s="382"/>
      <c r="Q363" s="382"/>
      <c r="R363" s="382"/>
      <c r="S363" s="382"/>
      <c r="T363" s="382"/>
      <c r="U363" s="382"/>
      <c r="V363" s="382"/>
      <c r="W363" s="382"/>
    </row>
    <row r="364" ht="15.75" customHeight="1">
      <c r="A364" s="382"/>
      <c r="B364" s="382"/>
      <c r="C364" s="382"/>
      <c r="D364" s="382"/>
      <c r="E364" s="382"/>
      <c r="F364" s="382"/>
      <c r="G364" s="382"/>
      <c r="H364" s="382"/>
      <c r="I364" s="382"/>
      <c r="J364" s="382"/>
      <c r="K364" s="382"/>
      <c r="L364" s="382"/>
      <c r="M364" s="382"/>
      <c r="N364" s="382"/>
      <c r="O364" s="382"/>
      <c r="P364" s="382"/>
      <c r="Q364" s="382"/>
      <c r="R364" s="382"/>
      <c r="S364" s="382"/>
      <c r="T364" s="382"/>
      <c r="U364" s="382"/>
      <c r="V364" s="382"/>
      <c r="W364" s="382"/>
    </row>
    <row r="365" ht="15.75" customHeight="1">
      <c r="A365" s="382"/>
      <c r="B365" s="382"/>
      <c r="C365" s="382"/>
      <c r="D365" s="382"/>
      <c r="E365" s="382"/>
      <c r="F365" s="382"/>
      <c r="G365" s="382"/>
      <c r="H365" s="382"/>
      <c r="I365" s="382"/>
      <c r="J365" s="382"/>
      <c r="K365" s="382"/>
      <c r="L365" s="382"/>
      <c r="M365" s="382"/>
      <c r="N365" s="382"/>
      <c r="O365" s="382"/>
      <c r="P365" s="382"/>
      <c r="Q365" s="382"/>
      <c r="R365" s="382"/>
      <c r="S365" s="382"/>
      <c r="T365" s="382"/>
      <c r="U365" s="382"/>
      <c r="V365" s="382"/>
      <c r="W365" s="382"/>
    </row>
    <row r="366" ht="15.75" customHeight="1">
      <c r="A366" s="382"/>
      <c r="B366" s="382"/>
      <c r="C366" s="382"/>
      <c r="D366" s="382"/>
      <c r="E366" s="382"/>
      <c r="F366" s="382"/>
      <c r="G366" s="382"/>
      <c r="H366" s="382"/>
      <c r="I366" s="382"/>
      <c r="J366" s="382"/>
      <c r="K366" s="382"/>
      <c r="L366" s="382"/>
      <c r="M366" s="382"/>
      <c r="N366" s="382"/>
      <c r="O366" s="382"/>
      <c r="P366" s="382"/>
      <c r="Q366" s="382"/>
      <c r="R366" s="382"/>
      <c r="S366" s="382"/>
      <c r="T366" s="382"/>
      <c r="U366" s="382"/>
      <c r="V366" s="382"/>
      <c r="W366" s="382"/>
    </row>
    <row r="367" ht="15.75" customHeight="1">
      <c r="A367" s="382"/>
      <c r="B367" s="382"/>
      <c r="C367" s="382"/>
      <c r="D367" s="382"/>
      <c r="E367" s="382"/>
      <c r="F367" s="382"/>
      <c r="G367" s="382"/>
      <c r="H367" s="382"/>
      <c r="I367" s="382"/>
      <c r="J367" s="382"/>
      <c r="K367" s="382"/>
      <c r="L367" s="382"/>
      <c r="M367" s="382"/>
      <c r="N367" s="382"/>
      <c r="O367" s="382"/>
      <c r="P367" s="382"/>
      <c r="Q367" s="382"/>
      <c r="R367" s="382"/>
      <c r="S367" s="382"/>
      <c r="T367" s="382"/>
      <c r="U367" s="382"/>
      <c r="V367" s="382"/>
      <c r="W367" s="382"/>
    </row>
    <row r="368" ht="15.75" customHeight="1">
      <c r="A368" s="382"/>
      <c r="B368" s="382"/>
      <c r="C368" s="382"/>
      <c r="D368" s="382"/>
      <c r="E368" s="382"/>
      <c r="F368" s="382"/>
      <c r="G368" s="382"/>
      <c r="H368" s="382"/>
      <c r="I368" s="382"/>
      <c r="J368" s="382"/>
      <c r="K368" s="382"/>
      <c r="L368" s="382"/>
      <c r="M368" s="382"/>
      <c r="N368" s="382"/>
      <c r="O368" s="382"/>
      <c r="P368" s="382"/>
      <c r="Q368" s="382"/>
      <c r="R368" s="382"/>
      <c r="S368" s="382"/>
      <c r="T368" s="382"/>
      <c r="U368" s="382"/>
      <c r="V368" s="382"/>
      <c r="W368" s="382"/>
    </row>
    <row r="369" ht="15.75" customHeight="1">
      <c r="A369" s="382"/>
      <c r="B369" s="382"/>
      <c r="C369" s="382"/>
      <c r="D369" s="382"/>
      <c r="E369" s="382"/>
      <c r="F369" s="382"/>
      <c r="G369" s="382"/>
      <c r="H369" s="382"/>
      <c r="I369" s="382"/>
      <c r="J369" s="382"/>
      <c r="K369" s="382"/>
      <c r="L369" s="382"/>
      <c r="M369" s="382"/>
      <c r="N369" s="382"/>
      <c r="O369" s="382"/>
      <c r="P369" s="382"/>
      <c r="Q369" s="382"/>
      <c r="R369" s="382"/>
      <c r="S369" s="382"/>
      <c r="T369" s="382"/>
      <c r="U369" s="382"/>
      <c r="V369" s="382"/>
      <c r="W369" s="382"/>
    </row>
    <row r="370" ht="15.75" customHeight="1">
      <c r="A370" s="382"/>
      <c r="B370" s="382"/>
      <c r="C370" s="382"/>
      <c r="D370" s="382"/>
      <c r="E370" s="382"/>
      <c r="F370" s="382"/>
      <c r="G370" s="382"/>
      <c r="H370" s="382"/>
      <c r="I370" s="382"/>
      <c r="J370" s="382"/>
      <c r="K370" s="382"/>
      <c r="L370" s="382"/>
      <c r="M370" s="382"/>
      <c r="N370" s="382"/>
      <c r="O370" s="382"/>
      <c r="P370" s="382"/>
      <c r="Q370" s="382"/>
      <c r="R370" s="382"/>
      <c r="S370" s="382"/>
      <c r="T370" s="382"/>
      <c r="U370" s="382"/>
      <c r="V370" s="382"/>
      <c r="W370" s="382"/>
    </row>
    <row r="371" ht="15.75" customHeight="1">
      <c r="A371" s="382"/>
      <c r="B371" s="382"/>
      <c r="C371" s="382"/>
      <c r="D371" s="382"/>
      <c r="E371" s="382"/>
      <c r="F371" s="382"/>
      <c r="G371" s="382"/>
      <c r="H371" s="382"/>
      <c r="I371" s="382"/>
      <c r="J371" s="382"/>
      <c r="K371" s="382"/>
      <c r="L371" s="382"/>
      <c r="M371" s="382"/>
      <c r="N371" s="382"/>
      <c r="O371" s="382"/>
      <c r="P371" s="382"/>
      <c r="Q371" s="382"/>
      <c r="R371" s="382"/>
      <c r="S371" s="382"/>
      <c r="T371" s="382"/>
      <c r="U371" s="382"/>
      <c r="V371" s="382"/>
      <c r="W371" s="382"/>
    </row>
    <row r="372" ht="15.75" customHeight="1">
      <c r="A372" s="382"/>
      <c r="B372" s="382"/>
      <c r="C372" s="382"/>
      <c r="D372" s="382"/>
      <c r="E372" s="382"/>
      <c r="F372" s="382"/>
      <c r="G372" s="382"/>
      <c r="H372" s="382"/>
      <c r="I372" s="382"/>
      <c r="J372" s="382"/>
      <c r="K372" s="382"/>
      <c r="L372" s="382"/>
      <c r="M372" s="382"/>
      <c r="N372" s="382"/>
      <c r="O372" s="382"/>
      <c r="P372" s="382"/>
      <c r="Q372" s="382"/>
      <c r="R372" s="382"/>
      <c r="S372" s="382"/>
      <c r="T372" s="382"/>
      <c r="U372" s="382"/>
      <c r="V372" s="382"/>
      <c r="W372" s="382"/>
    </row>
    <row r="373" ht="15.75" customHeight="1">
      <c r="A373" s="382"/>
      <c r="B373" s="382"/>
      <c r="C373" s="382"/>
      <c r="D373" s="382"/>
      <c r="E373" s="382"/>
      <c r="F373" s="382"/>
      <c r="G373" s="382"/>
      <c r="H373" s="382"/>
      <c r="I373" s="382"/>
      <c r="J373" s="382"/>
      <c r="K373" s="382"/>
      <c r="L373" s="382"/>
      <c r="M373" s="382"/>
      <c r="N373" s="382"/>
      <c r="O373" s="382"/>
      <c r="P373" s="382"/>
      <c r="Q373" s="382"/>
      <c r="R373" s="382"/>
      <c r="S373" s="382"/>
      <c r="T373" s="382"/>
      <c r="U373" s="382"/>
      <c r="V373" s="382"/>
      <c r="W373" s="382"/>
    </row>
    <row r="374" ht="15.75" customHeight="1">
      <c r="A374" s="382"/>
      <c r="B374" s="382"/>
      <c r="C374" s="382"/>
      <c r="D374" s="382"/>
      <c r="E374" s="382"/>
      <c r="F374" s="382"/>
      <c r="G374" s="382"/>
      <c r="H374" s="382"/>
      <c r="I374" s="382"/>
      <c r="J374" s="382"/>
      <c r="K374" s="382"/>
      <c r="L374" s="382"/>
      <c r="M374" s="382"/>
      <c r="N374" s="382"/>
      <c r="O374" s="382"/>
      <c r="P374" s="382"/>
      <c r="Q374" s="382"/>
      <c r="R374" s="382"/>
      <c r="S374" s="382"/>
      <c r="T374" s="382"/>
      <c r="U374" s="382"/>
      <c r="V374" s="382"/>
      <c r="W374" s="382"/>
    </row>
    <row r="375" ht="15.75" customHeight="1">
      <c r="A375" s="382"/>
      <c r="B375" s="382"/>
      <c r="C375" s="382"/>
      <c r="D375" s="382"/>
      <c r="E375" s="382"/>
      <c r="F375" s="382"/>
      <c r="G375" s="382"/>
      <c r="H375" s="382"/>
      <c r="I375" s="382"/>
      <c r="J375" s="382"/>
      <c r="K375" s="382"/>
      <c r="L375" s="382"/>
      <c r="M375" s="382"/>
      <c r="N375" s="382"/>
      <c r="O375" s="382"/>
      <c r="P375" s="382"/>
      <c r="Q375" s="382"/>
      <c r="R375" s="382"/>
      <c r="S375" s="382"/>
      <c r="T375" s="382"/>
      <c r="U375" s="382"/>
      <c r="V375" s="382"/>
      <c r="W375" s="382"/>
    </row>
    <row r="376" ht="15.75" customHeight="1">
      <c r="A376" s="382"/>
      <c r="B376" s="382"/>
      <c r="C376" s="382"/>
      <c r="D376" s="382"/>
      <c r="E376" s="382"/>
      <c r="F376" s="382"/>
      <c r="G376" s="382"/>
      <c r="H376" s="382"/>
      <c r="I376" s="382"/>
      <c r="J376" s="382"/>
      <c r="K376" s="382"/>
      <c r="L376" s="382"/>
      <c r="M376" s="382"/>
      <c r="N376" s="382"/>
      <c r="O376" s="382"/>
      <c r="P376" s="382"/>
      <c r="Q376" s="382"/>
      <c r="R376" s="382"/>
      <c r="S376" s="382"/>
      <c r="T376" s="382"/>
      <c r="U376" s="382"/>
      <c r="V376" s="382"/>
      <c r="W376" s="382"/>
    </row>
    <row r="377" ht="15.75" customHeight="1">
      <c r="A377" s="382"/>
      <c r="B377" s="382"/>
      <c r="C377" s="382"/>
      <c r="D377" s="382"/>
      <c r="E377" s="382"/>
      <c r="F377" s="382"/>
      <c r="G377" s="382"/>
      <c r="H377" s="382"/>
      <c r="I377" s="382"/>
      <c r="J377" s="382"/>
      <c r="K377" s="382"/>
      <c r="L377" s="382"/>
      <c r="M377" s="382"/>
      <c r="N377" s="382"/>
      <c r="O377" s="382"/>
      <c r="P377" s="382"/>
      <c r="Q377" s="382"/>
      <c r="R377" s="382"/>
      <c r="S377" s="382"/>
      <c r="T377" s="382"/>
      <c r="U377" s="382"/>
      <c r="V377" s="382"/>
      <c r="W377" s="382"/>
    </row>
    <row r="378" ht="15.75" customHeight="1">
      <c r="A378" s="382"/>
      <c r="B378" s="382"/>
      <c r="C378" s="382"/>
      <c r="D378" s="382"/>
      <c r="E378" s="382"/>
      <c r="F378" s="382"/>
      <c r="G378" s="382"/>
      <c r="H378" s="382"/>
      <c r="I378" s="382"/>
      <c r="J378" s="382"/>
      <c r="K378" s="382"/>
      <c r="L378" s="382"/>
      <c r="M378" s="382"/>
      <c r="N378" s="382"/>
      <c r="O378" s="382"/>
      <c r="P378" s="382"/>
      <c r="Q378" s="382"/>
      <c r="R378" s="382"/>
      <c r="S378" s="382"/>
      <c r="T378" s="382"/>
      <c r="U378" s="382"/>
      <c r="V378" s="382"/>
      <c r="W378" s="382"/>
    </row>
    <row r="379" ht="15.75" customHeight="1">
      <c r="A379" s="382"/>
      <c r="B379" s="382"/>
      <c r="C379" s="382"/>
      <c r="D379" s="382"/>
      <c r="E379" s="382"/>
      <c r="F379" s="382"/>
      <c r="G379" s="382"/>
      <c r="H379" s="382"/>
      <c r="I379" s="382"/>
      <c r="J379" s="382"/>
      <c r="K379" s="382"/>
      <c r="L379" s="382"/>
      <c r="M379" s="382"/>
      <c r="N379" s="382"/>
      <c r="O379" s="382"/>
      <c r="P379" s="382"/>
      <c r="Q379" s="382"/>
      <c r="R379" s="382"/>
      <c r="S379" s="382"/>
      <c r="T379" s="382"/>
      <c r="U379" s="382"/>
      <c r="V379" s="382"/>
      <c r="W379" s="382"/>
    </row>
    <row r="380" ht="15.75" customHeight="1">
      <c r="A380" s="382"/>
      <c r="B380" s="382"/>
      <c r="C380" s="382"/>
      <c r="D380" s="382"/>
      <c r="E380" s="382"/>
      <c r="F380" s="382"/>
      <c r="G380" s="382"/>
      <c r="H380" s="382"/>
      <c r="I380" s="382"/>
      <c r="J380" s="382"/>
      <c r="K380" s="382"/>
      <c r="L380" s="382"/>
      <c r="M380" s="382"/>
      <c r="N380" s="382"/>
      <c r="O380" s="382"/>
      <c r="P380" s="382"/>
      <c r="Q380" s="382"/>
      <c r="R380" s="382"/>
      <c r="S380" s="382"/>
      <c r="T380" s="382"/>
      <c r="U380" s="382"/>
      <c r="V380" s="382"/>
      <c r="W380" s="382"/>
    </row>
    <row r="381" ht="15.75" customHeight="1">
      <c r="A381" s="382"/>
      <c r="B381" s="382"/>
      <c r="C381" s="382"/>
      <c r="D381" s="382"/>
      <c r="E381" s="382"/>
      <c r="F381" s="382"/>
      <c r="G381" s="382"/>
      <c r="H381" s="382"/>
      <c r="I381" s="382"/>
      <c r="J381" s="382"/>
      <c r="K381" s="382"/>
      <c r="L381" s="382"/>
      <c r="M381" s="382"/>
      <c r="N381" s="382"/>
      <c r="O381" s="382"/>
      <c r="P381" s="382"/>
      <c r="Q381" s="382"/>
      <c r="R381" s="382"/>
      <c r="S381" s="382"/>
      <c r="T381" s="382"/>
      <c r="U381" s="382"/>
      <c r="V381" s="382"/>
      <c r="W381" s="382"/>
    </row>
    <row r="382" ht="15.75" customHeight="1">
      <c r="A382" s="382"/>
      <c r="B382" s="382"/>
      <c r="C382" s="382"/>
      <c r="D382" s="382"/>
      <c r="E382" s="382"/>
      <c r="F382" s="382"/>
      <c r="G382" s="382"/>
      <c r="H382" s="382"/>
      <c r="I382" s="382"/>
      <c r="J382" s="382"/>
      <c r="K382" s="382"/>
      <c r="L382" s="382"/>
      <c r="M382" s="382"/>
      <c r="N382" s="382"/>
      <c r="O382" s="382"/>
      <c r="P382" s="382"/>
      <c r="Q382" s="382"/>
      <c r="R382" s="382"/>
      <c r="S382" s="382"/>
      <c r="T382" s="382"/>
      <c r="U382" s="382"/>
      <c r="V382" s="382"/>
      <c r="W382" s="382"/>
    </row>
    <row r="383" ht="15.75" customHeight="1">
      <c r="A383" s="382"/>
      <c r="B383" s="382"/>
      <c r="C383" s="382"/>
      <c r="D383" s="382"/>
      <c r="E383" s="382"/>
      <c r="F383" s="382"/>
      <c r="G383" s="382"/>
      <c r="H383" s="382"/>
      <c r="I383" s="382"/>
      <c r="J383" s="382"/>
      <c r="K383" s="382"/>
      <c r="L383" s="382"/>
      <c r="M383" s="382"/>
      <c r="N383" s="382"/>
      <c r="O383" s="382"/>
      <c r="P383" s="382"/>
      <c r="Q383" s="382"/>
      <c r="R383" s="382"/>
      <c r="S383" s="382"/>
      <c r="T383" s="382"/>
      <c r="U383" s="382"/>
      <c r="V383" s="382"/>
      <c r="W383" s="382"/>
    </row>
    <row r="384" ht="15.75" customHeight="1">
      <c r="A384" s="382"/>
      <c r="B384" s="382"/>
      <c r="C384" s="382"/>
      <c r="D384" s="382"/>
      <c r="E384" s="382"/>
      <c r="F384" s="382"/>
      <c r="G384" s="382"/>
      <c r="H384" s="382"/>
      <c r="I384" s="382"/>
      <c r="J384" s="382"/>
      <c r="K384" s="382"/>
      <c r="L384" s="382"/>
      <c r="M384" s="382"/>
      <c r="N384" s="382"/>
      <c r="O384" s="382"/>
      <c r="P384" s="382"/>
      <c r="Q384" s="382"/>
      <c r="R384" s="382"/>
      <c r="S384" s="382"/>
      <c r="T384" s="382"/>
      <c r="U384" s="382"/>
      <c r="V384" s="382"/>
      <c r="W384" s="382"/>
    </row>
    <row r="385" ht="15.75" customHeight="1">
      <c r="A385" s="382"/>
      <c r="B385" s="382"/>
      <c r="C385" s="382"/>
      <c r="D385" s="382"/>
      <c r="E385" s="382"/>
      <c r="F385" s="382"/>
      <c r="G385" s="382"/>
      <c r="H385" s="382"/>
      <c r="I385" s="382"/>
      <c r="J385" s="382"/>
      <c r="K385" s="382"/>
      <c r="L385" s="382"/>
      <c r="M385" s="382"/>
      <c r="N385" s="382"/>
      <c r="O385" s="382"/>
      <c r="P385" s="382"/>
      <c r="Q385" s="382"/>
      <c r="R385" s="382"/>
      <c r="S385" s="382"/>
      <c r="T385" s="382"/>
      <c r="U385" s="382"/>
      <c r="V385" s="382"/>
      <c r="W385" s="382"/>
    </row>
    <row r="386" ht="15.75" customHeight="1">
      <c r="A386" s="382"/>
      <c r="B386" s="382"/>
      <c r="C386" s="382"/>
      <c r="D386" s="382"/>
      <c r="E386" s="382"/>
      <c r="F386" s="382"/>
      <c r="G386" s="382"/>
      <c r="H386" s="382"/>
      <c r="I386" s="382"/>
      <c r="J386" s="382"/>
      <c r="K386" s="382"/>
      <c r="L386" s="382"/>
      <c r="M386" s="382"/>
      <c r="N386" s="382"/>
      <c r="O386" s="382"/>
      <c r="P386" s="382"/>
      <c r="Q386" s="382"/>
      <c r="R386" s="382"/>
      <c r="S386" s="382"/>
      <c r="T386" s="382"/>
      <c r="U386" s="382"/>
      <c r="V386" s="382"/>
      <c r="W386" s="382"/>
    </row>
    <row r="387" ht="15.75" customHeight="1">
      <c r="A387" s="382"/>
      <c r="B387" s="382"/>
      <c r="C387" s="382"/>
      <c r="D387" s="382"/>
      <c r="E387" s="382"/>
      <c r="F387" s="382"/>
      <c r="G387" s="382"/>
      <c r="H387" s="382"/>
      <c r="I387" s="382"/>
      <c r="J387" s="382"/>
      <c r="K387" s="382"/>
      <c r="L387" s="382"/>
      <c r="M387" s="382"/>
      <c r="N387" s="382"/>
      <c r="O387" s="382"/>
      <c r="P387" s="382"/>
      <c r="Q387" s="382"/>
      <c r="R387" s="382"/>
      <c r="S387" s="382"/>
      <c r="T387" s="382"/>
      <c r="U387" s="382"/>
      <c r="V387" s="382"/>
      <c r="W387" s="382"/>
    </row>
    <row r="388" ht="15.75" customHeight="1">
      <c r="A388" s="382"/>
      <c r="B388" s="382"/>
      <c r="C388" s="382"/>
      <c r="D388" s="382"/>
      <c r="E388" s="382"/>
      <c r="F388" s="382"/>
      <c r="G388" s="382"/>
      <c r="H388" s="382"/>
      <c r="I388" s="382"/>
      <c r="J388" s="382"/>
      <c r="K388" s="382"/>
      <c r="L388" s="382"/>
      <c r="M388" s="382"/>
      <c r="N388" s="382"/>
      <c r="O388" s="382"/>
      <c r="P388" s="382"/>
      <c r="Q388" s="382"/>
      <c r="R388" s="382"/>
      <c r="S388" s="382"/>
      <c r="T388" s="382"/>
      <c r="U388" s="382"/>
      <c r="V388" s="382"/>
      <c r="W388" s="382"/>
    </row>
    <row r="389" ht="15.75" customHeight="1">
      <c r="A389" s="382"/>
      <c r="B389" s="382"/>
      <c r="C389" s="382"/>
      <c r="D389" s="382"/>
      <c r="E389" s="382"/>
      <c r="F389" s="382"/>
      <c r="G389" s="382"/>
      <c r="H389" s="382"/>
      <c r="I389" s="382"/>
      <c r="J389" s="382"/>
      <c r="K389" s="382"/>
      <c r="L389" s="382"/>
      <c r="M389" s="382"/>
      <c r="N389" s="382"/>
      <c r="O389" s="382"/>
      <c r="P389" s="382"/>
      <c r="Q389" s="382"/>
      <c r="R389" s="382"/>
      <c r="S389" s="382"/>
      <c r="T389" s="382"/>
      <c r="U389" s="382"/>
      <c r="V389" s="382"/>
      <c r="W389" s="382"/>
    </row>
    <row r="390" ht="15.75" customHeight="1">
      <c r="A390" s="382"/>
      <c r="B390" s="382"/>
      <c r="C390" s="382"/>
      <c r="D390" s="382"/>
      <c r="E390" s="382"/>
      <c r="F390" s="382"/>
      <c r="G390" s="382"/>
      <c r="H390" s="382"/>
      <c r="I390" s="382"/>
      <c r="J390" s="382"/>
      <c r="K390" s="382"/>
      <c r="L390" s="382"/>
      <c r="M390" s="382"/>
      <c r="N390" s="382"/>
      <c r="O390" s="382"/>
      <c r="P390" s="382"/>
      <c r="Q390" s="382"/>
      <c r="R390" s="382"/>
      <c r="S390" s="382"/>
      <c r="T390" s="382"/>
      <c r="U390" s="382"/>
      <c r="V390" s="382"/>
      <c r="W390" s="382"/>
    </row>
    <row r="391" ht="15.75" customHeight="1">
      <c r="A391" s="382"/>
      <c r="B391" s="382"/>
      <c r="C391" s="382"/>
      <c r="D391" s="382"/>
      <c r="E391" s="382"/>
      <c r="F391" s="382"/>
      <c r="G391" s="382"/>
      <c r="H391" s="382"/>
      <c r="I391" s="382"/>
      <c r="J391" s="382"/>
      <c r="K391" s="382"/>
      <c r="L391" s="382"/>
      <c r="M391" s="382"/>
      <c r="N391" s="382"/>
      <c r="O391" s="382"/>
      <c r="P391" s="382"/>
      <c r="Q391" s="382"/>
      <c r="R391" s="382"/>
      <c r="S391" s="382"/>
      <c r="T391" s="382"/>
      <c r="U391" s="382"/>
      <c r="V391" s="382"/>
      <c r="W391" s="382"/>
    </row>
    <row r="392" ht="15.75" customHeight="1">
      <c r="A392" s="382"/>
      <c r="B392" s="382"/>
      <c r="C392" s="382"/>
      <c r="D392" s="382"/>
      <c r="E392" s="382"/>
      <c r="F392" s="382"/>
      <c r="G392" s="382"/>
      <c r="H392" s="382"/>
      <c r="I392" s="382"/>
      <c r="J392" s="382"/>
      <c r="K392" s="382"/>
      <c r="L392" s="382"/>
      <c r="M392" s="382"/>
      <c r="N392" s="382"/>
      <c r="O392" s="382"/>
      <c r="P392" s="382"/>
      <c r="Q392" s="382"/>
      <c r="R392" s="382"/>
      <c r="S392" s="382"/>
      <c r="T392" s="382"/>
      <c r="U392" s="382"/>
      <c r="V392" s="382"/>
      <c r="W392" s="382"/>
    </row>
    <row r="393" ht="15.75" customHeight="1">
      <c r="A393" s="382"/>
      <c r="B393" s="382"/>
      <c r="C393" s="382"/>
      <c r="D393" s="382"/>
      <c r="E393" s="382"/>
      <c r="F393" s="382"/>
      <c r="G393" s="382"/>
      <c r="H393" s="382"/>
      <c r="I393" s="382"/>
      <c r="J393" s="382"/>
      <c r="K393" s="382"/>
      <c r="L393" s="382"/>
      <c r="M393" s="382"/>
      <c r="N393" s="382"/>
      <c r="O393" s="382"/>
      <c r="P393" s="382"/>
      <c r="Q393" s="382"/>
      <c r="R393" s="382"/>
      <c r="S393" s="382"/>
      <c r="T393" s="382"/>
      <c r="U393" s="382"/>
      <c r="V393" s="382"/>
      <c r="W393" s="382"/>
    </row>
    <row r="394" ht="15.75" customHeight="1">
      <c r="A394" s="382"/>
      <c r="B394" s="382"/>
      <c r="C394" s="382"/>
      <c r="D394" s="382"/>
      <c r="E394" s="382"/>
      <c r="F394" s="382"/>
      <c r="G394" s="382"/>
      <c r="H394" s="382"/>
      <c r="I394" s="382"/>
      <c r="J394" s="382"/>
      <c r="K394" s="382"/>
      <c r="L394" s="382"/>
      <c r="M394" s="382"/>
      <c r="N394" s="382"/>
      <c r="O394" s="382"/>
      <c r="P394" s="382"/>
      <c r="Q394" s="382"/>
      <c r="R394" s="382"/>
      <c r="S394" s="382"/>
      <c r="T394" s="382"/>
      <c r="U394" s="382"/>
      <c r="V394" s="382"/>
      <c r="W394" s="382"/>
    </row>
    <row r="395" ht="15.75" customHeight="1">
      <c r="A395" s="382"/>
      <c r="B395" s="382"/>
      <c r="C395" s="382"/>
      <c r="D395" s="382"/>
      <c r="E395" s="382"/>
      <c r="F395" s="382"/>
      <c r="G395" s="382"/>
      <c r="H395" s="382"/>
      <c r="I395" s="382"/>
      <c r="J395" s="382"/>
      <c r="K395" s="382"/>
      <c r="L395" s="382"/>
      <c r="M395" s="382"/>
      <c r="N395" s="382"/>
      <c r="O395" s="382"/>
      <c r="P395" s="382"/>
      <c r="Q395" s="382"/>
      <c r="R395" s="382"/>
      <c r="S395" s="382"/>
      <c r="T395" s="382"/>
      <c r="U395" s="382"/>
      <c r="V395" s="382"/>
      <c r="W395" s="382"/>
    </row>
    <row r="396" ht="15.75" customHeight="1">
      <c r="A396" s="382"/>
      <c r="B396" s="382"/>
      <c r="C396" s="382"/>
      <c r="D396" s="382"/>
      <c r="E396" s="382"/>
      <c r="F396" s="382"/>
      <c r="G396" s="382"/>
      <c r="H396" s="382"/>
      <c r="I396" s="382"/>
      <c r="J396" s="382"/>
      <c r="K396" s="382"/>
      <c r="L396" s="382"/>
      <c r="M396" s="382"/>
      <c r="N396" s="382"/>
      <c r="O396" s="382"/>
      <c r="P396" s="382"/>
      <c r="Q396" s="382"/>
      <c r="R396" s="382"/>
      <c r="S396" s="382"/>
      <c r="T396" s="382"/>
      <c r="U396" s="382"/>
      <c r="V396" s="382"/>
      <c r="W396" s="382"/>
    </row>
    <row r="397" ht="15.75" customHeight="1">
      <c r="A397" s="382"/>
      <c r="B397" s="382"/>
      <c r="C397" s="382"/>
      <c r="D397" s="382"/>
      <c r="E397" s="382"/>
      <c r="F397" s="382"/>
      <c r="G397" s="382"/>
      <c r="H397" s="382"/>
      <c r="I397" s="382"/>
      <c r="J397" s="382"/>
      <c r="K397" s="382"/>
      <c r="L397" s="382"/>
      <c r="M397" s="382"/>
      <c r="N397" s="382"/>
      <c r="O397" s="382"/>
      <c r="P397" s="382"/>
      <c r="Q397" s="382"/>
      <c r="R397" s="382"/>
      <c r="S397" s="382"/>
      <c r="T397" s="382"/>
      <c r="U397" s="382"/>
      <c r="V397" s="382"/>
      <c r="W397" s="382"/>
    </row>
    <row r="398" ht="15.75" customHeight="1">
      <c r="A398" s="382"/>
      <c r="B398" s="382"/>
      <c r="C398" s="382"/>
      <c r="D398" s="382"/>
      <c r="E398" s="382"/>
      <c r="F398" s="382"/>
      <c r="G398" s="382"/>
      <c r="H398" s="382"/>
      <c r="I398" s="382"/>
      <c r="J398" s="382"/>
      <c r="K398" s="382"/>
      <c r="L398" s="382"/>
      <c r="M398" s="382"/>
      <c r="N398" s="382"/>
      <c r="O398" s="382"/>
      <c r="P398" s="382"/>
      <c r="Q398" s="382"/>
      <c r="R398" s="382"/>
      <c r="S398" s="382"/>
      <c r="T398" s="382"/>
      <c r="U398" s="382"/>
      <c r="V398" s="382"/>
      <c r="W398" s="382"/>
    </row>
    <row r="399" ht="15.75" customHeight="1">
      <c r="A399" s="382"/>
      <c r="B399" s="382"/>
      <c r="C399" s="382"/>
      <c r="D399" s="382"/>
      <c r="E399" s="382"/>
      <c r="F399" s="382"/>
      <c r="G399" s="382"/>
      <c r="H399" s="382"/>
      <c r="I399" s="382"/>
      <c r="J399" s="382"/>
      <c r="K399" s="382"/>
      <c r="L399" s="382"/>
      <c r="M399" s="382"/>
      <c r="N399" s="382"/>
      <c r="O399" s="382"/>
      <c r="P399" s="382"/>
      <c r="Q399" s="382"/>
      <c r="R399" s="382"/>
      <c r="S399" s="382"/>
      <c r="T399" s="382"/>
      <c r="U399" s="382"/>
      <c r="V399" s="382"/>
      <c r="W399" s="382"/>
    </row>
    <row r="400" ht="15.75" customHeight="1">
      <c r="A400" s="382"/>
      <c r="B400" s="382"/>
      <c r="C400" s="382"/>
      <c r="D400" s="382"/>
      <c r="E400" s="382"/>
      <c r="F400" s="382"/>
      <c r="G400" s="382"/>
      <c r="H400" s="382"/>
      <c r="I400" s="382"/>
      <c r="J400" s="382"/>
      <c r="K400" s="382"/>
      <c r="L400" s="382"/>
      <c r="M400" s="382"/>
      <c r="N400" s="382"/>
      <c r="O400" s="382"/>
      <c r="P400" s="382"/>
      <c r="Q400" s="382"/>
      <c r="R400" s="382"/>
      <c r="S400" s="382"/>
      <c r="T400" s="382"/>
      <c r="U400" s="382"/>
      <c r="V400" s="382"/>
      <c r="W400" s="382"/>
    </row>
    <row r="401" ht="15.75" customHeight="1">
      <c r="A401" s="382"/>
      <c r="B401" s="382"/>
      <c r="C401" s="382"/>
      <c r="D401" s="382"/>
      <c r="E401" s="382"/>
      <c r="F401" s="382"/>
      <c r="G401" s="382"/>
      <c r="H401" s="382"/>
      <c r="I401" s="382"/>
      <c r="J401" s="382"/>
      <c r="K401" s="382"/>
      <c r="L401" s="382"/>
      <c r="M401" s="382"/>
      <c r="N401" s="382"/>
      <c r="O401" s="382"/>
      <c r="P401" s="382"/>
      <c r="Q401" s="382"/>
      <c r="R401" s="382"/>
      <c r="S401" s="382"/>
      <c r="T401" s="382"/>
      <c r="U401" s="382"/>
      <c r="V401" s="382"/>
      <c r="W401" s="382"/>
    </row>
    <row r="402" ht="15.75" customHeight="1">
      <c r="A402" s="382"/>
      <c r="B402" s="382"/>
      <c r="C402" s="382"/>
      <c r="D402" s="382"/>
      <c r="E402" s="382"/>
      <c r="F402" s="382"/>
      <c r="G402" s="382"/>
      <c r="H402" s="382"/>
      <c r="I402" s="382"/>
      <c r="J402" s="382"/>
      <c r="K402" s="382"/>
      <c r="L402" s="382"/>
      <c r="M402" s="382"/>
      <c r="N402" s="382"/>
      <c r="O402" s="382"/>
      <c r="P402" s="382"/>
      <c r="Q402" s="382"/>
      <c r="R402" s="382"/>
      <c r="S402" s="382"/>
      <c r="T402" s="382"/>
      <c r="U402" s="382"/>
      <c r="V402" s="382"/>
      <c r="W402" s="382"/>
    </row>
    <row r="403" ht="15.75" customHeight="1">
      <c r="A403" s="382"/>
      <c r="B403" s="382"/>
      <c r="C403" s="382"/>
      <c r="D403" s="382"/>
      <c r="E403" s="382"/>
      <c r="F403" s="382"/>
      <c r="G403" s="382"/>
      <c r="H403" s="382"/>
      <c r="I403" s="382"/>
      <c r="J403" s="382"/>
      <c r="K403" s="382"/>
      <c r="L403" s="382"/>
      <c r="M403" s="382"/>
      <c r="N403" s="382"/>
      <c r="O403" s="382"/>
      <c r="P403" s="382"/>
      <c r="Q403" s="382"/>
      <c r="R403" s="382"/>
      <c r="S403" s="382"/>
      <c r="T403" s="382"/>
      <c r="U403" s="382"/>
      <c r="V403" s="382"/>
      <c r="W403" s="382"/>
    </row>
    <row r="404" ht="15.75" customHeight="1">
      <c r="A404" s="382"/>
      <c r="B404" s="382"/>
      <c r="C404" s="382"/>
      <c r="D404" s="382"/>
      <c r="E404" s="382"/>
      <c r="F404" s="382"/>
      <c r="G404" s="382"/>
      <c r="H404" s="382"/>
      <c r="I404" s="382"/>
      <c r="J404" s="382"/>
      <c r="K404" s="382"/>
      <c r="L404" s="382"/>
      <c r="M404" s="382"/>
      <c r="N404" s="382"/>
      <c r="O404" s="382"/>
      <c r="P404" s="382"/>
      <c r="Q404" s="382"/>
      <c r="R404" s="382"/>
      <c r="S404" s="382"/>
      <c r="T404" s="382"/>
      <c r="U404" s="382"/>
      <c r="V404" s="382"/>
      <c r="W404" s="382"/>
    </row>
    <row r="405" ht="15.75" customHeight="1">
      <c r="A405" s="382"/>
      <c r="B405" s="382"/>
      <c r="C405" s="382"/>
      <c r="D405" s="382"/>
      <c r="E405" s="382"/>
      <c r="F405" s="382"/>
      <c r="G405" s="382"/>
      <c r="H405" s="382"/>
      <c r="I405" s="382"/>
      <c r="J405" s="382"/>
      <c r="K405" s="382"/>
      <c r="L405" s="382"/>
      <c r="M405" s="382"/>
      <c r="N405" s="382"/>
      <c r="O405" s="382"/>
      <c r="P405" s="382"/>
      <c r="Q405" s="382"/>
      <c r="R405" s="382"/>
      <c r="S405" s="382"/>
      <c r="T405" s="382"/>
      <c r="U405" s="382"/>
      <c r="V405" s="382"/>
      <c r="W405" s="382"/>
    </row>
    <row r="406" ht="15.75" customHeight="1">
      <c r="A406" s="382"/>
      <c r="B406" s="382"/>
      <c r="C406" s="382"/>
      <c r="D406" s="382"/>
      <c r="E406" s="382"/>
      <c r="F406" s="382"/>
      <c r="G406" s="382"/>
      <c r="H406" s="382"/>
      <c r="I406" s="382"/>
      <c r="J406" s="382"/>
      <c r="K406" s="382"/>
      <c r="L406" s="382"/>
      <c r="M406" s="382"/>
      <c r="N406" s="382"/>
      <c r="O406" s="382"/>
      <c r="P406" s="382"/>
      <c r="Q406" s="382"/>
      <c r="R406" s="382"/>
      <c r="S406" s="382"/>
      <c r="T406" s="382"/>
      <c r="U406" s="382"/>
      <c r="V406" s="382"/>
      <c r="W406" s="382"/>
    </row>
    <row r="407" ht="15.75" customHeight="1">
      <c r="A407" s="382"/>
      <c r="B407" s="382"/>
      <c r="C407" s="382"/>
      <c r="D407" s="382"/>
      <c r="E407" s="382"/>
      <c r="F407" s="382"/>
      <c r="G407" s="382"/>
      <c r="H407" s="382"/>
      <c r="I407" s="382"/>
      <c r="J407" s="382"/>
      <c r="K407" s="382"/>
      <c r="L407" s="382"/>
      <c r="M407" s="382"/>
      <c r="N407" s="382"/>
      <c r="O407" s="382"/>
      <c r="P407" s="382"/>
      <c r="Q407" s="382"/>
      <c r="R407" s="382"/>
      <c r="S407" s="382"/>
      <c r="T407" s="382"/>
      <c r="U407" s="382"/>
      <c r="V407" s="382"/>
      <c r="W407" s="382"/>
    </row>
    <row r="408" ht="15.75" customHeight="1">
      <c r="A408" s="382"/>
      <c r="B408" s="382"/>
      <c r="C408" s="382"/>
      <c r="D408" s="382"/>
      <c r="E408" s="382"/>
      <c r="F408" s="382"/>
      <c r="G408" s="382"/>
      <c r="H408" s="382"/>
      <c r="I408" s="382"/>
      <c r="J408" s="382"/>
      <c r="K408" s="382"/>
      <c r="L408" s="382"/>
      <c r="M408" s="382"/>
      <c r="N408" s="382"/>
      <c r="O408" s="382"/>
      <c r="P408" s="382"/>
      <c r="Q408" s="382"/>
      <c r="R408" s="382"/>
      <c r="S408" s="382"/>
      <c r="T408" s="382"/>
      <c r="U408" s="382"/>
      <c r="V408" s="382"/>
      <c r="W408" s="382"/>
    </row>
    <row r="409" ht="15.75" customHeight="1">
      <c r="A409" s="382"/>
      <c r="B409" s="382"/>
      <c r="C409" s="382"/>
      <c r="D409" s="382"/>
      <c r="E409" s="382"/>
      <c r="F409" s="382"/>
      <c r="G409" s="382"/>
      <c r="H409" s="382"/>
      <c r="I409" s="382"/>
      <c r="J409" s="382"/>
      <c r="K409" s="382"/>
      <c r="L409" s="382"/>
      <c r="M409" s="382"/>
      <c r="N409" s="382"/>
      <c r="O409" s="382"/>
      <c r="P409" s="382"/>
      <c r="Q409" s="382"/>
      <c r="R409" s="382"/>
      <c r="S409" s="382"/>
      <c r="T409" s="382"/>
      <c r="U409" s="382"/>
      <c r="V409" s="382"/>
      <c r="W409" s="382"/>
    </row>
    <row r="410" ht="15.75" customHeight="1">
      <c r="A410" s="382"/>
      <c r="B410" s="382"/>
      <c r="C410" s="382"/>
      <c r="D410" s="382"/>
      <c r="E410" s="382"/>
      <c r="F410" s="382"/>
      <c r="G410" s="382"/>
      <c r="H410" s="382"/>
      <c r="I410" s="382"/>
      <c r="J410" s="382"/>
      <c r="K410" s="382"/>
      <c r="L410" s="382"/>
      <c r="M410" s="382"/>
      <c r="N410" s="382"/>
      <c r="O410" s="382"/>
      <c r="P410" s="382"/>
      <c r="Q410" s="382"/>
      <c r="R410" s="382"/>
      <c r="S410" s="382"/>
      <c r="T410" s="382"/>
      <c r="U410" s="382"/>
      <c r="V410" s="382"/>
      <c r="W410" s="382"/>
    </row>
    <row r="411" ht="15.75" customHeight="1">
      <c r="A411" s="382"/>
      <c r="B411" s="382"/>
      <c r="C411" s="382"/>
      <c r="D411" s="382"/>
      <c r="E411" s="382"/>
      <c r="F411" s="382"/>
      <c r="G411" s="382"/>
      <c r="H411" s="382"/>
      <c r="I411" s="382"/>
      <c r="J411" s="382"/>
      <c r="K411" s="382"/>
      <c r="L411" s="382"/>
      <c r="M411" s="382"/>
      <c r="N411" s="382"/>
      <c r="O411" s="382"/>
      <c r="P411" s="382"/>
      <c r="Q411" s="382"/>
      <c r="R411" s="382"/>
      <c r="S411" s="382"/>
      <c r="T411" s="382"/>
      <c r="U411" s="382"/>
      <c r="V411" s="382"/>
      <c r="W411" s="382"/>
    </row>
    <row r="412" ht="15.75" customHeight="1">
      <c r="A412" s="382"/>
      <c r="B412" s="382"/>
      <c r="C412" s="382"/>
      <c r="D412" s="382"/>
      <c r="E412" s="382"/>
      <c r="F412" s="382"/>
      <c r="G412" s="382"/>
      <c r="H412" s="382"/>
      <c r="I412" s="382"/>
      <c r="J412" s="382"/>
      <c r="K412" s="382"/>
      <c r="L412" s="382"/>
      <c r="M412" s="382"/>
      <c r="N412" s="382"/>
      <c r="O412" s="382"/>
      <c r="P412" s="382"/>
      <c r="Q412" s="382"/>
      <c r="R412" s="382"/>
      <c r="S412" s="382"/>
      <c r="T412" s="382"/>
      <c r="U412" s="382"/>
      <c r="V412" s="382"/>
      <c r="W412" s="382"/>
    </row>
    <row r="413" ht="15.75" customHeight="1">
      <c r="A413" s="382"/>
      <c r="B413" s="382"/>
      <c r="C413" s="382"/>
      <c r="D413" s="382"/>
      <c r="E413" s="382"/>
      <c r="F413" s="382"/>
      <c r="G413" s="382"/>
      <c r="H413" s="382"/>
      <c r="I413" s="382"/>
      <c r="J413" s="382"/>
      <c r="K413" s="382"/>
      <c r="L413" s="382"/>
      <c r="M413" s="382"/>
      <c r="N413" s="382"/>
      <c r="O413" s="382"/>
      <c r="P413" s="382"/>
      <c r="Q413" s="382"/>
      <c r="R413" s="382"/>
      <c r="S413" s="382"/>
      <c r="T413" s="382"/>
      <c r="U413" s="382"/>
      <c r="V413" s="382"/>
      <c r="W413" s="382"/>
    </row>
    <row r="414" ht="15.75" customHeight="1">
      <c r="A414" s="382"/>
      <c r="B414" s="382"/>
      <c r="C414" s="382"/>
      <c r="D414" s="382"/>
      <c r="E414" s="382"/>
      <c r="F414" s="382"/>
      <c r="G414" s="382"/>
      <c r="H414" s="382"/>
      <c r="I414" s="382"/>
      <c r="J414" s="382"/>
      <c r="K414" s="382"/>
      <c r="L414" s="382"/>
      <c r="M414" s="382"/>
      <c r="N414" s="382"/>
      <c r="O414" s="382"/>
      <c r="P414" s="382"/>
      <c r="Q414" s="382"/>
      <c r="R414" s="382"/>
      <c r="S414" s="382"/>
      <c r="T414" s="382"/>
      <c r="U414" s="382"/>
      <c r="V414" s="382"/>
      <c r="W414" s="382"/>
    </row>
    <row r="415" ht="15.75" customHeight="1">
      <c r="A415" s="382"/>
      <c r="B415" s="382"/>
      <c r="C415" s="382"/>
      <c r="D415" s="382"/>
      <c r="E415" s="382"/>
      <c r="F415" s="382"/>
      <c r="G415" s="382"/>
      <c r="H415" s="382"/>
      <c r="I415" s="382"/>
      <c r="J415" s="382"/>
      <c r="K415" s="382"/>
      <c r="L415" s="382"/>
      <c r="M415" s="382"/>
      <c r="N415" s="382"/>
      <c r="O415" s="382"/>
      <c r="P415" s="382"/>
      <c r="Q415" s="382"/>
      <c r="R415" s="382"/>
      <c r="S415" s="382"/>
      <c r="T415" s="382"/>
      <c r="U415" s="382"/>
      <c r="V415" s="382"/>
      <c r="W415" s="382"/>
    </row>
    <row r="416" ht="15.75" customHeight="1">
      <c r="A416" s="382"/>
      <c r="B416" s="382"/>
      <c r="C416" s="382"/>
      <c r="D416" s="382"/>
      <c r="E416" s="382"/>
      <c r="F416" s="382"/>
      <c r="G416" s="382"/>
      <c r="H416" s="382"/>
      <c r="I416" s="382"/>
      <c r="J416" s="382"/>
      <c r="K416" s="382"/>
      <c r="L416" s="382"/>
      <c r="M416" s="382"/>
      <c r="N416" s="382"/>
      <c r="O416" s="382"/>
      <c r="P416" s="382"/>
      <c r="Q416" s="382"/>
      <c r="R416" s="382"/>
      <c r="S416" s="382"/>
      <c r="T416" s="382"/>
      <c r="U416" s="382"/>
      <c r="V416" s="382"/>
      <c r="W416" s="382"/>
    </row>
    <row r="417" ht="15.75" customHeight="1">
      <c r="A417" s="382"/>
      <c r="B417" s="382"/>
      <c r="C417" s="382"/>
      <c r="D417" s="382"/>
      <c r="E417" s="382"/>
      <c r="F417" s="382"/>
      <c r="G417" s="382"/>
      <c r="H417" s="382"/>
      <c r="I417" s="382"/>
      <c r="J417" s="382"/>
      <c r="K417" s="382"/>
      <c r="L417" s="382"/>
      <c r="M417" s="382"/>
      <c r="N417" s="382"/>
      <c r="O417" s="382"/>
      <c r="P417" s="382"/>
      <c r="Q417" s="382"/>
      <c r="R417" s="382"/>
      <c r="S417" s="382"/>
      <c r="T417" s="382"/>
      <c r="U417" s="382"/>
      <c r="V417" s="382"/>
      <c r="W417" s="382"/>
    </row>
    <row r="418" ht="15.75" customHeight="1">
      <c r="A418" s="382"/>
      <c r="B418" s="382"/>
      <c r="C418" s="382"/>
      <c r="D418" s="382"/>
      <c r="E418" s="382"/>
      <c r="F418" s="382"/>
      <c r="G418" s="382"/>
      <c r="H418" s="382"/>
      <c r="I418" s="382"/>
      <c r="J418" s="382"/>
      <c r="K418" s="382"/>
      <c r="L418" s="382"/>
      <c r="M418" s="382"/>
      <c r="N418" s="382"/>
      <c r="O418" s="382"/>
      <c r="P418" s="382"/>
      <c r="Q418" s="382"/>
      <c r="R418" s="382"/>
      <c r="S418" s="382"/>
      <c r="T418" s="382"/>
      <c r="U418" s="382"/>
      <c r="V418" s="382"/>
      <c r="W418" s="382"/>
    </row>
    <row r="419" ht="15.75" customHeight="1">
      <c r="A419" s="382"/>
      <c r="B419" s="382"/>
      <c r="C419" s="382"/>
      <c r="D419" s="382"/>
      <c r="E419" s="382"/>
      <c r="F419" s="382"/>
      <c r="G419" s="382"/>
      <c r="H419" s="382"/>
      <c r="I419" s="382"/>
      <c r="J419" s="382"/>
      <c r="K419" s="382"/>
      <c r="L419" s="382"/>
      <c r="M419" s="382"/>
      <c r="N419" s="382"/>
      <c r="O419" s="382"/>
      <c r="P419" s="382"/>
      <c r="Q419" s="382"/>
      <c r="R419" s="382"/>
      <c r="S419" s="382"/>
      <c r="T419" s="382"/>
      <c r="U419" s="382"/>
      <c r="V419" s="382"/>
      <c r="W419" s="382"/>
    </row>
    <row r="420" ht="15.75" customHeight="1">
      <c r="A420" s="382"/>
      <c r="B420" s="382"/>
      <c r="C420" s="382"/>
      <c r="D420" s="382"/>
      <c r="E420" s="382"/>
      <c r="F420" s="382"/>
      <c r="G420" s="382"/>
      <c r="H420" s="382"/>
      <c r="I420" s="382"/>
      <c r="J420" s="382"/>
      <c r="K420" s="382"/>
      <c r="L420" s="382"/>
      <c r="M420" s="382"/>
      <c r="N420" s="382"/>
      <c r="O420" s="382"/>
      <c r="P420" s="382"/>
      <c r="Q420" s="382"/>
      <c r="R420" s="382"/>
      <c r="S420" s="382"/>
      <c r="T420" s="382"/>
      <c r="U420" s="382"/>
      <c r="V420" s="382"/>
      <c r="W420" s="382"/>
    </row>
    <row r="421" ht="15.75" customHeight="1">
      <c r="A421" s="382"/>
      <c r="B421" s="382"/>
      <c r="C421" s="382"/>
      <c r="D421" s="382"/>
      <c r="E421" s="382"/>
      <c r="F421" s="382"/>
      <c r="G421" s="382"/>
      <c r="H421" s="382"/>
      <c r="I421" s="382"/>
      <c r="J421" s="382"/>
      <c r="K421" s="382"/>
      <c r="L421" s="382"/>
      <c r="M421" s="382"/>
      <c r="N421" s="382"/>
      <c r="O421" s="382"/>
      <c r="P421" s="382"/>
      <c r="Q421" s="382"/>
      <c r="R421" s="382"/>
      <c r="S421" s="382"/>
      <c r="T421" s="382"/>
      <c r="U421" s="382"/>
      <c r="V421" s="382"/>
      <c r="W421" s="382"/>
    </row>
    <row r="422" ht="15.75" customHeight="1">
      <c r="A422" s="382"/>
      <c r="B422" s="382"/>
      <c r="C422" s="382"/>
      <c r="D422" s="382"/>
      <c r="E422" s="382"/>
      <c r="F422" s="382"/>
      <c r="G422" s="382"/>
      <c r="H422" s="382"/>
      <c r="I422" s="382"/>
      <c r="J422" s="382"/>
      <c r="K422" s="382"/>
      <c r="L422" s="382"/>
      <c r="M422" s="382"/>
      <c r="N422" s="382"/>
      <c r="O422" s="382"/>
      <c r="P422" s="382"/>
      <c r="Q422" s="382"/>
      <c r="R422" s="382"/>
      <c r="S422" s="382"/>
      <c r="T422" s="382"/>
      <c r="U422" s="382"/>
      <c r="V422" s="382"/>
      <c r="W422" s="382"/>
    </row>
    <row r="423" ht="15.75" customHeight="1">
      <c r="A423" s="382"/>
      <c r="B423" s="382"/>
      <c r="C423" s="382"/>
      <c r="D423" s="382"/>
      <c r="E423" s="382"/>
      <c r="F423" s="382"/>
      <c r="G423" s="382"/>
      <c r="H423" s="382"/>
      <c r="I423" s="382"/>
      <c r="J423" s="382"/>
      <c r="K423" s="382"/>
      <c r="L423" s="382"/>
      <c r="M423" s="382"/>
      <c r="N423" s="382"/>
      <c r="O423" s="382"/>
      <c r="P423" s="382"/>
      <c r="Q423" s="382"/>
      <c r="R423" s="382"/>
      <c r="S423" s="382"/>
      <c r="T423" s="382"/>
      <c r="U423" s="382"/>
      <c r="V423" s="382"/>
      <c r="W423" s="382"/>
    </row>
    <row r="424" ht="15.75" customHeight="1">
      <c r="A424" s="382"/>
      <c r="B424" s="382"/>
      <c r="C424" s="382"/>
      <c r="D424" s="382"/>
      <c r="E424" s="382"/>
      <c r="F424" s="382"/>
      <c r="G424" s="382"/>
      <c r="H424" s="382"/>
      <c r="I424" s="382"/>
      <c r="J424" s="382"/>
      <c r="K424" s="382"/>
      <c r="L424" s="382"/>
      <c r="M424" s="382"/>
      <c r="N424" s="382"/>
      <c r="O424" s="382"/>
      <c r="P424" s="382"/>
      <c r="Q424" s="382"/>
      <c r="R424" s="382"/>
      <c r="S424" s="382"/>
      <c r="T424" s="382"/>
      <c r="U424" s="382"/>
      <c r="V424" s="382"/>
      <c r="W424" s="382"/>
    </row>
    <row r="425" ht="15.75" customHeight="1">
      <c r="A425" s="382"/>
      <c r="B425" s="382"/>
      <c r="C425" s="382"/>
      <c r="D425" s="382"/>
      <c r="E425" s="382"/>
      <c r="F425" s="382"/>
      <c r="G425" s="382"/>
      <c r="H425" s="382"/>
      <c r="I425" s="382"/>
      <c r="J425" s="382"/>
      <c r="K425" s="382"/>
      <c r="L425" s="382"/>
      <c r="M425" s="382"/>
      <c r="N425" s="382"/>
      <c r="O425" s="382"/>
      <c r="P425" s="382"/>
      <c r="Q425" s="382"/>
      <c r="R425" s="382"/>
      <c r="S425" s="382"/>
      <c r="T425" s="382"/>
      <c r="U425" s="382"/>
      <c r="V425" s="382"/>
      <c r="W425" s="382"/>
    </row>
    <row r="426" ht="15.75" customHeight="1">
      <c r="A426" s="382"/>
      <c r="B426" s="382"/>
      <c r="C426" s="382"/>
      <c r="D426" s="382"/>
      <c r="E426" s="382"/>
      <c r="F426" s="382"/>
      <c r="G426" s="382"/>
      <c r="H426" s="382"/>
      <c r="I426" s="382"/>
      <c r="J426" s="382"/>
      <c r="K426" s="382"/>
      <c r="L426" s="382"/>
      <c r="M426" s="382"/>
      <c r="N426" s="382"/>
      <c r="O426" s="382"/>
      <c r="P426" s="382"/>
      <c r="Q426" s="382"/>
      <c r="R426" s="382"/>
      <c r="S426" s="382"/>
      <c r="T426" s="382"/>
      <c r="U426" s="382"/>
      <c r="V426" s="382"/>
      <c r="W426" s="382"/>
    </row>
    <row r="427" ht="15.75" customHeight="1">
      <c r="A427" s="382"/>
      <c r="B427" s="382"/>
      <c r="C427" s="382"/>
      <c r="D427" s="382"/>
      <c r="E427" s="382"/>
      <c r="F427" s="382"/>
      <c r="G427" s="382"/>
      <c r="H427" s="382"/>
      <c r="I427" s="382"/>
      <c r="J427" s="382"/>
      <c r="K427" s="382"/>
      <c r="L427" s="382"/>
      <c r="M427" s="382"/>
      <c r="N427" s="382"/>
      <c r="O427" s="382"/>
      <c r="P427" s="382"/>
      <c r="Q427" s="382"/>
      <c r="R427" s="382"/>
      <c r="S427" s="382"/>
      <c r="T427" s="382"/>
      <c r="U427" s="382"/>
      <c r="V427" s="382"/>
      <c r="W427" s="382"/>
    </row>
    <row r="428" ht="15.75" customHeight="1">
      <c r="A428" s="382"/>
      <c r="B428" s="382"/>
      <c r="C428" s="382"/>
      <c r="D428" s="382"/>
      <c r="E428" s="382"/>
      <c r="F428" s="382"/>
      <c r="G428" s="382"/>
      <c r="H428" s="382"/>
      <c r="I428" s="382"/>
      <c r="J428" s="382"/>
      <c r="K428" s="382"/>
      <c r="L428" s="382"/>
      <c r="M428" s="382"/>
      <c r="N428" s="382"/>
      <c r="O428" s="382"/>
      <c r="P428" s="382"/>
      <c r="Q428" s="382"/>
      <c r="R428" s="382"/>
      <c r="S428" s="382"/>
      <c r="T428" s="382"/>
      <c r="U428" s="382"/>
      <c r="V428" s="382"/>
      <c r="W428" s="382"/>
    </row>
    <row r="429" ht="15.75" customHeight="1">
      <c r="A429" s="382"/>
      <c r="B429" s="382"/>
      <c r="C429" s="382"/>
      <c r="D429" s="382"/>
      <c r="E429" s="382"/>
      <c r="F429" s="382"/>
      <c r="G429" s="382"/>
      <c r="H429" s="382"/>
      <c r="I429" s="382"/>
      <c r="J429" s="382"/>
      <c r="K429" s="382"/>
      <c r="L429" s="382"/>
      <c r="M429" s="382"/>
      <c r="N429" s="382"/>
      <c r="O429" s="382"/>
      <c r="P429" s="382"/>
      <c r="Q429" s="382"/>
      <c r="R429" s="382"/>
      <c r="S429" s="382"/>
      <c r="T429" s="382"/>
      <c r="U429" s="382"/>
      <c r="V429" s="382"/>
      <c r="W429" s="382"/>
    </row>
    <row r="430" ht="15.75" customHeight="1">
      <c r="A430" s="382"/>
      <c r="B430" s="382"/>
      <c r="C430" s="382"/>
      <c r="D430" s="382"/>
      <c r="E430" s="382"/>
      <c r="F430" s="382"/>
      <c r="G430" s="382"/>
      <c r="H430" s="382"/>
      <c r="I430" s="382"/>
      <c r="J430" s="382"/>
      <c r="K430" s="382"/>
      <c r="L430" s="382"/>
      <c r="M430" s="382"/>
      <c r="N430" s="382"/>
      <c r="O430" s="382"/>
      <c r="P430" s="382"/>
      <c r="Q430" s="382"/>
      <c r="R430" s="382"/>
      <c r="S430" s="382"/>
      <c r="T430" s="382"/>
      <c r="U430" s="382"/>
      <c r="V430" s="382"/>
      <c r="W430" s="382"/>
    </row>
    <row r="431" ht="15.75" customHeight="1">
      <c r="A431" s="382"/>
      <c r="B431" s="382"/>
      <c r="C431" s="382"/>
      <c r="D431" s="382"/>
      <c r="E431" s="382"/>
      <c r="F431" s="382"/>
      <c r="G431" s="382"/>
      <c r="H431" s="382"/>
      <c r="I431" s="382"/>
      <c r="J431" s="382"/>
      <c r="K431" s="382"/>
      <c r="L431" s="382"/>
      <c r="M431" s="382"/>
      <c r="N431" s="382"/>
      <c r="O431" s="382"/>
      <c r="P431" s="382"/>
      <c r="Q431" s="382"/>
      <c r="R431" s="382"/>
      <c r="S431" s="382"/>
      <c r="T431" s="382"/>
      <c r="U431" s="382"/>
      <c r="V431" s="382"/>
      <c r="W431" s="382"/>
    </row>
    <row r="432" ht="15.75" customHeight="1">
      <c r="A432" s="382"/>
      <c r="B432" s="382"/>
      <c r="C432" s="382"/>
      <c r="D432" s="382"/>
      <c r="E432" s="382"/>
      <c r="F432" s="382"/>
      <c r="G432" s="382"/>
      <c r="H432" s="382"/>
      <c r="I432" s="382"/>
      <c r="J432" s="382"/>
      <c r="K432" s="382"/>
      <c r="L432" s="382"/>
      <c r="M432" s="382"/>
      <c r="N432" s="382"/>
      <c r="O432" s="382"/>
      <c r="P432" s="382"/>
      <c r="Q432" s="382"/>
      <c r="R432" s="382"/>
      <c r="S432" s="382"/>
      <c r="T432" s="382"/>
      <c r="U432" s="382"/>
      <c r="V432" s="382"/>
      <c r="W432" s="382"/>
    </row>
    <row r="433" ht="15.75" customHeight="1">
      <c r="A433" s="382"/>
      <c r="B433" s="382"/>
      <c r="C433" s="382"/>
      <c r="D433" s="382"/>
      <c r="E433" s="382"/>
      <c r="F433" s="382"/>
      <c r="G433" s="382"/>
      <c r="H433" s="382"/>
      <c r="I433" s="382"/>
      <c r="J433" s="382"/>
      <c r="K433" s="382"/>
      <c r="L433" s="382"/>
      <c r="M433" s="382"/>
      <c r="N433" s="382"/>
      <c r="O433" s="382"/>
      <c r="P433" s="382"/>
      <c r="Q433" s="382"/>
      <c r="R433" s="382"/>
      <c r="S433" s="382"/>
      <c r="T433" s="382"/>
      <c r="U433" s="382"/>
      <c r="V433" s="382"/>
      <c r="W433" s="382"/>
    </row>
    <row r="434" ht="15.75" customHeight="1">
      <c r="A434" s="382"/>
      <c r="B434" s="382"/>
      <c r="C434" s="382"/>
      <c r="D434" s="382"/>
      <c r="E434" s="382"/>
      <c r="F434" s="382"/>
      <c r="G434" s="382"/>
      <c r="H434" s="382"/>
      <c r="I434" s="382"/>
      <c r="J434" s="382"/>
      <c r="K434" s="382"/>
      <c r="L434" s="382"/>
      <c r="M434" s="382"/>
      <c r="N434" s="382"/>
      <c r="O434" s="382"/>
      <c r="P434" s="382"/>
      <c r="Q434" s="382"/>
      <c r="R434" s="382"/>
      <c r="S434" s="382"/>
      <c r="T434" s="382"/>
      <c r="U434" s="382"/>
      <c r="V434" s="382"/>
      <c r="W434" s="382"/>
    </row>
    <row r="435" ht="15.75" customHeight="1">
      <c r="A435" s="382"/>
      <c r="B435" s="382"/>
      <c r="C435" s="382"/>
      <c r="D435" s="382"/>
      <c r="E435" s="382"/>
      <c r="F435" s="382"/>
      <c r="G435" s="382"/>
      <c r="H435" s="382"/>
      <c r="I435" s="382"/>
      <c r="J435" s="382"/>
      <c r="K435" s="382"/>
      <c r="L435" s="382"/>
      <c r="M435" s="382"/>
      <c r="N435" s="382"/>
      <c r="O435" s="382"/>
      <c r="P435" s="382"/>
      <c r="Q435" s="382"/>
      <c r="R435" s="382"/>
      <c r="S435" s="382"/>
      <c r="T435" s="382"/>
      <c r="U435" s="382"/>
      <c r="V435" s="382"/>
      <c r="W435" s="382"/>
    </row>
    <row r="436" ht="15.75" customHeight="1">
      <c r="A436" s="382"/>
      <c r="B436" s="382"/>
      <c r="C436" s="382"/>
      <c r="D436" s="382"/>
      <c r="E436" s="382"/>
      <c r="F436" s="382"/>
      <c r="G436" s="382"/>
      <c r="H436" s="382"/>
      <c r="I436" s="382"/>
      <c r="J436" s="382"/>
      <c r="K436" s="382"/>
      <c r="L436" s="382"/>
      <c r="M436" s="382"/>
      <c r="N436" s="382"/>
      <c r="O436" s="382"/>
      <c r="P436" s="382"/>
      <c r="Q436" s="382"/>
      <c r="R436" s="382"/>
      <c r="S436" s="382"/>
      <c r="T436" s="382"/>
      <c r="U436" s="382"/>
      <c r="V436" s="382"/>
      <c r="W436" s="382"/>
    </row>
    <row r="437" ht="15.75" customHeight="1">
      <c r="A437" s="382"/>
      <c r="B437" s="382"/>
      <c r="C437" s="382"/>
      <c r="D437" s="382"/>
      <c r="E437" s="382"/>
      <c r="F437" s="382"/>
      <c r="G437" s="382"/>
      <c r="H437" s="382"/>
      <c r="I437" s="382"/>
      <c r="J437" s="382"/>
      <c r="K437" s="382"/>
      <c r="L437" s="382"/>
      <c r="M437" s="382"/>
      <c r="N437" s="382"/>
      <c r="O437" s="382"/>
      <c r="P437" s="382"/>
      <c r="Q437" s="382"/>
      <c r="R437" s="382"/>
      <c r="S437" s="382"/>
      <c r="T437" s="382"/>
      <c r="U437" s="382"/>
      <c r="V437" s="382"/>
      <c r="W437" s="382"/>
    </row>
    <row r="438" ht="15.75" customHeight="1">
      <c r="A438" s="382"/>
      <c r="B438" s="382"/>
      <c r="C438" s="382"/>
      <c r="D438" s="382"/>
      <c r="E438" s="382"/>
      <c r="F438" s="382"/>
      <c r="G438" s="382"/>
      <c r="H438" s="382"/>
      <c r="I438" s="382"/>
      <c r="J438" s="382"/>
      <c r="K438" s="382"/>
      <c r="L438" s="382"/>
      <c r="M438" s="382"/>
      <c r="N438" s="382"/>
      <c r="O438" s="382"/>
      <c r="P438" s="382"/>
      <c r="Q438" s="382"/>
      <c r="R438" s="382"/>
      <c r="S438" s="382"/>
      <c r="T438" s="382"/>
      <c r="U438" s="382"/>
      <c r="V438" s="382"/>
      <c r="W438" s="382"/>
    </row>
    <row r="439" ht="15.75" customHeight="1">
      <c r="A439" s="382"/>
      <c r="B439" s="382"/>
      <c r="C439" s="382"/>
      <c r="D439" s="382"/>
      <c r="E439" s="382"/>
      <c r="F439" s="382"/>
      <c r="G439" s="382"/>
      <c r="H439" s="382"/>
      <c r="I439" s="382"/>
      <c r="J439" s="382"/>
      <c r="K439" s="382"/>
      <c r="L439" s="382"/>
      <c r="M439" s="382"/>
      <c r="N439" s="382"/>
      <c r="O439" s="382"/>
      <c r="P439" s="382"/>
      <c r="Q439" s="382"/>
      <c r="R439" s="382"/>
      <c r="S439" s="382"/>
      <c r="T439" s="382"/>
      <c r="U439" s="382"/>
      <c r="V439" s="382"/>
      <c r="W439" s="382"/>
    </row>
    <row r="440" ht="15.75" customHeight="1">
      <c r="A440" s="382"/>
      <c r="B440" s="382"/>
      <c r="C440" s="382"/>
      <c r="D440" s="382"/>
      <c r="E440" s="382"/>
      <c r="F440" s="382"/>
      <c r="G440" s="382"/>
      <c r="H440" s="382"/>
      <c r="I440" s="382"/>
      <c r="J440" s="382"/>
      <c r="K440" s="382"/>
      <c r="L440" s="382"/>
      <c r="M440" s="382"/>
      <c r="N440" s="382"/>
      <c r="O440" s="382"/>
      <c r="P440" s="382"/>
      <c r="Q440" s="382"/>
      <c r="R440" s="382"/>
      <c r="S440" s="382"/>
      <c r="T440" s="382"/>
      <c r="U440" s="382"/>
      <c r="V440" s="382"/>
      <c r="W440" s="382"/>
    </row>
    <row r="441" ht="15.75" customHeight="1">
      <c r="A441" s="382"/>
      <c r="B441" s="382"/>
      <c r="C441" s="382"/>
      <c r="D441" s="382"/>
      <c r="E441" s="382"/>
      <c r="F441" s="382"/>
      <c r="G441" s="382"/>
      <c r="H441" s="382"/>
      <c r="I441" s="382"/>
      <c r="J441" s="382"/>
      <c r="K441" s="382"/>
      <c r="L441" s="382"/>
      <c r="M441" s="382"/>
      <c r="N441" s="382"/>
      <c r="O441" s="382"/>
      <c r="P441" s="382"/>
      <c r="Q441" s="382"/>
      <c r="R441" s="382"/>
      <c r="S441" s="382"/>
      <c r="T441" s="382"/>
      <c r="U441" s="382"/>
      <c r="V441" s="382"/>
      <c r="W441" s="382"/>
    </row>
    <row r="442" ht="15.75" customHeight="1">
      <c r="A442" s="382"/>
      <c r="B442" s="382"/>
      <c r="C442" s="382"/>
      <c r="D442" s="382"/>
      <c r="E442" s="382"/>
      <c r="F442" s="382"/>
      <c r="G442" s="382"/>
      <c r="H442" s="382"/>
      <c r="I442" s="382"/>
      <c r="J442" s="382"/>
      <c r="K442" s="382"/>
      <c r="L442" s="382"/>
      <c r="M442" s="382"/>
      <c r="N442" s="382"/>
      <c r="O442" s="382"/>
      <c r="P442" s="382"/>
      <c r="Q442" s="382"/>
      <c r="R442" s="382"/>
      <c r="S442" s="382"/>
      <c r="T442" s="382"/>
      <c r="U442" s="382"/>
      <c r="V442" s="382"/>
      <c r="W442" s="382"/>
    </row>
    <row r="443" ht="15.75" customHeight="1">
      <c r="A443" s="382"/>
      <c r="B443" s="382"/>
      <c r="C443" s="382"/>
      <c r="D443" s="382"/>
      <c r="E443" s="382"/>
      <c r="F443" s="382"/>
      <c r="G443" s="382"/>
      <c r="H443" s="382"/>
      <c r="I443" s="382"/>
      <c r="J443" s="382"/>
      <c r="K443" s="382"/>
      <c r="L443" s="382"/>
      <c r="M443" s="382"/>
      <c r="N443" s="382"/>
      <c r="O443" s="382"/>
      <c r="P443" s="382"/>
      <c r="Q443" s="382"/>
      <c r="R443" s="382"/>
      <c r="S443" s="382"/>
      <c r="T443" s="382"/>
      <c r="U443" s="382"/>
      <c r="V443" s="382"/>
      <c r="W443" s="382"/>
    </row>
    <row r="444" ht="15.75" customHeight="1">
      <c r="A444" s="382"/>
      <c r="B444" s="382"/>
      <c r="C444" s="382"/>
      <c r="D444" s="382"/>
      <c r="E444" s="382"/>
      <c r="F444" s="382"/>
      <c r="G444" s="382"/>
      <c r="H444" s="382"/>
      <c r="I444" s="382"/>
      <c r="J444" s="382"/>
      <c r="K444" s="382"/>
      <c r="L444" s="382"/>
      <c r="M444" s="382"/>
      <c r="N444" s="382"/>
      <c r="O444" s="382"/>
      <c r="P444" s="382"/>
      <c r="Q444" s="382"/>
      <c r="R444" s="382"/>
      <c r="S444" s="382"/>
      <c r="T444" s="382"/>
      <c r="U444" s="382"/>
      <c r="V444" s="382"/>
      <c r="W444" s="382"/>
    </row>
    <row r="445" ht="15.75" customHeight="1">
      <c r="A445" s="382"/>
      <c r="B445" s="382"/>
      <c r="C445" s="382"/>
      <c r="D445" s="382"/>
      <c r="E445" s="382"/>
      <c r="F445" s="382"/>
      <c r="G445" s="382"/>
      <c r="H445" s="382"/>
      <c r="I445" s="382"/>
      <c r="J445" s="382"/>
      <c r="K445" s="382"/>
      <c r="L445" s="382"/>
      <c r="M445" s="382"/>
      <c r="N445" s="382"/>
      <c r="O445" s="382"/>
      <c r="P445" s="382"/>
      <c r="Q445" s="382"/>
      <c r="R445" s="382"/>
      <c r="S445" s="382"/>
      <c r="T445" s="382"/>
      <c r="U445" s="382"/>
      <c r="V445" s="382"/>
      <c r="W445" s="382"/>
    </row>
    <row r="446" ht="15.75" customHeight="1">
      <c r="A446" s="382"/>
      <c r="B446" s="382"/>
      <c r="C446" s="382"/>
      <c r="D446" s="382"/>
      <c r="E446" s="382"/>
      <c r="F446" s="382"/>
      <c r="G446" s="382"/>
      <c r="H446" s="382"/>
      <c r="I446" s="382"/>
      <c r="J446" s="382"/>
      <c r="K446" s="382"/>
      <c r="L446" s="382"/>
      <c r="M446" s="382"/>
      <c r="N446" s="382"/>
      <c r="O446" s="382"/>
      <c r="P446" s="382"/>
      <c r="Q446" s="382"/>
      <c r="R446" s="382"/>
      <c r="S446" s="382"/>
      <c r="T446" s="382"/>
      <c r="U446" s="382"/>
      <c r="V446" s="382"/>
      <c r="W446" s="382"/>
    </row>
    <row r="447" ht="15.75" customHeight="1">
      <c r="A447" s="382"/>
      <c r="B447" s="382"/>
      <c r="C447" s="382"/>
      <c r="D447" s="382"/>
      <c r="E447" s="382"/>
      <c r="F447" s="382"/>
      <c r="G447" s="382"/>
      <c r="H447" s="382"/>
      <c r="I447" s="382"/>
      <c r="J447" s="382"/>
      <c r="K447" s="382"/>
      <c r="L447" s="382"/>
      <c r="M447" s="382"/>
      <c r="N447" s="382"/>
      <c r="O447" s="382"/>
      <c r="P447" s="382"/>
      <c r="Q447" s="382"/>
      <c r="R447" s="382"/>
      <c r="S447" s="382"/>
      <c r="T447" s="382"/>
      <c r="U447" s="382"/>
      <c r="V447" s="382"/>
      <c r="W447" s="382"/>
    </row>
    <row r="448" ht="15.75" customHeight="1">
      <c r="A448" s="382"/>
      <c r="B448" s="382"/>
      <c r="C448" s="382"/>
      <c r="D448" s="382"/>
      <c r="E448" s="382"/>
      <c r="F448" s="382"/>
      <c r="G448" s="382"/>
      <c r="H448" s="382"/>
      <c r="I448" s="382"/>
      <c r="J448" s="382"/>
      <c r="K448" s="382"/>
      <c r="L448" s="382"/>
      <c r="M448" s="382"/>
      <c r="N448" s="382"/>
      <c r="O448" s="382"/>
      <c r="P448" s="382"/>
      <c r="Q448" s="382"/>
      <c r="R448" s="382"/>
      <c r="S448" s="382"/>
      <c r="T448" s="382"/>
      <c r="U448" s="382"/>
      <c r="V448" s="382"/>
      <c r="W448" s="382"/>
    </row>
    <row r="449" ht="15.75" customHeight="1">
      <c r="A449" s="382"/>
      <c r="B449" s="382"/>
      <c r="C449" s="382"/>
      <c r="D449" s="382"/>
      <c r="E449" s="382"/>
      <c r="F449" s="382"/>
      <c r="G449" s="382"/>
      <c r="H449" s="382"/>
      <c r="I449" s="382"/>
      <c r="J449" s="382"/>
      <c r="K449" s="382"/>
      <c r="L449" s="382"/>
      <c r="M449" s="382"/>
      <c r="N449" s="382"/>
      <c r="O449" s="382"/>
      <c r="P449" s="382"/>
      <c r="Q449" s="382"/>
      <c r="R449" s="382"/>
      <c r="S449" s="382"/>
      <c r="T449" s="382"/>
      <c r="U449" s="382"/>
      <c r="V449" s="382"/>
      <c r="W449" s="382"/>
    </row>
    <row r="450" ht="15.75" customHeight="1">
      <c r="A450" s="382"/>
      <c r="B450" s="382"/>
      <c r="C450" s="382"/>
      <c r="D450" s="382"/>
      <c r="E450" s="382"/>
      <c r="F450" s="382"/>
      <c r="G450" s="382"/>
      <c r="H450" s="382"/>
      <c r="I450" s="382"/>
      <c r="J450" s="382"/>
      <c r="K450" s="382"/>
      <c r="L450" s="382"/>
      <c r="M450" s="382"/>
      <c r="N450" s="382"/>
      <c r="O450" s="382"/>
      <c r="P450" s="382"/>
      <c r="Q450" s="382"/>
      <c r="R450" s="382"/>
      <c r="S450" s="382"/>
      <c r="T450" s="382"/>
      <c r="U450" s="382"/>
      <c r="V450" s="382"/>
      <c r="W450" s="382"/>
    </row>
    <row r="451" ht="15.75" customHeight="1">
      <c r="A451" s="382"/>
      <c r="B451" s="382"/>
      <c r="C451" s="382"/>
      <c r="D451" s="382"/>
      <c r="E451" s="382"/>
      <c r="F451" s="382"/>
      <c r="G451" s="382"/>
      <c r="H451" s="382"/>
      <c r="I451" s="382"/>
      <c r="J451" s="382"/>
      <c r="K451" s="382"/>
      <c r="L451" s="382"/>
      <c r="M451" s="382"/>
      <c r="N451" s="382"/>
      <c r="O451" s="382"/>
      <c r="P451" s="382"/>
      <c r="Q451" s="382"/>
      <c r="R451" s="382"/>
      <c r="S451" s="382"/>
      <c r="T451" s="382"/>
      <c r="U451" s="382"/>
      <c r="V451" s="382"/>
      <c r="W451" s="382"/>
    </row>
    <row r="452" ht="15.75" customHeight="1">
      <c r="A452" s="382"/>
      <c r="B452" s="382"/>
      <c r="C452" s="382"/>
      <c r="D452" s="382"/>
      <c r="E452" s="382"/>
      <c r="F452" s="382"/>
      <c r="G452" s="382"/>
      <c r="H452" s="382"/>
      <c r="I452" s="382"/>
      <c r="J452" s="382"/>
      <c r="K452" s="382"/>
      <c r="L452" s="382"/>
      <c r="M452" s="382"/>
      <c r="N452" s="382"/>
      <c r="O452" s="382"/>
      <c r="P452" s="382"/>
      <c r="Q452" s="382"/>
      <c r="R452" s="382"/>
      <c r="S452" s="382"/>
      <c r="T452" s="382"/>
      <c r="U452" s="382"/>
      <c r="V452" s="382"/>
      <c r="W452" s="382"/>
    </row>
    <row r="453" ht="15.75" customHeight="1">
      <c r="A453" s="382"/>
      <c r="B453" s="382"/>
      <c r="C453" s="382"/>
      <c r="D453" s="382"/>
      <c r="E453" s="382"/>
      <c r="F453" s="382"/>
      <c r="G453" s="382"/>
      <c r="H453" s="382"/>
      <c r="I453" s="382"/>
      <c r="J453" s="382"/>
      <c r="K453" s="382"/>
      <c r="L453" s="382"/>
      <c r="M453" s="382"/>
      <c r="N453" s="382"/>
      <c r="O453" s="382"/>
      <c r="P453" s="382"/>
      <c r="Q453" s="382"/>
      <c r="R453" s="382"/>
      <c r="S453" s="382"/>
      <c r="T453" s="382"/>
      <c r="U453" s="382"/>
      <c r="V453" s="382"/>
      <c r="W453" s="382"/>
    </row>
    <row r="454" ht="15.75" customHeight="1">
      <c r="A454" s="382"/>
      <c r="B454" s="382"/>
      <c r="C454" s="382"/>
      <c r="D454" s="382"/>
      <c r="E454" s="382"/>
      <c r="F454" s="382"/>
      <c r="G454" s="382"/>
      <c r="H454" s="382"/>
      <c r="I454" s="382"/>
      <c r="J454" s="382"/>
      <c r="K454" s="382"/>
      <c r="L454" s="382"/>
      <c r="M454" s="382"/>
      <c r="N454" s="382"/>
      <c r="O454" s="382"/>
      <c r="P454" s="382"/>
      <c r="Q454" s="382"/>
      <c r="R454" s="382"/>
      <c r="S454" s="382"/>
      <c r="T454" s="382"/>
      <c r="U454" s="382"/>
      <c r="V454" s="382"/>
      <c r="W454" s="382"/>
    </row>
    <row r="455" ht="15.75" customHeight="1">
      <c r="A455" s="382"/>
      <c r="B455" s="382"/>
      <c r="C455" s="382"/>
      <c r="D455" s="382"/>
      <c r="E455" s="382"/>
      <c r="F455" s="382"/>
      <c r="G455" s="382"/>
      <c r="H455" s="382"/>
      <c r="I455" s="382"/>
      <c r="J455" s="382"/>
      <c r="K455" s="382"/>
      <c r="L455" s="382"/>
      <c r="M455" s="382"/>
      <c r="N455" s="382"/>
      <c r="O455" s="382"/>
      <c r="P455" s="382"/>
      <c r="Q455" s="382"/>
      <c r="R455" s="382"/>
      <c r="S455" s="382"/>
      <c r="T455" s="382"/>
      <c r="U455" s="382"/>
      <c r="V455" s="382"/>
      <c r="W455" s="382"/>
    </row>
    <row r="456" ht="15.75" customHeight="1">
      <c r="A456" s="382"/>
      <c r="B456" s="382"/>
      <c r="C456" s="382"/>
      <c r="D456" s="382"/>
      <c r="E456" s="382"/>
      <c r="F456" s="382"/>
      <c r="G456" s="382"/>
      <c r="H456" s="382"/>
      <c r="I456" s="382"/>
      <c r="J456" s="382"/>
      <c r="K456" s="382"/>
      <c r="L456" s="382"/>
      <c r="M456" s="382"/>
      <c r="N456" s="382"/>
      <c r="O456" s="382"/>
      <c r="P456" s="382"/>
      <c r="Q456" s="382"/>
      <c r="R456" s="382"/>
      <c r="S456" s="382"/>
      <c r="T456" s="382"/>
      <c r="U456" s="382"/>
      <c r="V456" s="382"/>
      <c r="W456" s="382"/>
    </row>
    <row r="457" ht="15.75" customHeight="1">
      <c r="A457" s="382"/>
      <c r="B457" s="382"/>
      <c r="C457" s="382"/>
      <c r="D457" s="382"/>
      <c r="E457" s="382"/>
      <c r="F457" s="382"/>
      <c r="G457" s="382"/>
      <c r="H457" s="382"/>
      <c r="I457" s="382"/>
      <c r="J457" s="382"/>
      <c r="K457" s="382"/>
      <c r="L457" s="382"/>
      <c r="M457" s="382"/>
      <c r="N457" s="382"/>
      <c r="O457" s="382"/>
      <c r="P457" s="382"/>
      <c r="Q457" s="382"/>
      <c r="R457" s="382"/>
      <c r="S457" s="382"/>
      <c r="T457" s="382"/>
      <c r="U457" s="382"/>
      <c r="V457" s="382"/>
      <c r="W457" s="382"/>
    </row>
    <row r="458" ht="15.75" customHeight="1">
      <c r="A458" s="382"/>
      <c r="B458" s="382"/>
      <c r="C458" s="382"/>
      <c r="D458" s="382"/>
      <c r="E458" s="382"/>
      <c r="F458" s="382"/>
      <c r="G458" s="382"/>
      <c r="H458" s="382"/>
      <c r="I458" s="382"/>
      <c r="J458" s="382"/>
      <c r="K458" s="382"/>
      <c r="L458" s="382"/>
      <c r="M458" s="382"/>
      <c r="N458" s="382"/>
      <c r="O458" s="382"/>
      <c r="P458" s="382"/>
      <c r="Q458" s="382"/>
      <c r="R458" s="382"/>
      <c r="S458" s="382"/>
      <c r="T458" s="382"/>
      <c r="U458" s="382"/>
      <c r="V458" s="382"/>
      <c r="W458" s="382"/>
    </row>
    <row r="459" ht="15.75" customHeight="1">
      <c r="A459" s="382"/>
      <c r="B459" s="382"/>
      <c r="C459" s="382"/>
      <c r="D459" s="382"/>
      <c r="E459" s="382"/>
      <c r="F459" s="382"/>
      <c r="G459" s="382"/>
      <c r="H459" s="382"/>
      <c r="I459" s="382"/>
      <c r="J459" s="382"/>
      <c r="K459" s="382"/>
      <c r="L459" s="382"/>
      <c r="M459" s="382"/>
      <c r="N459" s="382"/>
      <c r="O459" s="382"/>
      <c r="P459" s="382"/>
      <c r="Q459" s="382"/>
      <c r="R459" s="382"/>
      <c r="S459" s="382"/>
      <c r="T459" s="382"/>
      <c r="U459" s="382"/>
      <c r="V459" s="382"/>
      <c r="W459" s="382"/>
    </row>
    <row r="460" ht="15.75" customHeight="1">
      <c r="A460" s="382"/>
      <c r="B460" s="382"/>
      <c r="C460" s="382"/>
      <c r="D460" s="382"/>
      <c r="E460" s="382"/>
      <c r="F460" s="382"/>
      <c r="G460" s="382"/>
      <c r="H460" s="382"/>
      <c r="I460" s="382"/>
      <c r="J460" s="382"/>
      <c r="K460" s="382"/>
      <c r="L460" s="382"/>
      <c r="M460" s="382"/>
      <c r="N460" s="382"/>
      <c r="O460" s="382"/>
      <c r="P460" s="382"/>
      <c r="Q460" s="382"/>
      <c r="R460" s="382"/>
      <c r="S460" s="382"/>
      <c r="T460" s="382"/>
      <c r="U460" s="382"/>
      <c r="V460" s="382"/>
      <c r="W460" s="382"/>
    </row>
    <row r="461" ht="15.75" customHeight="1">
      <c r="A461" s="382"/>
      <c r="B461" s="382"/>
      <c r="C461" s="382"/>
      <c r="D461" s="382"/>
      <c r="E461" s="382"/>
      <c r="F461" s="382"/>
      <c r="G461" s="382"/>
      <c r="H461" s="382"/>
      <c r="I461" s="382"/>
      <c r="J461" s="382"/>
      <c r="K461" s="382"/>
      <c r="L461" s="382"/>
      <c r="M461" s="382"/>
      <c r="N461" s="382"/>
      <c r="O461" s="382"/>
      <c r="P461" s="382"/>
      <c r="Q461" s="382"/>
      <c r="R461" s="382"/>
      <c r="S461" s="382"/>
      <c r="T461" s="382"/>
      <c r="U461" s="382"/>
      <c r="V461" s="382"/>
      <c r="W461" s="382"/>
    </row>
    <row r="462" ht="15.75" customHeight="1">
      <c r="A462" s="382"/>
      <c r="B462" s="382"/>
      <c r="C462" s="382"/>
      <c r="D462" s="382"/>
      <c r="E462" s="382"/>
      <c r="F462" s="382"/>
      <c r="G462" s="382"/>
      <c r="H462" s="382"/>
      <c r="I462" s="382"/>
      <c r="J462" s="382"/>
      <c r="K462" s="382"/>
      <c r="L462" s="382"/>
      <c r="M462" s="382"/>
      <c r="N462" s="382"/>
      <c r="O462" s="382"/>
      <c r="P462" s="382"/>
      <c r="Q462" s="382"/>
      <c r="R462" s="382"/>
      <c r="S462" s="382"/>
      <c r="T462" s="382"/>
      <c r="U462" s="382"/>
      <c r="V462" s="382"/>
      <c r="W462" s="382"/>
    </row>
    <row r="463" ht="15.75" customHeight="1">
      <c r="A463" s="382"/>
      <c r="B463" s="382"/>
      <c r="C463" s="382"/>
      <c r="D463" s="382"/>
      <c r="E463" s="382"/>
      <c r="F463" s="382"/>
      <c r="G463" s="382"/>
      <c r="H463" s="382"/>
      <c r="I463" s="382"/>
      <c r="J463" s="382"/>
      <c r="K463" s="382"/>
      <c r="L463" s="382"/>
      <c r="M463" s="382"/>
      <c r="N463" s="382"/>
      <c r="O463" s="382"/>
      <c r="P463" s="382"/>
      <c r="Q463" s="382"/>
      <c r="R463" s="382"/>
      <c r="S463" s="382"/>
      <c r="T463" s="382"/>
      <c r="U463" s="382"/>
      <c r="V463" s="382"/>
      <c r="W463" s="382"/>
    </row>
    <row r="464" ht="15.75" customHeight="1">
      <c r="A464" s="382"/>
      <c r="B464" s="382"/>
      <c r="C464" s="382"/>
      <c r="D464" s="382"/>
      <c r="E464" s="382"/>
      <c r="F464" s="382"/>
      <c r="G464" s="382"/>
      <c r="H464" s="382"/>
      <c r="I464" s="382"/>
      <c r="J464" s="382"/>
      <c r="K464" s="382"/>
      <c r="L464" s="382"/>
      <c r="M464" s="382"/>
      <c r="N464" s="382"/>
      <c r="O464" s="382"/>
      <c r="P464" s="382"/>
      <c r="Q464" s="382"/>
      <c r="R464" s="382"/>
      <c r="S464" s="382"/>
      <c r="T464" s="382"/>
      <c r="U464" s="382"/>
      <c r="V464" s="382"/>
      <c r="W464" s="382"/>
    </row>
    <row r="465" ht="15.75" customHeight="1">
      <c r="A465" s="382"/>
      <c r="B465" s="382"/>
      <c r="C465" s="382"/>
      <c r="D465" s="382"/>
      <c r="E465" s="382"/>
      <c r="F465" s="382"/>
      <c r="G465" s="382"/>
      <c r="H465" s="382"/>
      <c r="I465" s="382"/>
      <c r="J465" s="382"/>
      <c r="K465" s="382"/>
      <c r="L465" s="382"/>
      <c r="M465" s="382"/>
      <c r="N465" s="382"/>
      <c r="O465" s="382"/>
      <c r="P465" s="382"/>
      <c r="Q465" s="382"/>
      <c r="R465" s="382"/>
      <c r="S465" s="382"/>
      <c r="T465" s="382"/>
      <c r="U465" s="382"/>
      <c r="V465" s="382"/>
      <c r="W465" s="382"/>
    </row>
    <row r="466" ht="15.75" customHeight="1">
      <c r="A466" s="382"/>
      <c r="B466" s="382"/>
      <c r="C466" s="382"/>
      <c r="D466" s="382"/>
      <c r="E466" s="382"/>
      <c r="F466" s="382"/>
      <c r="G466" s="382"/>
      <c r="H466" s="382"/>
      <c r="I466" s="382"/>
      <c r="J466" s="382"/>
      <c r="K466" s="382"/>
      <c r="L466" s="382"/>
      <c r="M466" s="382"/>
      <c r="N466" s="382"/>
      <c r="O466" s="382"/>
      <c r="P466" s="382"/>
      <c r="Q466" s="382"/>
      <c r="R466" s="382"/>
      <c r="S466" s="382"/>
      <c r="T466" s="382"/>
      <c r="U466" s="382"/>
      <c r="V466" s="382"/>
      <c r="W466" s="382"/>
    </row>
    <row r="467" ht="15.75" customHeight="1">
      <c r="A467" s="382"/>
      <c r="B467" s="382"/>
      <c r="C467" s="382"/>
      <c r="D467" s="382"/>
      <c r="E467" s="382"/>
      <c r="F467" s="382"/>
      <c r="G467" s="382"/>
      <c r="H467" s="382"/>
      <c r="I467" s="382"/>
      <c r="J467" s="382"/>
      <c r="K467" s="382"/>
      <c r="L467" s="382"/>
      <c r="M467" s="382"/>
      <c r="N467" s="382"/>
      <c r="O467" s="382"/>
      <c r="P467" s="382"/>
      <c r="Q467" s="382"/>
      <c r="R467" s="382"/>
      <c r="S467" s="382"/>
      <c r="T467" s="382"/>
      <c r="U467" s="382"/>
      <c r="V467" s="382"/>
      <c r="W467" s="382"/>
    </row>
    <row r="468" ht="15.75" customHeight="1">
      <c r="A468" s="382"/>
      <c r="B468" s="382"/>
      <c r="C468" s="382"/>
      <c r="D468" s="382"/>
      <c r="E468" s="382"/>
      <c r="F468" s="382"/>
      <c r="G468" s="382"/>
      <c r="H468" s="382"/>
      <c r="I468" s="382"/>
      <c r="J468" s="382"/>
      <c r="K468" s="382"/>
      <c r="L468" s="382"/>
      <c r="M468" s="382"/>
      <c r="N468" s="382"/>
      <c r="O468" s="382"/>
      <c r="P468" s="382"/>
      <c r="Q468" s="382"/>
      <c r="R468" s="382"/>
      <c r="S468" s="382"/>
      <c r="T468" s="382"/>
      <c r="U468" s="382"/>
      <c r="V468" s="382"/>
      <c r="W468" s="382"/>
    </row>
    <row r="469" ht="15.75" customHeight="1">
      <c r="A469" s="382"/>
      <c r="B469" s="382"/>
      <c r="C469" s="382"/>
      <c r="D469" s="382"/>
      <c r="E469" s="382"/>
      <c r="F469" s="382"/>
      <c r="G469" s="382"/>
      <c r="H469" s="382"/>
      <c r="I469" s="382"/>
      <c r="J469" s="382"/>
      <c r="K469" s="382"/>
      <c r="L469" s="382"/>
      <c r="M469" s="382"/>
      <c r="N469" s="382"/>
      <c r="O469" s="382"/>
      <c r="P469" s="382"/>
      <c r="Q469" s="382"/>
      <c r="R469" s="382"/>
      <c r="S469" s="382"/>
      <c r="T469" s="382"/>
      <c r="U469" s="382"/>
      <c r="V469" s="382"/>
      <c r="W469" s="382"/>
    </row>
    <row r="470" ht="15.75" customHeight="1">
      <c r="A470" s="382"/>
      <c r="B470" s="382"/>
      <c r="C470" s="382"/>
      <c r="D470" s="382"/>
      <c r="E470" s="382"/>
      <c r="F470" s="382"/>
      <c r="G470" s="382"/>
      <c r="H470" s="382"/>
      <c r="I470" s="382"/>
      <c r="J470" s="382"/>
      <c r="K470" s="382"/>
      <c r="L470" s="382"/>
      <c r="M470" s="382"/>
      <c r="N470" s="382"/>
      <c r="O470" s="382"/>
      <c r="P470" s="382"/>
      <c r="Q470" s="382"/>
      <c r="R470" s="382"/>
      <c r="S470" s="382"/>
      <c r="T470" s="382"/>
      <c r="U470" s="382"/>
      <c r="V470" s="382"/>
      <c r="W470" s="382"/>
    </row>
    <row r="471" ht="15.75" customHeight="1">
      <c r="A471" s="382"/>
      <c r="B471" s="382"/>
      <c r="C471" s="382"/>
      <c r="D471" s="382"/>
      <c r="E471" s="382"/>
      <c r="F471" s="382"/>
      <c r="G471" s="382"/>
      <c r="H471" s="382"/>
      <c r="I471" s="382"/>
      <c r="J471" s="382"/>
      <c r="K471" s="382"/>
      <c r="L471" s="382"/>
      <c r="M471" s="382"/>
      <c r="N471" s="382"/>
      <c r="O471" s="382"/>
      <c r="P471" s="382"/>
      <c r="Q471" s="382"/>
      <c r="R471" s="382"/>
      <c r="S471" s="382"/>
      <c r="T471" s="382"/>
      <c r="U471" s="382"/>
      <c r="V471" s="382"/>
      <c r="W471" s="382"/>
    </row>
    <row r="472" ht="15.75" customHeight="1">
      <c r="A472" s="382"/>
      <c r="B472" s="382"/>
      <c r="C472" s="382"/>
      <c r="D472" s="382"/>
      <c r="E472" s="382"/>
      <c r="F472" s="382"/>
      <c r="G472" s="382"/>
      <c r="H472" s="382"/>
      <c r="I472" s="382"/>
      <c r="J472" s="382"/>
      <c r="K472" s="382"/>
      <c r="L472" s="382"/>
      <c r="M472" s="382"/>
      <c r="N472" s="382"/>
      <c r="O472" s="382"/>
      <c r="P472" s="382"/>
      <c r="Q472" s="382"/>
      <c r="R472" s="382"/>
      <c r="S472" s="382"/>
      <c r="T472" s="382"/>
      <c r="U472" s="382"/>
      <c r="V472" s="382"/>
      <c r="W472" s="382"/>
    </row>
    <row r="473" ht="15.75" customHeight="1">
      <c r="A473" s="382"/>
      <c r="B473" s="382"/>
      <c r="C473" s="382"/>
      <c r="D473" s="382"/>
      <c r="E473" s="382"/>
      <c r="F473" s="382"/>
      <c r="G473" s="382"/>
      <c r="H473" s="382"/>
      <c r="I473" s="382"/>
      <c r="J473" s="382"/>
      <c r="K473" s="382"/>
      <c r="L473" s="382"/>
      <c r="M473" s="382"/>
      <c r="N473" s="382"/>
      <c r="O473" s="382"/>
      <c r="P473" s="382"/>
      <c r="Q473" s="382"/>
      <c r="R473" s="382"/>
      <c r="S473" s="382"/>
      <c r="T473" s="382"/>
      <c r="U473" s="382"/>
      <c r="V473" s="382"/>
      <c r="W473" s="382"/>
    </row>
    <row r="474" ht="15.75" customHeight="1">
      <c r="A474" s="382"/>
      <c r="B474" s="382"/>
      <c r="C474" s="382"/>
      <c r="D474" s="382"/>
      <c r="E474" s="382"/>
      <c r="F474" s="382"/>
      <c r="G474" s="382"/>
      <c r="H474" s="382"/>
      <c r="I474" s="382"/>
      <c r="J474" s="382"/>
      <c r="K474" s="382"/>
      <c r="L474" s="382"/>
      <c r="M474" s="382"/>
      <c r="N474" s="382"/>
      <c r="O474" s="382"/>
      <c r="P474" s="382"/>
      <c r="Q474" s="382"/>
      <c r="R474" s="382"/>
      <c r="S474" s="382"/>
      <c r="T474" s="382"/>
      <c r="U474" s="382"/>
      <c r="V474" s="382"/>
      <c r="W474" s="382"/>
    </row>
    <row r="475" ht="15.75" customHeight="1">
      <c r="A475" s="382"/>
      <c r="B475" s="382"/>
      <c r="C475" s="382"/>
      <c r="D475" s="382"/>
      <c r="E475" s="382"/>
      <c r="F475" s="382"/>
      <c r="G475" s="382"/>
      <c r="H475" s="382"/>
      <c r="I475" s="382"/>
      <c r="J475" s="382"/>
      <c r="K475" s="382"/>
      <c r="L475" s="382"/>
      <c r="M475" s="382"/>
      <c r="N475" s="382"/>
      <c r="O475" s="382"/>
      <c r="P475" s="382"/>
      <c r="Q475" s="382"/>
      <c r="R475" s="382"/>
      <c r="S475" s="382"/>
      <c r="T475" s="382"/>
      <c r="U475" s="382"/>
      <c r="V475" s="382"/>
      <c r="W475" s="382"/>
    </row>
    <row r="476" ht="15.75" customHeight="1">
      <c r="A476" s="382"/>
      <c r="B476" s="382"/>
      <c r="C476" s="382"/>
      <c r="D476" s="382"/>
      <c r="E476" s="382"/>
      <c r="F476" s="382"/>
      <c r="G476" s="382"/>
      <c r="H476" s="382"/>
      <c r="I476" s="382"/>
      <c r="J476" s="382"/>
      <c r="K476" s="382"/>
      <c r="L476" s="382"/>
      <c r="M476" s="382"/>
      <c r="N476" s="382"/>
      <c r="O476" s="382"/>
      <c r="P476" s="382"/>
      <c r="Q476" s="382"/>
      <c r="R476" s="382"/>
      <c r="S476" s="382"/>
      <c r="T476" s="382"/>
      <c r="U476" s="382"/>
      <c r="V476" s="382"/>
      <c r="W476" s="382"/>
    </row>
    <row r="477" ht="15.75" customHeight="1">
      <c r="A477" s="382"/>
      <c r="B477" s="382"/>
      <c r="C477" s="382"/>
      <c r="D477" s="382"/>
      <c r="E477" s="382"/>
      <c r="F477" s="382"/>
      <c r="G477" s="382"/>
      <c r="H477" s="382"/>
      <c r="I477" s="382"/>
      <c r="J477" s="382"/>
      <c r="K477" s="382"/>
      <c r="L477" s="382"/>
      <c r="M477" s="382"/>
      <c r="N477" s="382"/>
      <c r="O477" s="382"/>
      <c r="P477" s="382"/>
      <c r="Q477" s="382"/>
      <c r="R477" s="382"/>
      <c r="S477" s="382"/>
      <c r="T477" s="382"/>
      <c r="U477" s="382"/>
      <c r="V477" s="382"/>
      <c r="W477" s="382"/>
    </row>
    <row r="478" ht="15.75" customHeight="1">
      <c r="A478" s="382"/>
      <c r="B478" s="382"/>
      <c r="C478" s="382"/>
      <c r="D478" s="382"/>
      <c r="E478" s="382"/>
      <c r="F478" s="382"/>
      <c r="G478" s="382"/>
      <c r="H478" s="382"/>
      <c r="I478" s="382"/>
      <c r="J478" s="382"/>
      <c r="K478" s="382"/>
      <c r="L478" s="382"/>
      <c r="M478" s="382"/>
      <c r="N478" s="382"/>
      <c r="O478" s="382"/>
      <c r="P478" s="382"/>
      <c r="Q478" s="382"/>
      <c r="R478" s="382"/>
      <c r="S478" s="382"/>
      <c r="T478" s="382"/>
      <c r="U478" s="382"/>
      <c r="V478" s="382"/>
      <c r="W478" s="382"/>
    </row>
    <row r="479" ht="15.75" customHeight="1">
      <c r="A479" s="382"/>
      <c r="B479" s="382"/>
      <c r="C479" s="382"/>
      <c r="D479" s="382"/>
      <c r="E479" s="382"/>
      <c r="F479" s="382"/>
      <c r="G479" s="382"/>
      <c r="H479" s="382"/>
      <c r="I479" s="382"/>
      <c r="J479" s="382"/>
      <c r="K479" s="382"/>
      <c r="L479" s="382"/>
      <c r="M479" s="382"/>
      <c r="N479" s="382"/>
      <c r="O479" s="382"/>
      <c r="P479" s="382"/>
      <c r="Q479" s="382"/>
      <c r="R479" s="382"/>
      <c r="S479" s="382"/>
      <c r="T479" s="382"/>
      <c r="U479" s="382"/>
      <c r="V479" s="382"/>
      <c r="W479" s="382"/>
    </row>
    <row r="480" ht="15.75" customHeight="1">
      <c r="A480" s="382"/>
      <c r="B480" s="382"/>
      <c r="C480" s="382"/>
      <c r="D480" s="382"/>
      <c r="E480" s="382"/>
      <c r="F480" s="382"/>
      <c r="G480" s="382"/>
      <c r="H480" s="382"/>
      <c r="I480" s="382"/>
      <c r="J480" s="382"/>
      <c r="K480" s="382"/>
      <c r="L480" s="382"/>
      <c r="M480" s="382"/>
      <c r="N480" s="382"/>
      <c r="O480" s="382"/>
      <c r="P480" s="382"/>
      <c r="Q480" s="382"/>
      <c r="R480" s="382"/>
      <c r="S480" s="382"/>
      <c r="T480" s="382"/>
      <c r="U480" s="382"/>
      <c r="V480" s="382"/>
      <c r="W480" s="382"/>
    </row>
    <row r="481" ht="15.75" customHeight="1">
      <c r="A481" s="382"/>
      <c r="B481" s="382"/>
      <c r="C481" s="382"/>
      <c r="D481" s="382"/>
      <c r="E481" s="382"/>
      <c r="F481" s="382"/>
      <c r="G481" s="382"/>
      <c r="H481" s="382"/>
      <c r="I481" s="382"/>
      <c r="J481" s="382"/>
      <c r="K481" s="382"/>
      <c r="L481" s="382"/>
      <c r="M481" s="382"/>
      <c r="N481" s="382"/>
      <c r="O481" s="382"/>
      <c r="P481" s="382"/>
      <c r="Q481" s="382"/>
      <c r="R481" s="382"/>
      <c r="S481" s="382"/>
      <c r="T481" s="382"/>
      <c r="U481" s="382"/>
      <c r="V481" s="382"/>
      <c r="W481" s="382"/>
    </row>
    <row r="482" ht="15.75" customHeight="1">
      <c r="A482" s="382"/>
      <c r="B482" s="382"/>
      <c r="C482" s="382"/>
      <c r="D482" s="382"/>
      <c r="E482" s="382"/>
      <c r="F482" s="382"/>
      <c r="G482" s="382"/>
      <c r="H482" s="382"/>
      <c r="I482" s="382"/>
      <c r="J482" s="382"/>
      <c r="K482" s="382"/>
      <c r="L482" s="382"/>
      <c r="M482" s="382"/>
      <c r="N482" s="382"/>
      <c r="O482" s="382"/>
      <c r="P482" s="382"/>
      <c r="Q482" s="382"/>
      <c r="R482" s="382"/>
      <c r="S482" s="382"/>
      <c r="T482" s="382"/>
      <c r="U482" s="382"/>
      <c r="V482" s="382"/>
      <c r="W482" s="382"/>
    </row>
    <row r="483" ht="15.75" customHeight="1">
      <c r="A483" s="382"/>
      <c r="B483" s="382"/>
      <c r="C483" s="382"/>
      <c r="D483" s="382"/>
      <c r="E483" s="382"/>
      <c r="F483" s="382"/>
      <c r="G483" s="382"/>
      <c r="H483" s="382"/>
      <c r="I483" s="382"/>
      <c r="J483" s="382"/>
      <c r="K483" s="382"/>
      <c r="L483" s="382"/>
      <c r="M483" s="382"/>
      <c r="N483" s="382"/>
      <c r="O483" s="382"/>
      <c r="P483" s="382"/>
      <c r="Q483" s="382"/>
      <c r="R483" s="382"/>
      <c r="S483" s="382"/>
      <c r="T483" s="382"/>
      <c r="U483" s="382"/>
      <c r="V483" s="382"/>
      <c r="W483" s="382"/>
    </row>
    <row r="484" ht="15.75" customHeight="1">
      <c r="A484" s="382"/>
      <c r="B484" s="382"/>
      <c r="C484" s="382"/>
      <c r="D484" s="382"/>
      <c r="E484" s="382"/>
      <c r="F484" s="382"/>
      <c r="G484" s="382"/>
      <c r="H484" s="382"/>
      <c r="I484" s="382"/>
      <c r="J484" s="382"/>
      <c r="K484" s="382"/>
      <c r="L484" s="382"/>
      <c r="M484" s="382"/>
      <c r="N484" s="382"/>
      <c r="O484" s="382"/>
      <c r="P484" s="382"/>
      <c r="Q484" s="382"/>
      <c r="R484" s="382"/>
      <c r="S484" s="382"/>
      <c r="T484" s="382"/>
      <c r="U484" s="382"/>
      <c r="V484" s="382"/>
      <c r="W484" s="382"/>
    </row>
    <row r="485" ht="15.75" customHeight="1">
      <c r="A485" s="382"/>
      <c r="B485" s="382"/>
      <c r="C485" s="382"/>
      <c r="D485" s="382"/>
      <c r="E485" s="382"/>
      <c r="F485" s="382"/>
      <c r="G485" s="382"/>
      <c r="H485" s="382"/>
      <c r="I485" s="382"/>
      <c r="J485" s="382"/>
      <c r="K485" s="382"/>
      <c r="L485" s="382"/>
      <c r="M485" s="382"/>
      <c r="N485" s="382"/>
      <c r="O485" s="382"/>
      <c r="P485" s="382"/>
      <c r="Q485" s="382"/>
      <c r="R485" s="382"/>
      <c r="S485" s="382"/>
      <c r="T485" s="382"/>
      <c r="U485" s="382"/>
      <c r="V485" s="382"/>
      <c r="W485" s="382"/>
    </row>
    <row r="486" ht="15.75" customHeight="1">
      <c r="A486" s="382"/>
      <c r="B486" s="382"/>
      <c r="C486" s="382"/>
      <c r="D486" s="382"/>
      <c r="E486" s="382"/>
      <c r="F486" s="382"/>
      <c r="G486" s="382"/>
      <c r="H486" s="382"/>
      <c r="I486" s="382"/>
      <c r="J486" s="382"/>
      <c r="K486" s="382"/>
      <c r="L486" s="382"/>
      <c r="M486" s="382"/>
      <c r="N486" s="382"/>
      <c r="O486" s="382"/>
      <c r="P486" s="382"/>
      <c r="Q486" s="382"/>
      <c r="R486" s="382"/>
      <c r="S486" s="382"/>
      <c r="T486" s="382"/>
      <c r="U486" s="382"/>
      <c r="V486" s="382"/>
      <c r="W486" s="382"/>
    </row>
    <row r="487" ht="15.75" customHeight="1">
      <c r="A487" s="382"/>
      <c r="B487" s="382"/>
      <c r="C487" s="382"/>
      <c r="D487" s="382"/>
      <c r="E487" s="382"/>
      <c r="F487" s="382"/>
      <c r="G487" s="382"/>
      <c r="H487" s="382"/>
      <c r="I487" s="382"/>
      <c r="J487" s="382"/>
      <c r="K487" s="382"/>
      <c r="L487" s="382"/>
      <c r="M487" s="382"/>
      <c r="N487" s="382"/>
      <c r="O487" s="382"/>
      <c r="P487" s="382"/>
      <c r="Q487" s="382"/>
      <c r="R487" s="382"/>
      <c r="S487" s="382"/>
      <c r="T487" s="382"/>
      <c r="U487" s="382"/>
      <c r="V487" s="382"/>
      <c r="W487" s="382"/>
    </row>
    <row r="488" ht="15.75" customHeight="1">
      <c r="A488" s="382"/>
      <c r="B488" s="382"/>
      <c r="C488" s="382"/>
      <c r="D488" s="382"/>
      <c r="E488" s="382"/>
      <c r="F488" s="382"/>
      <c r="G488" s="382"/>
      <c r="H488" s="382"/>
      <c r="I488" s="382"/>
      <c r="J488" s="382"/>
      <c r="K488" s="382"/>
      <c r="L488" s="382"/>
      <c r="M488" s="382"/>
      <c r="N488" s="382"/>
      <c r="O488" s="382"/>
      <c r="P488" s="382"/>
      <c r="Q488" s="382"/>
      <c r="R488" s="382"/>
      <c r="S488" s="382"/>
      <c r="T488" s="382"/>
      <c r="U488" s="382"/>
      <c r="V488" s="382"/>
      <c r="W488" s="382"/>
    </row>
    <row r="489" ht="15.75" customHeight="1">
      <c r="A489" s="382"/>
      <c r="B489" s="382"/>
      <c r="C489" s="382"/>
      <c r="D489" s="382"/>
      <c r="E489" s="382"/>
      <c r="F489" s="382"/>
      <c r="G489" s="382"/>
      <c r="H489" s="382"/>
      <c r="I489" s="382"/>
      <c r="J489" s="382"/>
      <c r="K489" s="382"/>
      <c r="L489" s="382"/>
      <c r="M489" s="382"/>
      <c r="N489" s="382"/>
      <c r="O489" s="382"/>
      <c r="P489" s="382"/>
      <c r="Q489" s="382"/>
      <c r="R489" s="382"/>
      <c r="S489" s="382"/>
      <c r="T489" s="382"/>
      <c r="U489" s="382"/>
      <c r="V489" s="382"/>
      <c r="W489" s="382"/>
    </row>
    <row r="490" ht="15.75" customHeight="1">
      <c r="A490" s="382"/>
      <c r="B490" s="382"/>
      <c r="C490" s="382"/>
      <c r="D490" s="382"/>
      <c r="E490" s="382"/>
      <c r="F490" s="382"/>
      <c r="G490" s="382"/>
      <c r="H490" s="382"/>
      <c r="I490" s="382"/>
      <c r="J490" s="382"/>
      <c r="K490" s="382"/>
      <c r="L490" s="382"/>
      <c r="M490" s="382"/>
      <c r="N490" s="382"/>
      <c r="O490" s="382"/>
      <c r="P490" s="382"/>
      <c r="Q490" s="382"/>
      <c r="R490" s="382"/>
      <c r="S490" s="382"/>
      <c r="T490" s="382"/>
      <c r="U490" s="382"/>
      <c r="V490" s="382"/>
      <c r="W490" s="382"/>
    </row>
    <row r="491" ht="15.75" customHeight="1">
      <c r="A491" s="382"/>
      <c r="B491" s="382"/>
      <c r="C491" s="382"/>
      <c r="D491" s="382"/>
      <c r="E491" s="382"/>
      <c r="F491" s="382"/>
      <c r="G491" s="382"/>
      <c r="H491" s="382"/>
      <c r="I491" s="382"/>
      <c r="J491" s="382"/>
      <c r="K491" s="382"/>
      <c r="L491" s="382"/>
      <c r="M491" s="382"/>
      <c r="N491" s="382"/>
      <c r="O491" s="382"/>
      <c r="P491" s="382"/>
      <c r="Q491" s="382"/>
      <c r="R491" s="382"/>
      <c r="S491" s="382"/>
      <c r="T491" s="382"/>
      <c r="U491" s="382"/>
      <c r="V491" s="382"/>
      <c r="W491" s="382"/>
    </row>
    <row r="492" ht="15.75" customHeight="1">
      <c r="A492" s="382"/>
      <c r="B492" s="382"/>
      <c r="C492" s="382"/>
      <c r="D492" s="382"/>
      <c r="E492" s="382"/>
      <c r="F492" s="382"/>
      <c r="G492" s="382"/>
      <c r="H492" s="382"/>
      <c r="I492" s="382"/>
      <c r="J492" s="382"/>
      <c r="K492" s="382"/>
      <c r="L492" s="382"/>
      <c r="M492" s="382"/>
      <c r="N492" s="382"/>
      <c r="O492" s="382"/>
      <c r="P492" s="382"/>
      <c r="Q492" s="382"/>
      <c r="R492" s="382"/>
      <c r="S492" s="382"/>
      <c r="T492" s="382"/>
      <c r="U492" s="382"/>
      <c r="V492" s="382"/>
      <c r="W492" s="382"/>
    </row>
    <row r="493" ht="15.75" customHeight="1">
      <c r="A493" s="382"/>
      <c r="B493" s="382"/>
      <c r="C493" s="382"/>
      <c r="D493" s="382"/>
      <c r="E493" s="382"/>
      <c r="F493" s="382"/>
      <c r="G493" s="382"/>
      <c r="H493" s="382"/>
      <c r="I493" s="382"/>
      <c r="J493" s="382"/>
      <c r="K493" s="382"/>
      <c r="L493" s="382"/>
      <c r="M493" s="382"/>
      <c r="N493" s="382"/>
      <c r="O493" s="382"/>
      <c r="P493" s="382"/>
      <c r="Q493" s="382"/>
      <c r="R493" s="382"/>
      <c r="S493" s="382"/>
      <c r="T493" s="382"/>
      <c r="U493" s="382"/>
      <c r="V493" s="382"/>
      <c r="W493" s="382"/>
    </row>
    <row r="494" ht="15.75" customHeight="1">
      <c r="A494" s="382"/>
      <c r="B494" s="382"/>
      <c r="C494" s="382"/>
      <c r="D494" s="382"/>
      <c r="E494" s="382"/>
      <c r="F494" s="382"/>
      <c r="G494" s="382"/>
      <c r="H494" s="382"/>
      <c r="I494" s="382"/>
      <c r="J494" s="382"/>
      <c r="K494" s="382"/>
      <c r="L494" s="382"/>
      <c r="M494" s="382"/>
      <c r="N494" s="382"/>
      <c r="O494" s="382"/>
      <c r="P494" s="382"/>
      <c r="Q494" s="382"/>
      <c r="R494" s="382"/>
      <c r="S494" s="382"/>
      <c r="T494" s="382"/>
      <c r="U494" s="382"/>
      <c r="V494" s="382"/>
      <c r="W494" s="382"/>
    </row>
    <row r="495" ht="15.75" customHeight="1">
      <c r="A495" s="382"/>
      <c r="B495" s="382"/>
      <c r="C495" s="382"/>
      <c r="D495" s="382"/>
      <c r="E495" s="382"/>
      <c r="F495" s="382"/>
      <c r="G495" s="382"/>
      <c r="H495" s="382"/>
      <c r="I495" s="382"/>
      <c r="J495" s="382"/>
      <c r="K495" s="382"/>
      <c r="L495" s="382"/>
      <c r="M495" s="382"/>
      <c r="N495" s="382"/>
      <c r="O495" s="382"/>
      <c r="P495" s="382"/>
      <c r="Q495" s="382"/>
      <c r="R495" s="382"/>
      <c r="S495" s="382"/>
      <c r="T495" s="382"/>
      <c r="U495" s="382"/>
      <c r="V495" s="382"/>
      <c r="W495" s="382"/>
    </row>
    <row r="496" ht="15.75" customHeight="1">
      <c r="A496" s="382"/>
      <c r="B496" s="382"/>
      <c r="C496" s="382"/>
      <c r="D496" s="382"/>
      <c r="E496" s="382"/>
      <c r="F496" s="382"/>
      <c r="G496" s="382"/>
      <c r="H496" s="382"/>
      <c r="I496" s="382"/>
      <c r="J496" s="382"/>
      <c r="K496" s="382"/>
      <c r="L496" s="382"/>
      <c r="M496" s="382"/>
      <c r="N496" s="382"/>
      <c r="O496" s="382"/>
      <c r="P496" s="382"/>
      <c r="Q496" s="382"/>
      <c r="R496" s="382"/>
      <c r="S496" s="382"/>
      <c r="T496" s="382"/>
      <c r="U496" s="382"/>
      <c r="V496" s="382"/>
      <c r="W496" s="382"/>
    </row>
    <row r="497" ht="15.75" customHeight="1">
      <c r="A497" s="382"/>
      <c r="B497" s="382"/>
      <c r="C497" s="382"/>
      <c r="D497" s="382"/>
      <c r="E497" s="382"/>
      <c r="F497" s="382"/>
      <c r="G497" s="382"/>
      <c r="H497" s="382"/>
      <c r="I497" s="382"/>
      <c r="J497" s="382"/>
      <c r="K497" s="382"/>
      <c r="L497" s="382"/>
      <c r="M497" s="382"/>
      <c r="N497" s="382"/>
      <c r="O497" s="382"/>
      <c r="P497" s="382"/>
      <c r="Q497" s="382"/>
      <c r="R497" s="382"/>
      <c r="S497" s="382"/>
      <c r="T497" s="382"/>
      <c r="U497" s="382"/>
      <c r="V497" s="382"/>
      <c r="W497" s="382"/>
    </row>
    <row r="498" ht="15.75" customHeight="1">
      <c r="A498" s="382"/>
      <c r="B498" s="382"/>
      <c r="C498" s="382"/>
      <c r="D498" s="382"/>
      <c r="E498" s="382"/>
      <c r="F498" s="382"/>
      <c r="G498" s="382"/>
      <c r="H498" s="382"/>
      <c r="I498" s="382"/>
      <c r="J498" s="382"/>
      <c r="K498" s="382"/>
      <c r="L498" s="382"/>
      <c r="M498" s="382"/>
      <c r="N498" s="382"/>
      <c r="O498" s="382"/>
      <c r="P498" s="382"/>
      <c r="Q498" s="382"/>
      <c r="R498" s="382"/>
      <c r="S498" s="382"/>
      <c r="T498" s="382"/>
      <c r="U498" s="382"/>
      <c r="V498" s="382"/>
      <c r="W498" s="382"/>
    </row>
    <row r="499" ht="15.75" customHeight="1">
      <c r="A499" s="382"/>
      <c r="B499" s="382"/>
      <c r="C499" s="382"/>
      <c r="D499" s="382"/>
      <c r="E499" s="382"/>
      <c r="F499" s="382"/>
      <c r="G499" s="382"/>
      <c r="H499" s="382"/>
      <c r="I499" s="382"/>
      <c r="J499" s="382"/>
      <c r="K499" s="382"/>
      <c r="L499" s="382"/>
      <c r="M499" s="382"/>
      <c r="N499" s="382"/>
      <c r="O499" s="382"/>
      <c r="P499" s="382"/>
      <c r="Q499" s="382"/>
      <c r="R499" s="382"/>
      <c r="S499" s="382"/>
      <c r="T499" s="382"/>
      <c r="U499" s="382"/>
      <c r="V499" s="382"/>
      <c r="W499" s="382"/>
    </row>
    <row r="500" ht="15.75" customHeight="1">
      <c r="A500" s="382"/>
      <c r="B500" s="382"/>
      <c r="C500" s="382"/>
      <c r="D500" s="382"/>
      <c r="E500" s="382"/>
      <c r="F500" s="382"/>
      <c r="G500" s="382"/>
      <c r="H500" s="382"/>
      <c r="I500" s="382"/>
      <c r="J500" s="382"/>
      <c r="K500" s="382"/>
      <c r="L500" s="382"/>
      <c r="M500" s="382"/>
      <c r="N500" s="382"/>
      <c r="O500" s="382"/>
      <c r="P500" s="382"/>
      <c r="Q500" s="382"/>
      <c r="R500" s="382"/>
      <c r="S500" s="382"/>
      <c r="T500" s="382"/>
      <c r="U500" s="382"/>
      <c r="V500" s="382"/>
      <c r="W500" s="382"/>
    </row>
    <row r="501" ht="15.75" customHeight="1">
      <c r="A501" s="382"/>
      <c r="B501" s="382"/>
      <c r="C501" s="382"/>
      <c r="D501" s="382"/>
      <c r="E501" s="382"/>
      <c r="F501" s="382"/>
      <c r="G501" s="382"/>
      <c r="H501" s="382"/>
      <c r="I501" s="382"/>
      <c r="J501" s="382"/>
      <c r="K501" s="382"/>
      <c r="L501" s="382"/>
      <c r="M501" s="382"/>
      <c r="N501" s="382"/>
      <c r="O501" s="382"/>
      <c r="P501" s="382"/>
      <c r="Q501" s="382"/>
      <c r="R501" s="382"/>
      <c r="S501" s="382"/>
      <c r="T501" s="382"/>
      <c r="U501" s="382"/>
      <c r="V501" s="382"/>
      <c r="W501" s="382"/>
    </row>
    <row r="502" ht="15.75" customHeight="1">
      <c r="A502" s="382"/>
      <c r="B502" s="382"/>
      <c r="C502" s="382"/>
      <c r="D502" s="382"/>
      <c r="E502" s="382"/>
      <c r="F502" s="382"/>
      <c r="G502" s="382"/>
      <c r="H502" s="382"/>
      <c r="I502" s="382"/>
      <c r="J502" s="382"/>
      <c r="K502" s="382"/>
      <c r="L502" s="382"/>
      <c r="M502" s="382"/>
      <c r="N502" s="382"/>
      <c r="O502" s="382"/>
      <c r="P502" s="382"/>
      <c r="Q502" s="382"/>
      <c r="R502" s="382"/>
      <c r="S502" s="382"/>
      <c r="T502" s="382"/>
      <c r="U502" s="382"/>
      <c r="V502" s="382"/>
      <c r="W502" s="382"/>
    </row>
    <row r="503" ht="15.75" customHeight="1">
      <c r="A503" s="382"/>
      <c r="B503" s="382"/>
      <c r="C503" s="382"/>
      <c r="D503" s="382"/>
      <c r="E503" s="382"/>
      <c r="F503" s="382"/>
      <c r="G503" s="382"/>
      <c r="H503" s="382"/>
      <c r="I503" s="382"/>
      <c r="J503" s="382"/>
      <c r="K503" s="382"/>
      <c r="L503" s="382"/>
      <c r="M503" s="382"/>
      <c r="N503" s="382"/>
      <c r="O503" s="382"/>
      <c r="P503" s="382"/>
      <c r="Q503" s="382"/>
      <c r="R503" s="382"/>
      <c r="S503" s="382"/>
      <c r="T503" s="382"/>
      <c r="U503" s="382"/>
      <c r="V503" s="382"/>
      <c r="W503" s="382"/>
    </row>
    <row r="504" ht="15.75" customHeight="1">
      <c r="A504" s="382"/>
      <c r="B504" s="382"/>
      <c r="C504" s="382"/>
      <c r="D504" s="382"/>
      <c r="E504" s="382"/>
      <c r="F504" s="382"/>
      <c r="G504" s="382"/>
      <c r="H504" s="382"/>
      <c r="I504" s="382"/>
      <c r="J504" s="382"/>
      <c r="K504" s="382"/>
      <c r="L504" s="382"/>
      <c r="M504" s="382"/>
      <c r="N504" s="382"/>
      <c r="O504" s="382"/>
      <c r="P504" s="382"/>
      <c r="Q504" s="382"/>
      <c r="R504" s="382"/>
      <c r="S504" s="382"/>
      <c r="T504" s="382"/>
      <c r="U504" s="382"/>
      <c r="V504" s="382"/>
      <c r="W504" s="382"/>
    </row>
    <row r="505" ht="15.75" customHeight="1">
      <c r="A505" s="382"/>
      <c r="B505" s="382"/>
      <c r="C505" s="382"/>
      <c r="D505" s="382"/>
      <c r="E505" s="382"/>
      <c r="F505" s="382"/>
      <c r="G505" s="382"/>
      <c r="H505" s="382"/>
      <c r="I505" s="382"/>
      <c r="J505" s="382"/>
      <c r="K505" s="382"/>
      <c r="L505" s="382"/>
      <c r="M505" s="382"/>
      <c r="N505" s="382"/>
      <c r="O505" s="382"/>
      <c r="P505" s="382"/>
      <c r="Q505" s="382"/>
      <c r="R505" s="382"/>
      <c r="S505" s="382"/>
      <c r="T505" s="382"/>
      <c r="U505" s="382"/>
      <c r="V505" s="382"/>
      <c r="W505" s="382"/>
    </row>
    <row r="506" ht="15.75" customHeight="1">
      <c r="A506" s="382"/>
      <c r="B506" s="382"/>
      <c r="C506" s="382"/>
      <c r="D506" s="382"/>
      <c r="E506" s="382"/>
      <c r="F506" s="382"/>
      <c r="G506" s="382"/>
      <c r="H506" s="382"/>
      <c r="I506" s="382"/>
      <c r="J506" s="382"/>
      <c r="K506" s="382"/>
      <c r="L506" s="382"/>
      <c r="M506" s="382"/>
      <c r="N506" s="382"/>
      <c r="O506" s="382"/>
      <c r="P506" s="382"/>
      <c r="Q506" s="382"/>
      <c r="R506" s="382"/>
      <c r="S506" s="382"/>
      <c r="T506" s="382"/>
      <c r="U506" s="382"/>
      <c r="V506" s="382"/>
      <c r="W506" s="382"/>
    </row>
    <row r="507" ht="15.75" customHeight="1">
      <c r="A507" s="382"/>
      <c r="B507" s="382"/>
      <c r="C507" s="382"/>
      <c r="D507" s="382"/>
      <c r="E507" s="382"/>
      <c r="F507" s="382"/>
      <c r="G507" s="382"/>
      <c r="H507" s="382"/>
      <c r="I507" s="382"/>
      <c r="J507" s="382"/>
      <c r="K507" s="382"/>
      <c r="L507" s="382"/>
      <c r="M507" s="382"/>
      <c r="N507" s="382"/>
      <c r="O507" s="382"/>
      <c r="P507" s="382"/>
      <c r="Q507" s="382"/>
      <c r="R507" s="382"/>
      <c r="S507" s="382"/>
      <c r="T507" s="382"/>
      <c r="U507" s="382"/>
      <c r="V507" s="382"/>
      <c r="W507" s="382"/>
    </row>
    <row r="508" ht="15.75" customHeight="1">
      <c r="A508" s="382"/>
      <c r="B508" s="382"/>
      <c r="C508" s="382"/>
      <c r="D508" s="382"/>
      <c r="E508" s="382"/>
      <c r="F508" s="382"/>
      <c r="G508" s="382"/>
      <c r="H508" s="382"/>
      <c r="I508" s="382"/>
      <c r="J508" s="382"/>
      <c r="K508" s="382"/>
      <c r="L508" s="382"/>
      <c r="M508" s="382"/>
      <c r="N508" s="382"/>
      <c r="O508" s="382"/>
      <c r="P508" s="382"/>
      <c r="Q508" s="382"/>
      <c r="R508" s="382"/>
      <c r="S508" s="382"/>
      <c r="T508" s="382"/>
      <c r="U508" s="382"/>
      <c r="V508" s="382"/>
      <c r="W508" s="382"/>
    </row>
    <row r="509" ht="15.75" customHeight="1">
      <c r="A509" s="382"/>
      <c r="B509" s="382"/>
      <c r="C509" s="382"/>
      <c r="D509" s="382"/>
      <c r="E509" s="382"/>
      <c r="F509" s="382"/>
      <c r="G509" s="382"/>
      <c r="H509" s="382"/>
      <c r="I509" s="382"/>
      <c r="J509" s="382"/>
      <c r="K509" s="382"/>
      <c r="L509" s="382"/>
      <c r="M509" s="382"/>
      <c r="N509" s="382"/>
      <c r="O509" s="382"/>
      <c r="P509" s="382"/>
      <c r="Q509" s="382"/>
      <c r="R509" s="382"/>
      <c r="S509" s="382"/>
      <c r="T509" s="382"/>
      <c r="U509" s="382"/>
      <c r="V509" s="382"/>
      <c r="W509" s="382"/>
    </row>
    <row r="510" ht="15.75" customHeight="1">
      <c r="A510" s="382"/>
      <c r="B510" s="382"/>
      <c r="C510" s="382"/>
      <c r="D510" s="382"/>
      <c r="E510" s="382"/>
      <c r="F510" s="382"/>
      <c r="G510" s="382"/>
      <c r="H510" s="382"/>
      <c r="I510" s="382"/>
      <c r="J510" s="382"/>
      <c r="K510" s="382"/>
      <c r="L510" s="382"/>
      <c r="M510" s="382"/>
      <c r="N510" s="382"/>
      <c r="O510" s="382"/>
      <c r="P510" s="382"/>
      <c r="Q510" s="382"/>
      <c r="R510" s="382"/>
      <c r="S510" s="382"/>
      <c r="T510" s="382"/>
      <c r="U510" s="382"/>
      <c r="V510" s="382"/>
      <c r="W510" s="382"/>
    </row>
    <row r="511" ht="15.75" customHeight="1">
      <c r="A511" s="382"/>
      <c r="B511" s="382"/>
      <c r="C511" s="382"/>
      <c r="D511" s="382"/>
      <c r="E511" s="382"/>
      <c r="F511" s="382"/>
      <c r="G511" s="382"/>
      <c r="H511" s="382"/>
      <c r="I511" s="382"/>
      <c r="J511" s="382"/>
      <c r="K511" s="382"/>
      <c r="L511" s="382"/>
      <c r="M511" s="382"/>
      <c r="N511" s="382"/>
      <c r="O511" s="382"/>
      <c r="P511" s="382"/>
      <c r="Q511" s="382"/>
      <c r="R511" s="382"/>
      <c r="S511" s="382"/>
      <c r="T511" s="382"/>
      <c r="U511" s="382"/>
      <c r="V511" s="382"/>
      <c r="W511" s="382"/>
    </row>
    <row r="512" ht="15.75" customHeight="1">
      <c r="A512" s="382"/>
      <c r="B512" s="382"/>
      <c r="C512" s="382"/>
      <c r="D512" s="382"/>
      <c r="E512" s="382"/>
      <c r="F512" s="382"/>
      <c r="G512" s="382"/>
      <c r="H512" s="382"/>
      <c r="I512" s="382"/>
      <c r="J512" s="382"/>
      <c r="K512" s="382"/>
      <c r="L512" s="382"/>
      <c r="M512" s="382"/>
      <c r="N512" s="382"/>
      <c r="O512" s="382"/>
      <c r="P512" s="382"/>
      <c r="Q512" s="382"/>
      <c r="R512" s="382"/>
      <c r="S512" s="382"/>
      <c r="T512" s="382"/>
      <c r="U512" s="382"/>
      <c r="V512" s="382"/>
      <c r="W512" s="382"/>
    </row>
    <row r="513" ht="15.75" customHeight="1">
      <c r="A513" s="382"/>
      <c r="B513" s="382"/>
      <c r="C513" s="382"/>
      <c r="D513" s="382"/>
      <c r="E513" s="382"/>
      <c r="F513" s="382"/>
      <c r="G513" s="382"/>
      <c r="H513" s="382"/>
      <c r="I513" s="382"/>
      <c r="J513" s="382"/>
      <c r="K513" s="382"/>
      <c r="L513" s="382"/>
      <c r="M513" s="382"/>
      <c r="N513" s="382"/>
      <c r="O513" s="382"/>
      <c r="P513" s="382"/>
      <c r="Q513" s="382"/>
      <c r="R513" s="382"/>
      <c r="S513" s="382"/>
      <c r="T513" s="382"/>
      <c r="U513" s="382"/>
      <c r="V513" s="382"/>
      <c r="W513" s="382"/>
    </row>
    <row r="514" ht="15.75" customHeight="1">
      <c r="A514" s="382"/>
      <c r="B514" s="382"/>
      <c r="C514" s="382"/>
      <c r="D514" s="382"/>
      <c r="E514" s="382"/>
      <c r="F514" s="382"/>
      <c r="G514" s="382"/>
      <c r="H514" s="382"/>
      <c r="I514" s="382"/>
      <c r="J514" s="382"/>
      <c r="K514" s="382"/>
      <c r="L514" s="382"/>
      <c r="M514" s="382"/>
      <c r="N514" s="382"/>
      <c r="O514" s="382"/>
      <c r="P514" s="382"/>
      <c r="Q514" s="382"/>
      <c r="R514" s="382"/>
      <c r="S514" s="382"/>
      <c r="T514" s="382"/>
      <c r="U514" s="382"/>
      <c r="V514" s="382"/>
      <c r="W514" s="382"/>
    </row>
    <row r="515" ht="15.75" customHeight="1">
      <c r="A515" s="382"/>
      <c r="B515" s="382"/>
      <c r="C515" s="382"/>
      <c r="D515" s="382"/>
      <c r="E515" s="382"/>
      <c r="F515" s="382"/>
      <c r="G515" s="382"/>
      <c r="H515" s="382"/>
      <c r="I515" s="382"/>
      <c r="J515" s="382"/>
      <c r="K515" s="382"/>
      <c r="L515" s="382"/>
      <c r="M515" s="382"/>
      <c r="N515" s="382"/>
      <c r="O515" s="382"/>
      <c r="P515" s="382"/>
      <c r="Q515" s="382"/>
      <c r="R515" s="382"/>
      <c r="S515" s="382"/>
      <c r="T515" s="382"/>
      <c r="U515" s="382"/>
      <c r="V515" s="382"/>
      <c r="W515" s="382"/>
    </row>
    <row r="516" ht="15.75" customHeight="1">
      <c r="A516" s="382"/>
      <c r="B516" s="382"/>
      <c r="C516" s="382"/>
      <c r="D516" s="382"/>
      <c r="E516" s="382"/>
      <c r="F516" s="382"/>
      <c r="G516" s="382"/>
      <c r="H516" s="382"/>
      <c r="I516" s="382"/>
      <c r="J516" s="382"/>
      <c r="K516" s="382"/>
      <c r="L516" s="382"/>
      <c r="M516" s="382"/>
      <c r="N516" s="382"/>
      <c r="O516" s="382"/>
      <c r="P516" s="382"/>
      <c r="Q516" s="382"/>
      <c r="R516" s="382"/>
      <c r="S516" s="382"/>
      <c r="T516" s="382"/>
      <c r="U516" s="382"/>
      <c r="V516" s="382"/>
      <c r="W516" s="382"/>
    </row>
    <row r="517" ht="15.75" customHeight="1">
      <c r="A517" s="382"/>
      <c r="B517" s="382"/>
      <c r="C517" s="382"/>
      <c r="D517" s="382"/>
      <c r="E517" s="382"/>
      <c r="F517" s="382"/>
      <c r="G517" s="382"/>
      <c r="H517" s="382"/>
      <c r="I517" s="382"/>
      <c r="J517" s="382"/>
      <c r="K517" s="382"/>
      <c r="L517" s="382"/>
      <c r="M517" s="382"/>
      <c r="N517" s="382"/>
      <c r="O517" s="382"/>
      <c r="P517" s="382"/>
      <c r="Q517" s="382"/>
      <c r="R517" s="382"/>
      <c r="S517" s="382"/>
      <c r="T517" s="382"/>
      <c r="U517" s="382"/>
      <c r="V517" s="382"/>
      <c r="W517" s="382"/>
    </row>
    <row r="518" ht="15.75" customHeight="1">
      <c r="A518" s="382"/>
      <c r="B518" s="382"/>
      <c r="C518" s="382"/>
      <c r="D518" s="382"/>
      <c r="E518" s="382"/>
      <c r="F518" s="382"/>
      <c r="G518" s="382"/>
      <c r="H518" s="382"/>
      <c r="I518" s="382"/>
      <c r="J518" s="382"/>
      <c r="K518" s="382"/>
      <c r="L518" s="382"/>
      <c r="M518" s="382"/>
      <c r="N518" s="382"/>
      <c r="O518" s="382"/>
      <c r="P518" s="382"/>
      <c r="Q518" s="382"/>
      <c r="R518" s="382"/>
      <c r="S518" s="382"/>
      <c r="T518" s="382"/>
      <c r="U518" s="382"/>
      <c r="V518" s="382"/>
      <c r="W518" s="382"/>
    </row>
    <row r="519" ht="15.75" customHeight="1">
      <c r="A519" s="382"/>
      <c r="B519" s="382"/>
      <c r="C519" s="382"/>
      <c r="D519" s="382"/>
      <c r="E519" s="382"/>
      <c r="F519" s="382"/>
      <c r="G519" s="382"/>
      <c r="H519" s="382"/>
      <c r="I519" s="382"/>
      <c r="J519" s="382"/>
      <c r="K519" s="382"/>
      <c r="L519" s="382"/>
      <c r="M519" s="382"/>
      <c r="N519" s="382"/>
      <c r="O519" s="382"/>
      <c r="P519" s="382"/>
      <c r="Q519" s="382"/>
      <c r="R519" s="382"/>
      <c r="S519" s="382"/>
      <c r="T519" s="382"/>
      <c r="U519" s="382"/>
      <c r="V519" s="382"/>
      <c r="W519" s="382"/>
    </row>
    <row r="520" ht="15.75" customHeight="1">
      <c r="A520" s="382"/>
      <c r="B520" s="382"/>
      <c r="C520" s="382"/>
      <c r="D520" s="382"/>
      <c r="E520" s="382"/>
      <c r="F520" s="382"/>
      <c r="G520" s="382"/>
      <c r="H520" s="382"/>
      <c r="I520" s="382"/>
      <c r="J520" s="382"/>
      <c r="K520" s="382"/>
      <c r="L520" s="382"/>
      <c r="M520" s="382"/>
      <c r="N520" s="382"/>
      <c r="O520" s="382"/>
      <c r="P520" s="382"/>
      <c r="Q520" s="382"/>
      <c r="R520" s="382"/>
      <c r="S520" s="382"/>
      <c r="T520" s="382"/>
      <c r="U520" s="382"/>
      <c r="V520" s="382"/>
      <c r="W520" s="382"/>
    </row>
    <row r="521" ht="15.75" customHeight="1">
      <c r="A521" s="382"/>
      <c r="B521" s="382"/>
      <c r="C521" s="382"/>
      <c r="D521" s="382"/>
      <c r="E521" s="382"/>
      <c r="F521" s="382"/>
      <c r="G521" s="382"/>
      <c r="H521" s="382"/>
      <c r="I521" s="382"/>
      <c r="J521" s="382"/>
      <c r="K521" s="382"/>
      <c r="L521" s="382"/>
      <c r="M521" s="382"/>
      <c r="N521" s="382"/>
      <c r="O521" s="382"/>
      <c r="P521" s="382"/>
      <c r="Q521" s="382"/>
      <c r="R521" s="382"/>
      <c r="S521" s="382"/>
      <c r="T521" s="382"/>
      <c r="U521" s="382"/>
      <c r="V521" s="382"/>
      <c r="W521" s="382"/>
    </row>
    <row r="522" ht="15.75" customHeight="1">
      <c r="A522" s="382"/>
      <c r="B522" s="382"/>
      <c r="C522" s="382"/>
      <c r="D522" s="382"/>
      <c r="E522" s="382"/>
      <c r="F522" s="382"/>
      <c r="G522" s="382"/>
      <c r="H522" s="382"/>
      <c r="I522" s="382"/>
      <c r="J522" s="382"/>
      <c r="K522" s="382"/>
      <c r="L522" s="382"/>
      <c r="M522" s="382"/>
      <c r="N522" s="382"/>
      <c r="O522" s="382"/>
      <c r="P522" s="382"/>
      <c r="Q522" s="382"/>
      <c r="R522" s="382"/>
      <c r="S522" s="382"/>
      <c r="T522" s="382"/>
      <c r="U522" s="382"/>
      <c r="V522" s="382"/>
      <c r="W522" s="382"/>
    </row>
    <row r="523" ht="15.75" customHeight="1">
      <c r="A523" s="382"/>
      <c r="B523" s="382"/>
      <c r="C523" s="382"/>
      <c r="D523" s="382"/>
      <c r="E523" s="382"/>
      <c r="F523" s="382"/>
      <c r="G523" s="382"/>
      <c r="H523" s="382"/>
      <c r="I523" s="382"/>
      <c r="J523" s="382"/>
      <c r="K523" s="382"/>
      <c r="L523" s="382"/>
      <c r="M523" s="382"/>
      <c r="N523" s="382"/>
      <c r="O523" s="382"/>
      <c r="P523" s="382"/>
      <c r="Q523" s="382"/>
      <c r="R523" s="382"/>
      <c r="S523" s="382"/>
      <c r="T523" s="382"/>
      <c r="U523" s="382"/>
      <c r="V523" s="382"/>
      <c r="W523" s="382"/>
    </row>
    <row r="524" ht="15.75" customHeight="1">
      <c r="A524" s="382"/>
      <c r="B524" s="382"/>
      <c r="C524" s="382"/>
      <c r="D524" s="382"/>
      <c r="E524" s="382"/>
      <c r="F524" s="382"/>
      <c r="G524" s="382"/>
      <c r="H524" s="382"/>
      <c r="I524" s="382"/>
      <c r="J524" s="382"/>
      <c r="K524" s="382"/>
      <c r="L524" s="382"/>
      <c r="M524" s="382"/>
      <c r="N524" s="382"/>
      <c r="O524" s="382"/>
      <c r="P524" s="382"/>
      <c r="Q524" s="382"/>
      <c r="R524" s="382"/>
      <c r="S524" s="382"/>
      <c r="T524" s="382"/>
      <c r="U524" s="382"/>
      <c r="V524" s="382"/>
      <c r="W524" s="382"/>
    </row>
    <row r="525" ht="15.75" customHeight="1">
      <c r="A525" s="382"/>
      <c r="B525" s="382"/>
      <c r="C525" s="382"/>
      <c r="D525" s="382"/>
      <c r="E525" s="382"/>
      <c r="F525" s="382"/>
      <c r="G525" s="382"/>
      <c r="H525" s="382"/>
      <c r="I525" s="382"/>
      <c r="J525" s="382"/>
      <c r="K525" s="382"/>
      <c r="L525" s="382"/>
      <c r="M525" s="382"/>
      <c r="N525" s="382"/>
      <c r="O525" s="382"/>
      <c r="P525" s="382"/>
      <c r="Q525" s="382"/>
      <c r="R525" s="382"/>
      <c r="S525" s="382"/>
      <c r="T525" s="382"/>
      <c r="U525" s="382"/>
      <c r="V525" s="382"/>
      <c r="W525" s="382"/>
    </row>
    <row r="526" ht="15.75" customHeight="1">
      <c r="A526" s="382"/>
      <c r="B526" s="382"/>
      <c r="C526" s="382"/>
      <c r="D526" s="382"/>
      <c r="E526" s="382"/>
      <c r="F526" s="382"/>
      <c r="G526" s="382"/>
      <c r="H526" s="382"/>
      <c r="I526" s="382"/>
      <c r="J526" s="382"/>
      <c r="K526" s="382"/>
      <c r="L526" s="382"/>
      <c r="M526" s="382"/>
      <c r="N526" s="382"/>
      <c r="O526" s="382"/>
      <c r="P526" s="382"/>
      <c r="Q526" s="382"/>
      <c r="R526" s="382"/>
      <c r="S526" s="382"/>
      <c r="T526" s="382"/>
      <c r="U526" s="382"/>
      <c r="V526" s="382"/>
      <c r="W526" s="382"/>
    </row>
    <row r="527" ht="15.75" customHeight="1">
      <c r="A527" s="382"/>
      <c r="B527" s="382"/>
      <c r="C527" s="382"/>
      <c r="D527" s="382"/>
      <c r="E527" s="382"/>
      <c r="F527" s="382"/>
      <c r="G527" s="382"/>
      <c r="H527" s="382"/>
      <c r="I527" s="382"/>
      <c r="J527" s="382"/>
      <c r="K527" s="382"/>
      <c r="L527" s="382"/>
      <c r="M527" s="382"/>
      <c r="N527" s="382"/>
      <c r="O527" s="382"/>
      <c r="P527" s="382"/>
      <c r="Q527" s="382"/>
      <c r="R527" s="382"/>
      <c r="S527" s="382"/>
      <c r="T527" s="382"/>
      <c r="U527" s="382"/>
      <c r="V527" s="382"/>
      <c r="W527" s="382"/>
    </row>
    <row r="528" ht="15.75" customHeight="1">
      <c r="A528" s="382"/>
      <c r="B528" s="382"/>
      <c r="C528" s="382"/>
      <c r="D528" s="382"/>
      <c r="E528" s="382"/>
      <c r="F528" s="382"/>
      <c r="G528" s="382"/>
      <c r="H528" s="382"/>
      <c r="I528" s="382"/>
      <c r="J528" s="382"/>
      <c r="K528" s="382"/>
      <c r="L528" s="382"/>
      <c r="M528" s="382"/>
      <c r="N528" s="382"/>
      <c r="O528" s="382"/>
      <c r="P528" s="382"/>
      <c r="Q528" s="382"/>
      <c r="R528" s="382"/>
      <c r="S528" s="382"/>
      <c r="T528" s="382"/>
      <c r="U528" s="382"/>
      <c r="V528" s="382"/>
      <c r="W528" s="382"/>
    </row>
    <row r="529" ht="15.75" customHeight="1">
      <c r="A529" s="382"/>
      <c r="B529" s="382"/>
      <c r="C529" s="382"/>
      <c r="D529" s="382"/>
      <c r="E529" s="382"/>
      <c r="F529" s="382"/>
      <c r="G529" s="382"/>
      <c r="H529" s="382"/>
      <c r="I529" s="382"/>
      <c r="J529" s="382"/>
      <c r="K529" s="382"/>
      <c r="L529" s="382"/>
      <c r="M529" s="382"/>
      <c r="N529" s="382"/>
      <c r="O529" s="382"/>
      <c r="P529" s="382"/>
      <c r="Q529" s="382"/>
      <c r="R529" s="382"/>
      <c r="S529" s="382"/>
      <c r="T529" s="382"/>
      <c r="U529" s="382"/>
      <c r="V529" s="382"/>
      <c r="W529" s="382"/>
    </row>
    <row r="530" ht="15.75" customHeight="1">
      <c r="A530" s="382"/>
      <c r="B530" s="382"/>
      <c r="C530" s="382"/>
      <c r="D530" s="382"/>
      <c r="E530" s="382"/>
      <c r="F530" s="382"/>
      <c r="G530" s="382"/>
      <c r="H530" s="382"/>
      <c r="I530" s="382"/>
      <c r="J530" s="382"/>
      <c r="K530" s="382"/>
      <c r="L530" s="382"/>
      <c r="M530" s="382"/>
      <c r="N530" s="382"/>
      <c r="O530" s="382"/>
      <c r="P530" s="382"/>
      <c r="Q530" s="382"/>
      <c r="R530" s="382"/>
      <c r="S530" s="382"/>
      <c r="T530" s="382"/>
      <c r="U530" s="382"/>
      <c r="V530" s="382"/>
      <c r="W530" s="382"/>
    </row>
    <row r="531" ht="15.75" customHeight="1">
      <c r="A531" s="382"/>
      <c r="B531" s="382"/>
      <c r="C531" s="382"/>
      <c r="D531" s="382"/>
      <c r="E531" s="382"/>
      <c r="F531" s="382"/>
      <c r="G531" s="382"/>
      <c r="H531" s="382"/>
      <c r="I531" s="382"/>
      <c r="J531" s="382"/>
      <c r="K531" s="382"/>
      <c r="L531" s="382"/>
      <c r="M531" s="382"/>
      <c r="N531" s="382"/>
      <c r="O531" s="382"/>
      <c r="P531" s="382"/>
      <c r="Q531" s="382"/>
      <c r="R531" s="382"/>
      <c r="S531" s="382"/>
      <c r="T531" s="382"/>
      <c r="U531" s="382"/>
      <c r="V531" s="382"/>
      <c r="W531" s="382"/>
    </row>
    <row r="532" ht="15.75" customHeight="1">
      <c r="A532" s="382"/>
      <c r="B532" s="382"/>
      <c r="C532" s="382"/>
      <c r="D532" s="382"/>
      <c r="E532" s="382"/>
      <c r="F532" s="382"/>
      <c r="G532" s="382"/>
      <c r="H532" s="382"/>
      <c r="I532" s="382"/>
      <c r="J532" s="382"/>
      <c r="K532" s="382"/>
      <c r="L532" s="382"/>
      <c r="M532" s="382"/>
      <c r="N532" s="382"/>
      <c r="O532" s="382"/>
      <c r="P532" s="382"/>
      <c r="Q532" s="382"/>
      <c r="R532" s="382"/>
      <c r="S532" s="382"/>
      <c r="T532" s="382"/>
      <c r="U532" s="382"/>
      <c r="V532" s="382"/>
      <c r="W532" s="382"/>
    </row>
    <row r="533" ht="15.75" customHeight="1">
      <c r="A533" s="382"/>
      <c r="B533" s="382"/>
      <c r="C533" s="382"/>
      <c r="D533" s="382"/>
      <c r="E533" s="382"/>
      <c r="F533" s="382"/>
      <c r="G533" s="382"/>
      <c r="H533" s="382"/>
      <c r="I533" s="382"/>
      <c r="J533" s="382"/>
      <c r="K533" s="382"/>
      <c r="L533" s="382"/>
      <c r="M533" s="382"/>
      <c r="N533" s="382"/>
      <c r="O533" s="382"/>
      <c r="P533" s="382"/>
      <c r="Q533" s="382"/>
      <c r="R533" s="382"/>
      <c r="S533" s="382"/>
      <c r="T533" s="382"/>
      <c r="U533" s="382"/>
      <c r="V533" s="382"/>
      <c r="W533" s="382"/>
    </row>
    <row r="534" ht="15.75" customHeight="1">
      <c r="A534" s="382"/>
      <c r="B534" s="382"/>
      <c r="C534" s="382"/>
      <c r="D534" s="382"/>
      <c r="E534" s="382"/>
      <c r="F534" s="382"/>
      <c r="G534" s="382"/>
      <c r="H534" s="382"/>
      <c r="I534" s="382"/>
      <c r="J534" s="382"/>
      <c r="K534" s="382"/>
      <c r="L534" s="382"/>
      <c r="M534" s="382"/>
      <c r="N534" s="382"/>
      <c r="O534" s="382"/>
      <c r="P534" s="382"/>
      <c r="Q534" s="382"/>
      <c r="R534" s="382"/>
      <c r="S534" s="382"/>
      <c r="T534" s="382"/>
      <c r="U534" s="382"/>
      <c r="V534" s="382"/>
      <c r="W534" s="382"/>
    </row>
    <row r="535" ht="15.75" customHeight="1">
      <c r="A535" s="382"/>
      <c r="B535" s="382"/>
      <c r="C535" s="382"/>
      <c r="D535" s="382"/>
      <c r="E535" s="382"/>
      <c r="F535" s="382"/>
      <c r="G535" s="382"/>
      <c r="H535" s="382"/>
      <c r="I535" s="382"/>
      <c r="J535" s="382"/>
      <c r="K535" s="382"/>
      <c r="L535" s="382"/>
      <c r="M535" s="382"/>
      <c r="N535" s="382"/>
      <c r="O535" s="382"/>
      <c r="P535" s="382"/>
      <c r="Q535" s="382"/>
      <c r="R535" s="382"/>
      <c r="S535" s="382"/>
      <c r="T535" s="382"/>
      <c r="U535" s="382"/>
      <c r="V535" s="382"/>
      <c r="W535" s="382"/>
    </row>
    <row r="536" ht="15.75" customHeight="1">
      <c r="A536" s="382"/>
      <c r="B536" s="382"/>
      <c r="C536" s="382"/>
      <c r="D536" s="382"/>
      <c r="E536" s="382"/>
      <c r="F536" s="382"/>
      <c r="G536" s="382"/>
      <c r="H536" s="382"/>
      <c r="I536" s="382"/>
      <c r="J536" s="382"/>
      <c r="K536" s="382"/>
      <c r="L536" s="382"/>
      <c r="M536" s="382"/>
      <c r="N536" s="382"/>
      <c r="O536" s="382"/>
      <c r="P536" s="382"/>
      <c r="Q536" s="382"/>
      <c r="R536" s="382"/>
      <c r="S536" s="382"/>
      <c r="T536" s="382"/>
      <c r="U536" s="382"/>
      <c r="V536" s="382"/>
      <c r="W536" s="382"/>
    </row>
    <row r="537" ht="15.75" customHeight="1">
      <c r="A537" s="382"/>
      <c r="B537" s="382"/>
      <c r="C537" s="382"/>
      <c r="D537" s="382"/>
      <c r="E537" s="382"/>
      <c r="F537" s="382"/>
      <c r="G537" s="382"/>
      <c r="H537" s="382"/>
      <c r="I537" s="382"/>
      <c r="J537" s="382"/>
      <c r="K537" s="382"/>
      <c r="L537" s="382"/>
      <c r="M537" s="382"/>
      <c r="N537" s="382"/>
      <c r="O537" s="382"/>
      <c r="P537" s="382"/>
      <c r="Q537" s="382"/>
      <c r="R537" s="382"/>
      <c r="S537" s="382"/>
      <c r="T537" s="382"/>
      <c r="U537" s="382"/>
      <c r="V537" s="382"/>
      <c r="W537" s="382"/>
    </row>
    <row r="538" ht="15.75" customHeight="1">
      <c r="A538" s="382"/>
      <c r="B538" s="382"/>
      <c r="C538" s="382"/>
      <c r="D538" s="382"/>
      <c r="E538" s="382"/>
      <c r="F538" s="382"/>
      <c r="G538" s="382"/>
      <c r="H538" s="382"/>
      <c r="I538" s="382"/>
      <c r="J538" s="382"/>
      <c r="K538" s="382"/>
      <c r="L538" s="382"/>
      <c r="M538" s="382"/>
      <c r="N538" s="382"/>
      <c r="O538" s="382"/>
      <c r="P538" s="382"/>
      <c r="Q538" s="382"/>
      <c r="R538" s="382"/>
      <c r="S538" s="382"/>
      <c r="T538" s="382"/>
      <c r="U538" s="382"/>
      <c r="V538" s="382"/>
      <c r="W538" s="382"/>
    </row>
    <row r="539" ht="15.75" customHeight="1">
      <c r="A539" s="382"/>
      <c r="B539" s="382"/>
      <c r="C539" s="382"/>
      <c r="D539" s="382"/>
      <c r="E539" s="382"/>
      <c r="F539" s="382"/>
      <c r="G539" s="382"/>
      <c r="H539" s="382"/>
      <c r="I539" s="382"/>
      <c r="J539" s="382"/>
      <c r="K539" s="382"/>
      <c r="L539" s="382"/>
      <c r="M539" s="382"/>
      <c r="N539" s="382"/>
      <c r="O539" s="382"/>
      <c r="P539" s="382"/>
      <c r="Q539" s="382"/>
      <c r="R539" s="382"/>
      <c r="S539" s="382"/>
      <c r="T539" s="382"/>
      <c r="U539" s="382"/>
      <c r="V539" s="382"/>
      <c r="W539" s="382"/>
    </row>
    <row r="540" ht="15.75" customHeight="1">
      <c r="A540" s="382"/>
      <c r="B540" s="382"/>
      <c r="C540" s="382"/>
      <c r="D540" s="382"/>
      <c r="E540" s="382"/>
      <c r="F540" s="382"/>
      <c r="G540" s="382"/>
      <c r="H540" s="382"/>
      <c r="I540" s="382"/>
      <c r="J540" s="382"/>
      <c r="K540" s="382"/>
      <c r="L540" s="382"/>
      <c r="M540" s="382"/>
      <c r="N540" s="382"/>
      <c r="O540" s="382"/>
      <c r="P540" s="382"/>
      <c r="Q540" s="382"/>
      <c r="R540" s="382"/>
      <c r="S540" s="382"/>
      <c r="T540" s="382"/>
      <c r="U540" s="382"/>
      <c r="V540" s="382"/>
      <c r="W540" s="382"/>
    </row>
    <row r="541" ht="15.75" customHeight="1">
      <c r="A541" s="382"/>
      <c r="B541" s="382"/>
      <c r="C541" s="382"/>
      <c r="D541" s="382"/>
      <c r="E541" s="382"/>
      <c r="F541" s="382"/>
      <c r="G541" s="382"/>
      <c r="H541" s="382"/>
      <c r="I541" s="382"/>
      <c r="J541" s="382"/>
      <c r="K541" s="382"/>
      <c r="L541" s="382"/>
      <c r="M541" s="382"/>
      <c r="N541" s="382"/>
      <c r="O541" s="382"/>
      <c r="P541" s="382"/>
      <c r="Q541" s="382"/>
      <c r="R541" s="382"/>
      <c r="S541" s="382"/>
      <c r="T541" s="382"/>
      <c r="U541" s="382"/>
      <c r="V541" s="382"/>
      <c r="W541" s="382"/>
    </row>
    <row r="542" ht="15.75" customHeight="1">
      <c r="A542" s="382"/>
      <c r="B542" s="382"/>
      <c r="C542" s="382"/>
      <c r="D542" s="382"/>
      <c r="E542" s="382"/>
      <c r="F542" s="382"/>
      <c r="G542" s="382"/>
      <c r="H542" s="382"/>
      <c r="I542" s="382"/>
      <c r="J542" s="382"/>
      <c r="K542" s="382"/>
      <c r="L542" s="382"/>
      <c r="M542" s="382"/>
      <c r="N542" s="382"/>
      <c r="O542" s="382"/>
      <c r="P542" s="382"/>
      <c r="Q542" s="382"/>
      <c r="R542" s="382"/>
      <c r="S542" s="382"/>
      <c r="T542" s="382"/>
      <c r="U542" s="382"/>
      <c r="V542" s="382"/>
      <c r="W542" s="382"/>
    </row>
    <row r="543" ht="15.75" customHeight="1">
      <c r="A543" s="382"/>
      <c r="B543" s="382"/>
      <c r="C543" s="382"/>
      <c r="D543" s="382"/>
      <c r="E543" s="382"/>
      <c r="F543" s="382"/>
      <c r="G543" s="382"/>
      <c r="H543" s="382"/>
      <c r="I543" s="382"/>
      <c r="J543" s="382"/>
      <c r="K543" s="382"/>
      <c r="L543" s="382"/>
      <c r="M543" s="382"/>
      <c r="N543" s="382"/>
      <c r="O543" s="382"/>
      <c r="P543" s="382"/>
      <c r="Q543" s="382"/>
      <c r="R543" s="382"/>
      <c r="S543" s="382"/>
      <c r="T543" s="382"/>
      <c r="U543" s="382"/>
      <c r="V543" s="382"/>
      <c r="W543" s="382"/>
    </row>
    <row r="544" ht="15.75" customHeight="1">
      <c r="A544" s="382"/>
      <c r="B544" s="382"/>
      <c r="C544" s="382"/>
      <c r="D544" s="382"/>
      <c r="E544" s="382"/>
      <c r="F544" s="382"/>
      <c r="G544" s="382"/>
      <c r="H544" s="382"/>
      <c r="I544" s="382"/>
      <c r="J544" s="382"/>
      <c r="K544" s="382"/>
      <c r="L544" s="382"/>
      <c r="M544" s="382"/>
      <c r="N544" s="382"/>
      <c r="O544" s="382"/>
      <c r="P544" s="382"/>
      <c r="Q544" s="382"/>
      <c r="R544" s="382"/>
      <c r="S544" s="382"/>
      <c r="T544" s="382"/>
      <c r="U544" s="382"/>
      <c r="V544" s="382"/>
      <c r="W544" s="382"/>
    </row>
    <row r="545" ht="15.75" customHeight="1">
      <c r="A545" s="382"/>
      <c r="B545" s="382"/>
      <c r="C545" s="382"/>
      <c r="D545" s="382"/>
      <c r="E545" s="382"/>
      <c r="F545" s="382"/>
      <c r="G545" s="382"/>
      <c r="H545" s="382"/>
      <c r="I545" s="382"/>
      <c r="J545" s="382"/>
      <c r="K545" s="382"/>
      <c r="L545" s="382"/>
      <c r="M545" s="382"/>
      <c r="N545" s="382"/>
      <c r="O545" s="382"/>
      <c r="P545" s="382"/>
      <c r="Q545" s="382"/>
      <c r="R545" s="382"/>
      <c r="S545" s="382"/>
      <c r="T545" s="382"/>
      <c r="U545" s="382"/>
      <c r="V545" s="382"/>
      <c r="W545" s="382"/>
    </row>
    <row r="546" ht="15.75" customHeight="1">
      <c r="A546" s="382"/>
      <c r="B546" s="382"/>
      <c r="C546" s="382"/>
      <c r="D546" s="382"/>
      <c r="E546" s="382"/>
      <c r="F546" s="382"/>
      <c r="G546" s="382"/>
      <c r="H546" s="382"/>
      <c r="I546" s="382"/>
      <c r="J546" s="382"/>
      <c r="K546" s="382"/>
      <c r="L546" s="382"/>
      <c r="M546" s="382"/>
      <c r="N546" s="382"/>
      <c r="O546" s="382"/>
      <c r="P546" s="382"/>
      <c r="Q546" s="382"/>
      <c r="R546" s="382"/>
      <c r="S546" s="382"/>
      <c r="T546" s="382"/>
      <c r="U546" s="382"/>
      <c r="V546" s="382"/>
      <c r="W546" s="382"/>
    </row>
    <row r="547" ht="15.75" customHeight="1">
      <c r="A547" s="382"/>
      <c r="B547" s="382"/>
      <c r="C547" s="382"/>
      <c r="D547" s="382"/>
      <c r="E547" s="382"/>
      <c r="F547" s="382"/>
      <c r="G547" s="382"/>
      <c r="H547" s="382"/>
      <c r="I547" s="382"/>
      <c r="J547" s="382"/>
      <c r="K547" s="382"/>
      <c r="L547" s="382"/>
      <c r="M547" s="382"/>
      <c r="N547" s="382"/>
      <c r="O547" s="382"/>
      <c r="P547" s="382"/>
      <c r="Q547" s="382"/>
      <c r="R547" s="382"/>
      <c r="S547" s="382"/>
      <c r="T547" s="382"/>
      <c r="U547" s="382"/>
      <c r="V547" s="382"/>
      <c r="W547" s="382"/>
    </row>
    <row r="548" ht="15.75" customHeight="1">
      <c r="A548" s="382"/>
      <c r="B548" s="382"/>
      <c r="C548" s="382"/>
      <c r="D548" s="382"/>
      <c r="E548" s="382"/>
      <c r="F548" s="382"/>
      <c r="G548" s="382"/>
      <c r="H548" s="382"/>
      <c r="I548" s="382"/>
      <c r="J548" s="382"/>
      <c r="K548" s="382"/>
      <c r="L548" s="382"/>
      <c r="M548" s="382"/>
      <c r="N548" s="382"/>
      <c r="O548" s="382"/>
      <c r="P548" s="382"/>
      <c r="Q548" s="382"/>
      <c r="R548" s="382"/>
      <c r="S548" s="382"/>
      <c r="T548" s="382"/>
      <c r="U548" s="382"/>
      <c r="V548" s="382"/>
      <c r="W548" s="382"/>
    </row>
    <row r="549" ht="15.75" customHeight="1">
      <c r="A549" s="382"/>
      <c r="B549" s="382"/>
      <c r="C549" s="382"/>
      <c r="D549" s="382"/>
      <c r="E549" s="382"/>
      <c r="F549" s="382"/>
      <c r="G549" s="382"/>
      <c r="H549" s="382"/>
      <c r="I549" s="382"/>
      <c r="J549" s="382"/>
      <c r="K549" s="382"/>
      <c r="L549" s="382"/>
      <c r="M549" s="382"/>
      <c r="N549" s="382"/>
      <c r="O549" s="382"/>
      <c r="P549" s="382"/>
      <c r="Q549" s="382"/>
      <c r="R549" s="382"/>
      <c r="S549" s="382"/>
      <c r="T549" s="382"/>
      <c r="U549" s="382"/>
      <c r="V549" s="382"/>
      <c r="W549" s="382"/>
    </row>
    <row r="550" ht="15.75" customHeight="1">
      <c r="A550" s="382"/>
      <c r="B550" s="382"/>
      <c r="C550" s="382"/>
      <c r="D550" s="382"/>
      <c r="E550" s="382"/>
      <c r="F550" s="382"/>
      <c r="G550" s="382"/>
      <c r="H550" s="382"/>
      <c r="I550" s="382"/>
      <c r="J550" s="382"/>
      <c r="K550" s="382"/>
      <c r="L550" s="382"/>
      <c r="M550" s="382"/>
      <c r="N550" s="382"/>
      <c r="O550" s="382"/>
      <c r="P550" s="382"/>
      <c r="Q550" s="382"/>
      <c r="R550" s="382"/>
      <c r="S550" s="382"/>
      <c r="T550" s="382"/>
      <c r="U550" s="382"/>
      <c r="V550" s="382"/>
      <c r="W550" s="382"/>
    </row>
    <row r="551" ht="15.75" customHeight="1">
      <c r="A551" s="382"/>
      <c r="B551" s="382"/>
      <c r="C551" s="382"/>
      <c r="D551" s="382"/>
      <c r="E551" s="382"/>
      <c r="F551" s="382"/>
      <c r="G551" s="382"/>
      <c r="H551" s="382"/>
      <c r="I551" s="382"/>
      <c r="J551" s="382"/>
      <c r="K551" s="382"/>
      <c r="L551" s="382"/>
      <c r="M551" s="382"/>
      <c r="N551" s="382"/>
      <c r="O551" s="382"/>
      <c r="P551" s="382"/>
      <c r="Q551" s="382"/>
      <c r="R551" s="382"/>
      <c r="S551" s="382"/>
      <c r="T551" s="382"/>
      <c r="U551" s="382"/>
      <c r="V551" s="382"/>
      <c r="W551" s="382"/>
    </row>
    <row r="552" ht="15.75" customHeight="1">
      <c r="A552" s="382"/>
      <c r="B552" s="382"/>
      <c r="C552" s="382"/>
      <c r="D552" s="382"/>
      <c r="E552" s="382"/>
      <c r="F552" s="382"/>
      <c r="G552" s="382"/>
      <c r="H552" s="382"/>
      <c r="I552" s="382"/>
      <c r="J552" s="382"/>
      <c r="K552" s="382"/>
      <c r="L552" s="382"/>
      <c r="M552" s="382"/>
      <c r="N552" s="382"/>
      <c r="O552" s="382"/>
      <c r="P552" s="382"/>
      <c r="Q552" s="382"/>
      <c r="R552" s="382"/>
      <c r="S552" s="382"/>
      <c r="T552" s="382"/>
      <c r="U552" s="382"/>
      <c r="V552" s="382"/>
      <c r="W552" s="382"/>
    </row>
    <row r="553" ht="15.75" customHeight="1">
      <c r="A553" s="382"/>
      <c r="B553" s="382"/>
      <c r="C553" s="382"/>
      <c r="D553" s="382"/>
      <c r="E553" s="382"/>
      <c r="F553" s="382"/>
      <c r="G553" s="382"/>
      <c r="H553" s="382"/>
      <c r="I553" s="382"/>
      <c r="J553" s="382"/>
      <c r="K553" s="382"/>
      <c r="L553" s="382"/>
      <c r="M553" s="382"/>
      <c r="N553" s="382"/>
      <c r="O553" s="382"/>
      <c r="P553" s="382"/>
      <c r="Q553" s="382"/>
      <c r="R553" s="382"/>
      <c r="S553" s="382"/>
      <c r="T553" s="382"/>
      <c r="U553" s="382"/>
      <c r="V553" s="382"/>
      <c r="W553" s="382"/>
    </row>
    <row r="554" ht="15.75" customHeight="1">
      <c r="A554" s="382"/>
      <c r="B554" s="382"/>
      <c r="C554" s="382"/>
      <c r="D554" s="382"/>
      <c r="E554" s="382"/>
      <c r="F554" s="382"/>
      <c r="G554" s="382"/>
      <c r="H554" s="382"/>
      <c r="I554" s="382"/>
      <c r="J554" s="382"/>
      <c r="K554" s="382"/>
      <c r="L554" s="382"/>
      <c r="M554" s="382"/>
      <c r="N554" s="382"/>
      <c r="O554" s="382"/>
      <c r="P554" s="382"/>
      <c r="Q554" s="382"/>
      <c r="R554" s="382"/>
      <c r="S554" s="382"/>
      <c r="T554" s="382"/>
      <c r="U554" s="382"/>
      <c r="V554" s="382"/>
      <c r="W554" s="382"/>
    </row>
    <row r="555" ht="15.75" customHeight="1">
      <c r="A555" s="382"/>
      <c r="B555" s="382"/>
      <c r="C555" s="382"/>
      <c r="D555" s="382"/>
      <c r="E555" s="382"/>
      <c r="F555" s="382"/>
      <c r="G555" s="382"/>
      <c r="H555" s="382"/>
      <c r="I555" s="382"/>
      <c r="J555" s="382"/>
      <c r="K555" s="382"/>
      <c r="L555" s="382"/>
      <c r="M555" s="382"/>
      <c r="N555" s="382"/>
      <c r="O555" s="382"/>
      <c r="P555" s="382"/>
      <c r="Q555" s="382"/>
      <c r="R555" s="382"/>
      <c r="S555" s="382"/>
      <c r="T555" s="382"/>
      <c r="U555" s="382"/>
      <c r="V555" s="382"/>
      <c r="W555" s="382"/>
    </row>
    <row r="556" ht="15.75" customHeight="1">
      <c r="A556" s="382"/>
      <c r="B556" s="382"/>
      <c r="C556" s="382"/>
      <c r="D556" s="382"/>
      <c r="E556" s="382"/>
      <c r="F556" s="382"/>
      <c r="G556" s="382"/>
      <c r="H556" s="382"/>
      <c r="I556" s="382"/>
      <c r="J556" s="382"/>
      <c r="K556" s="382"/>
      <c r="L556" s="382"/>
      <c r="M556" s="382"/>
      <c r="N556" s="382"/>
      <c r="O556" s="382"/>
      <c r="P556" s="382"/>
      <c r="Q556" s="382"/>
      <c r="R556" s="382"/>
      <c r="S556" s="382"/>
      <c r="T556" s="382"/>
      <c r="U556" s="382"/>
      <c r="V556" s="382"/>
      <c r="W556" s="382"/>
    </row>
    <row r="557" ht="15.75" customHeight="1">
      <c r="A557" s="382"/>
      <c r="B557" s="382"/>
      <c r="C557" s="382"/>
      <c r="D557" s="382"/>
      <c r="E557" s="382"/>
      <c r="F557" s="382"/>
      <c r="G557" s="382"/>
      <c r="H557" s="382"/>
      <c r="I557" s="382"/>
      <c r="J557" s="382"/>
      <c r="K557" s="382"/>
      <c r="L557" s="382"/>
      <c r="M557" s="382"/>
      <c r="N557" s="382"/>
      <c r="O557" s="382"/>
      <c r="P557" s="382"/>
      <c r="Q557" s="382"/>
      <c r="R557" s="382"/>
      <c r="S557" s="382"/>
      <c r="T557" s="382"/>
      <c r="U557" s="382"/>
      <c r="V557" s="382"/>
      <c r="W557" s="382"/>
    </row>
    <row r="558" ht="15.75" customHeight="1">
      <c r="A558" s="382"/>
      <c r="B558" s="382"/>
      <c r="C558" s="382"/>
      <c r="D558" s="382"/>
      <c r="E558" s="382"/>
      <c r="F558" s="382"/>
      <c r="G558" s="382"/>
      <c r="H558" s="382"/>
      <c r="I558" s="382"/>
      <c r="J558" s="382"/>
      <c r="K558" s="382"/>
      <c r="L558" s="382"/>
      <c r="M558" s="382"/>
      <c r="N558" s="382"/>
      <c r="O558" s="382"/>
      <c r="P558" s="382"/>
      <c r="Q558" s="382"/>
      <c r="R558" s="382"/>
      <c r="S558" s="382"/>
      <c r="T558" s="382"/>
      <c r="U558" s="382"/>
      <c r="V558" s="382"/>
      <c r="W558" s="382"/>
    </row>
    <row r="559" ht="15.75" customHeight="1">
      <c r="A559" s="382"/>
      <c r="B559" s="382"/>
      <c r="C559" s="382"/>
      <c r="D559" s="382"/>
      <c r="E559" s="382"/>
      <c r="F559" s="382"/>
      <c r="G559" s="382"/>
      <c r="H559" s="382"/>
      <c r="I559" s="382"/>
      <c r="J559" s="382"/>
      <c r="K559" s="382"/>
      <c r="L559" s="382"/>
      <c r="M559" s="382"/>
      <c r="N559" s="382"/>
      <c r="O559" s="382"/>
      <c r="P559" s="382"/>
      <c r="Q559" s="382"/>
      <c r="R559" s="382"/>
      <c r="S559" s="382"/>
      <c r="T559" s="382"/>
      <c r="U559" s="382"/>
      <c r="V559" s="382"/>
      <c r="W559" s="382"/>
    </row>
    <row r="560" ht="15.75" customHeight="1">
      <c r="A560" s="382"/>
      <c r="B560" s="382"/>
      <c r="C560" s="382"/>
      <c r="D560" s="382"/>
      <c r="E560" s="382"/>
      <c r="F560" s="382"/>
      <c r="G560" s="382"/>
      <c r="H560" s="382"/>
      <c r="I560" s="382"/>
      <c r="J560" s="382"/>
      <c r="K560" s="382"/>
      <c r="L560" s="382"/>
      <c r="M560" s="382"/>
      <c r="N560" s="382"/>
      <c r="O560" s="382"/>
      <c r="P560" s="382"/>
      <c r="Q560" s="382"/>
      <c r="R560" s="382"/>
      <c r="S560" s="382"/>
      <c r="T560" s="382"/>
      <c r="U560" s="382"/>
      <c r="V560" s="382"/>
      <c r="W560" s="382"/>
    </row>
    <row r="561" ht="15.75" customHeight="1">
      <c r="A561" s="382"/>
      <c r="B561" s="382"/>
      <c r="C561" s="382"/>
      <c r="D561" s="382"/>
      <c r="E561" s="382"/>
      <c r="F561" s="382"/>
      <c r="G561" s="382"/>
      <c r="H561" s="382"/>
      <c r="I561" s="382"/>
      <c r="J561" s="382"/>
      <c r="K561" s="382"/>
      <c r="L561" s="382"/>
      <c r="M561" s="382"/>
      <c r="N561" s="382"/>
      <c r="O561" s="382"/>
      <c r="P561" s="382"/>
      <c r="Q561" s="382"/>
      <c r="R561" s="382"/>
      <c r="S561" s="382"/>
      <c r="T561" s="382"/>
      <c r="U561" s="382"/>
      <c r="V561" s="382"/>
      <c r="W561" s="382"/>
    </row>
    <row r="562" ht="15.75" customHeight="1">
      <c r="A562" s="382"/>
      <c r="B562" s="382"/>
      <c r="C562" s="382"/>
      <c r="D562" s="382"/>
      <c r="E562" s="382"/>
      <c r="F562" s="382"/>
      <c r="G562" s="382"/>
      <c r="H562" s="382"/>
      <c r="I562" s="382"/>
      <c r="J562" s="382"/>
      <c r="K562" s="382"/>
      <c r="L562" s="382"/>
      <c r="M562" s="382"/>
      <c r="N562" s="382"/>
      <c r="O562" s="382"/>
      <c r="P562" s="382"/>
      <c r="Q562" s="382"/>
      <c r="R562" s="382"/>
      <c r="S562" s="382"/>
      <c r="T562" s="382"/>
      <c r="U562" s="382"/>
      <c r="V562" s="382"/>
      <c r="W562" s="382"/>
    </row>
    <row r="563" ht="15.75" customHeight="1">
      <c r="A563" s="382"/>
      <c r="B563" s="382"/>
      <c r="C563" s="382"/>
      <c r="D563" s="382"/>
      <c r="E563" s="382"/>
      <c r="F563" s="382"/>
      <c r="G563" s="382"/>
      <c r="H563" s="382"/>
      <c r="I563" s="382"/>
      <c r="J563" s="382"/>
      <c r="K563" s="382"/>
      <c r="L563" s="382"/>
      <c r="M563" s="382"/>
      <c r="N563" s="382"/>
      <c r="O563" s="382"/>
      <c r="P563" s="382"/>
      <c r="Q563" s="382"/>
      <c r="R563" s="382"/>
      <c r="S563" s="382"/>
      <c r="T563" s="382"/>
      <c r="U563" s="382"/>
      <c r="V563" s="382"/>
      <c r="W563" s="382"/>
    </row>
    <row r="564" ht="15.75" customHeight="1">
      <c r="A564" s="382"/>
      <c r="B564" s="382"/>
      <c r="C564" s="382"/>
      <c r="D564" s="382"/>
      <c r="E564" s="382"/>
      <c r="F564" s="382"/>
      <c r="G564" s="382"/>
      <c r="H564" s="382"/>
      <c r="I564" s="382"/>
      <c r="J564" s="382"/>
      <c r="K564" s="382"/>
      <c r="L564" s="382"/>
      <c r="M564" s="382"/>
      <c r="N564" s="382"/>
      <c r="O564" s="382"/>
      <c r="P564" s="382"/>
      <c r="Q564" s="382"/>
      <c r="R564" s="382"/>
      <c r="S564" s="382"/>
      <c r="T564" s="382"/>
      <c r="U564" s="382"/>
      <c r="V564" s="382"/>
      <c r="W564" s="382"/>
    </row>
    <row r="565" ht="15.75" customHeight="1">
      <c r="A565" s="382"/>
      <c r="B565" s="382"/>
      <c r="C565" s="382"/>
      <c r="D565" s="382"/>
      <c r="E565" s="382"/>
      <c r="F565" s="382"/>
      <c r="G565" s="382"/>
      <c r="H565" s="382"/>
      <c r="I565" s="382"/>
      <c r="J565" s="382"/>
      <c r="K565" s="382"/>
      <c r="L565" s="382"/>
      <c r="M565" s="382"/>
      <c r="N565" s="382"/>
      <c r="O565" s="382"/>
      <c r="P565" s="382"/>
      <c r="Q565" s="382"/>
      <c r="R565" s="382"/>
      <c r="S565" s="382"/>
      <c r="T565" s="382"/>
      <c r="U565" s="382"/>
      <c r="V565" s="382"/>
      <c r="W565" s="382"/>
    </row>
    <row r="566" ht="15.75" customHeight="1">
      <c r="A566" s="382"/>
      <c r="B566" s="382"/>
      <c r="C566" s="382"/>
      <c r="D566" s="382"/>
      <c r="E566" s="382"/>
      <c r="F566" s="382"/>
      <c r="G566" s="382"/>
      <c r="H566" s="382"/>
      <c r="I566" s="382"/>
      <c r="J566" s="382"/>
      <c r="K566" s="382"/>
      <c r="L566" s="382"/>
      <c r="M566" s="382"/>
      <c r="N566" s="382"/>
      <c r="O566" s="382"/>
      <c r="P566" s="382"/>
      <c r="Q566" s="382"/>
      <c r="R566" s="382"/>
      <c r="S566" s="382"/>
      <c r="T566" s="382"/>
      <c r="U566" s="382"/>
      <c r="V566" s="382"/>
      <c r="W566" s="382"/>
    </row>
    <row r="567" ht="15.75" customHeight="1">
      <c r="A567" s="382"/>
      <c r="B567" s="382"/>
      <c r="C567" s="382"/>
      <c r="D567" s="382"/>
      <c r="E567" s="382"/>
      <c r="F567" s="382"/>
      <c r="G567" s="382"/>
      <c r="H567" s="382"/>
      <c r="I567" s="382"/>
      <c r="J567" s="382"/>
      <c r="K567" s="382"/>
      <c r="L567" s="382"/>
      <c r="M567" s="382"/>
      <c r="N567" s="382"/>
      <c r="O567" s="382"/>
      <c r="P567" s="382"/>
      <c r="Q567" s="382"/>
      <c r="R567" s="382"/>
      <c r="S567" s="382"/>
      <c r="T567" s="382"/>
      <c r="U567" s="382"/>
      <c r="V567" s="382"/>
      <c r="W567" s="382"/>
    </row>
    <row r="568" ht="15.75" customHeight="1">
      <c r="A568" s="382"/>
      <c r="B568" s="382"/>
      <c r="C568" s="382"/>
      <c r="D568" s="382"/>
      <c r="E568" s="382"/>
      <c r="F568" s="382"/>
      <c r="G568" s="382"/>
      <c r="H568" s="382"/>
      <c r="I568" s="382"/>
      <c r="J568" s="382"/>
      <c r="K568" s="382"/>
      <c r="L568" s="382"/>
      <c r="M568" s="382"/>
      <c r="N568" s="382"/>
      <c r="O568" s="382"/>
      <c r="P568" s="382"/>
      <c r="Q568" s="382"/>
      <c r="R568" s="382"/>
      <c r="S568" s="382"/>
      <c r="T568" s="382"/>
      <c r="U568" s="382"/>
      <c r="V568" s="382"/>
      <c r="W568" s="382"/>
    </row>
    <row r="569" ht="15.75" customHeight="1">
      <c r="A569" s="382"/>
      <c r="B569" s="382"/>
      <c r="C569" s="382"/>
      <c r="D569" s="382"/>
      <c r="E569" s="382"/>
      <c r="F569" s="382"/>
      <c r="G569" s="382"/>
      <c r="H569" s="382"/>
      <c r="I569" s="382"/>
      <c r="J569" s="382"/>
      <c r="K569" s="382"/>
      <c r="L569" s="382"/>
      <c r="M569" s="382"/>
      <c r="N569" s="382"/>
      <c r="O569" s="382"/>
      <c r="P569" s="382"/>
      <c r="Q569" s="382"/>
      <c r="R569" s="382"/>
      <c r="S569" s="382"/>
      <c r="T569" s="382"/>
      <c r="U569" s="382"/>
      <c r="V569" s="382"/>
      <c r="W569" s="382"/>
    </row>
    <row r="570" ht="15.75" customHeight="1">
      <c r="A570" s="382"/>
      <c r="B570" s="382"/>
      <c r="C570" s="382"/>
      <c r="D570" s="382"/>
      <c r="E570" s="382"/>
      <c r="F570" s="382"/>
      <c r="G570" s="382"/>
      <c r="H570" s="382"/>
      <c r="I570" s="382"/>
      <c r="J570" s="382"/>
      <c r="K570" s="382"/>
      <c r="L570" s="382"/>
      <c r="M570" s="382"/>
      <c r="N570" s="382"/>
      <c r="O570" s="382"/>
      <c r="P570" s="382"/>
      <c r="Q570" s="382"/>
      <c r="R570" s="382"/>
      <c r="S570" s="382"/>
      <c r="T570" s="382"/>
      <c r="U570" s="382"/>
      <c r="V570" s="382"/>
      <c r="W570" s="382"/>
    </row>
    <row r="571" ht="15.75" customHeight="1">
      <c r="A571" s="382"/>
      <c r="B571" s="382"/>
      <c r="C571" s="382"/>
      <c r="D571" s="382"/>
      <c r="E571" s="382"/>
      <c r="F571" s="382"/>
      <c r="G571" s="382"/>
      <c r="H571" s="382"/>
      <c r="I571" s="382"/>
      <c r="J571" s="382"/>
      <c r="K571" s="382"/>
      <c r="L571" s="382"/>
      <c r="M571" s="382"/>
      <c r="N571" s="382"/>
      <c r="O571" s="382"/>
      <c r="P571" s="382"/>
      <c r="Q571" s="382"/>
      <c r="R571" s="382"/>
      <c r="S571" s="382"/>
      <c r="T571" s="382"/>
      <c r="U571" s="382"/>
      <c r="V571" s="382"/>
      <c r="W571" s="382"/>
    </row>
    <row r="572" ht="15.75" customHeight="1">
      <c r="A572" s="382"/>
      <c r="B572" s="382"/>
      <c r="C572" s="382"/>
      <c r="D572" s="382"/>
      <c r="E572" s="382"/>
      <c r="F572" s="382"/>
      <c r="G572" s="382"/>
      <c r="H572" s="382"/>
      <c r="I572" s="382"/>
      <c r="J572" s="382"/>
      <c r="K572" s="382"/>
      <c r="L572" s="382"/>
      <c r="M572" s="382"/>
      <c r="N572" s="382"/>
      <c r="O572" s="382"/>
      <c r="P572" s="382"/>
      <c r="Q572" s="382"/>
      <c r="R572" s="382"/>
      <c r="S572" s="382"/>
      <c r="T572" s="382"/>
      <c r="U572" s="382"/>
      <c r="V572" s="382"/>
      <c r="W572" s="382"/>
    </row>
    <row r="573" ht="15.75" customHeight="1">
      <c r="A573" s="382"/>
      <c r="B573" s="382"/>
      <c r="C573" s="382"/>
      <c r="D573" s="382"/>
      <c r="E573" s="382"/>
      <c r="F573" s="382"/>
      <c r="G573" s="382"/>
      <c r="H573" s="382"/>
      <c r="I573" s="382"/>
      <c r="J573" s="382"/>
      <c r="K573" s="382"/>
      <c r="L573" s="382"/>
      <c r="M573" s="382"/>
      <c r="N573" s="382"/>
      <c r="O573" s="382"/>
      <c r="P573" s="382"/>
      <c r="Q573" s="382"/>
      <c r="R573" s="382"/>
      <c r="S573" s="382"/>
      <c r="T573" s="382"/>
      <c r="U573" s="382"/>
      <c r="V573" s="382"/>
      <c r="W573" s="382"/>
    </row>
    <row r="574" ht="15.75" customHeight="1">
      <c r="A574" s="382"/>
      <c r="B574" s="382"/>
      <c r="C574" s="382"/>
      <c r="D574" s="382"/>
      <c r="E574" s="382"/>
      <c r="F574" s="382"/>
      <c r="G574" s="382"/>
      <c r="H574" s="382"/>
      <c r="I574" s="382"/>
      <c r="J574" s="382"/>
      <c r="K574" s="382"/>
      <c r="L574" s="382"/>
      <c r="M574" s="382"/>
      <c r="N574" s="382"/>
      <c r="O574" s="382"/>
      <c r="P574" s="382"/>
      <c r="Q574" s="382"/>
      <c r="R574" s="382"/>
      <c r="S574" s="382"/>
      <c r="T574" s="382"/>
      <c r="U574" s="382"/>
      <c r="V574" s="382"/>
      <c r="W574" s="382"/>
    </row>
    <row r="575" ht="15.75" customHeight="1">
      <c r="A575" s="382"/>
      <c r="B575" s="382"/>
      <c r="C575" s="382"/>
      <c r="D575" s="382"/>
      <c r="E575" s="382"/>
      <c r="F575" s="382"/>
      <c r="G575" s="382"/>
      <c r="H575" s="382"/>
      <c r="I575" s="382"/>
      <c r="J575" s="382"/>
      <c r="K575" s="382"/>
      <c r="L575" s="382"/>
      <c r="M575" s="382"/>
      <c r="N575" s="382"/>
      <c r="O575" s="382"/>
      <c r="P575" s="382"/>
      <c r="Q575" s="382"/>
      <c r="R575" s="382"/>
      <c r="S575" s="382"/>
      <c r="T575" s="382"/>
      <c r="U575" s="382"/>
      <c r="V575" s="382"/>
      <c r="W575" s="382"/>
    </row>
    <row r="576" ht="15.75" customHeight="1">
      <c r="A576" s="382"/>
      <c r="B576" s="382"/>
      <c r="C576" s="382"/>
      <c r="D576" s="382"/>
      <c r="E576" s="382"/>
      <c r="F576" s="382"/>
      <c r="G576" s="382"/>
      <c r="H576" s="382"/>
      <c r="I576" s="382"/>
      <c r="J576" s="382"/>
      <c r="K576" s="382"/>
      <c r="L576" s="382"/>
      <c r="M576" s="382"/>
      <c r="N576" s="382"/>
      <c r="O576" s="382"/>
      <c r="P576" s="382"/>
      <c r="Q576" s="382"/>
      <c r="R576" s="382"/>
      <c r="S576" s="382"/>
      <c r="T576" s="382"/>
      <c r="U576" s="382"/>
      <c r="V576" s="382"/>
      <c r="W576" s="382"/>
    </row>
    <row r="577" ht="15.75" customHeight="1">
      <c r="A577" s="382"/>
      <c r="B577" s="382"/>
      <c r="C577" s="382"/>
      <c r="D577" s="382"/>
      <c r="E577" s="382"/>
      <c r="F577" s="382"/>
      <c r="G577" s="382"/>
      <c r="H577" s="382"/>
      <c r="I577" s="382"/>
      <c r="J577" s="382"/>
      <c r="K577" s="382"/>
      <c r="L577" s="382"/>
      <c r="M577" s="382"/>
      <c r="N577" s="382"/>
      <c r="O577" s="382"/>
      <c r="P577" s="382"/>
      <c r="Q577" s="382"/>
      <c r="R577" s="382"/>
      <c r="S577" s="382"/>
      <c r="T577" s="382"/>
      <c r="U577" s="382"/>
      <c r="V577" s="382"/>
      <c r="W577" s="382"/>
    </row>
    <row r="578" ht="15.75" customHeight="1">
      <c r="A578" s="382"/>
      <c r="B578" s="382"/>
      <c r="C578" s="382"/>
      <c r="D578" s="382"/>
      <c r="E578" s="382"/>
      <c r="F578" s="382"/>
      <c r="G578" s="382"/>
      <c r="H578" s="382"/>
      <c r="I578" s="382"/>
      <c r="J578" s="382"/>
      <c r="K578" s="382"/>
      <c r="L578" s="382"/>
      <c r="M578" s="382"/>
      <c r="N578" s="382"/>
      <c r="O578" s="382"/>
      <c r="P578" s="382"/>
      <c r="Q578" s="382"/>
      <c r="R578" s="382"/>
      <c r="S578" s="382"/>
      <c r="T578" s="382"/>
      <c r="U578" s="382"/>
      <c r="V578" s="382"/>
      <c r="W578" s="382"/>
    </row>
    <row r="579" ht="15.75" customHeight="1">
      <c r="A579" s="382"/>
      <c r="B579" s="382"/>
      <c r="C579" s="382"/>
      <c r="D579" s="382"/>
      <c r="E579" s="382"/>
      <c r="F579" s="382"/>
      <c r="G579" s="382"/>
      <c r="H579" s="382"/>
      <c r="I579" s="382"/>
      <c r="J579" s="382"/>
      <c r="K579" s="382"/>
      <c r="L579" s="382"/>
      <c r="M579" s="382"/>
      <c r="N579" s="382"/>
      <c r="O579" s="382"/>
      <c r="P579" s="382"/>
      <c r="Q579" s="382"/>
      <c r="R579" s="382"/>
      <c r="S579" s="382"/>
      <c r="T579" s="382"/>
      <c r="U579" s="382"/>
      <c r="V579" s="382"/>
      <c r="W579" s="382"/>
    </row>
    <row r="580" ht="15.75" customHeight="1">
      <c r="A580" s="382"/>
      <c r="B580" s="382"/>
      <c r="C580" s="382"/>
      <c r="D580" s="382"/>
      <c r="E580" s="382"/>
      <c r="F580" s="382"/>
      <c r="G580" s="382"/>
      <c r="H580" s="382"/>
      <c r="I580" s="382"/>
      <c r="J580" s="382"/>
      <c r="K580" s="382"/>
      <c r="L580" s="382"/>
      <c r="M580" s="382"/>
      <c r="N580" s="382"/>
      <c r="O580" s="382"/>
      <c r="P580" s="382"/>
      <c r="Q580" s="382"/>
      <c r="R580" s="382"/>
      <c r="S580" s="382"/>
      <c r="T580" s="382"/>
      <c r="U580" s="382"/>
      <c r="V580" s="382"/>
      <c r="W580" s="382"/>
    </row>
    <row r="581" ht="15.75" customHeight="1">
      <c r="A581" s="382"/>
      <c r="B581" s="382"/>
      <c r="C581" s="382"/>
      <c r="D581" s="382"/>
      <c r="E581" s="382"/>
      <c r="F581" s="382"/>
      <c r="G581" s="382"/>
      <c r="H581" s="382"/>
      <c r="I581" s="382"/>
      <c r="J581" s="382"/>
      <c r="K581" s="382"/>
      <c r="L581" s="382"/>
      <c r="M581" s="382"/>
      <c r="N581" s="382"/>
      <c r="O581" s="382"/>
      <c r="P581" s="382"/>
      <c r="Q581" s="382"/>
      <c r="R581" s="382"/>
      <c r="S581" s="382"/>
      <c r="T581" s="382"/>
      <c r="U581" s="382"/>
      <c r="V581" s="382"/>
      <c r="W581" s="382"/>
    </row>
    <row r="582" ht="15.75" customHeight="1">
      <c r="A582" s="382"/>
      <c r="B582" s="382"/>
      <c r="C582" s="382"/>
      <c r="D582" s="382"/>
      <c r="E582" s="382"/>
      <c r="F582" s="382"/>
      <c r="G582" s="382"/>
      <c r="H582" s="382"/>
      <c r="I582" s="382"/>
      <c r="J582" s="382"/>
      <c r="K582" s="382"/>
      <c r="L582" s="382"/>
      <c r="M582" s="382"/>
      <c r="N582" s="382"/>
      <c r="O582" s="382"/>
      <c r="P582" s="382"/>
      <c r="Q582" s="382"/>
      <c r="R582" s="382"/>
      <c r="S582" s="382"/>
      <c r="T582" s="382"/>
      <c r="U582" s="382"/>
      <c r="V582" s="382"/>
      <c r="W582" s="382"/>
    </row>
    <row r="583" ht="15.75" customHeight="1">
      <c r="A583" s="382"/>
      <c r="B583" s="382"/>
      <c r="C583" s="382"/>
      <c r="D583" s="382"/>
      <c r="E583" s="382"/>
      <c r="F583" s="382"/>
      <c r="G583" s="382"/>
      <c r="H583" s="382"/>
      <c r="I583" s="382"/>
      <c r="J583" s="382"/>
      <c r="K583" s="382"/>
      <c r="L583" s="382"/>
      <c r="M583" s="382"/>
      <c r="N583" s="382"/>
      <c r="O583" s="382"/>
      <c r="P583" s="382"/>
      <c r="Q583" s="382"/>
      <c r="R583" s="382"/>
      <c r="S583" s="382"/>
      <c r="T583" s="382"/>
      <c r="U583" s="382"/>
      <c r="V583" s="382"/>
      <c r="W583" s="382"/>
    </row>
    <row r="584" ht="15.75" customHeight="1">
      <c r="A584" s="382"/>
      <c r="B584" s="382"/>
      <c r="C584" s="382"/>
      <c r="D584" s="382"/>
      <c r="E584" s="382"/>
      <c r="F584" s="382"/>
      <c r="G584" s="382"/>
      <c r="H584" s="382"/>
      <c r="I584" s="382"/>
      <c r="J584" s="382"/>
      <c r="K584" s="382"/>
      <c r="L584" s="382"/>
      <c r="M584" s="382"/>
      <c r="N584" s="382"/>
      <c r="O584" s="382"/>
      <c r="P584" s="382"/>
      <c r="Q584" s="382"/>
      <c r="R584" s="382"/>
      <c r="S584" s="382"/>
      <c r="T584" s="382"/>
      <c r="U584" s="382"/>
      <c r="V584" s="382"/>
      <c r="W584" s="382"/>
    </row>
    <row r="585" ht="15.75" customHeight="1">
      <c r="A585" s="382"/>
      <c r="B585" s="382"/>
      <c r="C585" s="382"/>
      <c r="D585" s="382"/>
      <c r="E585" s="382"/>
      <c r="F585" s="382"/>
      <c r="G585" s="382"/>
      <c r="H585" s="382"/>
      <c r="I585" s="382"/>
      <c r="J585" s="382"/>
      <c r="K585" s="382"/>
      <c r="L585" s="382"/>
      <c r="M585" s="382"/>
      <c r="N585" s="382"/>
      <c r="O585" s="382"/>
      <c r="P585" s="382"/>
      <c r="Q585" s="382"/>
      <c r="R585" s="382"/>
      <c r="S585" s="382"/>
      <c r="T585" s="382"/>
      <c r="U585" s="382"/>
      <c r="V585" s="382"/>
      <c r="W585" s="382"/>
    </row>
    <row r="586" ht="15.75" customHeight="1">
      <c r="A586" s="382"/>
      <c r="B586" s="382"/>
      <c r="C586" s="382"/>
      <c r="D586" s="382"/>
      <c r="E586" s="382"/>
      <c r="F586" s="382"/>
      <c r="G586" s="382"/>
      <c r="H586" s="382"/>
      <c r="I586" s="382"/>
      <c r="J586" s="382"/>
      <c r="K586" s="382"/>
      <c r="L586" s="382"/>
      <c r="M586" s="382"/>
      <c r="N586" s="382"/>
      <c r="O586" s="382"/>
      <c r="P586" s="382"/>
      <c r="Q586" s="382"/>
      <c r="R586" s="382"/>
      <c r="S586" s="382"/>
      <c r="T586" s="382"/>
      <c r="U586" s="382"/>
      <c r="V586" s="382"/>
      <c r="W586" s="382"/>
    </row>
    <row r="587" ht="15.75" customHeight="1">
      <c r="A587" s="382"/>
      <c r="B587" s="382"/>
      <c r="C587" s="382"/>
      <c r="D587" s="382"/>
      <c r="E587" s="382"/>
      <c r="F587" s="382"/>
      <c r="G587" s="382"/>
      <c r="H587" s="382"/>
      <c r="I587" s="382"/>
      <c r="J587" s="382"/>
      <c r="K587" s="382"/>
      <c r="L587" s="382"/>
      <c r="M587" s="382"/>
      <c r="N587" s="382"/>
      <c r="O587" s="382"/>
      <c r="P587" s="382"/>
      <c r="Q587" s="382"/>
      <c r="R587" s="382"/>
      <c r="S587" s="382"/>
      <c r="T587" s="382"/>
      <c r="U587" s="382"/>
      <c r="V587" s="382"/>
      <c r="W587" s="382"/>
    </row>
    <row r="588" ht="15.75" customHeight="1">
      <c r="A588" s="382"/>
      <c r="B588" s="382"/>
      <c r="C588" s="382"/>
      <c r="D588" s="382"/>
      <c r="E588" s="382"/>
      <c r="F588" s="382"/>
      <c r="G588" s="382"/>
      <c r="H588" s="382"/>
      <c r="I588" s="382"/>
      <c r="J588" s="382"/>
      <c r="K588" s="382"/>
      <c r="L588" s="382"/>
      <c r="M588" s="382"/>
      <c r="N588" s="382"/>
      <c r="O588" s="382"/>
      <c r="P588" s="382"/>
      <c r="Q588" s="382"/>
      <c r="R588" s="382"/>
      <c r="S588" s="382"/>
      <c r="T588" s="382"/>
      <c r="U588" s="382"/>
      <c r="V588" s="382"/>
      <c r="W588" s="382"/>
    </row>
    <row r="589" ht="15.75" customHeight="1">
      <c r="A589" s="382"/>
      <c r="B589" s="382"/>
      <c r="C589" s="382"/>
      <c r="D589" s="382"/>
      <c r="E589" s="382"/>
      <c r="F589" s="382"/>
      <c r="G589" s="382"/>
      <c r="H589" s="382"/>
      <c r="I589" s="382"/>
      <c r="J589" s="382"/>
      <c r="K589" s="382"/>
      <c r="L589" s="382"/>
      <c r="M589" s="382"/>
      <c r="N589" s="382"/>
      <c r="O589" s="382"/>
      <c r="P589" s="382"/>
      <c r="Q589" s="382"/>
      <c r="R589" s="382"/>
      <c r="S589" s="382"/>
      <c r="T589" s="382"/>
      <c r="U589" s="382"/>
      <c r="V589" s="382"/>
      <c r="W589" s="382"/>
    </row>
    <row r="590" ht="15.75" customHeight="1">
      <c r="A590" s="382"/>
      <c r="B590" s="382"/>
      <c r="C590" s="382"/>
      <c r="D590" s="382"/>
      <c r="E590" s="382"/>
      <c r="F590" s="382"/>
      <c r="G590" s="382"/>
      <c r="H590" s="382"/>
      <c r="I590" s="382"/>
      <c r="J590" s="382"/>
      <c r="K590" s="382"/>
      <c r="L590" s="382"/>
      <c r="M590" s="382"/>
      <c r="N590" s="382"/>
      <c r="O590" s="382"/>
      <c r="P590" s="382"/>
      <c r="Q590" s="382"/>
      <c r="R590" s="382"/>
      <c r="S590" s="382"/>
      <c r="T590" s="382"/>
      <c r="U590" s="382"/>
      <c r="V590" s="382"/>
      <c r="W590" s="382"/>
    </row>
    <row r="591" ht="15.75" customHeight="1">
      <c r="A591" s="382"/>
      <c r="B591" s="382"/>
      <c r="C591" s="382"/>
      <c r="D591" s="382"/>
      <c r="E591" s="382"/>
      <c r="F591" s="382"/>
      <c r="G591" s="382"/>
      <c r="H591" s="382"/>
      <c r="I591" s="382"/>
      <c r="J591" s="382"/>
      <c r="K591" s="382"/>
      <c r="L591" s="382"/>
      <c r="M591" s="382"/>
      <c r="N591" s="382"/>
      <c r="O591" s="382"/>
      <c r="P591" s="382"/>
      <c r="Q591" s="382"/>
      <c r="R591" s="382"/>
      <c r="S591" s="382"/>
      <c r="T591" s="382"/>
      <c r="U591" s="382"/>
      <c r="V591" s="382"/>
      <c r="W591" s="382"/>
    </row>
    <row r="592" ht="15.75" customHeight="1">
      <c r="A592" s="382"/>
      <c r="B592" s="382"/>
      <c r="C592" s="382"/>
      <c r="D592" s="382"/>
      <c r="E592" s="382"/>
      <c r="F592" s="382"/>
      <c r="G592" s="382"/>
      <c r="H592" s="382"/>
      <c r="I592" s="382"/>
      <c r="J592" s="382"/>
      <c r="K592" s="382"/>
      <c r="L592" s="382"/>
      <c r="M592" s="382"/>
      <c r="N592" s="382"/>
      <c r="O592" s="382"/>
      <c r="P592" s="382"/>
      <c r="Q592" s="382"/>
      <c r="R592" s="382"/>
      <c r="S592" s="382"/>
      <c r="T592" s="382"/>
      <c r="U592" s="382"/>
      <c r="V592" s="382"/>
      <c r="W592" s="382"/>
    </row>
    <row r="593" ht="15.75" customHeight="1">
      <c r="A593" s="382"/>
      <c r="B593" s="382"/>
      <c r="C593" s="382"/>
      <c r="D593" s="382"/>
      <c r="E593" s="382"/>
      <c r="F593" s="382"/>
      <c r="G593" s="382"/>
      <c r="H593" s="382"/>
      <c r="I593" s="382"/>
      <c r="J593" s="382"/>
      <c r="K593" s="382"/>
      <c r="L593" s="382"/>
      <c r="M593" s="382"/>
      <c r="N593" s="382"/>
      <c r="O593" s="382"/>
      <c r="P593" s="382"/>
      <c r="Q593" s="382"/>
      <c r="R593" s="382"/>
      <c r="S593" s="382"/>
      <c r="T593" s="382"/>
      <c r="U593" s="382"/>
      <c r="V593" s="382"/>
      <c r="W593" s="382"/>
    </row>
    <row r="594" ht="15.75" customHeight="1">
      <c r="A594" s="382"/>
      <c r="B594" s="382"/>
      <c r="C594" s="382"/>
      <c r="D594" s="382"/>
      <c r="E594" s="382"/>
      <c r="F594" s="382"/>
      <c r="G594" s="382"/>
      <c r="H594" s="382"/>
      <c r="I594" s="382"/>
      <c r="J594" s="382"/>
      <c r="K594" s="382"/>
      <c r="L594" s="382"/>
      <c r="M594" s="382"/>
      <c r="N594" s="382"/>
      <c r="O594" s="382"/>
      <c r="P594" s="382"/>
      <c r="Q594" s="382"/>
      <c r="R594" s="382"/>
      <c r="S594" s="382"/>
      <c r="T594" s="382"/>
      <c r="U594" s="382"/>
      <c r="V594" s="382"/>
      <c r="W594" s="382"/>
    </row>
    <row r="595" ht="15.75" customHeight="1">
      <c r="A595" s="382"/>
      <c r="B595" s="382"/>
      <c r="C595" s="382"/>
      <c r="D595" s="382"/>
      <c r="E595" s="382"/>
      <c r="F595" s="382"/>
      <c r="G595" s="382"/>
      <c r="H595" s="382"/>
      <c r="I595" s="382"/>
      <c r="J595" s="382"/>
      <c r="K595" s="382"/>
      <c r="L595" s="382"/>
      <c r="M595" s="382"/>
      <c r="N595" s="382"/>
      <c r="O595" s="382"/>
      <c r="P595" s="382"/>
      <c r="Q595" s="382"/>
      <c r="R595" s="382"/>
      <c r="S595" s="382"/>
      <c r="T595" s="382"/>
      <c r="U595" s="382"/>
      <c r="V595" s="382"/>
      <c r="W595" s="382"/>
    </row>
    <row r="596" ht="15.75" customHeight="1">
      <c r="A596" s="382"/>
      <c r="B596" s="382"/>
      <c r="C596" s="382"/>
      <c r="D596" s="382"/>
      <c r="E596" s="382"/>
      <c r="F596" s="382"/>
      <c r="G596" s="382"/>
      <c r="H596" s="382"/>
      <c r="I596" s="382"/>
      <c r="J596" s="382"/>
      <c r="K596" s="382"/>
      <c r="L596" s="382"/>
      <c r="M596" s="382"/>
      <c r="N596" s="382"/>
      <c r="O596" s="382"/>
      <c r="P596" s="382"/>
      <c r="Q596" s="382"/>
      <c r="R596" s="382"/>
      <c r="S596" s="382"/>
      <c r="T596" s="382"/>
      <c r="U596" s="382"/>
      <c r="V596" s="382"/>
      <c r="W596" s="382"/>
    </row>
    <row r="597" ht="15.75" customHeight="1">
      <c r="A597" s="382"/>
      <c r="B597" s="382"/>
      <c r="C597" s="382"/>
      <c r="D597" s="382"/>
      <c r="E597" s="382"/>
      <c r="F597" s="382"/>
      <c r="G597" s="382"/>
      <c r="H597" s="382"/>
      <c r="I597" s="382"/>
      <c r="J597" s="382"/>
      <c r="K597" s="382"/>
      <c r="L597" s="382"/>
      <c r="M597" s="382"/>
      <c r="N597" s="382"/>
      <c r="O597" s="382"/>
      <c r="P597" s="382"/>
      <c r="Q597" s="382"/>
      <c r="R597" s="382"/>
      <c r="S597" s="382"/>
      <c r="T597" s="382"/>
      <c r="U597" s="382"/>
      <c r="V597" s="382"/>
      <c r="W597" s="382"/>
    </row>
    <row r="598" ht="15.75" customHeight="1">
      <c r="A598" s="382"/>
      <c r="B598" s="382"/>
      <c r="C598" s="382"/>
      <c r="D598" s="382"/>
      <c r="E598" s="382"/>
      <c r="F598" s="382"/>
      <c r="G598" s="382"/>
      <c r="H598" s="382"/>
      <c r="I598" s="382"/>
      <c r="J598" s="382"/>
      <c r="K598" s="382"/>
      <c r="L598" s="382"/>
      <c r="M598" s="382"/>
      <c r="N598" s="382"/>
      <c r="O598" s="382"/>
      <c r="P598" s="382"/>
      <c r="Q598" s="382"/>
      <c r="R598" s="382"/>
      <c r="S598" s="382"/>
      <c r="T598" s="382"/>
      <c r="U598" s="382"/>
      <c r="V598" s="382"/>
      <c r="W598" s="382"/>
    </row>
    <row r="599" ht="15.75" customHeight="1">
      <c r="A599" s="382"/>
      <c r="B599" s="382"/>
      <c r="C599" s="382"/>
      <c r="D599" s="382"/>
      <c r="E599" s="382"/>
      <c r="F599" s="382"/>
      <c r="G599" s="382"/>
      <c r="H599" s="382"/>
      <c r="I599" s="382"/>
      <c r="J599" s="382"/>
      <c r="K599" s="382"/>
      <c r="L599" s="382"/>
      <c r="M599" s="382"/>
      <c r="N599" s="382"/>
      <c r="O599" s="382"/>
      <c r="P599" s="382"/>
      <c r="Q599" s="382"/>
      <c r="R599" s="382"/>
      <c r="S599" s="382"/>
      <c r="T599" s="382"/>
      <c r="U599" s="382"/>
      <c r="V599" s="382"/>
      <c r="W599" s="382"/>
    </row>
    <row r="600" ht="15.75" customHeight="1">
      <c r="A600" s="382"/>
      <c r="B600" s="382"/>
      <c r="C600" s="382"/>
      <c r="D600" s="382"/>
      <c r="E600" s="382"/>
      <c r="F600" s="382"/>
      <c r="G600" s="382"/>
      <c r="H600" s="382"/>
      <c r="I600" s="382"/>
      <c r="J600" s="382"/>
      <c r="K600" s="382"/>
      <c r="L600" s="382"/>
      <c r="M600" s="382"/>
      <c r="N600" s="382"/>
      <c r="O600" s="382"/>
      <c r="P600" s="382"/>
      <c r="Q600" s="382"/>
      <c r="R600" s="382"/>
      <c r="S600" s="382"/>
      <c r="T600" s="382"/>
      <c r="U600" s="382"/>
      <c r="V600" s="382"/>
      <c r="W600" s="382"/>
    </row>
    <row r="601" ht="15.75" customHeight="1">
      <c r="A601" s="382"/>
      <c r="B601" s="382"/>
      <c r="C601" s="382"/>
      <c r="D601" s="382"/>
      <c r="E601" s="382"/>
      <c r="F601" s="382"/>
      <c r="G601" s="382"/>
      <c r="H601" s="382"/>
      <c r="I601" s="382"/>
      <c r="J601" s="382"/>
      <c r="K601" s="382"/>
      <c r="L601" s="382"/>
      <c r="M601" s="382"/>
      <c r="N601" s="382"/>
      <c r="O601" s="382"/>
      <c r="P601" s="382"/>
      <c r="Q601" s="382"/>
      <c r="R601" s="382"/>
      <c r="S601" s="382"/>
      <c r="T601" s="382"/>
      <c r="U601" s="382"/>
      <c r="V601" s="382"/>
      <c r="W601" s="382"/>
    </row>
    <row r="602" ht="15.75" customHeight="1">
      <c r="A602" s="382"/>
      <c r="B602" s="382"/>
      <c r="C602" s="382"/>
      <c r="D602" s="382"/>
      <c r="E602" s="382"/>
      <c r="F602" s="382"/>
      <c r="G602" s="382"/>
      <c r="H602" s="382"/>
      <c r="I602" s="382"/>
      <c r="J602" s="382"/>
      <c r="K602" s="382"/>
      <c r="L602" s="382"/>
      <c r="M602" s="382"/>
      <c r="N602" s="382"/>
      <c r="O602" s="382"/>
      <c r="P602" s="382"/>
      <c r="Q602" s="382"/>
      <c r="R602" s="382"/>
      <c r="S602" s="382"/>
      <c r="T602" s="382"/>
      <c r="U602" s="382"/>
      <c r="V602" s="382"/>
      <c r="W602" s="382"/>
    </row>
    <row r="603" ht="15.75" customHeight="1">
      <c r="A603" s="382"/>
      <c r="B603" s="382"/>
      <c r="C603" s="382"/>
      <c r="D603" s="382"/>
      <c r="E603" s="382"/>
      <c r="F603" s="382"/>
      <c r="G603" s="382"/>
      <c r="H603" s="382"/>
      <c r="I603" s="382"/>
      <c r="J603" s="382"/>
      <c r="K603" s="382"/>
      <c r="L603" s="382"/>
      <c r="M603" s="382"/>
      <c r="N603" s="382"/>
      <c r="O603" s="382"/>
      <c r="P603" s="382"/>
      <c r="Q603" s="382"/>
      <c r="R603" s="382"/>
      <c r="S603" s="382"/>
      <c r="T603" s="382"/>
      <c r="U603" s="382"/>
      <c r="V603" s="382"/>
      <c r="W603" s="382"/>
    </row>
    <row r="604" ht="15.75" customHeight="1">
      <c r="A604" s="382"/>
      <c r="B604" s="382"/>
      <c r="C604" s="382"/>
      <c r="D604" s="382"/>
      <c r="E604" s="382"/>
      <c r="F604" s="382"/>
      <c r="G604" s="382"/>
      <c r="H604" s="382"/>
      <c r="I604" s="382"/>
      <c r="J604" s="382"/>
      <c r="K604" s="382"/>
      <c r="L604" s="382"/>
      <c r="M604" s="382"/>
      <c r="N604" s="382"/>
      <c r="O604" s="382"/>
      <c r="P604" s="382"/>
      <c r="Q604" s="382"/>
      <c r="R604" s="382"/>
      <c r="S604" s="382"/>
      <c r="T604" s="382"/>
      <c r="U604" s="382"/>
      <c r="V604" s="382"/>
      <c r="W604" s="382"/>
    </row>
    <row r="605" ht="15.75" customHeight="1">
      <c r="A605" s="382"/>
      <c r="B605" s="382"/>
      <c r="C605" s="382"/>
      <c r="D605" s="382"/>
      <c r="E605" s="382"/>
      <c r="F605" s="382"/>
      <c r="G605" s="382"/>
      <c r="H605" s="382"/>
      <c r="I605" s="382"/>
      <c r="J605" s="382"/>
      <c r="K605" s="382"/>
      <c r="L605" s="382"/>
      <c r="M605" s="382"/>
      <c r="N605" s="382"/>
      <c r="O605" s="382"/>
      <c r="P605" s="382"/>
      <c r="Q605" s="382"/>
      <c r="R605" s="382"/>
      <c r="S605" s="382"/>
      <c r="T605" s="382"/>
      <c r="U605" s="382"/>
      <c r="V605" s="382"/>
      <c r="W605" s="382"/>
    </row>
    <row r="606" ht="15.75" customHeight="1">
      <c r="A606" s="382"/>
      <c r="B606" s="382"/>
      <c r="C606" s="382"/>
      <c r="D606" s="382"/>
      <c r="E606" s="382"/>
      <c r="F606" s="382"/>
      <c r="G606" s="382"/>
      <c r="H606" s="382"/>
      <c r="I606" s="382"/>
      <c r="J606" s="382"/>
      <c r="K606" s="382"/>
      <c r="L606" s="382"/>
      <c r="M606" s="382"/>
      <c r="N606" s="382"/>
      <c r="O606" s="382"/>
      <c r="P606" s="382"/>
      <c r="Q606" s="382"/>
      <c r="R606" s="382"/>
      <c r="S606" s="382"/>
      <c r="T606" s="382"/>
      <c r="U606" s="382"/>
      <c r="V606" s="382"/>
      <c r="W606" s="382"/>
    </row>
    <row r="607" ht="15.75" customHeight="1">
      <c r="A607" s="382"/>
      <c r="B607" s="382"/>
      <c r="C607" s="382"/>
      <c r="D607" s="382"/>
      <c r="E607" s="382"/>
      <c r="F607" s="382"/>
      <c r="G607" s="382"/>
      <c r="H607" s="382"/>
      <c r="I607" s="382"/>
      <c r="J607" s="382"/>
      <c r="K607" s="382"/>
      <c r="L607" s="382"/>
      <c r="M607" s="382"/>
      <c r="N607" s="382"/>
      <c r="O607" s="382"/>
      <c r="P607" s="382"/>
      <c r="Q607" s="382"/>
      <c r="R607" s="382"/>
      <c r="S607" s="382"/>
      <c r="T607" s="382"/>
      <c r="U607" s="382"/>
      <c r="V607" s="382"/>
      <c r="W607" s="382"/>
    </row>
    <row r="608" ht="15.75" customHeight="1">
      <c r="A608" s="382"/>
      <c r="B608" s="382"/>
      <c r="C608" s="382"/>
      <c r="D608" s="382"/>
      <c r="E608" s="382"/>
      <c r="F608" s="382"/>
      <c r="G608" s="382"/>
      <c r="H608" s="382"/>
      <c r="I608" s="382"/>
      <c r="J608" s="382"/>
      <c r="K608" s="382"/>
      <c r="L608" s="382"/>
      <c r="M608" s="382"/>
      <c r="N608" s="382"/>
      <c r="O608" s="382"/>
      <c r="P608" s="382"/>
      <c r="Q608" s="382"/>
      <c r="R608" s="382"/>
      <c r="S608" s="382"/>
      <c r="T608" s="382"/>
      <c r="U608" s="382"/>
      <c r="V608" s="382"/>
      <c r="W608" s="382"/>
    </row>
    <row r="609" ht="15.75" customHeight="1">
      <c r="A609" s="382"/>
      <c r="B609" s="382"/>
      <c r="C609" s="382"/>
      <c r="D609" s="382"/>
      <c r="E609" s="382"/>
      <c r="F609" s="382"/>
      <c r="G609" s="382"/>
      <c r="H609" s="382"/>
      <c r="I609" s="382"/>
      <c r="J609" s="382"/>
      <c r="K609" s="382"/>
      <c r="L609" s="382"/>
      <c r="M609" s="382"/>
      <c r="N609" s="382"/>
      <c r="O609" s="382"/>
      <c r="P609" s="382"/>
      <c r="Q609" s="382"/>
      <c r="R609" s="382"/>
      <c r="S609" s="382"/>
      <c r="T609" s="382"/>
      <c r="U609" s="382"/>
      <c r="V609" s="382"/>
      <c r="W609" s="382"/>
    </row>
    <row r="610" ht="15.75" customHeight="1">
      <c r="A610" s="382"/>
      <c r="B610" s="382"/>
      <c r="C610" s="382"/>
      <c r="D610" s="382"/>
      <c r="E610" s="382"/>
      <c r="F610" s="382"/>
      <c r="G610" s="382"/>
      <c r="H610" s="382"/>
      <c r="I610" s="382"/>
      <c r="J610" s="382"/>
      <c r="K610" s="382"/>
      <c r="L610" s="382"/>
      <c r="M610" s="382"/>
      <c r="N610" s="382"/>
      <c r="O610" s="382"/>
      <c r="P610" s="382"/>
      <c r="Q610" s="382"/>
      <c r="R610" s="382"/>
      <c r="S610" s="382"/>
      <c r="T610" s="382"/>
      <c r="U610" s="382"/>
      <c r="V610" s="382"/>
      <c r="W610" s="382"/>
    </row>
    <row r="611" ht="15.75" customHeight="1">
      <c r="A611" s="382"/>
      <c r="B611" s="382"/>
      <c r="C611" s="382"/>
      <c r="D611" s="382"/>
      <c r="E611" s="382"/>
      <c r="F611" s="382"/>
      <c r="G611" s="382"/>
      <c r="H611" s="382"/>
      <c r="I611" s="382"/>
      <c r="J611" s="382"/>
      <c r="K611" s="382"/>
      <c r="L611" s="382"/>
      <c r="M611" s="382"/>
      <c r="N611" s="382"/>
      <c r="O611" s="382"/>
      <c r="P611" s="382"/>
      <c r="Q611" s="382"/>
      <c r="R611" s="382"/>
      <c r="S611" s="382"/>
      <c r="T611" s="382"/>
      <c r="U611" s="382"/>
      <c r="V611" s="382"/>
      <c r="W611" s="382"/>
    </row>
    <row r="612" ht="15.75" customHeight="1">
      <c r="A612" s="382"/>
      <c r="B612" s="382"/>
      <c r="C612" s="382"/>
      <c r="D612" s="382"/>
      <c r="E612" s="382"/>
      <c r="F612" s="382"/>
      <c r="G612" s="382"/>
      <c r="H612" s="382"/>
      <c r="I612" s="382"/>
      <c r="J612" s="382"/>
      <c r="K612" s="382"/>
      <c r="L612" s="382"/>
      <c r="M612" s="382"/>
      <c r="N612" s="382"/>
      <c r="O612" s="382"/>
      <c r="P612" s="382"/>
      <c r="Q612" s="382"/>
      <c r="R612" s="382"/>
      <c r="S612" s="382"/>
      <c r="T612" s="382"/>
      <c r="U612" s="382"/>
      <c r="V612" s="382"/>
      <c r="W612" s="382"/>
    </row>
    <row r="613" ht="15.75" customHeight="1">
      <c r="A613" s="382"/>
      <c r="B613" s="382"/>
      <c r="C613" s="382"/>
      <c r="D613" s="382"/>
      <c r="E613" s="382"/>
      <c r="F613" s="382"/>
      <c r="G613" s="382"/>
      <c r="H613" s="382"/>
      <c r="I613" s="382"/>
      <c r="J613" s="382"/>
      <c r="K613" s="382"/>
      <c r="L613" s="382"/>
      <c r="M613" s="382"/>
      <c r="N613" s="382"/>
      <c r="O613" s="382"/>
      <c r="P613" s="382"/>
      <c r="Q613" s="382"/>
      <c r="R613" s="382"/>
      <c r="S613" s="382"/>
      <c r="T613" s="382"/>
      <c r="U613" s="382"/>
      <c r="V613" s="382"/>
      <c r="W613" s="382"/>
    </row>
    <row r="614" ht="15.75" customHeight="1">
      <c r="A614" s="382"/>
      <c r="B614" s="382"/>
      <c r="C614" s="382"/>
      <c r="D614" s="382"/>
      <c r="E614" s="382"/>
      <c r="F614" s="382"/>
      <c r="G614" s="382"/>
      <c r="H614" s="382"/>
      <c r="I614" s="382"/>
      <c r="J614" s="382"/>
      <c r="K614" s="382"/>
      <c r="L614" s="382"/>
      <c r="M614" s="382"/>
      <c r="N614" s="382"/>
      <c r="O614" s="382"/>
      <c r="P614" s="382"/>
      <c r="Q614" s="382"/>
      <c r="R614" s="382"/>
      <c r="S614" s="382"/>
      <c r="T614" s="382"/>
      <c r="U614" s="382"/>
      <c r="V614" s="382"/>
      <c r="W614" s="382"/>
    </row>
    <row r="615" ht="15.75" customHeight="1">
      <c r="A615" s="382"/>
      <c r="B615" s="382"/>
      <c r="C615" s="382"/>
      <c r="D615" s="382"/>
      <c r="E615" s="382"/>
      <c r="F615" s="382"/>
      <c r="G615" s="382"/>
      <c r="H615" s="382"/>
      <c r="I615" s="382"/>
      <c r="J615" s="382"/>
      <c r="K615" s="382"/>
      <c r="L615" s="382"/>
      <c r="M615" s="382"/>
      <c r="N615" s="382"/>
      <c r="O615" s="382"/>
      <c r="P615" s="382"/>
      <c r="Q615" s="382"/>
      <c r="R615" s="382"/>
      <c r="S615" s="382"/>
      <c r="T615" s="382"/>
      <c r="U615" s="382"/>
      <c r="V615" s="382"/>
      <c r="W615" s="382"/>
    </row>
    <row r="616" ht="15.75" customHeight="1">
      <c r="A616" s="382"/>
      <c r="B616" s="382"/>
      <c r="C616" s="382"/>
      <c r="D616" s="382"/>
      <c r="E616" s="382"/>
      <c r="F616" s="382"/>
      <c r="G616" s="382"/>
      <c r="H616" s="382"/>
      <c r="I616" s="382"/>
      <c r="J616" s="382"/>
      <c r="K616" s="382"/>
      <c r="L616" s="382"/>
      <c r="M616" s="382"/>
      <c r="N616" s="382"/>
      <c r="O616" s="382"/>
      <c r="P616" s="382"/>
      <c r="Q616" s="382"/>
      <c r="R616" s="382"/>
      <c r="S616" s="382"/>
      <c r="T616" s="382"/>
      <c r="U616" s="382"/>
      <c r="V616" s="382"/>
      <c r="W616" s="382"/>
    </row>
    <row r="617" ht="15.75" customHeight="1">
      <c r="A617" s="382"/>
      <c r="B617" s="382"/>
      <c r="C617" s="382"/>
      <c r="D617" s="382"/>
      <c r="E617" s="382"/>
      <c r="F617" s="382"/>
      <c r="G617" s="382"/>
      <c r="H617" s="382"/>
      <c r="I617" s="382"/>
      <c r="J617" s="382"/>
      <c r="K617" s="382"/>
      <c r="L617" s="382"/>
      <c r="M617" s="382"/>
      <c r="N617" s="382"/>
      <c r="O617" s="382"/>
      <c r="P617" s="382"/>
      <c r="Q617" s="382"/>
      <c r="R617" s="382"/>
      <c r="S617" s="382"/>
      <c r="T617" s="382"/>
      <c r="U617" s="382"/>
      <c r="V617" s="382"/>
      <c r="W617" s="382"/>
    </row>
    <row r="618" ht="15.75" customHeight="1">
      <c r="A618" s="382"/>
      <c r="B618" s="382"/>
      <c r="C618" s="382"/>
      <c r="D618" s="382"/>
      <c r="E618" s="382"/>
      <c r="F618" s="382"/>
      <c r="G618" s="382"/>
      <c r="H618" s="382"/>
      <c r="I618" s="382"/>
      <c r="J618" s="382"/>
      <c r="K618" s="382"/>
      <c r="L618" s="382"/>
      <c r="M618" s="382"/>
      <c r="N618" s="382"/>
      <c r="O618" s="382"/>
      <c r="P618" s="382"/>
      <c r="Q618" s="382"/>
      <c r="R618" s="382"/>
      <c r="S618" s="382"/>
      <c r="T618" s="382"/>
      <c r="U618" s="382"/>
      <c r="V618" s="382"/>
      <c r="W618" s="382"/>
    </row>
    <row r="619" ht="15.75" customHeight="1">
      <c r="A619" s="382"/>
      <c r="B619" s="382"/>
      <c r="C619" s="382"/>
      <c r="D619" s="382"/>
      <c r="E619" s="382"/>
      <c r="F619" s="382"/>
      <c r="G619" s="382"/>
      <c r="H619" s="382"/>
      <c r="I619" s="382"/>
      <c r="J619" s="382"/>
      <c r="K619" s="382"/>
      <c r="L619" s="382"/>
      <c r="M619" s="382"/>
      <c r="N619" s="382"/>
      <c r="O619" s="382"/>
      <c r="P619" s="382"/>
      <c r="Q619" s="382"/>
      <c r="R619" s="382"/>
      <c r="S619" s="382"/>
      <c r="T619" s="382"/>
      <c r="U619" s="382"/>
      <c r="V619" s="382"/>
      <c r="W619" s="382"/>
    </row>
    <row r="620" ht="15.75" customHeight="1">
      <c r="A620" s="382"/>
      <c r="B620" s="382"/>
      <c r="C620" s="382"/>
      <c r="D620" s="382"/>
      <c r="E620" s="382"/>
      <c r="F620" s="382"/>
      <c r="G620" s="382"/>
      <c r="H620" s="382"/>
      <c r="I620" s="382"/>
      <c r="J620" s="382"/>
      <c r="K620" s="382"/>
      <c r="L620" s="382"/>
      <c r="M620" s="382"/>
      <c r="N620" s="382"/>
      <c r="O620" s="382"/>
      <c r="P620" s="382"/>
      <c r="Q620" s="382"/>
      <c r="R620" s="382"/>
      <c r="S620" s="382"/>
      <c r="T620" s="382"/>
      <c r="U620" s="382"/>
      <c r="V620" s="382"/>
      <c r="W620" s="382"/>
    </row>
    <row r="621" ht="15.75" customHeight="1">
      <c r="A621" s="382"/>
      <c r="B621" s="382"/>
      <c r="C621" s="382"/>
      <c r="D621" s="382"/>
      <c r="E621" s="382"/>
      <c r="F621" s="382"/>
      <c r="G621" s="382"/>
      <c r="H621" s="382"/>
      <c r="I621" s="382"/>
      <c r="J621" s="382"/>
      <c r="K621" s="382"/>
      <c r="L621" s="382"/>
      <c r="M621" s="382"/>
      <c r="N621" s="382"/>
      <c r="O621" s="382"/>
      <c r="P621" s="382"/>
      <c r="Q621" s="382"/>
      <c r="R621" s="382"/>
      <c r="S621" s="382"/>
      <c r="T621" s="382"/>
      <c r="U621" s="382"/>
      <c r="V621" s="382"/>
      <c r="W621" s="382"/>
    </row>
    <row r="622" ht="15.75" customHeight="1">
      <c r="A622" s="382"/>
      <c r="B622" s="382"/>
      <c r="C622" s="382"/>
      <c r="D622" s="382"/>
      <c r="E622" s="382"/>
      <c r="F622" s="382"/>
      <c r="G622" s="382"/>
      <c r="H622" s="382"/>
      <c r="I622" s="382"/>
      <c r="J622" s="382"/>
      <c r="K622" s="382"/>
      <c r="L622" s="382"/>
      <c r="M622" s="382"/>
      <c r="N622" s="382"/>
      <c r="O622" s="382"/>
      <c r="P622" s="382"/>
      <c r="Q622" s="382"/>
      <c r="R622" s="382"/>
      <c r="S622" s="382"/>
      <c r="T622" s="382"/>
      <c r="U622" s="382"/>
      <c r="V622" s="382"/>
      <c r="W622" s="382"/>
    </row>
    <row r="623" ht="15.75" customHeight="1">
      <c r="A623" s="382"/>
      <c r="B623" s="382"/>
      <c r="C623" s="382"/>
      <c r="D623" s="382"/>
      <c r="E623" s="382"/>
      <c r="F623" s="382"/>
      <c r="G623" s="382"/>
      <c r="H623" s="382"/>
      <c r="I623" s="382"/>
      <c r="J623" s="382"/>
      <c r="K623" s="382"/>
      <c r="L623" s="382"/>
      <c r="M623" s="382"/>
      <c r="N623" s="382"/>
      <c r="O623" s="382"/>
      <c r="P623" s="382"/>
      <c r="Q623" s="382"/>
      <c r="R623" s="382"/>
      <c r="S623" s="382"/>
      <c r="T623" s="382"/>
      <c r="U623" s="382"/>
      <c r="V623" s="382"/>
      <c r="W623" s="382"/>
    </row>
    <row r="624" ht="15.75" customHeight="1">
      <c r="A624" s="382"/>
      <c r="B624" s="382"/>
      <c r="C624" s="382"/>
      <c r="D624" s="382"/>
      <c r="E624" s="382"/>
      <c r="F624" s="382"/>
      <c r="G624" s="382"/>
      <c r="H624" s="382"/>
      <c r="I624" s="382"/>
      <c r="J624" s="382"/>
      <c r="K624" s="382"/>
      <c r="L624" s="382"/>
      <c r="M624" s="382"/>
      <c r="N624" s="382"/>
      <c r="O624" s="382"/>
      <c r="P624" s="382"/>
      <c r="Q624" s="382"/>
      <c r="R624" s="382"/>
      <c r="S624" s="382"/>
      <c r="T624" s="382"/>
      <c r="U624" s="382"/>
      <c r="V624" s="382"/>
      <c r="W624" s="382"/>
    </row>
    <row r="625" ht="15.75" customHeight="1">
      <c r="A625" s="382"/>
      <c r="B625" s="382"/>
      <c r="C625" s="382"/>
      <c r="D625" s="382"/>
      <c r="E625" s="382"/>
      <c r="F625" s="382"/>
      <c r="G625" s="382"/>
      <c r="H625" s="382"/>
      <c r="I625" s="382"/>
      <c r="J625" s="382"/>
      <c r="K625" s="382"/>
      <c r="L625" s="382"/>
      <c r="M625" s="382"/>
      <c r="N625" s="382"/>
      <c r="O625" s="382"/>
      <c r="P625" s="382"/>
      <c r="Q625" s="382"/>
      <c r="R625" s="382"/>
      <c r="S625" s="382"/>
      <c r="T625" s="382"/>
      <c r="U625" s="382"/>
      <c r="V625" s="382"/>
      <c r="W625" s="382"/>
    </row>
    <row r="626" ht="15.75" customHeight="1">
      <c r="A626" s="382"/>
      <c r="B626" s="382"/>
      <c r="C626" s="382"/>
      <c r="D626" s="382"/>
      <c r="E626" s="382"/>
      <c r="F626" s="382"/>
      <c r="G626" s="382"/>
      <c r="H626" s="382"/>
      <c r="I626" s="382"/>
      <c r="J626" s="382"/>
      <c r="K626" s="382"/>
      <c r="L626" s="382"/>
      <c r="M626" s="382"/>
      <c r="N626" s="382"/>
      <c r="O626" s="382"/>
      <c r="P626" s="382"/>
      <c r="Q626" s="382"/>
      <c r="R626" s="382"/>
      <c r="S626" s="382"/>
      <c r="T626" s="382"/>
      <c r="U626" s="382"/>
      <c r="V626" s="382"/>
      <c r="W626" s="382"/>
    </row>
    <row r="627" ht="15.75" customHeight="1">
      <c r="A627" s="382"/>
      <c r="B627" s="382"/>
      <c r="C627" s="382"/>
      <c r="D627" s="382"/>
      <c r="E627" s="382"/>
      <c r="F627" s="382"/>
      <c r="G627" s="382"/>
      <c r="H627" s="382"/>
      <c r="I627" s="382"/>
      <c r="J627" s="382"/>
      <c r="K627" s="382"/>
      <c r="L627" s="382"/>
      <c r="M627" s="382"/>
      <c r="N627" s="382"/>
      <c r="O627" s="382"/>
      <c r="P627" s="382"/>
      <c r="Q627" s="382"/>
      <c r="R627" s="382"/>
      <c r="S627" s="382"/>
      <c r="T627" s="382"/>
      <c r="U627" s="382"/>
      <c r="V627" s="382"/>
      <c r="W627" s="382"/>
    </row>
    <row r="628" ht="15.75" customHeight="1">
      <c r="A628" s="382"/>
      <c r="B628" s="382"/>
      <c r="C628" s="382"/>
      <c r="D628" s="382"/>
      <c r="E628" s="382"/>
      <c r="F628" s="382"/>
      <c r="G628" s="382"/>
      <c r="H628" s="382"/>
      <c r="I628" s="382"/>
      <c r="J628" s="382"/>
      <c r="K628" s="382"/>
      <c r="L628" s="382"/>
      <c r="M628" s="382"/>
      <c r="N628" s="382"/>
      <c r="O628" s="382"/>
      <c r="P628" s="382"/>
      <c r="Q628" s="382"/>
      <c r="R628" s="382"/>
      <c r="S628" s="382"/>
      <c r="T628" s="382"/>
      <c r="U628" s="382"/>
      <c r="V628" s="382"/>
      <c r="W628" s="382"/>
    </row>
    <row r="629" ht="15.75" customHeight="1">
      <c r="A629" s="382"/>
      <c r="B629" s="382"/>
      <c r="C629" s="382"/>
      <c r="D629" s="382"/>
      <c r="E629" s="382"/>
      <c r="F629" s="382"/>
      <c r="G629" s="382"/>
      <c r="H629" s="382"/>
      <c r="I629" s="382"/>
      <c r="J629" s="382"/>
      <c r="K629" s="382"/>
      <c r="L629" s="382"/>
      <c r="M629" s="382"/>
      <c r="N629" s="382"/>
      <c r="O629" s="382"/>
      <c r="P629" s="382"/>
      <c r="Q629" s="382"/>
      <c r="R629" s="382"/>
      <c r="S629" s="382"/>
      <c r="T629" s="382"/>
      <c r="U629" s="382"/>
      <c r="V629" s="382"/>
      <c r="W629" s="382"/>
    </row>
    <row r="630" ht="15.75" customHeight="1">
      <c r="A630" s="382"/>
      <c r="B630" s="382"/>
      <c r="C630" s="382"/>
      <c r="D630" s="382"/>
      <c r="E630" s="382"/>
      <c r="F630" s="382"/>
      <c r="G630" s="382"/>
      <c r="H630" s="382"/>
      <c r="I630" s="382"/>
      <c r="J630" s="382"/>
      <c r="K630" s="382"/>
      <c r="L630" s="382"/>
      <c r="M630" s="382"/>
      <c r="N630" s="382"/>
      <c r="O630" s="382"/>
      <c r="P630" s="382"/>
      <c r="Q630" s="382"/>
      <c r="R630" s="382"/>
      <c r="S630" s="382"/>
      <c r="T630" s="382"/>
      <c r="U630" s="382"/>
      <c r="V630" s="382"/>
      <c r="W630" s="382"/>
    </row>
    <row r="631" ht="15.75" customHeight="1">
      <c r="A631" s="382"/>
      <c r="B631" s="382"/>
      <c r="C631" s="382"/>
      <c r="D631" s="382"/>
      <c r="E631" s="382"/>
      <c r="F631" s="382"/>
      <c r="G631" s="382"/>
      <c r="H631" s="382"/>
      <c r="I631" s="382"/>
      <c r="J631" s="382"/>
      <c r="K631" s="382"/>
      <c r="L631" s="382"/>
      <c r="M631" s="382"/>
      <c r="N631" s="382"/>
      <c r="O631" s="382"/>
      <c r="P631" s="382"/>
      <c r="Q631" s="382"/>
      <c r="R631" s="382"/>
      <c r="S631" s="382"/>
      <c r="T631" s="382"/>
      <c r="U631" s="382"/>
      <c r="V631" s="382"/>
      <c r="W631" s="382"/>
    </row>
    <row r="632" ht="15.75" customHeight="1">
      <c r="A632" s="382"/>
      <c r="B632" s="382"/>
      <c r="C632" s="382"/>
      <c r="D632" s="382"/>
      <c r="E632" s="382"/>
      <c r="F632" s="382"/>
      <c r="G632" s="382"/>
      <c r="H632" s="382"/>
      <c r="I632" s="382"/>
      <c r="J632" s="382"/>
      <c r="K632" s="382"/>
      <c r="L632" s="382"/>
      <c r="M632" s="382"/>
      <c r="N632" s="382"/>
      <c r="O632" s="382"/>
      <c r="P632" s="382"/>
      <c r="Q632" s="382"/>
      <c r="R632" s="382"/>
      <c r="S632" s="382"/>
      <c r="T632" s="382"/>
      <c r="U632" s="382"/>
      <c r="V632" s="382"/>
      <c r="W632" s="382"/>
    </row>
    <row r="633" ht="15.75" customHeight="1">
      <c r="A633" s="382"/>
      <c r="B633" s="382"/>
      <c r="C633" s="382"/>
      <c r="D633" s="382"/>
      <c r="E633" s="382"/>
      <c r="F633" s="382"/>
      <c r="G633" s="382"/>
      <c r="H633" s="382"/>
      <c r="I633" s="382"/>
      <c r="J633" s="382"/>
      <c r="K633" s="382"/>
      <c r="L633" s="382"/>
      <c r="M633" s="382"/>
      <c r="N633" s="382"/>
      <c r="O633" s="382"/>
      <c r="P633" s="382"/>
      <c r="Q633" s="382"/>
      <c r="R633" s="382"/>
      <c r="S633" s="382"/>
      <c r="T633" s="382"/>
      <c r="U633" s="382"/>
      <c r="V633" s="382"/>
      <c r="W633" s="382"/>
    </row>
    <row r="634" ht="15.75" customHeight="1">
      <c r="A634" s="382"/>
      <c r="B634" s="382"/>
      <c r="C634" s="382"/>
      <c r="D634" s="382"/>
      <c r="E634" s="382"/>
      <c r="F634" s="382"/>
      <c r="G634" s="382"/>
      <c r="H634" s="382"/>
      <c r="I634" s="382"/>
      <c r="J634" s="382"/>
      <c r="K634" s="382"/>
      <c r="L634" s="382"/>
      <c r="M634" s="382"/>
      <c r="N634" s="382"/>
      <c r="O634" s="382"/>
      <c r="P634" s="382"/>
      <c r="Q634" s="382"/>
      <c r="R634" s="382"/>
      <c r="S634" s="382"/>
      <c r="T634" s="382"/>
      <c r="U634" s="382"/>
      <c r="V634" s="382"/>
      <c r="W634" s="382"/>
    </row>
    <row r="635" ht="15.75" customHeight="1">
      <c r="A635" s="382"/>
      <c r="B635" s="382"/>
      <c r="C635" s="382"/>
      <c r="D635" s="382"/>
      <c r="E635" s="382"/>
      <c r="F635" s="382"/>
      <c r="G635" s="382"/>
      <c r="H635" s="382"/>
      <c r="I635" s="382"/>
      <c r="J635" s="382"/>
      <c r="K635" s="382"/>
      <c r="L635" s="382"/>
      <c r="M635" s="382"/>
      <c r="N635" s="382"/>
      <c r="O635" s="382"/>
      <c r="P635" s="382"/>
      <c r="Q635" s="382"/>
      <c r="R635" s="382"/>
      <c r="S635" s="382"/>
      <c r="T635" s="382"/>
      <c r="U635" s="382"/>
      <c r="V635" s="382"/>
      <c r="W635" s="382"/>
    </row>
    <row r="636" ht="15.75" customHeight="1">
      <c r="A636" s="382"/>
      <c r="B636" s="382"/>
      <c r="C636" s="382"/>
      <c r="D636" s="382"/>
      <c r="E636" s="382"/>
      <c r="F636" s="382"/>
      <c r="G636" s="382"/>
      <c r="H636" s="382"/>
      <c r="I636" s="382"/>
      <c r="J636" s="382"/>
      <c r="K636" s="382"/>
      <c r="L636" s="382"/>
      <c r="M636" s="382"/>
      <c r="N636" s="382"/>
      <c r="O636" s="382"/>
      <c r="P636" s="382"/>
      <c r="Q636" s="382"/>
      <c r="R636" s="382"/>
      <c r="S636" s="382"/>
      <c r="T636" s="382"/>
      <c r="U636" s="382"/>
      <c r="V636" s="382"/>
      <c r="W636" s="382"/>
    </row>
    <row r="637" ht="15.75" customHeight="1">
      <c r="A637" s="382"/>
      <c r="B637" s="382"/>
      <c r="C637" s="382"/>
      <c r="D637" s="382"/>
      <c r="E637" s="382"/>
      <c r="F637" s="382"/>
      <c r="G637" s="382"/>
      <c r="H637" s="382"/>
      <c r="I637" s="382"/>
      <c r="J637" s="382"/>
      <c r="K637" s="382"/>
      <c r="L637" s="382"/>
      <c r="M637" s="382"/>
      <c r="N637" s="382"/>
      <c r="O637" s="382"/>
      <c r="P637" s="382"/>
      <c r="Q637" s="382"/>
      <c r="R637" s="382"/>
      <c r="S637" s="382"/>
      <c r="T637" s="382"/>
      <c r="U637" s="382"/>
      <c r="V637" s="382"/>
      <c r="W637" s="382"/>
    </row>
    <row r="638" ht="15.75" customHeight="1">
      <c r="A638" s="382"/>
      <c r="B638" s="382"/>
      <c r="C638" s="382"/>
      <c r="D638" s="382"/>
      <c r="E638" s="382"/>
      <c r="F638" s="382"/>
      <c r="G638" s="382"/>
      <c r="H638" s="382"/>
      <c r="I638" s="382"/>
      <c r="J638" s="382"/>
      <c r="K638" s="382"/>
      <c r="L638" s="382"/>
      <c r="M638" s="382"/>
      <c r="N638" s="382"/>
      <c r="O638" s="382"/>
      <c r="P638" s="382"/>
      <c r="Q638" s="382"/>
      <c r="R638" s="382"/>
      <c r="S638" s="382"/>
      <c r="T638" s="382"/>
      <c r="U638" s="382"/>
      <c r="V638" s="382"/>
      <c r="W638" s="382"/>
    </row>
    <row r="639" ht="15.75" customHeight="1">
      <c r="A639" s="382"/>
      <c r="B639" s="382"/>
      <c r="C639" s="382"/>
      <c r="D639" s="382"/>
      <c r="E639" s="382"/>
      <c r="F639" s="382"/>
      <c r="G639" s="382"/>
      <c r="H639" s="382"/>
      <c r="I639" s="382"/>
      <c r="J639" s="382"/>
      <c r="K639" s="382"/>
      <c r="L639" s="382"/>
      <c r="M639" s="382"/>
      <c r="N639" s="382"/>
      <c r="O639" s="382"/>
      <c r="P639" s="382"/>
      <c r="Q639" s="382"/>
      <c r="R639" s="382"/>
      <c r="S639" s="382"/>
      <c r="T639" s="382"/>
      <c r="U639" s="382"/>
      <c r="V639" s="382"/>
      <c r="W639" s="382"/>
    </row>
    <row r="640" ht="15.75" customHeight="1">
      <c r="A640" s="382"/>
      <c r="B640" s="382"/>
      <c r="C640" s="382"/>
      <c r="D640" s="382"/>
      <c r="E640" s="382"/>
      <c r="F640" s="382"/>
      <c r="G640" s="382"/>
      <c r="H640" s="382"/>
      <c r="I640" s="382"/>
      <c r="J640" s="382"/>
      <c r="K640" s="382"/>
      <c r="L640" s="382"/>
      <c r="M640" s="382"/>
      <c r="N640" s="382"/>
      <c r="O640" s="382"/>
      <c r="P640" s="382"/>
      <c r="Q640" s="382"/>
      <c r="R640" s="382"/>
      <c r="S640" s="382"/>
      <c r="T640" s="382"/>
      <c r="U640" s="382"/>
      <c r="V640" s="382"/>
      <c r="W640" s="382"/>
    </row>
    <row r="641" ht="15.75" customHeight="1">
      <c r="A641" s="382"/>
      <c r="B641" s="382"/>
      <c r="C641" s="382"/>
      <c r="D641" s="382"/>
      <c r="E641" s="382"/>
      <c r="F641" s="382"/>
      <c r="G641" s="382"/>
      <c r="H641" s="382"/>
      <c r="I641" s="382"/>
      <c r="J641" s="382"/>
      <c r="K641" s="382"/>
      <c r="L641" s="382"/>
      <c r="M641" s="382"/>
      <c r="N641" s="382"/>
      <c r="O641" s="382"/>
      <c r="P641" s="382"/>
      <c r="Q641" s="382"/>
      <c r="R641" s="382"/>
      <c r="S641" s="382"/>
      <c r="T641" s="382"/>
      <c r="U641" s="382"/>
      <c r="V641" s="382"/>
      <c r="W641" s="382"/>
    </row>
    <row r="642" ht="15.75" customHeight="1">
      <c r="A642" s="382"/>
      <c r="B642" s="382"/>
      <c r="C642" s="382"/>
      <c r="D642" s="382"/>
      <c r="E642" s="382"/>
      <c r="F642" s="382"/>
      <c r="G642" s="382"/>
      <c r="H642" s="382"/>
      <c r="I642" s="382"/>
      <c r="J642" s="382"/>
      <c r="K642" s="382"/>
      <c r="L642" s="382"/>
      <c r="M642" s="382"/>
      <c r="N642" s="382"/>
      <c r="O642" s="382"/>
      <c r="P642" s="382"/>
      <c r="Q642" s="382"/>
      <c r="R642" s="382"/>
      <c r="S642" s="382"/>
      <c r="T642" s="382"/>
      <c r="U642" s="382"/>
      <c r="V642" s="382"/>
      <c r="W642" s="382"/>
    </row>
    <row r="643" ht="15.75" customHeight="1">
      <c r="A643" s="382"/>
      <c r="B643" s="382"/>
      <c r="C643" s="382"/>
      <c r="D643" s="382"/>
      <c r="E643" s="382"/>
      <c r="F643" s="382"/>
      <c r="G643" s="382"/>
      <c r="H643" s="382"/>
      <c r="I643" s="382"/>
      <c r="J643" s="382"/>
      <c r="K643" s="382"/>
      <c r="L643" s="382"/>
      <c r="M643" s="382"/>
      <c r="N643" s="382"/>
      <c r="O643" s="382"/>
      <c r="P643" s="382"/>
      <c r="Q643" s="382"/>
      <c r="R643" s="382"/>
      <c r="S643" s="382"/>
      <c r="T643" s="382"/>
      <c r="U643" s="382"/>
      <c r="V643" s="382"/>
      <c r="W643" s="382"/>
    </row>
    <row r="644" ht="15.75" customHeight="1">
      <c r="A644" s="382"/>
      <c r="B644" s="382"/>
      <c r="C644" s="382"/>
      <c r="D644" s="382"/>
      <c r="E644" s="382"/>
      <c r="F644" s="382"/>
      <c r="G644" s="382"/>
      <c r="H644" s="382"/>
      <c r="I644" s="382"/>
      <c r="J644" s="382"/>
      <c r="K644" s="382"/>
      <c r="L644" s="382"/>
      <c r="M644" s="382"/>
      <c r="N644" s="382"/>
      <c r="O644" s="382"/>
      <c r="P644" s="382"/>
      <c r="Q644" s="382"/>
      <c r="R644" s="382"/>
      <c r="S644" s="382"/>
      <c r="T644" s="382"/>
      <c r="U644" s="382"/>
      <c r="V644" s="382"/>
      <c r="W644" s="382"/>
    </row>
    <row r="645" ht="15.75" customHeight="1">
      <c r="A645" s="382"/>
      <c r="B645" s="382"/>
      <c r="C645" s="382"/>
      <c r="D645" s="382"/>
      <c r="E645" s="382"/>
      <c r="F645" s="382"/>
      <c r="G645" s="382"/>
      <c r="H645" s="382"/>
      <c r="I645" s="382"/>
      <c r="J645" s="382"/>
      <c r="K645" s="382"/>
      <c r="L645" s="382"/>
      <c r="M645" s="382"/>
      <c r="N645" s="382"/>
      <c r="O645" s="382"/>
      <c r="P645" s="382"/>
      <c r="Q645" s="382"/>
      <c r="R645" s="382"/>
      <c r="S645" s="382"/>
      <c r="T645" s="382"/>
      <c r="U645" s="382"/>
      <c r="V645" s="382"/>
      <c r="W645" s="382"/>
    </row>
    <row r="646" ht="15.75" customHeight="1">
      <c r="A646" s="382"/>
      <c r="B646" s="382"/>
      <c r="C646" s="382"/>
      <c r="D646" s="382"/>
      <c r="E646" s="382"/>
      <c r="F646" s="382"/>
      <c r="G646" s="382"/>
      <c r="H646" s="382"/>
      <c r="I646" s="382"/>
      <c r="J646" s="382"/>
      <c r="K646" s="382"/>
      <c r="L646" s="382"/>
      <c r="M646" s="382"/>
      <c r="N646" s="382"/>
      <c r="O646" s="382"/>
      <c r="P646" s="382"/>
      <c r="Q646" s="382"/>
      <c r="R646" s="382"/>
      <c r="S646" s="382"/>
      <c r="T646" s="382"/>
      <c r="U646" s="382"/>
      <c r="V646" s="382"/>
      <c r="W646" s="382"/>
    </row>
    <row r="647" ht="15.75" customHeight="1">
      <c r="A647" s="382"/>
      <c r="B647" s="382"/>
      <c r="C647" s="382"/>
      <c r="D647" s="382"/>
      <c r="E647" s="382"/>
      <c r="F647" s="382"/>
      <c r="G647" s="382"/>
      <c r="H647" s="382"/>
      <c r="I647" s="382"/>
      <c r="J647" s="382"/>
      <c r="K647" s="382"/>
      <c r="L647" s="382"/>
      <c r="M647" s="382"/>
      <c r="N647" s="382"/>
      <c r="O647" s="382"/>
      <c r="P647" s="382"/>
      <c r="Q647" s="382"/>
      <c r="R647" s="382"/>
      <c r="S647" s="382"/>
      <c r="T647" s="382"/>
      <c r="U647" s="382"/>
      <c r="V647" s="382"/>
      <c r="W647" s="382"/>
    </row>
    <row r="648" ht="15.75" customHeight="1">
      <c r="A648" s="382"/>
      <c r="B648" s="382"/>
      <c r="C648" s="382"/>
      <c r="D648" s="382"/>
      <c r="E648" s="382"/>
      <c r="F648" s="382"/>
      <c r="G648" s="382"/>
      <c r="H648" s="382"/>
      <c r="I648" s="382"/>
      <c r="J648" s="382"/>
      <c r="K648" s="382"/>
      <c r="L648" s="382"/>
      <c r="M648" s="382"/>
      <c r="N648" s="382"/>
      <c r="O648" s="382"/>
      <c r="P648" s="382"/>
      <c r="Q648" s="382"/>
      <c r="R648" s="382"/>
      <c r="S648" s="382"/>
      <c r="T648" s="382"/>
      <c r="U648" s="382"/>
      <c r="V648" s="382"/>
      <c r="W648" s="382"/>
    </row>
    <row r="649" ht="15.75" customHeight="1">
      <c r="A649" s="382"/>
      <c r="B649" s="382"/>
      <c r="C649" s="382"/>
      <c r="D649" s="382"/>
      <c r="E649" s="382"/>
      <c r="F649" s="382"/>
      <c r="G649" s="382"/>
      <c r="H649" s="382"/>
      <c r="I649" s="382"/>
      <c r="J649" s="382"/>
      <c r="K649" s="382"/>
      <c r="L649" s="382"/>
      <c r="M649" s="382"/>
      <c r="N649" s="382"/>
      <c r="O649" s="382"/>
      <c r="P649" s="382"/>
      <c r="Q649" s="382"/>
      <c r="R649" s="382"/>
      <c r="S649" s="382"/>
      <c r="T649" s="382"/>
      <c r="U649" s="382"/>
      <c r="V649" s="382"/>
      <c r="W649" s="382"/>
    </row>
    <row r="650" ht="15.75" customHeight="1">
      <c r="A650" s="382"/>
      <c r="B650" s="382"/>
      <c r="C650" s="382"/>
      <c r="D650" s="382"/>
      <c r="E650" s="382"/>
      <c r="F650" s="382"/>
      <c r="G650" s="382"/>
      <c r="H650" s="382"/>
      <c r="I650" s="382"/>
      <c r="J650" s="382"/>
      <c r="K650" s="382"/>
      <c r="L650" s="382"/>
      <c r="M650" s="382"/>
      <c r="N650" s="382"/>
      <c r="O650" s="382"/>
      <c r="P650" s="382"/>
      <c r="Q650" s="382"/>
      <c r="R650" s="382"/>
      <c r="S650" s="382"/>
      <c r="T650" s="382"/>
      <c r="U650" s="382"/>
      <c r="V650" s="382"/>
      <c r="W650" s="382"/>
    </row>
    <row r="651" ht="15.75" customHeight="1">
      <c r="A651" s="382"/>
      <c r="B651" s="382"/>
      <c r="C651" s="382"/>
      <c r="D651" s="382"/>
      <c r="E651" s="382"/>
      <c r="F651" s="382"/>
      <c r="G651" s="382"/>
      <c r="H651" s="382"/>
      <c r="I651" s="382"/>
      <c r="J651" s="382"/>
      <c r="K651" s="382"/>
      <c r="L651" s="382"/>
      <c r="M651" s="382"/>
      <c r="N651" s="382"/>
      <c r="O651" s="382"/>
      <c r="P651" s="382"/>
      <c r="Q651" s="382"/>
      <c r="R651" s="382"/>
      <c r="S651" s="382"/>
      <c r="T651" s="382"/>
      <c r="U651" s="382"/>
      <c r="V651" s="382"/>
      <c r="W651" s="382"/>
    </row>
    <row r="652" ht="15.75" customHeight="1">
      <c r="A652" s="382"/>
      <c r="B652" s="382"/>
      <c r="C652" s="382"/>
      <c r="D652" s="382"/>
      <c r="E652" s="382"/>
      <c r="F652" s="382"/>
      <c r="G652" s="382"/>
      <c r="H652" s="382"/>
      <c r="I652" s="382"/>
      <c r="J652" s="382"/>
      <c r="K652" s="382"/>
      <c r="L652" s="382"/>
      <c r="M652" s="382"/>
      <c r="N652" s="382"/>
      <c r="O652" s="382"/>
      <c r="P652" s="382"/>
      <c r="Q652" s="382"/>
      <c r="R652" s="382"/>
      <c r="S652" s="382"/>
      <c r="T652" s="382"/>
      <c r="U652" s="382"/>
      <c r="V652" s="382"/>
      <c r="W652" s="382"/>
    </row>
    <row r="653" ht="15.75" customHeight="1">
      <c r="A653" s="382"/>
      <c r="B653" s="382"/>
      <c r="C653" s="382"/>
      <c r="D653" s="382"/>
      <c r="E653" s="382"/>
      <c r="F653" s="382"/>
      <c r="G653" s="382"/>
      <c r="H653" s="382"/>
      <c r="I653" s="382"/>
      <c r="J653" s="382"/>
      <c r="K653" s="382"/>
      <c r="L653" s="382"/>
      <c r="M653" s="382"/>
      <c r="N653" s="382"/>
      <c r="O653" s="382"/>
      <c r="P653" s="382"/>
      <c r="Q653" s="382"/>
      <c r="R653" s="382"/>
      <c r="S653" s="382"/>
      <c r="T653" s="382"/>
      <c r="U653" s="382"/>
      <c r="V653" s="382"/>
      <c r="W653" s="382"/>
    </row>
    <row r="654" ht="15.75" customHeight="1">
      <c r="A654" s="382"/>
      <c r="B654" s="382"/>
      <c r="C654" s="382"/>
      <c r="D654" s="382"/>
      <c r="E654" s="382"/>
      <c r="F654" s="382"/>
      <c r="G654" s="382"/>
      <c r="H654" s="382"/>
      <c r="I654" s="382"/>
      <c r="J654" s="382"/>
      <c r="K654" s="382"/>
      <c r="L654" s="382"/>
      <c r="M654" s="382"/>
      <c r="N654" s="382"/>
      <c r="O654" s="382"/>
      <c r="P654" s="382"/>
      <c r="Q654" s="382"/>
      <c r="R654" s="382"/>
      <c r="S654" s="382"/>
      <c r="T654" s="382"/>
      <c r="U654" s="382"/>
      <c r="V654" s="382"/>
      <c r="W654" s="382"/>
    </row>
    <row r="655" ht="15.75" customHeight="1">
      <c r="A655" s="382"/>
      <c r="B655" s="382"/>
      <c r="C655" s="382"/>
      <c r="D655" s="382"/>
      <c r="E655" s="382"/>
      <c r="F655" s="382"/>
      <c r="G655" s="382"/>
      <c r="H655" s="382"/>
      <c r="I655" s="382"/>
      <c r="J655" s="382"/>
      <c r="K655" s="382"/>
      <c r="L655" s="382"/>
      <c r="M655" s="382"/>
      <c r="N655" s="382"/>
      <c r="O655" s="382"/>
      <c r="P655" s="382"/>
      <c r="Q655" s="382"/>
      <c r="R655" s="382"/>
      <c r="S655" s="382"/>
      <c r="T655" s="382"/>
      <c r="U655" s="382"/>
      <c r="V655" s="382"/>
      <c r="W655" s="382"/>
    </row>
    <row r="656" ht="15.75" customHeight="1">
      <c r="A656" s="382"/>
      <c r="B656" s="382"/>
      <c r="C656" s="382"/>
      <c r="D656" s="382"/>
      <c r="E656" s="382"/>
      <c r="F656" s="382"/>
      <c r="G656" s="382"/>
      <c r="H656" s="382"/>
      <c r="I656" s="382"/>
      <c r="J656" s="382"/>
      <c r="K656" s="382"/>
      <c r="L656" s="382"/>
      <c r="M656" s="382"/>
      <c r="N656" s="382"/>
      <c r="O656" s="382"/>
      <c r="P656" s="382"/>
      <c r="Q656" s="382"/>
      <c r="R656" s="382"/>
      <c r="S656" s="382"/>
      <c r="T656" s="382"/>
      <c r="U656" s="382"/>
      <c r="V656" s="382"/>
      <c r="W656" s="382"/>
    </row>
    <row r="657" ht="15.75" customHeight="1">
      <c r="A657" s="382"/>
      <c r="B657" s="382"/>
      <c r="C657" s="382"/>
      <c r="D657" s="382"/>
      <c r="E657" s="382"/>
      <c r="F657" s="382"/>
      <c r="G657" s="382"/>
      <c r="H657" s="382"/>
      <c r="I657" s="382"/>
      <c r="J657" s="382"/>
      <c r="K657" s="382"/>
      <c r="L657" s="382"/>
      <c r="M657" s="382"/>
      <c r="N657" s="382"/>
      <c r="O657" s="382"/>
      <c r="P657" s="382"/>
      <c r="Q657" s="382"/>
      <c r="R657" s="382"/>
      <c r="S657" s="382"/>
      <c r="T657" s="382"/>
      <c r="U657" s="382"/>
      <c r="V657" s="382"/>
      <c r="W657" s="382"/>
    </row>
    <row r="658" ht="15.75" customHeight="1">
      <c r="A658" s="382"/>
      <c r="B658" s="382"/>
      <c r="C658" s="382"/>
      <c r="D658" s="382"/>
      <c r="E658" s="382"/>
      <c r="F658" s="382"/>
      <c r="G658" s="382"/>
      <c r="H658" s="382"/>
      <c r="I658" s="382"/>
      <c r="J658" s="382"/>
      <c r="K658" s="382"/>
      <c r="L658" s="382"/>
      <c r="M658" s="382"/>
      <c r="N658" s="382"/>
      <c r="O658" s="382"/>
      <c r="P658" s="382"/>
      <c r="Q658" s="382"/>
      <c r="R658" s="382"/>
      <c r="S658" s="382"/>
      <c r="T658" s="382"/>
      <c r="U658" s="382"/>
      <c r="V658" s="382"/>
      <c r="W658" s="382"/>
    </row>
    <row r="659" ht="15.75" customHeight="1">
      <c r="A659" s="382"/>
      <c r="B659" s="382"/>
      <c r="C659" s="382"/>
      <c r="D659" s="382"/>
      <c r="E659" s="382"/>
      <c r="F659" s="382"/>
      <c r="G659" s="382"/>
      <c r="H659" s="382"/>
      <c r="I659" s="382"/>
      <c r="J659" s="382"/>
      <c r="K659" s="382"/>
      <c r="L659" s="382"/>
      <c r="M659" s="382"/>
      <c r="N659" s="382"/>
      <c r="O659" s="382"/>
      <c r="P659" s="382"/>
      <c r="Q659" s="382"/>
      <c r="R659" s="382"/>
      <c r="S659" s="382"/>
      <c r="T659" s="382"/>
      <c r="U659" s="382"/>
      <c r="V659" s="382"/>
      <c r="W659" s="382"/>
    </row>
    <row r="660" ht="15.75" customHeight="1">
      <c r="A660" s="382"/>
      <c r="B660" s="382"/>
      <c r="C660" s="382"/>
      <c r="D660" s="382"/>
      <c r="E660" s="382"/>
      <c r="F660" s="382"/>
      <c r="G660" s="382"/>
      <c r="H660" s="382"/>
      <c r="I660" s="382"/>
      <c r="J660" s="382"/>
      <c r="K660" s="382"/>
      <c r="L660" s="382"/>
      <c r="M660" s="382"/>
      <c r="N660" s="382"/>
      <c r="O660" s="382"/>
      <c r="P660" s="382"/>
      <c r="Q660" s="382"/>
      <c r="R660" s="382"/>
      <c r="S660" s="382"/>
      <c r="T660" s="382"/>
      <c r="U660" s="382"/>
      <c r="V660" s="382"/>
      <c r="W660" s="382"/>
    </row>
    <row r="661" ht="15.75" customHeight="1">
      <c r="A661" s="382"/>
      <c r="B661" s="382"/>
      <c r="C661" s="382"/>
      <c r="D661" s="382"/>
      <c r="E661" s="382"/>
      <c r="F661" s="382"/>
      <c r="G661" s="382"/>
      <c r="H661" s="382"/>
      <c r="I661" s="382"/>
      <c r="J661" s="382"/>
      <c r="K661" s="382"/>
      <c r="L661" s="382"/>
      <c r="M661" s="382"/>
      <c r="N661" s="382"/>
      <c r="O661" s="382"/>
      <c r="P661" s="382"/>
      <c r="Q661" s="382"/>
      <c r="R661" s="382"/>
      <c r="S661" s="382"/>
      <c r="T661" s="382"/>
      <c r="U661" s="382"/>
      <c r="V661" s="382"/>
      <c r="W661" s="382"/>
    </row>
    <row r="662" ht="15.75" customHeight="1">
      <c r="A662" s="382"/>
      <c r="B662" s="382"/>
      <c r="C662" s="382"/>
      <c r="D662" s="382"/>
      <c r="E662" s="382"/>
      <c r="F662" s="382"/>
      <c r="G662" s="382"/>
      <c r="H662" s="382"/>
      <c r="I662" s="382"/>
      <c r="J662" s="382"/>
      <c r="K662" s="382"/>
      <c r="L662" s="382"/>
      <c r="M662" s="382"/>
      <c r="N662" s="382"/>
      <c r="O662" s="382"/>
      <c r="P662" s="382"/>
      <c r="Q662" s="382"/>
      <c r="R662" s="382"/>
      <c r="S662" s="382"/>
      <c r="T662" s="382"/>
      <c r="U662" s="382"/>
      <c r="V662" s="382"/>
      <c r="W662" s="382"/>
    </row>
    <row r="663" ht="15.75" customHeight="1">
      <c r="A663" s="382"/>
      <c r="B663" s="382"/>
      <c r="C663" s="382"/>
      <c r="D663" s="382"/>
      <c r="E663" s="382"/>
      <c r="F663" s="382"/>
      <c r="G663" s="382"/>
      <c r="H663" s="382"/>
      <c r="I663" s="382"/>
      <c r="J663" s="382"/>
      <c r="K663" s="382"/>
      <c r="L663" s="382"/>
      <c r="M663" s="382"/>
      <c r="N663" s="382"/>
      <c r="O663" s="382"/>
      <c r="P663" s="382"/>
      <c r="Q663" s="382"/>
      <c r="R663" s="382"/>
      <c r="S663" s="382"/>
      <c r="T663" s="382"/>
      <c r="U663" s="382"/>
      <c r="V663" s="382"/>
      <c r="W663" s="382"/>
    </row>
    <row r="664" ht="15.75" customHeight="1">
      <c r="A664" s="382"/>
      <c r="B664" s="382"/>
      <c r="C664" s="382"/>
      <c r="D664" s="382"/>
      <c r="E664" s="382"/>
      <c r="F664" s="382"/>
      <c r="G664" s="382"/>
      <c r="H664" s="382"/>
      <c r="I664" s="382"/>
      <c r="J664" s="382"/>
      <c r="K664" s="382"/>
      <c r="L664" s="382"/>
      <c r="M664" s="382"/>
      <c r="N664" s="382"/>
      <c r="O664" s="382"/>
      <c r="P664" s="382"/>
      <c r="Q664" s="382"/>
      <c r="R664" s="382"/>
      <c r="S664" s="382"/>
      <c r="T664" s="382"/>
      <c r="U664" s="382"/>
      <c r="V664" s="382"/>
      <c r="W664" s="382"/>
    </row>
    <row r="665" ht="15.75" customHeight="1">
      <c r="A665" s="382"/>
      <c r="B665" s="382"/>
      <c r="C665" s="382"/>
      <c r="D665" s="382"/>
      <c r="E665" s="382"/>
      <c r="F665" s="382"/>
      <c r="G665" s="382"/>
      <c r="H665" s="382"/>
      <c r="I665" s="382"/>
      <c r="J665" s="382"/>
      <c r="K665" s="382"/>
      <c r="L665" s="382"/>
      <c r="M665" s="382"/>
      <c r="N665" s="382"/>
      <c r="O665" s="382"/>
      <c r="P665" s="382"/>
      <c r="Q665" s="382"/>
      <c r="R665" s="382"/>
      <c r="S665" s="382"/>
      <c r="T665" s="382"/>
      <c r="U665" s="382"/>
      <c r="V665" s="382"/>
      <c r="W665" s="382"/>
    </row>
    <row r="666" ht="15.75" customHeight="1">
      <c r="A666" s="382"/>
      <c r="B666" s="382"/>
      <c r="C666" s="382"/>
      <c r="D666" s="382"/>
      <c r="E666" s="382"/>
      <c r="F666" s="382"/>
      <c r="G666" s="382"/>
      <c r="H666" s="382"/>
      <c r="I666" s="382"/>
      <c r="J666" s="382"/>
      <c r="K666" s="382"/>
      <c r="L666" s="382"/>
      <c r="M666" s="382"/>
      <c r="N666" s="382"/>
      <c r="O666" s="382"/>
      <c r="P666" s="382"/>
      <c r="Q666" s="382"/>
      <c r="R666" s="382"/>
      <c r="S666" s="382"/>
      <c r="T666" s="382"/>
      <c r="U666" s="382"/>
      <c r="V666" s="382"/>
      <c r="W666" s="382"/>
    </row>
    <row r="667" ht="15.75" customHeight="1">
      <c r="A667" s="382"/>
      <c r="B667" s="382"/>
      <c r="C667" s="382"/>
      <c r="D667" s="382"/>
      <c r="E667" s="382"/>
      <c r="F667" s="382"/>
      <c r="G667" s="382"/>
      <c r="H667" s="382"/>
      <c r="I667" s="382"/>
      <c r="J667" s="382"/>
      <c r="K667" s="382"/>
      <c r="L667" s="382"/>
      <c r="M667" s="382"/>
      <c r="N667" s="382"/>
      <c r="O667" s="382"/>
      <c r="P667" s="382"/>
      <c r="Q667" s="382"/>
      <c r="R667" s="382"/>
      <c r="S667" s="382"/>
      <c r="T667" s="382"/>
      <c r="U667" s="382"/>
      <c r="V667" s="382"/>
      <c r="W667" s="382"/>
    </row>
    <row r="668" ht="15.75" customHeight="1">
      <c r="A668" s="382"/>
      <c r="B668" s="382"/>
      <c r="C668" s="382"/>
      <c r="D668" s="382"/>
      <c r="E668" s="382"/>
      <c r="F668" s="382"/>
      <c r="G668" s="382"/>
      <c r="H668" s="382"/>
      <c r="I668" s="382"/>
      <c r="J668" s="382"/>
      <c r="K668" s="382"/>
      <c r="L668" s="382"/>
      <c r="M668" s="382"/>
      <c r="N668" s="382"/>
      <c r="O668" s="382"/>
      <c r="P668" s="382"/>
      <c r="Q668" s="382"/>
      <c r="R668" s="382"/>
      <c r="S668" s="382"/>
      <c r="T668" s="382"/>
      <c r="U668" s="382"/>
      <c r="V668" s="382"/>
      <c r="W668" s="382"/>
    </row>
    <row r="669" ht="15.75" customHeight="1">
      <c r="A669" s="382"/>
      <c r="B669" s="382"/>
      <c r="C669" s="382"/>
      <c r="D669" s="382"/>
      <c r="E669" s="382"/>
      <c r="F669" s="382"/>
      <c r="G669" s="382"/>
      <c r="H669" s="382"/>
      <c r="I669" s="382"/>
      <c r="J669" s="382"/>
      <c r="K669" s="382"/>
      <c r="L669" s="382"/>
      <c r="M669" s="382"/>
      <c r="N669" s="382"/>
      <c r="O669" s="382"/>
      <c r="P669" s="382"/>
      <c r="Q669" s="382"/>
      <c r="R669" s="382"/>
      <c r="S669" s="382"/>
      <c r="T669" s="382"/>
      <c r="U669" s="382"/>
      <c r="V669" s="382"/>
      <c r="W669" s="382"/>
    </row>
    <row r="670" ht="15.75" customHeight="1">
      <c r="A670" s="382"/>
      <c r="B670" s="382"/>
      <c r="C670" s="382"/>
      <c r="D670" s="382"/>
      <c r="E670" s="382"/>
      <c r="F670" s="382"/>
      <c r="G670" s="382"/>
      <c r="H670" s="382"/>
      <c r="I670" s="382"/>
      <c r="J670" s="382"/>
      <c r="K670" s="382"/>
      <c r="L670" s="382"/>
      <c r="M670" s="382"/>
      <c r="N670" s="382"/>
      <c r="O670" s="382"/>
      <c r="P670" s="382"/>
      <c r="Q670" s="382"/>
      <c r="R670" s="382"/>
      <c r="S670" s="382"/>
      <c r="T670" s="382"/>
      <c r="U670" s="382"/>
      <c r="V670" s="382"/>
      <c r="W670" s="382"/>
    </row>
    <row r="671" ht="15.75" customHeight="1">
      <c r="A671" s="382"/>
      <c r="B671" s="382"/>
      <c r="C671" s="382"/>
      <c r="D671" s="382"/>
      <c r="E671" s="382"/>
      <c r="F671" s="382"/>
      <c r="G671" s="382"/>
      <c r="H671" s="382"/>
      <c r="I671" s="382"/>
      <c r="J671" s="382"/>
      <c r="K671" s="382"/>
      <c r="L671" s="382"/>
      <c r="M671" s="382"/>
      <c r="N671" s="382"/>
      <c r="O671" s="382"/>
      <c r="P671" s="382"/>
      <c r="Q671" s="382"/>
      <c r="R671" s="382"/>
      <c r="S671" s="382"/>
      <c r="T671" s="382"/>
      <c r="U671" s="382"/>
      <c r="V671" s="382"/>
      <c r="W671" s="382"/>
    </row>
    <row r="672" ht="15.75" customHeight="1">
      <c r="A672" s="382"/>
      <c r="B672" s="382"/>
      <c r="C672" s="382"/>
      <c r="D672" s="382"/>
      <c r="E672" s="382"/>
      <c r="F672" s="382"/>
      <c r="G672" s="382"/>
      <c r="H672" s="382"/>
      <c r="I672" s="382"/>
      <c r="J672" s="382"/>
      <c r="K672" s="382"/>
      <c r="L672" s="382"/>
      <c r="M672" s="382"/>
      <c r="N672" s="382"/>
      <c r="O672" s="382"/>
      <c r="P672" s="382"/>
      <c r="Q672" s="382"/>
      <c r="R672" s="382"/>
      <c r="S672" s="382"/>
      <c r="T672" s="382"/>
      <c r="U672" s="382"/>
      <c r="V672" s="382"/>
      <c r="W672" s="382"/>
    </row>
    <row r="673" ht="15.75" customHeight="1">
      <c r="A673" s="382"/>
      <c r="B673" s="382"/>
      <c r="C673" s="382"/>
      <c r="D673" s="382"/>
      <c r="E673" s="382"/>
      <c r="F673" s="382"/>
      <c r="G673" s="382"/>
      <c r="H673" s="382"/>
      <c r="I673" s="382"/>
      <c r="J673" s="382"/>
      <c r="K673" s="382"/>
      <c r="L673" s="382"/>
      <c r="M673" s="382"/>
      <c r="N673" s="382"/>
      <c r="O673" s="382"/>
      <c r="P673" s="382"/>
      <c r="Q673" s="382"/>
      <c r="R673" s="382"/>
      <c r="S673" s="382"/>
      <c r="T673" s="382"/>
      <c r="U673" s="382"/>
      <c r="V673" s="382"/>
      <c r="W673" s="382"/>
    </row>
    <row r="674" ht="15.75" customHeight="1">
      <c r="A674" s="382"/>
      <c r="B674" s="382"/>
      <c r="C674" s="382"/>
      <c r="D674" s="382"/>
      <c r="E674" s="382"/>
      <c r="F674" s="382"/>
      <c r="G674" s="382"/>
      <c r="H674" s="382"/>
      <c r="I674" s="382"/>
      <c r="J674" s="382"/>
      <c r="K674" s="382"/>
      <c r="L674" s="382"/>
      <c r="M674" s="382"/>
      <c r="N674" s="382"/>
      <c r="O674" s="382"/>
      <c r="P674" s="382"/>
      <c r="Q674" s="382"/>
      <c r="R674" s="382"/>
      <c r="S674" s="382"/>
      <c r="T674" s="382"/>
      <c r="U674" s="382"/>
      <c r="V674" s="382"/>
      <c r="W674" s="382"/>
    </row>
    <row r="675" ht="15.75" customHeight="1">
      <c r="A675" s="382"/>
      <c r="B675" s="382"/>
      <c r="C675" s="382"/>
      <c r="D675" s="382"/>
      <c r="E675" s="382"/>
      <c r="F675" s="382"/>
      <c r="G675" s="382"/>
      <c r="H675" s="382"/>
      <c r="I675" s="382"/>
      <c r="J675" s="382"/>
      <c r="K675" s="382"/>
      <c r="L675" s="382"/>
      <c r="M675" s="382"/>
      <c r="N675" s="382"/>
      <c r="O675" s="382"/>
      <c r="P675" s="382"/>
      <c r="Q675" s="382"/>
      <c r="R675" s="382"/>
      <c r="S675" s="382"/>
      <c r="T675" s="382"/>
      <c r="U675" s="382"/>
      <c r="V675" s="382"/>
      <c r="W675" s="382"/>
    </row>
    <row r="676" ht="15.75" customHeight="1">
      <c r="A676" s="382"/>
      <c r="B676" s="382"/>
      <c r="C676" s="382"/>
      <c r="D676" s="382"/>
      <c r="E676" s="382"/>
      <c r="F676" s="382"/>
      <c r="G676" s="382"/>
      <c r="H676" s="382"/>
      <c r="I676" s="382"/>
      <c r="J676" s="382"/>
      <c r="K676" s="382"/>
      <c r="L676" s="382"/>
      <c r="M676" s="382"/>
      <c r="N676" s="382"/>
      <c r="O676" s="382"/>
      <c r="P676" s="382"/>
      <c r="Q676" s="382"/>
      <c r="R676" s="382"/>
      <c r="S676" s="382"/>
      <c r="T676" s="382"/>
      <c r="U676" s="382"/>
      <c r="V676" s="382"/>
      <c r="W676" s="382"/>
    </row>
    <row r="677" ht="15.75" customHeight="1">
      <c r="A677" s="382"/>
      <c r="B677" s="382"/>
      <c r="C677" s="382"/>
      <c r="D677" s="382"/>
      <c r="E677" s="382"/>
      <c r="F677" s="382"/>
      <c r="G677" s="382"/>
      <c r="H677" s="382"/>
      <c r="I677" s="382"/>
      <c r="J677" s="382"/>
      <c r="K677" s="382"/>
      <c r="L677" s="382"/>
      <c r="M677" s="382"/>
      <c r="N677" s="382"/>
      <c r="O677" s="382"/>
      <c r="P677" s="382"/>
      <c r="Q677" s="382"/>
      <c r="R677" s="382"/>
      <c r="S677" s="382"/>
      <c r="T677" s="382"/>
      <c r="U677" s="382"/>
      <c r="V677" s="382"/>
      <c r="W677" s="382"/>
    </row>
    <row r="678" ht="15.75" customHeight="1">
      <c r="A678" s="382"/>
      <c r="B678" s="382"/>
      <c r="C678" s="382"/>
      <c r="D678" s="382"/>
      <c r="E678" s="382"/>
      <c r="F678" s="382"/>
      <c r="G678" s="382"/>
      <c r="H678" s="382"/>
      <c r="I678" s="382"/>
      <c r="J678" s="382"/>
      <c r="K678" s="382"/>
      <c r="L678" s="382"/>
      <c r="M678" s="382"/>
      <c r="N678" s="382"/>
      <c r="O678" s="382"/>
      <c r="P678" s="382"/>
      <c r="Q678" s="382"/>
      <c r="R678" s="382"/>
      <c r="S678" s="382"/>
      <c r="T678" s="382"/>
      <c r="U678" s="382"/>
      <c r="V678" s="382"/>
      <c r="W678" s="382"/>
    </row>
    <row r="679" ht="15.75" customHeight="1">
      <c r="A679" s="382"/>
      <c r="B679" s="382"/>
      <c r="C679" s="382"/>
      <c r="D679" s="382"/>
      <c r="E679" s="382"/>
      <c r="F679" s="382"/>
      <c r="G679" s="382"/>
      <c r="H679" s="382"/>
      <c r="I679" s="382"/>
      <c r="J679" s="382"/>
      <c r="K679" s="382"/>
      <c r="L679" s="382"/>
      <c r="M679" s="382"/>
      <c r="N679" s="382"/>
      <c r="O679" s="382"/>
      <c r="P679" s="382"/>
      <c r="Q679" s="382"/>
      <c r="R679" s="382"/>
      <c r="S679" s="382"/>
      <c r="T679" s="382"/>
      <c r="U679" s="382"/>
      <c r="V679" s="382"/>
      <c r="W679" s="382"/>
    </row>
    <row r="680" ht="15.75" customHeight="1">
      <c r="A680" s="382"/>
      <c r="B680" s="382"/>
      <c r="C680" s="382"/>
      <c r="D680" s="382"/>
      <c r="E680" s="382"/>
      <c r="F680" s="382"/>
      <c r="G680" s="382"/>
      <c r="H680" s="382"/>
      <c r="I680" s="382"/>
      <c r="J680" s="382"/>
      <c r="K680" s="382"/>
      <c r="L680" s="382"/>
      <c r="M680" s="382"/>
      <c r="N680" s="382"/>
      <c r="O680" s="382"/>
      <c r="P680" s="382"/>
      <c r="Q680" s="382"/>
      <c r="R680" s="382"/>
      <c r="S680" s="382"/>
      <c r="T680" s="382"/>
      <c r="U680" s="382"/>
      <c r="V680" s="382"/>
      <c r="W680" s="382"/>
    </row>
    <row r="681" ht="15.75" customHeight="1">
      <c r="A681" s="382"/>
      <c r="B681" s="382"/>
      <c r="C681" s="382"/>
      <c r="D681" s="382"/>
      <c r="E681" s="382"/>
      <c r="F681" s="382"/>
      <c r="G681" s="382"/>
      <c r="H681" s="382"/>
      <c r="I681" s="382"/>
      <c r="J681" s="382"/>
      <c r="K681" s="382"/>
      <c r="L681" s="382"/>
      <c r="M681" s="382"/>
      <c r="N681" s="382"/>
      <c r="O681" s="382"/>
      <c r="P681" s="382"/>
      <c r="Q681" s="382"/>
      <c r="R681" s="382"/>
      <c r="S681" s="382"/>
      <c r="T681" s="382"/>
      <c r="U681" s="382"/>
      <c r="V681" s="382"/>
      <c r="W681" s="382"/>
    </row>
    <row r="682" ht="15.75" customHeight="1">
      <c r="A682" s="382"/>
      <c r="B682" s="382"/>
      <c r="C682" s="382"/>
      <c r="D682" s="382"/>
      <c r="E682" s="382"/>
      <c r="F682" s="382"/>
      <c r="G682" s="382"/>
      <c r="H682" s="382"/>
      <c r="I682" s="382"/>
      <c r="J682" s="382"/>
      <c r="K682" s="382"/>
      <c r="L682" s="382"/>
      <c r="M682" s="382"/>
      <c r="N682" s="382"/>
      <c r="O682" s="382"/>
      <c r="P682" s="382"/>
      <c r="Q682" s="382"/>
      <c r="R682" s="382"/>
      <c r="S682" s="382"/>
      <c r="T682" s="382"/>
      <c r="U682" s="382"/>
      <c r="V682" s="382"/>
      <c r="W682" s="382"/>
    </row>
    <row r="683" ht="15.75" customHeight="1">
      <c r="A683" s="382"/>
      <c r="B683" s="382"/>
      <c r="C683" s="382"/>
      <c r="D683" s="382"/>
      <c r="E683" s="382"/>
      <c r="F683" s="382"/>
      <c r="G683" s="382"/>
      <c r="H683" s="382"/>
      <c r="I683" s="382"/>
      <c r="J683" s="382"/>
      <c r="K683" s="382"/>
      <c r="L683" s="382"/>
      <c r="M683" s="382"/>
      <c r="N683" s="382"/>
      <c r="O683" s="382"/>
      <c r="P683" s="382"/>
      <c r="Q683" s="382"/>
      <c r="R683" s="382"/>
      <c r="S683" s="382"/>
      <c r="T683" s="382"/>
      <c r="U683" s="382"/>
      <c r="V683" s="382"/>
      <c r="W683" s="382"/>
    </row>
    <row r="684" ht="15.75" customHeight="1">
      <c r="A684" s="382"/>
      <c r="B684" s="382"/>
      <c r="C684" s="382"/>
      <c r="D684" s="382"/>
      <c r="E684" s="382"/>
      <c r="F684" s="382"/>
      <c r="G684" s="382"/>
      <c r="H684" s="382"/>
      <c r="I684" s="382"/>
      <c r="J684" s="382"/>
      <c r="K684" s="382"/>
      <c r="L684" s="382"/>
      <c r="M684" s="382"/>
      <c r="N684" s="382"/>
      <c r="O684" s="382"/>
      <c r="P684" s="382"/>
      <c r="Q684" s="382"/>
      <c r="R684" s="382"/>
      <c r="S684" s="382"/>
      <c r="T684" s="382"/>
      <c r="U684" s="382"/>
      <c r="V684" s="382"/>
      <c r="W684" s="382"/>
    </row>
    <row r="685" ht="15.75" customHeight="1">
      <c r="A685" s="382"/>
      <c r="B685" s="382"/>
      <c r="C685" s="382"/>
      <c r="D685" s="382"/>
      <c r="E685" s="382"/>
      <c r="F685" s="382"/>
      <c r="G685" s="382"/>
      <c r="H685" s="382"/>
      <c r="I685" s="382"/>
      <c r="J685" s="382"/>
      <c r="K685" s="382"/>
      <c r="L685" s="382"/>
      <c r="M685" s="382"/>
      <c r="N685" s="382"/>
      <c r="O685" s="382"/>
      <c r="P685" s="382"/>
      <c r="Q685" s="382"/>
      <c r="R685" s="382"/>
      <c r="S685" s="382"/>
      <c r="T685" s="382"/>
      <c r="U685" s="382"/>
      <c r="V685" s="382"/>
      <c r="W685" s="382"/>
    </row>
    <row r="686" ht="15.75" customHeight="1">
      <c r="A686" s="382"/>
      <c r="B686" s="382"/>
      <c r="C686" s="382"/>
      <c r="D686" s="382"/>
      <c r="E686" s="382"/>
      <c r="F686" s="382"/>
      <c r="G686" s="382"/>
      <c r="H686" s="382"/>
      <c r="I686" s="382"/>
      <c r="J686" s="382"/>
      <c r="K686" s="382"/>
      <c r="L686" s="382"/>
      <c r="M686" s="382"/>
      <c r="N686" s="382"/>
      <c r="O686" s="382"/>
      <c r="P686" s="382"/>
      <c r="Q686" s="382"/>
      <c r="R686" s="382"/>
      <c r="S686" s="382"/>
      <c r="T686" s="382"/>
      <c r="U686" s="382"/>
      <c r="V686" s="382"/>
      <c r="W686" s="382"/>
    </row>
    <row r="687" ht="15.75" customHeight="1">
      <c r="A687" s="382"/>
      <c r="B687" s="382"/>
      <c r="C687" s="382"/>
      <c r="D687" s="382"/>
      <c r="E687" s="382"/>
      <c r="F687" s="382"/>
      <c r="G687" s="382"/>
      <c r="H687" s="382"/>
      <c r="I687" s="382"/>
      <c r="J687" s="382"/>
      <c r="K687" s="382"/>
      <c r="L687" s="382"/>
      <c r="M687" s="382"/>
      <c r="N687" s="382"/>
      <c r="O687" s="382"/>
      <c r="P687" s="382"/>
      <c r="Q687" s="382"/>
      <c r="R687" s="382"/>
      <c r="S687" s="382"/>
      <c r="T687" s="382"/>
      <c r="U687" s="382"/>
      <c r="V687" s="382"/>
      <c r="W687" s="382"/>
    </row>
    <row r="688" ht="15.75" customHeight="1">
      <c r="A688" s="382"/>
      <c r="B688" s="382"/>
      <c r="C688" s="382"/>
      <c r="D688" s="382"/>
      <c r="E688" s="382"/>
      <c r="F688" s="382"/>
      <c r="G688" s="382"/>
      <c r="H688" s="382"/>
      <c r="I688" s="382"/>
      <c r="J688" s="382"/>
      <c r="K688" s="382"/>
      <c r="L688" s="382"/>
      <c r="M688" s="382"/>
      <c r="N688" s="382"/>
      <c r="O688" s="382"/>
      <c r="P688" s="382"/>
      <c r="Q688" s="382"/>
      <c r="R688" s="382"/>
      <c r="S688" s="382"/>
      <c r="T688" s="382"/>
      <c r="U688" s="382"/>
      <c r="V688" s="382"/>
      <c r="W688" s="382"/>
    </row>
    <row r="689" ht="15.75" customHeight="1">
      <c r="A689" s="382"/>
      <c r="B689" s="382"/>
      <c r="C689" s="382"/>
      <c r="D689" s="382"/>
      <c r="E689" s="382"/>
      <c r="F689" s="382"/>
      <c r="G689" s="382"/>
      <c r="H689" s="382"/>
      <c r="I689" s="382"/>
      <c r="J689" s="382"/>
      <c r="K689" s="382"/>
      <c r="L689" s="382"/>
      <c r="M689" s="382"/>
      <c r="N689" s="382"/>
      <c r="O689" s="382"/>
      <c r="P689" s="382"/>
      <c r="Q689" s="382"/>
      <c r="R689" s="382"/>
      <c r="S689" s="382"/>
      <c r="T689" s="382"/>
      <c r="U689" s="382"/>
      <c r="V689" s="382"/>
      <c r="W689" s="382"/>
    </row>
    <row r="690" ht="15.75" customHeight="1">
      <c r="A690" s="382"/>
      <c r="B690" s="382"/>
      <c r="C690" s="382"/>
      <c r="D690" s="382"/>
      <c r="E690" s="382"/>
      <c r="F690" s="382"/>
      <c r="G690" s="382"/>
      <c r="H690" s="382"/>
      <c r="I690" s="382"/>
      <c r="J690" s="382"/>
      <c r="K690" s="382"/>
      <c r="L690" s="382"/>
      <c r="M690" s="382"/>
      <c r="N690" s="382"/>
      <c r="O690" s="382"/>
      <c r="P690" s="382"/>
      <c r="Q690" s="382"/>
      <c r="R690" s="382"/>
      <c r="S690" s="382"/>
      <c r="T690" s="382"/>
      <c r="U690" s="382"/>
      <c r="V690" s="382"/>
      <c r="W690" s="382"/>
    </row>
    <row r="691" ht="15.75" customHeight="1">
      <c r="A691" s="382"/>
      <c r="B691" s="382"/>
      <c r="C691" s="382"/>
      <c r="D691" s="382"/>
      <c r="E691" s="382"/>
      <c r="F691" s="382"/>
      <c r="G691" s="382"/>
      <c r="H691" s="382"/>
      <c r="I691" s="382"/>
      <c r="J691" s="382"/>
      <c r="K691" s="382"/>
      <c r="L691" s="382"/>
      <c r="M691" s="382"/>
      <c r="N691" s="382"/>
      <c r="O691" s="382"/>
      <c r="P691" s="382"/>
      <c r="Q691" s="382"/>
      <c r="R691" s="382"/>
      <c r="S691" s="382"/>
      <c r="T691" s="382"/>
      <c r="U691" s="382"/>
      <c r="V691" s="382"/>
      <c r="W691" s="382"/>
    </row>
    <row r="692" ht="15.75" customHeight="1">
      <c r="A692" s="382"/>
      <c r="B692" s="382"/>
      <c r="C692" s="382"/>
      <c r="D692" s="382"/>
      <c r="E692" s="382"/>
      <c r="F692" s="382"/>
      <c r="G692" s="382"/>
      <c r="H692" s="382"/>
      <c r="I692" s="382"/>
      <c r="J692" s="382"/>
      <c r="K692" s="382"/>
      <c r="L692" s="382"/>
      <c r="M692" s="382"/>
      <c r="N692" s="382"/>
      <c r="O692" s="382"/>
      <c r="P692" s="382"/>
      <c r="Q692" s="382"/>
      <c r="R692" s="382"/>
      <c r="S692" s="382"/>
      <c r="T692" s="382"/>
      <c r="U692" s="382"/>
      <c r="V692" s="382"/>
      <c r="W692" s="382"/>
    </row>
    <row r="693" ht="15.75" customHeight="1">
      <c r="A693" s="382"/>
      <c r="B693" s="382"/>
      <c r="C693" s="382"/>
      <c r="D693" s="382"/>
      <c r="E693" s="382"/>
      <c r="F693" s="382"/>
      <c r="G693" s="382"/>
      <c r="H693" s="382"/>
      <c r="I693" s="382"/>
      <c r="J693" s="382"/>
      <c r="K693" s="382"/>
      <c r="L693" s="382"/>
      <c r="M693" s="382"/>
      <c r="N693" s="382"/>
      <c r="O693" s="382"/>
      <c r="P693" s="382"/>
      <c r="Q693" s="382"/>
      <c r="R693" s="382"/>
      <c r="S693" s="382"/>
      <c r="T693" s="382"/>
      <c r="U693" s="382"/>
      <c r="V693" s="382"/>
      <c r="W693" s="382"/>
    </row>
    <row r="694" ht="15.75" customHeight="1">
      <c r="A694" s="382"/>
      <c r="B694" s="382"/>
      <c r="C694" s="382"/>
      <c r="D694" s="382"/>
      <c r="E694" s="382"/>
      <c r="F694" s="382"/>
      <c r="G694" s="382"/>
      <c r="H694" s="382"/>
      <c r="I694" s="382"/>
      <c r="J694" s="382"/>
      <c r="K694" s="382"/>
      <c r="L694" s="382"/>
      <c r="M694" s="382"/>
      <c r="N694" s="382"/>
      <c r="O694" s="382"/>
      <c r="P694" s="382"/>
      <c r="Q694" s="382"/>
      <c r="R694" s="382"/>
      <c r="S694" s="382"/>
      <c r="T694" s="382"/>
      <c r="U694" s="382"/>
      <c r="V694" s="382"/>
      <c r="W694" s="382"/>
    </row>
    <row r="695" ht="15.75" customHeight="1">
      <c r="A695" s="382"/>
      <c r="B695" s="382"/>
      <c r="C695" s="382"/>
      <c r="D695" s="382"/>
      <c r="E695" s="382"/>
      <c r="F695" s="382"/>
      <c r="G695" s="382"/>
      <c r="H695" s="382"/>
      <c r="I695" s="382"/>
      <c r="J695" s="382"/>
      <c r="K695" s="382"/>
      <c r="L695" s="382"/>
      <c r="M695" s="382"/>
      <c r="N695" s="382"/>
      <c r="O695" s="382"/>
      <c r="P695" s="382"/>
      <c r="Q695" s="382"/>
      <c r="R695" s="382"/>
      <c r="S695" s="382"/>
      <c r="T695" s="382"/>
      <c r="U695" s="382"/>
      <c r="V695" s="382"/>
      <c r="W695" s="382"/>
    </row>
    <row r="696" ht="15.75" customHeight="1">
      <c r="A696" s="382"/>
      <c r="B696" s="382"/>
      <c r="C696" s="382"/>
      <c r="D696" s="382"/>
      <c r="E696" s="382"/>
      <c r="F696" s="382"/>
      <c r="G696" s="382"/>
      <c r="H696" s="382"/>
      <c r="I696" s="382"/>
      <c r="J696" s="382"/>
      <c r="K696" s="382"/>
      <c r="L696" s="382"/>
      <c r="M696" s="382"/>
      <c r="N696" s="382"/>
      <c r="O696" s="382"/>
      <c r="P696" s="382"/>
      <c r="Q696" s="382"/>
      <c r="R696" s="382"/>
      <c r="S696" s="382"/>
      <c r="T696" s="382"/>
      <c r="U696" s="382"/>
      <c r="V696" s="382"/>
      <c r="W696" s="382"/>
    </row>
    <row r="697" ht="15.75" customHeight="1">
      <c r="A697" s="382"/>
      <c r="B697" s="382"/>
      <c r="C697" s="382"/>
      <c r="D697" s="382"/>
      <c r="E697" s="382"/>
      <c r="F697" s="382"/>
      <c r="G697" s="382"/>
      <c r="H697" s="382"/>
      <c r="I697" s="382"/>
      <c r="J697" s="382"/>
      <c r="K697" s="382"/>
      <c r="L697" s="382"/>
      <c r="M697" s="382"/>
      <c r="N697" s="382"/>
      <c r="O697" s="382"/>
      <c r="P697" s="382"/>
      <c r="Q697" s="382"/>
      <c r="R697" s="382"/>
      <c r="S697" s="382"/>
      <c r="T697" s="382"/>
      <c r="U697" s="382"/>
      <c r="V697" s="382"/>
      <c r="W697" s="382"/>
    </row>
    <row r="698" ht="15.75" customHeight="1">
      <c r="A698" s="382"/>
      <c r="B698" s="382"/>
      <c r="C698" s="382"/>
      <c r="D698" s="382"/>
      <c r="E698" s="382"/>
      <c r="F698" s="382"/>
      <c r="G698" s="382"/>
      <c r="H698" s="382"/>
      <c r="I698" s="382"/>
      <c r="J698" s="382"/>
      <c r="K698" s="382"/>
      <c r="L698" s="382"/>
      <c r="M698" s="382"/>
      <c r="N698" s="382"/>
      <c r="O698" s="382"/>
      <c r="P698" s="382"/>
      <c r="Q698" s="382"/>
      <c r="R698" s="382"/>
      <c r="S698" s="382"/>
      <c r="T698" s="382"/>
      <c r="U698" s="382"/>
      <c r="V698" s="382"/>
      <c r="W698" s="382"/>
    </row>
    <row r="699" ht="15.75" customHeight="1">
      <c r="A699" s="382"/>
      <c r="B699" s="382"/>
      <c r="C699" s="382"/>
      <c r="D699" s="382"/>
      <c r="E699" s="382"/>
      <c r="F699" s="382"/>
      <c r="G699" s="382"/>
      <c r="H699" s="382"/>
      <c r="I699" s="382"/>
      <c r="J699" s="382"/>
      <c r="K699" s="382"/>
      <c r="L699" s="382"/>
      <c r="M699" s="382"/>
      <c r="N699" s="382"/>
      <c r="O699" s="382"/>
      <c r="P699" s="382"/>
      <c r="Q699" s="382"/>
      <c r="R699" s="382"/>
      <c r="S699" s="382"/>
      <c r="T699" s="382"/>
      <c r="U699" s="382"/>
      <c r="V699" s="382"/>
      <c r="W699" s="382"/>
    </row>
    <row r="700" ht="15.75" customHeight="1">
      <c r="A700" s="382"/>
      <c r="B700" s="382"/>
      <c r="C700" s="382"/>
      <c r="D700" s="382"/>
      <c r="E700" s="382"/>
      <c r="F700" s="382"/>
      <c r="G700" s="382"/>
      <c r="H700" s="382"/>
      <c r="I700" s="382"/>
      <c r="J700" s="382"/>
      <c r="K700" s="382"/>
      <c r="L700" s="382"/>
      <c r="M700" s="382"/>
      <c r="N700" s="382"/>
      <c r="O700" s="382"/>
      <c r="P700" s="382"/>
      <c r="Q700" s="382"/>
      <c r="R700" s="382"/>
      <c r="S700" s="382"/>
      <c r="T700" s="382"/>
      <c r="U700" s="382"/>
      <c r="V700" s="382"/>
      <c r="W700" s="382"/>
    </row>
    <row r="701" ht="15.75" customHeight="1">
      <c r="A701" s="382"/>
      <c r="B701" s="382"/>
      <c r="C701" s="382"/>
      <c r="D701" s="382"/>
      <c r="E701" s="382"/>
      <c r="F701" s="382"/>
      <c r="G701" s="382"/>
      <c r="H701" s="382"/>
      <c r="I701" s="382"/>
      <c r="J701" s="382"/>
      <c r="K701" s="382"/>
      <c r="L701" s="382"/>
      <c r="M701" s="382"/>
      <c r="N701" s="382"/>
      <c r="O701" s="382"/>
      <c r="P701" s="382"/>
      <c r="Q701" s="382"/>
      <c r="R701" s="382"/>
      <c r="S701" s="382"/>
      <c r="T701" s="382"/>
      <c r="U701" s="382"/>
      <c r="V701" s="382"/>
      <c r="W701" s="382"/>
    </row>
    <row r="702" ht="15.75" customHeight="1">
      <c r="A702" s="382"/>
      <c r="B702" s="382"/>
      <c r="C702" s="382"/>
      <c r="D702" s="382"/>
      <c r="E702" s="382"/>
      <c r="F702" s="382"/>
      <c r="G702" s="382"/>
      <c r="H702" s="382"/>
      <c r="I702" s="382"/>
      <c r="J702" s="382"/>
      <c r="K702" s="382"/>
      <c r="L702" s="382"/>
      <c r="M702" s="382"/>
      <c r="N702" s="382"/>
      <c r="O702" s="382"/>
      <c r="P702" s="382"/>
      <c r="Q702" s="382"/>
      <c r="R702" s="382"/>
      <c r="S702" s="382"/>
      <c r="T702" s="382"/>
      <c r="U702" s="382"/>
      <c r="V702" s="382"/>
      <c r="W702" s="382"/>
    </row>
    <row r="703" ht="15.75" customHeight="1">
      <c r="A703" s="382"/>
      <c r="B703" s="382"/>
      <c r="C703" s="382"/>
      <c r="D703" s="382"/>
      <c r="E703" s="382"/>
      <c r="F703" s="382"/>
      <c r="G703" s="382"/>
      <c r="H703" s="382"/>
      <c r="I703" s="382"/>
      <c r="J703" s="382"/>
      <c r="K703" s="382"/>
      <c r="L703" s="382"/>
      <c r="M703" s="382"/>
      <c r="N703" s="382"/>
      <c r="O703" s="382"/>
      <c r="P703" s="382"/>
      <c r="Q703" s="382"/>
      <c r="R703" s="382"/>
      <c r="S703" s="382"/>
      <c r="T703" s="382"/>
      <c r="U703" s="382"/>
      <c r="V703" s="382"/>
      <c r="W703" s="382"/>
    </row>
    <row r="704" ht="15.75" customHeight="1">
      <c r="A704" s="382"/>
      <c r="B704" s="382"/>
      <c r="C704" s="382"/>
      <c r="D704" s="382"/>
      <c r="E704" s="382"/>
      <c r="F704" s="382"/>
      <c r="G704" s="382"/>
      <c r="H704" s="382"/>
      <c r="I704" s="382"/>
      <c r="J704" s="382"/>
      <c r="K704" s="382"/>
      <c r="L704" s="382"/>
      <c r="M704" s="382"/>
      <c r="N704" s="382"/>
      <c r="O704" s="382"/>
      <c r="P704" s="382"/>
      <c r="Q704" s="382"/>
      <c r="R704" s="382"/>
      <c r="S704" s="382"/>
      <c r="T704" s="382"/>
      <c r="U704" s="382"/>
      <c r="V704" s="382"/>
      <c r="W704" s="382"/>
    </row>
    <row r="705" ht="15.75" customHeight="1">
      <c r="A705" s="382"/>
      <c r="B705" s="382"/>
      <c r="C705" s="382"/>
      <c r="D705" s="382"/>
      <c r="E705" s="382"/>
      <c r="F705" s="382"/>
      <c r="G705" s="382"/>
      <c r="H705" s="382"/>
      <c r="I705" s="382"/>
      <c r="J705" s="382"/>
      <c r="K705" s="382"/>
      <c r="L705" s="382"/>
      <c r="M705" s="382"/>
      <c r="N705" s="382"/>
      <c r="O705" s="382"/>
      <c r="P705" s="382"/>
      <c r="Q705" s="382"/>
      <c r="R705" s="382"/>
      <c r="S705" s="382"/>
      <c r="T705" s="382"/>
      <c r="U705" s="382"/>
      <c r="V705" s="382"/>
      <c r="W705" s="382"/>
    </row>
    <row r="706" ht="15.75" customHeight="1">
      <c r="A706" s="382"/>
      <c r="B706" s="382"/>
      <c r="C706" s="382"/>
      <c r="D706" s="382"/>
      <c r="E706" s="382"/>
      <c r="F706" s="382"/>
      <c r="G706" s="382"/>
      <c r="H706" s="382"/>
      <c r="I706" s="382"/>
      <c r="J706" s="382"/>
      <c r="K706" s="382"/>
      <c r="L706" s="382"/>
      <c r="M706" s="382"/>
      <c r="N706" s="382"/>
      <c r="O706" s="382"/>
      <c r="P706" s="382"/>
      <c r="Q706" s="382"/>
      <c r="R706" s="382"/>
      <c r="S706" s="382"/>
      <c r="T706" s="382"/>
      <c r="U706" s="382"/>
      <c r="V706" s="382"/>
      <c r="W706" s="382"/>
    </row>
    <row r="707" ht="15.75" customHeight="1">
      <c r="A707" s="382"/>
      <c r="B707" s="382"/>
      <c r="C707" s="382"/>
      <c r="D707" s="382"/>
      <c r="E707" s="382"/>
      <c r="F707" s="382"/>
      <c r="G707" s="382"/>
      <c r="H707" s="382"/>
      <c r="I707" s="382"/>
      <c r="J707" s="382"/>
      <c r="K707" s="382"/>
      <c r="L707" s="382"/>
      <c r="M707" s="382"/>
      <c r="N707" s="382"/>
      <c r="O707" s="382"/>
      <c r="P707" s="382"/>
      <c r="Q707" s="382"/>
      <c r="R707" s="382"/>
      <c r="S707" s="382"/>
      <c r="T707" s="382"/>
      <c r="U707" s="382"/>
      <c r="V707" s="382"/>
      <c r="W707" s="382"/>
    </row>
    <row r="708" ht="15.75" customHeight="1">
      <c r="A708" s="382"/>
      <c r="B708" s="382"/>
      <c r="C708" s="382"/>
      <c r="D708" s="382"/>
      <c r="E708" s="382"/>
      <c r="F708" s="382"/>
      <c r="G708" s="382"/>
      <c r="H708" s="382"/>
      <c r="I708" s="382"/>
      <c r="J708" s="382"/>
      <c r="K708" s="382"/>
      <c r="L708" s="382"/>
      <c r="M708" s="382"/>
      <c r="N708" s="382"/>
      <c r="O708" s="382"/>
      <c r="P708" s="382"/>
      <c r="Q708" s="382"/>
      <c r="R708" s="382"/>
      <c r="S708" s="382"/>
      <c r="T708" s="382"/>
      <c r="U708" s="382"/>
      <c r="V708" s="382"/>
      <c r="W708" s="382"/>
    </row>
    <row r="709" ht="15.75" customHeight="1">
      <c r="A709" s="382"/>
      <c r="B709" s="382"/>
      <c r="C709" s="382"/>
      <c r="D709" s="382"/>
      <c r="E709" s="382"/>
      <c r="F709" s="382"/>
      <c r="G709" s="382"/>
      <c r="H709" s="382"/>
      <c r="I709" s="382"/>
      <c r="J709" s="382"/>
      <c r="K709" s="382"/>
      <c r="L709" s="382"/>
      <c r="M709" s="382"/>
      <c r="N709" s="382"/>
      <c r="O709" s="382"/>
      <c r="P709" s="382"/>
      <c r="Q709" s="382"/>
      <c r="R709" s="382"/>
      <c r="S709" s="382"/>
      <c r="T709" s="382"/>
      <c r="U709" s="382"/>
      <c r="V709" s="382"/>
      <c r="W709" s="382"/>
    </row>
    <row r="710" ht="15.75" customHeight="1">
      <c r="A710" s="382"/>
      <c r="B710" s="382"/>
      <c r="C710" s="382"/>
      <c r="D710" s="382"/>
      <c r="E710" s="382"/>
      <c r="F710" s="382"/>
      <c r="G710" s="382"/>
      <c r="H710" s="382"/>
      <c r="I710" s="382"/>
      <c r="J710" s="382"/>
      <c r="K710" s="382"/>
      <c r="L710" s="382"/>
      <c r="M710" s="382"/>
      <c r="N710" s="382"/>
      <c r="O710" s="382"/>
      <c r="P710" s="382"/>
      <c r="Q710" s="382"/>
      <c r="R710" s="382"/>
      <c r="S710" s="382"/>
      <c r="T710" s="382"/>
      <c r="U710" s="382"/>
      <c r="V710" s="382"/>
      <c r="W710" s="382"/>
    </row>
    <row r="711" ht="15.75" customHeight="1">
      <c r="A711" s="382"/>
      <c r="B711" s="382"/>
      <c r="C711" s="382"/>
      <c r="D711" s="382"/>
      <c r="E711" s="382"/>
      <c r="F711" s="382"/>
      <c r="G711" s="382"/>
      <c r="H711" s="382"/>
      <c r="I711" s="382"/>
      <c r="J711" s="382"/>
      <c r="K711" s="382"/>
      <c r="L711" s="382"/>
      <c r="M711" s="382"/>
      <c r="N711" s="382"/>
      <c r="O711" s="382"/>
      <c r="P711" s="382"/>
      <c r="Q711" s="382"/>
      <c r="R711" s="382"/>
      <c r="S711" s="382"/>
      <c r="T711" s="382"/>
      <c r="U711" s="382"/>
      <c r="V711" s="382"/>
      <c r="W711" s="382"/>
    </row>
    <row r="712" ht="15.75" customHeight="1">
      <c r="A712" s="382"/>
      <c r="B712" s="382"/>
      <c r="C712" s="382"/>
      <c r="D712" s="382"/>
      <c r="E712" s="382"/>
      <c r="F712" s="382"/>
      <c r="G712" s="382"/>
      <c r="H712" s="382"/>
      <c r="I712" s="382"/>
      <c r="J712" s="382"/>
      <c r="K712" s="382"/>
      <c r="L712" s="382"/>
      <c r="M712" s="382"/>
      <c r="N712" s="382"/>
      <c r="O712" s="382"/>
      <c r="P712" s="382"/>
      <c r="Q712" s="382"/>
      <c r="R712" s="382"/>
      <c r="S712" s="382"/>
      <c r="T712" s="382"/>
      <c r="U712" s="382"/>
      <c r="V712" s="382"/>
      <c r="W712" s="382"/>
    </row>
    <row r="713" ht="15.75" customHeight="1">
      <c r="A713" s="382"/>
      <c r="B713" s="382"/>
      <c r="C713" s="382"/>
      <c r="D713" s="382"/>
      <c r="E713" s="382"/>
      <c r="F713" s="382"/>
      <c r="G713" s="382"/>
      <c r="H713" s="382"/>
      <c r="I713" s="382"/>
      <c r="J713" s="382"/>
      <c r="K713" s="382"/>
      <c r="L713" s="382"/>
      <c r="M713" s="382"/>
      <c r="N713" s="382"/>
      <c r="O713" s="382"/>
      <c r="P713" s="382"/>
      <c r="Q713" s="382"/>
      <c r="R713" s="382"/>
      <c r="S713" s="382"/>
      <c r="T713" s="382"/>
      <c r="U713" s="382"/>
      <c r="V713" s="382"/>
      <c r="W713" s="382"/>
    </row>
    <row r="714" ht="15.75" customHeight="1">
      <c r="A714" s="382"/>
      <c r="B714" s="382"/>
      <c r="C714" s="382"/>
      <c r="D714" s="382"/>
      <c r="E714" s="382"/>
      <c r="F714" s="382"/>
      <c r="G714" s="382"/>
      <c r="H714" s="382"/>
      <c r="I714" s="382"/>
      <c r="J714" s="382"/>
      <c r="K714" s="382"/>
      <c r="L714" s="382"/>
      <c r="M714" s="382"/>
      <c r="N714" s="382"/>
      <c r="O714" s="382"/>
      <c r="P714" s="382"/>
      <c r="Q714" s="382"/>
      <c r="R714" s="382"/>
      <c r="S714" s="382"/>
      <c r="T714" s="382"/>
      <c r="U714" s="382"/>
      <c r="V714" s="382"/>
      <c r="W714" s="382"/>
    </row>
    <row r="715" ht="15.75" customHeight="1">
      <c r="A715" s="382"/>
      <c r="B715" s="382"/>
      <c r="C715" s="382"/>
      <c r="D715" s="382"/>
      <c r="E715" s="382"/>
      <c r="F715" s="382"/>
      <c r="G715" s="382"/>
      <c r="H715" s="382"/>
      <c r="I715" s="382"/>
      <c r="J715" s="382"/>
      <c r="K715" s="382"/>
      <c r="L715" s="382"/>
      <c r="M715" s="382"/>
      <c r="N715" s="382"/>
      <c r="O715" s="382"/>
      <c r="P715" s="382"/>
      <c r="Q715" s="382"/>
      <c r="R715" s="382"/>
      <c r="S715" s="382"/>
      <c r="T715" s="382"/>
      <c r="U715" s="382"/>
      <c r="V715" s="382"/>
      <c r="W715" s="382"/>
    </row>
    <row r="716" ht="15.75" customHeight="1">
      <c r="A716" s="382"/>
      <c r="B716" s="382"/>
      <c r="C716" s="382"/>
      <c r="D716" s="382"/>
      <c r="E716" s="382"/>
      <c r="F716" s="382"/>
      <c r="G716" s="382"/>
      <c r="H716" s="382"/>
      <c r="I716" s="382"/>
      <c r="J716" s="382"/>
      <c r="K716" s="382"/>
      <c r="L716" s="382"/>
      <c r="M716" s="382"/>
      <c r="N716" s="382"/>
      <c r="O716" s="382"/>
      <c r="P716" s="382"/>
      <c r="Q716" s="382"/>
      <c r="R716" s="382"/>
      <c r="S716" s="382"/>
      <c r="T716" s="382"/>
      <c r="U716" s="382"/>
      <c r="V716" s="382"/>
      <c r="W716" s="382"/>
    </row>
    <row r="717" ht="15.75" customHeight="1">
      <c r="A717" s="382"/>
      <c r="B717" s="382"/>
      <c r="C717" s="382"/>
      <c r="D717" s="382"/>
      <c r="E717" s="382"/>
      <c r="F717" s="382"/>
      <c r="G717" s="382"/>
      <c r="H717" s="382"/>
      <c r="I717" s="382"/>
      <c r="J717" s="382"/>
      <c r="K717" s="382"/>
      <c r="L717" s="382"/>
      <c r="M717" s="382"/>
      <c r="N717" s="382"/>
      <c r="O717" s="382"/>
      <c r="P717" s="382"/>
      <c r="Q717" s="382"/>
      <c r="R717" s="382"/>
      <c r="S717" s="382"/>
      <c r="T717" s="382"/>
      <c r="U717" s="382"/>
      <c r="V717" s="382"/>
      <c r="W717" s="382"/>
    </row>
    <row r="718" ht="15.75" customHeight="1">
      <c r="A718" s="382"/>
      <c r="B718" s="382"/>
      <c r="C718" s="382"/>
      <c r="D718" s="382"/>
      <c r="E718" s="382"/>
      <c r="F718" s="382"/>
      <c r="G718" s="382"/>
      <c r="H718" s="382"/>
      <c r="I718" s="382"/>
      <c r="J718" s="382"/>
      <c r="K718" s="382"/>
      <c r="L718" s="382"/>
      <c r="M718" s="382"/>
      <c r="N718" s="382"/>
      <c r="O718" s="382"/>
      <c r="P718" s="382"/>
      <c r="Q718" s="382"/>
      <c r="R718" s="382"/>
      <c r="S718" s="382"/>
      <c r="T718" s="382"/>
      <c r="U718" s="382"/>
      <c r="V718" s="382"/>
      <c r="W718" s="382"/>
    </row>
    <row r="719" ht="15.75" customHeight="1">
      <c r="A719" s="382"/>
      <c r="B719" s="382"/>
      <c r="C719" s="382"/>
      <c r="D719" s="382"/>
      <c r="E719" s="382"/>
      <c r="F719" s="382"/>
      <c r="G719" s="382"/>
      <c r="H719" s="382"/>
      <c r="I719" s="382"/>
      <c r="J719" s="382"/>
      <c r="K719" s="382"/>
      <c r="L719" s="382"/>
      <c r="M719" s="382"/>
      <c r="N719" s="382"/>
      <c r="O719" s="382"/>
      <c r="P719" s="382"/>
      <c r="Q719" s="382"/>
      <c r="R719" s="382"/>
      <c r="S719" s="382"/>
      <c r="T719" s="382"/>
      <c r="U719" s="382"/>
      <c r="V719" s="382"/>
      <c r="W719" s="382"/>
    </row>
    <row r="720" ht="15.75" customHeight="1">
      <c r="A720" s="382"/>
      <c r="B720" s="382"/>
      <c r="C720" s="382"/>
      <c r="D720" s="382"/>
      <c r="E720" s="382"/>
      <c r="F720" s="382"/>
      <c r="G720" s="382"/>
      <c r="H720" s="382"/>
      <c r="I720" s="382"/>
      <c r="J720" s="382"/>
      <c r="K720" s="382"/>
      <c r="L720" s="382"/>
      <c r="M720" s="382"/>
      <c r="N720" s="382"/>
      <c r="O720" s="382"/>
      <c r="P720" s="382"/>
      <c r="Q720" s="382"/>
      <c r="R720" s="382"/>
      <c r="S720" s="382"/>
      <c r="T720" s="382"/>
      <c r="U720" s="382"/>
      <c r="V720" s="382"/>
      <c r="W720" s="382"/>
    </row>
    <row r="721" ht="15.75" customHeight="1">
      <c r="A721" s="382"/>
      <c r="B721" s="382"/>
      <c r="C721" s="382"/>
      <c r="D721" s="382"/>
      <c r="E721" s="382"/>
      <c r="F721" s="382"/>
      <c r="G721" s="382"/>
      <c r="H721" s="382"/>
      <c r="I721" s="382"/>
      <c r="J721" s="382"/>
      <c r="K721" s="382"/>
      <c r="L721" s="382"/>
      <c r="M721" s="382"/>
      <c r="N721" s="382"/>
      <c r="O721" s="382"/>
      <c r="P721" s="382"/>
      <c r="Q721" s="382"/>
      <c r="R721" s="382"/>
      <c r="S721" s="382"/>
      <c r="T721" s="382"/>
      <c r="U721" s="382"/>
      <c r="V721" s="382"/>
      <c r="W721" s="382"/>
    </row>
    <row r="722" ht="15.75" customHeight="1">
      <c r="A722" s="382"/>
      <c r="B722" s="382"/>
      <c r="C722" s="382"/>
      <c r="D722" s="382"/>
      <c r="E722" s="382"/>
      <c r="F722" s="382"/>
      <c r="G722" s="382"/>
      <c r="H722" s="382"/>
      <c r="I722" s="382"/>
      <c r="J722" s="382"/>
      <c r="K722" s="382"/>
      <c r="L722" s="382"/>
      <c r="M722" s="382"/>
      <c r="N722" s="382"/>
      <c r="O722" s="382"/>
      <c r="P722" s="382"/>
      <c r="Q722" s="382"/>
      <c r="R722" s="382"/>
      <c r="S722" s="382"/>
      <c r="T722" s="382"/>
      <c r="U722" s="382"/>
      <c r="V722" s="382"/>
      <c r="W722" s="382"/>
    </row>
    <row r="723" ht="15.75" customHeight="1">
      <c r="A723" s="382"/>
      <c r="B723" s="382"/>
      <c r="C723" s="382"/>
      <c r="D723" s="382"/>
      <c r="E723" s="382"/>
      <c r="F723" s="382"/>
      <c r="G723" s="382"/>
      <c r="H723" s="382"/>
      <c r="I723" s="382"/>
      <c r="J723" s="382"/>
      <c r="K723" s="382"/>
      <c r="L723" s="382"/>
      <c r="M723" s="382"/>
      <c r="N723" s="382"/>
      <c r="O723" s="382"/>
      <c r="P723" s="382"/>
      <c r="Q723" s="382"/>
      <c r="R723" s="382"/>
      <c r="S723" s="382"/>
      <c r="T723" s="382"/>
      <c r="U723" s="382"/>
      <c r="V723" s="382"/>
      <c r="W723" s="382"/>
    </row>
    <row r="724" ht="15.75" customHeight="1">
      <c r="A724" s="382"/>
      <c r="B724" s="382"/>
      <c r="C724" s="382"/>
      <c r="D724" s="382"/>
      <c r="E724" s="382"/>
      <c r="F724" s="382"/>
      <c r="G724" s="382"/>
      <c r="H724" s="382"/>
      <c r="I724" s="382"/>
      <c r="J724" s="382"/>
      <c r="K724" s="382"/>
      <c r="L724" s="382"/>
      <c r="M724" s="382"/>
      <c r="N724" s="382"/>
      <c r="O724" s="382"/>
      <c r="P724" s="382"/>
      <c r="Q724" s="382"/>
      <c r="R724" s="382"/>
      <c r="S724" s="382"/>
      <c r="T724" s="382"/>
      <c r="U724" s="382"/>
      <c r="V724" s="382"/>
      <c r="W724" s="382"/>
    </row>
    <row r="725" ht="15.75" customHeight="1">
      <c r="A725" s="382"/>
      <c r="B725" s="382"/>
      <c r="C725" s="382"/>
      <c r="D725" s="382"/>
      <c r="E725" s="382"/>
      <c r="F725" s="382"/>
      <c r="G725" s="382"/>
      <c r="H725" s="382"/>
      <c r="I725" s="382"/>
      <c r="J725" s="382"/>
      <c r="K725" s="382"/>
      <c r="L725" s="382"/>
      <c r="M725" s="382"/>
      <c r="N725" s="382"/>
      <c r="O725" s="382"/>
      <c r="P725" s="382"/>
      <c r="Q725" s="382"/>
      <c r="R725" s="382"/>
      <c r="S725" s="382"/>
      <c r="T725" s="382"/>
      <c r="U725" s="382"/>
      <c r="V725" s="382"/>
      <c r="W725" s="382"/>
    </row>
    <row r="726" ht="15.75" customHeight="1">
      <c r="A726" s="382"/>
      <c r="B726" s="382"/>
      <c r="C726" s="382"/>
      <c r="D726" s="382"/>
      <c r="E726" s="382"/>
      <c r="F726" s="382"/>
      <c r="G726" s="382"/>
      <c r="H726" s="382"/>
      <c r="I726" s="382"/>
      <c r="J726" s="382"/>
      <c r="K726" s="382"/>
      <c r="L726" s="382"/>
      <c r="M726" s="382"/>
      <c r="N726" s="382"/>
      <c r="O726" s="382"/>
      <c r="P726" s="382"/>
      <c r="Q726" s="382"/>
      <c r="R726" s="382"/>
      <c r="S726" s="382"/>
      <c r="T726" s="382"/>
      <c r="U726" s="382"/>
      <c r="V726" s="382"/>
      <c r="W726" s="382"/>
    </row>
    <row r="727" ht="15.75" customHeight="1">
      <c r="A727" s="382"/>
      <c r="B727" s="382"/>
      <c r="C727" s="382"/>
      <c r="D727" s="382"/>
      <c r="E727" s="382"/>
      <c r="F727" s="382"/>
      <c r="G727" s="382"/>
      <c r="H727" s="382"/>
      <c r="I727" s="382"/>
      <c r="J727" s="382"/>
      <c r="K727" s="382"/>
      <c r="L727" s="382"/>
      <c r="M727" s="382"/>
      <c r="N727" s="382"/>
      <c r="O727" s="382"/>
      <c r="P727" s="382"/>
      <c r="Q727" s="382"/>
      <c r="R727" s="382"/>
      <c r="S727" s="382"/>
      <c r="T727" s="382"/>
      <c r="U727" s="382"/>
      <c r="V727" s="382"/>
      <c r="W727" s="382"/>
    </row>
    <row r="728" ht="15.75" customHeight="1">
      <c r="A728" s="382"/>
      <c r="B728" s="382"/>
      <c r="C728" s="382"/>
      <c r="D728" s="382"/>
      <c r="E728" s="382"/>
      <c r="F728" s="382"/>
      <c r="G728" s="382"/>
      <c r="H728" s="382"/>
      <c r="I728" s="382"/>
      <c r="J728" s="382"/>
      <c r="K728" s="382"/>
      <c r="L728" s="382"/>
      <c r="M728" s="382"/>
      <c r="N728" s="382"/>
      <c r="O728" s="382"/>
      <c r="P728" s="382"/>
      <c r="Q728" s="382"/>
      <c r="R728" s="382"/>
      <c r="S728" s="382"/>
      <c r="T728" s="382"/>
      <c r="U728" s="382"/>
      <c r="V728" s="382"/>
      <c r="W728" s="382"/>
    </row>
    <row r="729" ht="15.75" customHeight="1">
      <c r="A729" s="382"/>
      <c r="B729" s="382"/>
      <c r="C729" s="382"/>
      <c r="D729" s="382"/>
      <c r="E729" s="382"/>
      <c r="F729" s="382"/>
      <c r="G729" s="382"/>
      <c r="H729" s="382"/>
      <c r="I729" s="382"/>
      <c r="J729" s="382"/>
      <c r="K729" s="382"/>
      <c r="L729" s="382"/>
      <c r="M729" s="382"/>
      <c r="N729" s="382"/>
      <c r="O729" s="382"/>
      <c r="P729" s="382"/>
      <c r="Q729" s="382"/>
      <c r="R729" s="382"/>
      <c r="S729" s="382"/>
      <c r="T729" s="382"/>
      <c r="U729" s="382"/>
      <c r="V729" s="382"/>
      <c r="W729" s="382"/>
    </row>
    <row r="730" ht="15.75" customHeight="1">
      <c r="A730" s="382"/>
      <c r="B730" s="382"/>
      <c r="C730" s="382"/>
      <c r="D730" s="382"/>
      <c r="E730" s="382"/>
      <c r="F730" s="382"/>
      <c r="G730" s="382"/>
      <c r="H730" s="382"/>
      <c r="I730" s="382"/>
      <c r="J730" s="382"/>
      <c r="K730" s="382"/>
      <c r="L730" s="382"/>
      <c r="M730" s="382"/>
      <c r="N730" s="382"/>
      <c r="O730" s="382"/>
      <c r="P730" s="382"/>
      <c r="Q730" s="382"/>
      <c r="R730" s="382"/>
      <c r="S730" s="382"/>
      <c r="T730" s="382"/>
      <c r="U730" s="382"/>
      <c r="V730" s="382"/>
      <c r="W730" s="382"/>
    </row>
    <row r="731" ht="15.75" customHeight="1">
      <c r="A731" s="382"/>
      <c r="B731" s="382"/>
      <c r="C731" s="382"/>
      <c r="D731" s="382"/>
      <c r="E731" s="382"/>
      <c r="F731" s="382"/>
      <c r="G731" s="382"/>
      <c r="H731" s="382"/>
      <c r="I731" s="382"/>
      <c r="J731" s="382"/>
      <c r="K731" s="382"/>
      <c r="L731" s="382"/>
      <c r="M731" s="382"/>
      <c r="N731" s="382"/>
      <c r="O731" s="382"/>
      <c r="P731" s="382"/>
      <c r="Q731" s="382"/>
      <c r="R731" s="382"/>
      <c r="S731" s="382"/>
      <c r="T731" s="382"/>
      <c r="U731" s="382"/>
      <c r="V731" s="382"/>
      <c r="W731" s="382"/>
    </row>
    <row r="732" ht="15.75" customHeight="1">
      <c r="A732" s="382"/>
      <c r="B732" s="382"/>
      <c r="C732" s="382"/>
      <c r="D732" s="382"/>
      <c r="E732" s="382"/>
      <c r="F732" s="382"/>
      <c r="G732" s="382"/>
      <c r="H732" s="382"/>
      <c r="I732" s="382"/>
      <c r="J732" s="382"/>
      <c r="K732" s="382"/>
      <c r="L732" s="382"/>
      <c r="M732" s="382"/>
      <c r="N732" s="382"/>
      <c r="O732" s="382"/>
      <c r="P732" s="382"/>
      <c r="Q732" s="382"/>
      <c r="R732" s="382"/>
      <c r="S732" s="382"/>
      <c r="T732" s="382"/>
      <c r="U732" s="382"/>
      <c r="V732" s="382"/>
      <c r="W732" s="382"/>
    </row>
    <row r="733" ht="15.75" customHeight="1">
      <c r="A733" s="382"/>
      <c r="B733" s="382"/>
      <c r="C733" s="382"/>
      <c r="D733" s="382"/>
      <c r="E733" s="382"/>
      <c r="F733" s="382"/>
      <c r="G733" s="382"/>
      <c r="H733" s="382"/>
      <c r="I733" s="382"/>
      <c r="J733" s="382"/>
      <c r="K733" s="382"/>
      <c r="L733" s="382"/>
      <c r="M733" s="382"/>
      <c r="N733" s="382"/>
      <c r="O733" s="382"/>
      <c r="P733" s="382"/>
      <c r="Q733" s="382"/>
      <c r="R733" s="382"/>
      <c r="S733" s="382"/>
      <c r="T733" s="382"/>
      <c r="U733" s="382"/>
      <c r="V733" s="382"/>
      <c r="W733" s="382"/>
    </row>
    <row r="734" ht="15.75" customHeight="1">
      <c r="A734" s="382"/>
      <c r="B734" s="382"/>
      <c r="C734" s="382"/>
      <c r="D734" s="382"/>
      <c r="E734" s="382"/>
      <c r="F734" s="382"/>
      <c r="G734" s="382"/>
      <c r="H734" s="382"/>
      <c r="I734" s="382"/>
      <c r="J734" s="382"/>
      <c r="K734" s="382"/>
      <c r="L734" s="382"/>
      <c r="M734" s="382"/>
      <c r="N734" s="382"/>
      <c r="O734" s="382"/>
      <c r="P734" s="382"/>
      <c r="Q734" s="382"/>
      <c r="R734" s="382"/>
      <c r="S734" s="382"/>
      <c r="T734" s="382"/>
      <c r="U734" s="382"/>
      <c r="V734" s="382"/>
      <c r="W734" s="382"/>
    </row>
    <row r="735" ht="15.75" customHeight="1">
      <c r="A735" s="382"/>
      <c r="B735" s="382"/>
      <c r="C735" s="382"/>
      <c r="D735" s="382"/>
      <c r="E735" s="382"/>
      <c r="F735" s="382"/>
      <c r="G735" s="382"/>
      <c r="H735" s="382"/>
      <c r="I735" s="382"/>
      <c r="J735" s="382"/>
      <c r="K735" s="382"/>
      <c r="L735" s="382"/>
      <c r="M735" s="382"/>
      <c r="N735" s="382"/>
      <c r="O735" s="382"/>
      <c r="P735" s="382"/>
      <c r="Q735" s="382"/>
      <c r="R735" s="382"/>
      <c r="S735" s="382"/>
      <c r="T735" s="382"/>
      <c r="U735" s="382"/>
      <c r="V735" s="382"/>
      <c r="W735" s="382"/>
    </row>
    <row r="736" ht="15.75" customHeight="1">
      <c r="A736" s="382"/>
      <c r="B736" s="382"/>
      <c r="C736" s="382"/>
      <c r="D736" s="382"/>
      <c r="E736" s="382"/>
      <c r="F736" s="382"/>
      <c r="G736" s="382"/>
      <c r="H736" s="382"/>
      <c r="I736" s="382"/>
      <c r="J736" s="382"/>
      <c r="K736" s="382"/>
      <c r="L736" s="382"/>
      <c r="M736" s="382"/>
      <c r="N736" s="382"/>
      <c r="O736" s="382"/>
      <c r="P736" s="382"/>
      <c r="Q736" s="382"/>
      <c r="R736" s="382"/>
      <c r="S736" s="382"/>
      <c r="T736" s="382"/>
      <c r="U736" s="382"/>
      <c r="V736" s="382"/>
      <c r="W736" s="382"/>
    </row>
    <row r="737" ht="15.75" customHeight="1">
      <c r="A737" s="382"/>
      <c r="B737" s="382"/>
      <c r="C737" s="382"/>
      <c r="D737" s="382"/>
      <c r="E737" s="382"/>
      <c r="F737" s="382"/>
      <c r="G737" s="382"/>
      <c r="H737" s="382"/>
      <c r="I737" s="382"/>
      <c r="J737" s="382"/>
      <c r="K737" s="382"/>
      <c r="L737" s="382"/>
      <c r="M737" s="382"/>
      <c r="N737" s="382"/>
      <c r="O737" s="382"/>
      <c r="P737" s="382"/>
      <c r="Q737" s="382"/>
      <c r="R737" s="382"/>
      <c r="S737" s="382"/>
      <c r="T737" s="382"/>
      <c r="U737" s="382"/>
      <c r="V737" s="382"/>
      <c r="W737" s="382"/>
    </row>
    <row r="738" ht="15.75" customHeight="1">
      <c r="A738" s="382"/>
      <c r="B738" s="382"/>
      <c r="C738" s="382"/>
      <c r="D738" s="382"/>
      <c r="E738" s="382"/>
      <c r="F738" s="382"/>
      <c r="G738" s="382"/>
      <c r="H738" s="382"/>
      <c r="I738" s="382"/>
      <c r="J738" s="382"/>
      <c r="K738" s="382"/>
      <c r="L738" s="382"/>
      <c r="M738" s="382"/>
      <c r="N738" s="382"/>
      <c r="O738" s="382"/>
      <c r="P738" s="382"/>
      <c r="Q738" s="382"/>
      <c r="R738" s="382"/>
      <c r="S738" s="382"/>
      <c r="T738" s="382"/>
      <c r="U738" s="382"/>
      <c r="V738" s="382"/>
      <c r="W738" s="382"/>
    </row>
    <row r="739" ht="15.75" customHeight="1">
      <c r="A739" s="382"/>
      <c r="B739" s="382"/>
      <c r="C739" s="382"/>
      <c r="D739" s="382"/>
      <c r="E739" s="382"/>
      <c r="F739" s="382"/>
      <c r="G739" s="382"/>
      <c r="H739" s="382"/>
      <c r="I739" s="382"/>
      <c r="J739" s="382"/>
      <c r="K739" s="382"/>
      <c r="L739" s="382"/>
      <c r="M739" s="382"/>
      <c r="N739" s="382"/>
      <c r="O739" s="382"/>
      <c r="P739" s="382"/>
      <c r="Q739" s="382"/>
      <c r="R739" s="382"/>
      <c r="S739" s="382"/>
      <c r="T739" s="382"/>
      <c r="U739" s="382"/>
      <c r="V739" s="382"/>
      <c r="W739" s="382"/>
    </row>
    <row r="740" ht="15.75" customHeight="1">
      <c r="A740" s="382"/>
      <c r="B740" s="382"/>
      <c r="C740" s="382"/>
      <c r="D740" s="382"/>
      <c r="E740" s="382"/>
      <c r="F740" s="382"/>
      <c r="G740" s="382"/>
      <c r="H740" s="382"/>
      <c r="I740" s="382"/>
      <c r="J740" s="382"/>
      <c r="K740" s="382"/>
      <c r="L740" s="382"/>
      <c r="M740" s="382"/>
      <c r="N740" s="382"/>
      <c r="O740" s="382"/>
      <c r="P740" s="382"/>
      <c r="Q740" s="382"/>
      <c r="R740" s="382"/>
      <c r="S740" s="382"/>
      <c r="T740" s="382"/>
      <c r="U740" s="382"/>
      <c r="V740" s="382"/>
      <c r="W740" s="382"/>
    </row>
    <row r="741" ht="15.75" customHeight="1">
      <c r="A741" s="382"/>
      <c r="B741" s="382"/>
      <c r="C741" s="382"/>
      <c r="D741" s="382"/>
      <c r="E741" s="382"/>
      <c r="F741" s="382"/>
      <c r="G741" s="382"/>
      <c r="H741" s="382"/>
      <c r="I741" s="382"/>
      <c r="J741" s="382"/>
      <c r="K741" s="382"/>
      <c r="L741" s="382"/>
      <c r="M741" s="382"/>
      <c r="N741" s="382"/>
      <c r="O741" s="382"/>
      <c r="P741" s="382"/>
      <c r="Q741" s="382"/>
      <c r="R741" s="382"/>
      <c r="S741" s="382"/>
      <c r="T741" s="382"/>
      <c r="U741" s="382"/>
      <c r="V741" s="382"/>
      <c r="W741" s="382"/>
    </row>
    <row r="742" ht="15.75" customHeight="1">
      <c r="A742" s="382"/>
      <c r="B742" s="382"/>
      <c r="C742" s="382"/>
      <c r="D742" s="382"/>
      <c r="E742" s="382"/>
      <c r="F742" s="382"/>
      <c r="G742" s="382"/>
      <c r="H742" s="382"/>
      <c r="I742" s="382"/>
      <c r="J742" s="382"/>
      <c r="K742" s="382"/>
      <c r="L742" s="382"/>
      <c r="M742" s="382"/>
      <c r="N742" s="382"/>
      <c r="O742" s="382"/>
      <c r="P742" s="382"/>
      <c r="Q742" s="382"/>
      <c r="R742" s="382"/>
      <c r="S742" s="382"/>
      <c r="T742" s="382"/>
      <c r="U742" s="382"/>
      <c r="V742" s="382"/>
      <c r="W742" s="382"/>
    </row>
    <row r="743" ht="15.75" customHeight="1">
      <c r="A743" s="382"/>
      <c r="B743" s="382"/>
      <c r="C743" s="382"/>
      <c r="D743" s="382"/>
      <c r="E743" s="382"/>
      <c r="F743" s="382"/>
      <c r="G743" s="382"/>
      <c r="H743" s="382"/>
      <c r="I743" s="382"/>
      <c r="J743" s="382"/>
      <c r="K743" s="382"/>
      <c r="L743" s="382"/>
      <c r="M743" s="382"/>
      <c r="N743" s="382"/>
      <c r="O743" s="382"/>
      <c r="P743" s="382"/>
      <c r="Q743" s="382"/>
      <c r="R743" s="382"/>
      <c r="S743" s="382"/>
      <c r="T743" s="382"/>
      <c r="U743" s="382"/>
      <c r="V743" s="382"/>
      <c r="W743" s="382"/>
    </row>
    <row r="744" ht="15.75" customHeight="1">
      <c r="A744" s="382"/>
      <c r="B744" s="382"/>
      <c r="C744" s="382"/>
      <c r="D744" s="382"/>
      <c r="E744" s="382"/>
      <c r="F744" s="382"/>
      <c r="G744" s="382"/>
      <c r="H744" s="382"/>
      <c r="I744" s="382"/>
      <c r="J744" s="382"/>
      <c r="K744" s="382"/>
      <c r="L744" s="382"/>
      <c r="M744" s="382"/>
      <c r="N744" s="382"/>
      <c r="O744" s="382"/>
      <c r="P744" s="382"/>
      <c r="Q744" s="382"/>
      <c r="R744" s="382"/>
      <c r="S744" s="382"/>
      <c r="T744" s="382"/>
      <c r="U744" s="382"/>
      <c r="V744" s="382"/>
      <c r="W744" s="382"/>
    </row>
    <row r="745" ht="15.75" customHeight="1">
      <c r="A745" s="382"/>
      <c r="B745" s="382"/>
      <c r="C745" s="382"/>
      <c r="D745" s="382"/>
      <c r="E745" s="382"/>
      <c r="F745" s="382"/>
      <c r="G745" s="382"/>
      <c r="H745" s="382"/>
      <c r="I745" s="382"/>
      <c r="J745" s="382"/>
      <c r="K745" s="382"/>
      <c r="L745" s="382"/>
      <c r="M745" s="382"/>
      <c r="N745" s="382"/>
      <c r="O745" s="382"/>
      <c r="P745" s="382"/>
      <c r="Q745" s="382"/>
      <c r="R745" s="382"/>
      <c r="S745" s="382"/>
      <c r="T745" s="382"/>
      <c r="U745" s="382"/>
      <c r="V745" s="382"/>
      <c r="W745" s="382"/>
    </row>
    <row r="746" ht="15.75" customHeight="1">
      <c r="A746" s="382"/>
      <c r="B746" s="382"/>
      <c r="C746" s="382"/>
      <c r="D746" s="382"/>
      <c r="E746" s="382"/>
      <c r="F746" s="382"/>
      <c r="G746" s="382"/>
      <c r="H746" s="382"/>
      <c r="I746" s="382"/>
      <c r="J746" s="382"/>
      <c r="K746" s="382"/>
      <c r="L746" s="382"/>
      <c r="M746" s="382"/>
      <c r="N746" s="382"/>
      <c r="O746" s="382"/>
      <c r="P746" s="382"/>
      <c r="Q746" s="382"/>
      <c r="R746" s="382"/>
      <c r="S746" s="382"/>
      <c r="T746" s="382"/>
      <c r="U746" s="382"/>
      <c r="V746" s="382"/>
      <c r="W746" s="382"/>
    </row>
    <row r="747" ht="15.75" customHeight="1">
      <c r="A747" s="382"/>
      <c r="B747" s="382"/>
      <c r="C747" s="382"/>
      <c r="D747" s="382"/>
      <c r="E747" s="382"/>
      <c r="F747" s="382"/>
      <c r="G747" s="382"/>
      <c r="H747" s="382"/>
      <c r="I747" s="382"/>
      <c r="J747" s="382"/>
      <c r="K747" s="382"/>
      <c r="L747" s="382"/>
      <c r="M747" s="382"/>
      <c r="N747" s="382"/>
      <c r="O747" s="382"/>
      <c r="P747" s="382"/>
      <c r="Q747" s="382"/>
      <c r="R747" s="382"/>
      <c r="S747" s="382"/>
      <c r="T747" s="382"/>
      <c r="U747" s="382"/>
      <c r="V747" s="382"/>
      <c r="W747" s="382"/>
    </row>
    <row r="748" ht="15.75" customHeight="1">
      <c r="A748" s="382"/>
      <c r="B748" s="382"/>
      <c r="C748" s="382"/>
      <c r="D748" s="382"/>
      <c r="E748" s="382"/>
      <c r="F748" s="382"/>
      <c r="G748" s="382"/>
      <c r="H748" s="382"/>
      <c r="I748" s="382"/>
      <c r="J748" s="382"/>
      <c r="K748" s="382"/>
      <c r="L748" s="382"/>
      <c r="M748" s="382"/>
      <c r="N748" s="382"/>
      <c r="O748" s="382"/>
      <c r="P748" s="382"/>
      <c r="Q748" s="382"/>
      <c r="R748" s="382"/>
      <c r="S748" s="382"/>
      <c r="T748" s="382"/>
      <c r="U748" s="382"/>
      <c r="V748" s="382"/>
      <c r="W748" s="382"/>
    </row>
    <row r="749" ht="15.75" customHeight="1">
      <c r="A749" s="382"/>
      <c r="B749" s="382"/>
      <c r="C749" s="382"/>
      <c r="D749" s="382"/>
      <c r="E749" s="382"/>
      <c r="F749" s="382"/>
      <c r="G749" s="382"/>
      <c r="H749" s="382"/>
      <c r="I749" s="382"/>
      <c r="J749" s="382"/>
      <c r="K749" s="382"/>
      <c r="L749" s="382"/>
      <c r="M749" s="382"/>
      <c r="N749" s="382"/>
      <c r="O749" s="382"/>
      <c r="P749" s="382"/>
      <c r="Q749" s="382"/>
      <c r="R749" s="382"/>
      <c r="S749" s="382"/>
      <c r="T749" s="382"/>
      <c r="U749" s="382"/>
      <c r="V749" s="382"/>
      <c r="W749" s="382"/>
    </row>
    <row r="750" ht="15.75" customHeight="1">
      <c r="A750" s="382"/>
      <c r="B750" s="382"/>
      <c r="C750" s="382"/>
      <c r="D750" s="382"/>
      <c r="E750" s="382"/>
      <c r="F750" s="382"/>
      <c r="G750" s="382"/>
      <c r="H750" s="382"/>
      <c r="I750" s="382"/>
      <c r="J750" s="382"/>
      <c r="K750" s="382"/>
      <c r="L750" s="382"/>
      <c r="M750" s="382"/>
      <c r="N750" s="382"/>
      <c r="O750" s="382"/>
      <c r="P750" s="382"/>
      <c r="Q750" s="382"/>
      <c r="R750" s="382"/>
      <c r="S750" s="382"/>
      <c r="T750" s="382"/>
      <c r="U750" s="382"/>
      <c r="V750" s="382"/>
      <c r="W750" s="382"/>
    </row>
    <row r="751" ht="15.75" customHeight="1">
      <c r="A751" s="382"/>
      <c r="B751" s="382"/>
      <c r="C751" s="382"/>
      <c r="D751" s="382"/>
      <c r="E751" s="382"/>
      <c r="F751" s="382"/>
      <c r="G751" s="382"/>
      <c r="H751" s="382"/>
      <c r="I751" s="382"/>
      <c r="J751" s="382"/>
      <c r="K751" s="382"/>
      <c r="L751" s="382"/>
      <c r="M751" s="382"/>
      <c r="N751" s="382"/>
      <c r="O751" s="382"/>
      <c r="P751" s="382"/>
      <c r="Q751" s="382"/>
      <c r="R751" s="382"/>
      <c r="S751" s="382"/>
      <c r="T751" s="382"/>
      <c r="U751" s="382"/>
      <c r="V751" s="382"/>
      <c r="W751" s="382"/>
    </row>
    <row r="752" ht="15.75" customHeight="1">
      <c r="A752" s="382"/>
      <c r="B752" s="382"/>
      <c r="C752" s="382"/>
      <c r="D752" s="382"/>
      <c r="E752" s="382"/>
      <c r="F752" s="382"/>
      <c r="G752" s="382"/>
      <c r="H752" s="382"/>
      <c r="I752" s="382"/>
      <c r="J752" s="382"/>
      <c r="K752" s="382"/>
      <c r="L752" s="382"/>
      <c r="M752" s="382"/>
      <c r="N752" s="382"/>
      <c r="O752" s="382"/>
      <c r="P752" s="382"/>
      <c r="Q752" s="382"/>
      <c r="R752" s="382"/>
      <c r="S752" s="382"/>
      <c r="T752" s="382"/>
      <c r="U752" s="382"/>
      <c r="V752" s="382"/>
      <c r="W752" s="382"/>
    </row>
    <row r="753" ht="15.75" customHeight="1">
      <c r="A753" s="382"/>
      <c r="B753" s="382"/>
      <c r="C753" s="382"/>
      <c r="D753" s="382"/>
      <c r="E753" s="382"/>
      <c r="F753" s="382"/>
      <c r="G753" s="382"/>
      <c r="H753" s="382"/>
      <c r="I753" s="382"/>
      <c r="J753" s="382"/>
      <c r="K753" s="382"/>
      <c r="L753" s="382"/>
      <c r="M753" s="382"/>
      <c r="N753" s="382"/>
      <c r="O753" s="382"/>
      <c r="P753" s="382"/>
      <c r="Q753" s="382"/>
      <c r="R753" s="382"/>
      <c r="S753" s="382"/>
      <c r="T753" s="382"/>
      <c r="U753" s="382"/>
      <c r="V753" s="382"/>
      <c r="W753" s="382"/>
    </row>
    <row r="754" ht="15.75" customHeight="1">
      <c r="A754" s="382"/>
      <c r="B754" s="382"/>
      <c r="C754" s="382"/>
      <c r="D754" s="382"/>
      <c r="E754" s="382"/>
      <c r="F754" s="382"/>
      <c r="G754" s="382"/>
      <c r="H754" s="382"/>
      <c r="I754" s="382"/>
      <c r="J754" s="382"/>
      <c r="K754" s="382"/>
      <c r="L754" s="382"/>
      <c r="M754" s="382"/>
      <c r="N754" s="382"/>
      <c r="O754" s="382"/>
      <c r="P754" s="382"/>
      <c r="Q754" s="382"/>
      <c r="R754" s="382"/>
      <c r="S754" s="382"/>
      <c r="T754" s="382"/>
      <c r="U754" s="382"/>
      <c r="V754" s="382"/>
      <c r="W754" s="382"/>
    </row>
    <row r="755" ht="15.75" customHeight="1">
      <c r="A755" s="382"/>
      <c r="B755" s="382"/>
      <c r="C755" s="382"/>
      <c r="D755" s="382"/>
      <c r="E755" s="382"/>
      <c r="F755" s="382"/>
      <c r="G755" s="382"/>
      <c r="H755" s="382"/>
      <c r="I755" s="382"/>
      <c r="J755" s="382"/>
      <c r="K755" s="382"/>
      <c r="L755" s="382"/>
      <c r="M755" s="382"/>
      <c r="N755" s="382"/>
      <c r="O755" s="382"/>
      <c r="P755" s="382"/>
      <c r="Q755" s="382"/>
      <c r="R755" s="382"/>
      <c r="S755" s="382"/>
      <c r="T755" s="382"/>
      <c r="U755" s="382"/>
      <c r="V755" s="382"/>
      <c r="W755" s="382"/>
    </row>
    <row r="756" ht="15.75" customHeight="1">
      <c r="A756" s="382"/>
      <c r="B756" s="382"/>
      <c r="C756" s="382"/>
      <c r="D756" s="382"/>
      <c r="E756" s="382"/>
      <c r="F756" s="382"/>
      <c r="G756" s="382"/>
      <c r="H756" s="382"/>
      <c r="I756" s="382"/>
      <c r="J756" s="382"/>
      <c r="K756" s="382"/>
      <c r="L756" s="382"/>
      <c r="M756" s="382"/>
      <c r="N756" s="382"/>
      <c r="O756" s="382"/>
      <c r="P756" s="382"/>
      <c r="Q756" s="382"/>
      <c r="R756" s="382"/>
      <c r="S756" s="382"/>
      <c r="T756" s="382"/>
      <c r="U756" s="382"/>
      <c r="V756" s="382"/>
      <c r="W756" s="382"/>
    </row>
    <row r="757" ht="15.75" customHeight="1">
      <c r="A757" s="382"/>
      <c r="B757" s="382"/>
      <c r="C757" s="382"/>
      <c r="D757" s="382"/>
      <c r="E757" s="382"/>
      <c r="F757" s="382"/>
      <c r="G757" s="382"/>
      <c r="H757" s="382"/>
      <c r="I757" s="382"/>
      <c r="J757" s="382"/>
      <c r="K757" s="382"/>
      <c r="L757" s="382"/>
      <c r="M757" s="382"/>
      <c r="N757" s="382"/>
      <c r="O757" s="382"/>
      <c r="P757" s="382"/>
      <c r="Q757" s="382"/>
      <c r="R757" s="382"/>
      <c r="S757" s="382"/>
      <c r="T757" s="382"/>
      <c r="U757" s="382"/>
      <c r="V757" s="382"/>
      <c r="W757" s="382"/>
    </row>
    <row r="758" ht="15.75" customHeight="1">
      <c r="A758" s="382"/>
      <c r="B758" s="382"/>
      <c r="C758" s="382"/>
      <c r="D758" s="382"/>
      <c r="E758" s="382"/>
      <c r="F758" s="382"/>
      <c r="G758" s="382"/>
      <c r="H758" s="382"/>
      <c r="I758" s="382"/>
      <c r="J758" s="382"/>
      <c r="K758" s="382"/>
      <c r="L758" s="382"/>
      <c r="M758" s="382"/>
      <c r="N758" s="382"/>
      <c r="O758" s="382"/>
      <c r="P758" s="382"/>
      <c r="Q758" s="382"/>
      <c r="R758" s="382"/>
      <c r="S758" s="382"/>
      <c r="T758" s="382"/>
      <c r="U758" s="382"/>
      <c r="V758" s="382"/>
      <c r="W758" s="382"/>
    </row>
    <row r="759" ht="15.75" customHeight="1">
      <c r="A759" s="382"/>
      <c r="B759" s="382"/>
      <c r="C759" s="382"/>
      <c r="D759" s="382"/>
      <c r="E759" s="382"/>
      <c r="F759" s="382"/>
      <c r="G759" s="382"/>
      <c r="H759" s="382"/>
      <c r="I759" s="382"/>
      <c r="J759" s="382"/>
      <c r="K759" s="382"/>
      <c r="L759" s="382"/>
      <c r="M759" s="382"/>
      <c r="N759" s="382"/>
      <c r="O759" s="382"/>
      <c r="P759" s="382"/>
      <c r="Q759" s="382"/>
      <c r="R759" s="382"/>
      <c r="S759" s="382"/>
      <c r="T759" s="382"/>
      <c r="U759" s="382"/>
      <c r="V759" s="382"/>
      <c r="W759" s="382"/>
    </row>
    <row r="760" ht="15.75" customHeight="1">
      <c r="A760" s="382"/>
      <c r="B760" s="382"/>
      <c r="C760" s="382"/>
      <c r="D760" s="382"/>
      <c r="E760" s="382"/>
      <c r="F760" s="382"/>
      <c r="G760" s="382"/>
      <c r="H760" s="382"/>
      <c r="I760" s="382"/>
      <c r="J760" s="382"/>
      <c r="K760" s="382"/>
      <c r="L760" s="382"/>
      <c r="M760" s="382"/>
      <c r="N760" s="382"/>
      <c r="O760" s="382"/>
      <c r="P760" s="382"/>
      <c r="Q760" s="382"/>
      <c r="R760" s="382"/>
      <c r="S760" s="382"/>
      <c r="T760" s="382"/>
      <c r="U760" s="382"/>
      <c r="V760" s="382"/>
      <c r="W760" s="382"/>
    </row>
    <row r="761" ht="15.75" customHeight="1">
      <c r="A761" s="382"/>
      <c r="B761" s="382"/>
      <c r="C761" s="382"/>
      <c r="D761" s="382"/>
      <c r="E761" s="382"/>
      <c r="F761" s="382"/>
      <c r="G761" s="382"/>
      <c r="H761" s="382"/>
      <c r="I761" s="382"/>
      <c r="J761" s="382"/>
      <c r="K761" s="382"/>
      <c r="L761" s="382"/>
      <c r="M761" s="382"/>
      <c r="N761" s="382"/>
      <c r="O761" s="382"/>
      <c r="P761" s="382"/>
      <c r="Q761" s="382"/>
      <c r="R761" s="382"/>
      <c r="S761" s="382"/>
      <c r="T761" s="382"/>
      <c r="U761" s="382"/>
      <c r="V761" s="382"/>
      <c r="W761" s="382"/>
    </row>
    <row r="762" ht="15.75" customHeight="1">
      <c r="A762" s="382"/>
      <c r="B762" s="382"/>
      <c r="C762" s="382"/>
      <c r="D762" s="382"/>
      <c r="E762" s="382"/>
      <c r="F762" s="382"/>
      <c r="G762" s="382"/>
      <c r="H762" s="382"/>
      <c r="I762" s="382"/>
      <c r="J762" s="382"/>
      <c r="K762" s="382"/>
      <c r="L762" s="382"/>
      <c r="M762" s="382"/>
      <c r="N762" s="382"/>
      <c r="O762" s="382"/>
      <c r="P762" s="382"/>
      <c r="Q762" s="382"/>
      <c r="R762" s="382"/>
      <c r="S762" s="382"/>
      <c r="T762" s="382"/>
      <c r="U762" s="382"/>
      <c r="V762" s="382"/>
      <c r="W762" s="382"/>
    </row>
    <row r="763" ht="15.75" customHeight="1">
      <c r="A763" s="382"/>
      <c r="B763" s="382"/>
      <c r="C763" s="382"/>
      <c r="D763" s="382"/>
      <c r="E763" s="382"/>
      <c r="F763" s="382"/>
      <c r="G763" s="382"/>
      <c r="H763" s="382"/>
      <c r="I763" s="382"/>
      <c r="J763" s="382"/>
      <c r="K763" s="382"/>
      <c r="L763" s="382"/>
      <c r="M763" s="382"/>
      <c r="N763" s="382"/>
      <c r="O763" s="382"/>
      <c r="P763" s="382"/>
      <c r="Q763" s="382"/>
      <c r="R763" s="382"/>
      <c r="S763" s="382"/>
      <c r="T763" s="382"/>
      <c r="U763" s="382"/>
      <c r="V763" s="382"/>
      <c r="W763" s="382"/>
    </row>
    <row r="764" ht="15.75" customHeight="1">
      <c r="A764" s="382"/>
      <c r="B764" s="382"/>
      <c r="C764" s="382"/>
      <c r="D764" s="382"/>
      <c r="E764" s="382"/>
      <c r="F764" s="382"/>
      <c r="G764" s="382"/>
      <c r="H764" s="382"/>
      <c r="I764" s="382"/>
      <c r="J764" s="382"/>
      <c r="K764" s="382"/>
      <c r="L764" s="382"/>
      <c r="M764" s="382"/>
      <c r="N764" s="382"/>
      <c r="O764" s="382"/>
      <c r="P764" s="382"/>
      <c r="Q764" s="382"/>
      <c r="R764" s="382"/>
      <c r="S764" s="382"/>
      <c r="T764" s="382"/>
      <c r="U764" s="382"/>
      <c r="V764" s="382"/>
      <c r="W764" s="382"/>
    </row>
    <row r="765" ht="15.75" customHeight="1">
      <c r="A765" s="382"/>
      <c r="B765" s="382"/>
      <c r="C765" s="382"/>
      <c r="D765" s="382"/>
      <c r="E765" s="382"/>
      <c r="F765" s="382"/>
      <c r="G765" s="382"/>
      <c r="H765" s="382"/>
      <c r="I765" s="382"/>
      <c r="J765" s="382"/>
      <c r="K765" s="382"/>
      <c r="L765" s="382"/>
      <c r="M765" s="382"/>
      <c r="N765" s="382"/>
      <c r="O765" s="382"/>
      <c r="P765" s="382"/>
      <c r="Q765" s="382"/>
      <c r="R765" s="382"/>
      <c r="S765" s="382"/>
      <c r="T765" s="382"/>
      <c r="U765" s="382"/>
      <c r="V765" s="382"/>
      <c r="W765" s="382"/>
    </row>
    <row r="766" ht="15.75" customHeight="1">
      <c r="A766" s="382"/>
      <c r="B766" s="382"/>
      <c r="C766" s="382"/>
      <c r="D766" s="382"/>
      <c r="E766" s="382"/>
      <c r="F766" s="382"/>
      <c r="G766" s="382"/>
      <c r="H766" s="382"/>
      <c r="I766" s="382"/>
      <c r="J766" s="382"/>
      <c r="K766" s="382"/>
      <c r="L766" s="382"/>
      <c r="M766" s="382"/>
      <c r="N766" s="382"/>
      <c r="O766" s="382"/>
      <c r="P766" s="382"/>
      <c r="Q766" s="382"/>
      <c r="R766" s="382"/>
      <c r="S766" s="382"/>
      <c r="T766" s="382"/>
      <c r="U766" s="382"/>
      <c r="V766" s="382"/>
      <c r="W766" s="382"/>
    </row>
    <row r="767" ht="15.75" customHeight="1">
      <c r="A767" s="382"/>
      <c r="B767" s="382"/>
      <c r="C767" s="382"/>
      <c r="D767" s="382"/>
      <c r="E767" s="382"/>
      <c r="F767" s="382"/>
      <c r="G767" s="382"/>
      <c r="H767" s="382"/>
      <c r="I767" s="382"/>
      <c r="J767" s="382"/>
      <c r="K767" s="382"/>
      <c r="L767" s="382"/>
      <c r="M767" s="382"/>
      <c r="N767" s="382"/>
      <c r="O767" s="382"/>
      <c r="P767" s="382"/>
      <c r="Q767" s="382"/>
      <c r="R767" s="382"/>
      <c r="S767" s="382"/>
      <c r="T767" s="382"/>
      <c r="U767" s="382"/>
      <c r="V767" s="382"/>
      <c r="W767" s="382"/>
    </row>
    <row r="768" ht="15.75" customHeight="1">
      <c r="A768" s="382"/>
      <c r="B768" s="382"/>
      <c r="C768" s="382"/>
      <c r="D768" s="382"/>
      <c r="E768" s="382"/>
      <c r="F768" s="382"/>
      <c r="G768" s="382"/>
      <c r="H768" s="382"/>
      <c r="I768" s="382"/>
      <c r="J768" s="382"/>
      <c r="K768" s="382"/>
      <c r="L768" s="382"/>
      <c r="M768" s="382"/>
      <c r="N768" s="382"/>
      <c r="O768" s="382"/>
      <c r="P768" s="382"/>
      <c r="Q768" s="382"/>
      <c r="R768" s="382"/>
      <c r="S768" s="382"/>
      <c r="T768" s="382"/>
      <c r="U768" s="382"/>
      <c r="V768" s="382"/>
      <c r="W768" s="382"/>
    </row>
    <row r="769" ht="15.75" customHeight="1">
      <c r="A769" s="382"/>
      <c r="B769" s="382"/>
      <c r="C769" s="382"/>
      <c r="D769" s="382"/>
      <c r="E769" s="382"/>
      <c r="F769" s="382"/>
      <c r="G769" s="382"/>
      <c r="H769" s="382"/>
      <c r="I769" s="382"/>
      <c r="J769" s="382"/>
      <c r="K769" s="382"/>
      <c r="L769" s="382"/>
      <c r="M769" s="382"/>
      <c r="N769" s="382"/>
      <c r="O769" s="382"/>
      <c r="P769" s="382"/>
      <c r="Q769" s="382"/>
      <c r="R769" s="382"/>
      <c r="S769" s="382"/>
      <c r="T769" s="382"/>
      <c r="U769" s="382"/>
      <c r="V769" s="382"/>
      <c r="W769" s="382"/>
    </row>
    <row r="770" ht="15.75" customHeight="1">
      <c r="A770" s="382"/>
      <c r="B770" s="382"/>
      <c r="C770" s="382"/>
      <c r="D770" s="382"/>
      <c r="E770" s="382"/>
      <c r="F770" s="382"/>
      <c r="G770" s="382"/>
      <c r="H770" s="382"/>
      <c r="I770" s="382"/>
      <c r="J770" s="382"/>
      <c r="K770" s="382"/>
      <c r="L770" s="382"/>
      <c r="M770" s="382"/>
      <c r="N770" s="382"/>
      <c r="O770" s="382"/>
      <c r="P770" s="382"/>
      <c r="Q770" s="382"/>
      <c r="R770" s="382"/>
      <c r="S770" s="382"/>
      <c r="T770" s="382"/>
      <c r="U770" s="382"/>
      <c r="V770" s="382"/>
      <c r="W770" s="382"/>
    </row>
    <row r="771" ht="15.75" customHeight="1">
      <c r="A771" s="382"/>
      <c r="B771" s="382"/>
      <c r="C771" s="382"/>
      <c r="D771" s="382"/>
      <c r="E771" s="382"/>
      <c r="F771" s="382"/>
      <c r="G771" s="382"/>
      <c r="H771" s="382"/>
      <c r="I771" s="382"/>
      <c r="J771" s="382"/>
      <c r="K771" s="382"/>
      <c r="L771" s="382"/>
      <c r="M771" s="382"/>
      <c r="N771" s="382"/>
      <c r="O771" s="382"/>
      <c r="P771" s="382"/>
      <c r="Q771" s="382"/>
      <c r="R771" s="382"/>
      <c r="S771" s="382"/>
      <c r="T771" s="382"/>
      <c r="U771" s="382"/>
      <c r="V771" s="382"/>
      <c r="W771" s="382"/>
    </row>
    <row r="772" ht="15.75" customHeight="1">
      <c r="A772" s="382"/>
      <c r="B772" s="382"/>
      <c r="C772" s="382"/>
      <c r="D772" s="382"/>
      <c r="E772" s="382"/>
      <c r="F772" s="382"/>
      <c r="G772" s="382"/>
      <c r="H772" s="382"/>
      <c r="I772" s="382"/>
      <c r="J772" s="382"/>
      <c r="K772" s="382"/>
      <c r="L772" s="382"/>
      <c r="M772" s="382"/>
      <c r="N772" s="382"/>
      <c r="O772" s="382"/>
      <c r="P772" s="382"/>
      <c r="Q772" s="382"/>
      <c r="R772" s="382"/>
      <c r="S772" s="382"/>
      <c r="T772" s="382"/>
      <c r="U772" s="382"/>
      <c r="V772" s="382"/>
      <c r="W772" s="382"/>
    </row>
    <row r="773" ht="15.75" customHeight="1">
      <c r="A773" s="382"/>
      <c r="B773" s="382"/>
      <c r="C773" s="382"/>
      <c r="D773" s="382"/>
      <c r="E773" s="382"/>
      <c r="F773" s="382"/>
      <c r="G773" s="382"/>
      <c r="H773" s="382"/>
      <c r="I773" s="382"/>
      <c r="J773" s="382"/>
      <c r="K773" s="382"/>
      <c r="L773" s="382"/>
      <c r="M773" s="382"/>
      <c r="N773" s="382"/>
      <c r="O773" s="382"/>
      <c r="P773" s="382"/>
      <c r="Q773" s="382"/>
      <c r="R773" s="382"/>
      <c r="S773" s="382"/>
      <c r="T773" s="382"/>
      <c r="U773" s="382"/>
      <c r="V773" s="382"/>
      <c r="W773" s="382"/>
    </row>
    <row r="774" ht="15.75" customHeight="1">
      <c r="A774" s="382"/>
      <c r="B774" s="382"/>
      <c r="C774" s="382"/>
      <c r="D774" s="382"/>
      <c r="E774" s="382"/>
      <c r="F774" s="382"/>
      <c r="G774" s="382"/>
      <c r="H774" s="382"/>
      <c r="I774" s="382"/>
      <c r="J774" s="382"/>
      <c r="K774" s="382"/>
      <c r="L774" s="382"/>
      <c r="M774" s="382"/>
      <c r="N774" s="382"/>
      <c r="O774" s="382"/>
      <c r="P774" s="382"/>
      <c r="Q774" s="382"/>
      <c r="R774" s="382"/>
      <c r="S774" s="382"/>
      <c r="T774" s="382"/>
      <c r="U774" s="382"/>
      <c r="V774" s="382"/>
      <c r="W774" s="382"/>
    </row>
    <row r="775" ht="15.75" customHeight="1">
      <c r="A775" s="382"/>
      <c r="B775" s="382"/>
      <c r="C775" s="382"/>
      <c r="D775" s="382"/>
      <c r="E775" s="382"/>
      <c r="F775" s="382"/>
      <c r="G775" s="382"/>
      <c r="H775" s="382"/>
      <c r="I775" s="382"/>
      <c r="J775" s="382"/>
      <c r="K775" s="382"/>
      <c r="L775" s="382"/>
      <c r="M775" s="382"/>
      <c r="N775" s="382"/>
      <c r="O775" s="382"/>
      <c r="P775" s="382"/>
      <c r="Q775" s="382"/>
      <c r="R775" s="382"/>
      <c r="S775" s="382"/>
      <c r="T775" s="382"/>
      <c r="U775" s="382"/>
      <c r="V775" s="382"/>
      <c r="W775" s="382"/>
    </row>
    <row r="776" ht="15.75" customHeight="1">
      <c r="A776" s="382"/>
      <c r="B776" s="382"/>
      <c r="C776" s="382"/>
      <c r="D776" s="382"/>
      <c r="E776" s="382"/>
      <c r="F776" s="382"/>
      <c r="G776" s="382"/>
      <c r="H776" s="382"/>
      <c r="I776" s="382"/>
      <c r="J776" s="382"/>
      <c r="K776" s="382"/>
      <c r="L776" s="382"/>
      <c r="M776" s="382"/>
      <c r="N776" s="382"/>
      <c r="O776" s="382"/>
      <c r="P776" s="382"/>
      <c r="Q776" s="382"/>
      <c r="R776" s="382"/>
      <c r="S776" s="382"/>
      <c r="T776" s="382"/>
      <c r="U776" s="382"/>
      <c r="V776" s="382"/>
      <c r="W776" s="382"/>
    </row>
    <row r="777" ht="15.75" customHeight="1">
      <c r="A777" s="382"/>
      <c r="B777" s="382"/>
      <c r="C777" s="382"/>
      <c r="D777" s="382"/>
      <c r="E777" s="382"/>
      <c r="F777" s="382"/>
      <c r="G777" s="382"/>
      <c r="H777" s="382"/>
      <c r="I777" s="382"/>
      <c r="J777" s="382"/>
      <c r="K777" s="382"/>
      <c r="L777" s="382"/>
      <c r="M777" s="382"/>
      <c r="N777" s="382"/>
      <c r="O777" s="382"/>
      <c r="P777" s="382"/>
      <c r="Q777" s="382"/>
      <c r="R777" s="382"/>
      <c r="S777" s="382"/>
      <c r="T777" s="382"/>
      <c r="U777" s="382"/>
      <c r="V777" s="382"/>
      <c r="W777" s="382"/>
    </row>
    <row r="778" ht="15.75" customHeight="1">
      <c r="A778" s="382"/>
      <c r="B778" s="382"/>
      <c r="C778" s="382"/>
      <c r="D778" s="382"/>
      <c r="E778" s="382"/>
      <c r="F778" s="382"/>
      <c r="G778" s="382"/>
      <c r="H778" s="382"/>
      <c r="I778" s="382"/>
      <c r="J778" s="382"/>
      <c r="K778" s="382"/>
      <c r="L778" s="382"/>
      <c r="M778" s="382"/>
      <c r="N778" s="382"/>
      <c r="O778" s="382"/>
      <c r="P778" s="382"/>
      <c r="Q778" s="382"/>
      <c r="R778" s="382"/>
      <c r="S778" s="382"/>
      <c r="T778" s="382"/>
      <c r="U778" s="382"/>
      <c r="V778" s="382"/>
      <c r="W778" s="382"/>
    </row>
    <row r="779" ht="15.75" customHeight="1">
      <c r="A779" s="382"/>
      <c r="B779" s="382"/>
      <c r="C779" s="382"/>
      <c r="D779" s="382"/>
      <c r="E779" s="382"/>
      <c r="F779" s="382"/>
      <c r="G779" s="382"/>
      <c r="H779" s="382"/>
      <c r="I779" s="382"/>
      <c r="J779" s="382"/>
      <c r="K779" s="382"/>
      <c r="L779" s="382"/>
      <c r="M779" s="382"/>
      <c r="N779" s="382"/>
      <c r="O779" s="382"/>
      <c r="P779" s="382"/>
      <c r="Q779" s="382"/>
      <c r="R779" s="382"/>
      <c r="S779" s="382"/>
      <c r="T779" s="382"/>
      <c r="U779" s="382"/>
      <c r="V779" s="382"/>
      <c r="W779" s="382"/>
    </row>
    <row r="780" ht="15.75" customHeight="1">
      <c r="A780" s="382"/>
      <c r="B780" s="382"/>
      <c r="C780" s="382"/>
      <c r="D780" s="382"/>
      <c r="E780" s="382"/>
      <c r="F780" s="382"/>
      <c r="G780" s="382"/>
      <c r="H780" s="382"/>
      <c r="I780" s="382"/>
      <c r="J780" s="382"/>
      <c r="K780" s="382"/>
      <c r="L780" s="382"/>
      <c r="M780" s="382"/>
      <c r="N780" s="382"/>
      <c r="O780" s="382"/>
      <c r="P780" s="382"/>
      <c r="Q780" s="382"/>
      <c r="R780" s="382"/>
      <c r="S780" s="382"/>
      <c r="T780" s="382"/>
      <c r="U780" s="382"/>
      <c r="V780" s="382"/>
      <c r="W780" s="382"/>
    </row>
    <row r="781" ht="15.75" customHeight="1">
      <c r="A781" s="382"/>
      <c r="B781" s="382"/>
      <c r="C781" s="382"/>
      <c r="D781" s="382"/>
      <c r="E781" s="382"/>
      <c r="F781" s="382"/>
      <c r="G781" s="382"/>
      <c r="H781" s="382"/>
      <c r="I781" s="382"/>
      <c r="J781" s="382"/>
      <c r="K781" s="382"/>
      <c r="L781" s="382"/>
      <c r="M781" s="382"/>
      <c r="N781" s="382"/>
      <c r="O781" s="382"/>
      <c r="P781" s="382"/>
      <c r="Q781" s="382"/>
      <c r="R781" s="382"/>
      <c r="S781" s="382"/>
      <c r="T781" s="382"/>
      <c r="U781" s="382"/>
      <c r="V781" s="382"/>
      <c r="W781" s="382"/>
    </row>
    <row r="782" ht="15.75" customHeight="1">
      <c r="A782" s="382"/>
      <c r="B782" s="382"/>
      <c r="C782" s="382"/>
      <c r="D782" s="382"/>
      <c r="E782" s="382"/>
      <c r="F782" s="382"/>
      <c r="G782" s="382"/>
      <c r="H782" s="382"/>
      <c r="I782" s="382"/>
      <c r="J782" s="382"/>
      <c r="K782" s="382"/>
      <c r="L782" s="382"/>
      <c r="M782" s="382"/>
      <c r="N782" s="382"/>
      <c r="O782" s="382"/>
      <c r="P782" s="382"/>
      <c r="Q782" s="382"/>
      <c r="R782" s="382"/>
      <c r="S782" s="382"/>
      <c r="T782" s="382"/>
      <c r="U782" s="382"/>
      <c r="V782" s="382"/>
      <c r="W782" s="382"/>
    </row>
    <row r="783" ht="15.75" customHeight="1">
      <c r="A783" s="382"/>
      <c r="B783" s="382"/>
      <c r="C783" s="382"/>
      <c r="D783" s="382"/>
      <c r="E783" s="382"/>
      <c r="F783" s="382"/>
      <c r="G783" s="382"/>
      <c r="H783" s="382"/>
      <c r="I783" s="382"/>
      <c r="J783" s="382"/>
      <c r="K783" s="382"/>
      <c r="L783" s="382"/>
      <c r="M783" s="382"/>
      <c r="N783" s="382"/>
      <c r="O783" s="382"/>
      <c r="P783" s="382"/>
      <c r="Q783" s="382"/>
      <c r="R783" s="382"/>
      <c r="S783" s="382"/>
      <c r="T783" s="382"/>
      <c r="U783" s="382"/>
      <c r="V783" s="382"/>
      <c r="W783" s="382"/>
    </row>
    <row r="784" ht="15.75" customHeight="1">
      <c r="A784" s="382"/>
      <c r="B784" s="382"/>
      <c r="C784" s="382"/>
      <c r="D784" s="382"/>
      <c r="E784" s="382"/>
      <c r="F784" s="382"/>
      <c r="G784" s="382"/>
      <c r="H784" s="382"/>
      <c r="I784" s="382"/>
      <c r="J784" s="382"/>
      <c r="K784" s="382"/>
      <c r="L784" s="382"/>
      <c r="M784" s="382"/>
      <c r="N784" s="382"/>
      <c r="O784" s="382"/>
      <c r="P784" s="382"/>
      <c r="Q784" s="382"/>
      <c r="R784" s="382"/>
      <c r="S784" s="382"/>
      <c r="T784" s="382"/>
      <c r="U784" s="382"/>
      <c r="V784" s="382"/>
      <c r="W784" s="382"/>
    </row>
    <row r="785" ht="15.75" customHeight="1">
      <c r="A785" s="382"/>
      <c r="B785" s="382"/>
      <c r="C785" s="382"/>
      <c r="D785" s="382"/>
      <c r="E785" s="382"/>
      <c r="F785" s="382"/>
      <c r="G785" s="382"/>
      <c r="H785" s="382"/>
      <c r="I785" s="382"/>
      <c r="J785" s="382"/>
      <c r="K785" s="382"/>
      <c r="L785" s="382"/>
      <c r="M785" s="382"/>
      <c r="N785" s="382"/>
      <c r="O785" s="382"/>
      <c r="P785" s="382"/>
      <c r="Q785" s="382"/>
      <c r="R785" s="382"/>
      <c r="S785" s="382"/>
      <c r="T785" s="382"/>
      <c r="U785" s="382"/>
      <c r="V785" s="382"/>
      <c r="W785" s="382"/>
    </row>
    <row r="786" ht="15.75" customHeight="1">
      <c r="A786" s="382"/>
      <c r="B786" s="382"/>
      <c r="C786" s="382"/>
      <c r="D786" s="382"/>
      <c r="E786" s="382"/>
      <c r="F786" s="382"/>
      <c r="G786" s="382"/>
      <c r="H786" s="382"/>
      <c r="I786" s="382"/>
      <c r="J786" s="382"/>
      <c r="K786" s="382"/>
      <c r="L786" s="382"/>
      <c r="M786" s="382"/>
      <c r="N786" s="382"/>
      <c r="O786" s="382"/>
      <c r="P786" s="382"/>
      <c r="Q786" s="382"/>
      <c r="R786" s="382"/>
      <c r="S786" s="382"/>
      <c r="T786" s="382"/>
      <c r="U786" s="382"/>
      <c r="V786" s="382"/>
      <c r="W786" s="382"/>
    </row>
    <row r="787" ht="15.75" customHeight="1">
      <c r="A787" s="382"/>
      <c r="B787" s="382"/>
      <c r="C787" s="382"/>
      <c r="D787" s="382"/>
      <c r="E787" s="382"/>
      <c r="F787" s="382"/>
      <c r="G787" s="382"/>
      <c r="H787" s="382"/>
      <c r="I787" s="382"/>
      <c r="J787" s="382"/>
      <c r="K787" s="382"/>
      <c r="L787" s="382"/>
      <c r="M787" s="382"/>
      <c r="N787" s="382"/>
      <c r="O787" s="382"/>
      <c r="P787" s="382"/>
      <c r="Q787" s="382"/>
      <c r="R787" s="382"/>
      <c r="S787" s="382"/>
      <c r="T787" s="382"/>
      <c r="U787" s="382"/>
      <c r="V787" s="382"/>
      <c r="W787" s="382"/>
    </row>
    <row r="788" ht="15.75" customHeight="1">
      <c r="A788" s="382"/>
      <c r="B788" s="382"/>
      <c r="C788" s="382"/>
      <c r="D788" s="382"/>
      <c r="E788" s="382"/>
      <c r="F788" s="382"/>
      <c r="G788" s="382"/>
      <c r="H788" s="382"/>
      <c r="I788" s="382"/>
      <c r="J788" s="382"/>
      <c r="K788" s="382"/>
      <c r="L788" s="382"/>
      <c r="M788" s="382"/>
      <c r="N788" s="382"/>
      <c r="O788" s="382"/>
      <c r="P788" s="382"/>
      <c r="Q788" s="382"/>
      <c r="R788" s="382"/>
      <c r="S788" s="382"/>
      <c r="T788" s="382"/>
      <c r="U788" s="382"/>
      <c r="V788" s="382"/>
      <c r="W788" s="382"/>
    </row>
    <row r="789" ht="15.75" customHeight="1">
      <c r="A789" s="382"/>
      <c r="B789" s="382"/>
      <c r="C789" s="382"/>
      <c r="D789" s="382"/>
      <c r="E789" s="382"/>
      <c r="F789" s="382"/>
      <c r="G789" s="382"/>
      <c r="H789" s="382"/>
      <c r="I789" s="382"/>
      <c r="J789" s="382"/>
      <c r="K789" s="382"/>
      <c r="L789" s="382"/>
      <c r="M789" s="382"/>
      <c r="N789" s="382"/>
      <c r="O789" s="382"/>
      <c r="P789" s="382"/>
      <c r="Q789" s="382"/>
      <c r="R789" s="382"/>
      <c r="S789" s="382"/>
      <c r="T789" s="382"/>
      <c r="U789" s="382"/>
      <c r="V789" s="382"/>
      <c r="W789" s="382"/>
    </row>
    <row r="790" ht="15.75" customHeight="1">
      <c r="A790" s="382"/>
      <c r="B790" s="382"/>
      <c r="C790" s="382"/>
      <c r="D790" s="382"/>
      <c r="E790" s="382"/>
      <c r="F790" s="382"/>
      <c r="G790" s="382"/>
      <c r="H790" s="382"/>
      <c r="I790" s="382"/>
      <c r="J790" s="382"/>
      <c r="K790" s="382"/>
      <c r="L790" s="382"/>
      <c r="M790" s="382"/>
      <c r="N790" s="382"/>
      <c r="O790" s="382"/>
      <c r="P790" s="382"/>
      <c r="Q790" s="382"/>
      <c r="R790" s="382"/>
      <c r="S790" s="382"/>
      <c r="T790" s="382"/>
      <c r="U790" s="382"/>
      <c r="V790" s="382"/>
      <c r="W790" s="382"/>
    </row>
    <row r="791" ht="15.75" customHeight="1">
      <c r="A791" s="382"/>
      <c r="B791" s="382"/>
      <c r="C791" s="382"/>
      <c r="D791" s="382"/>
      <c r="E791" s="382"/>
      <c r="F791" s="382"/>
      <c r="G791" s="382"/>
      <c r="H791" s="382"/>
      <c r="I791" s="382"/>
      <c r="J791" s="382"/>
      <c r="K791" s="382"/>
      <c r="L791" s="382"/>
      <c r="M791" s="382"/>
      <c r="N791" s="382"/>
      <c r="O791" s="382"/>
      <c r="P791" s="382"/>
      <c r="Q791" s="382"/>
      <c r="R791" s="382"/>
      <c r="S791" s="382"/>
      <c r="T791" s="382"/>
      <c r="U791" s="382"/>
      <c r="V791" s="382"/>
      <c r="W791" s="382"/>
    </row>
    <row r="792" ht="15.75" customHeight="1">
      <c r="A792" s="382"/>
      <c r="B792" s="382"/>
      <c r="C792" s="382"/>
      <c r="D792" s="382"/>
      <c r="E792" s="382"/>
      <c r="F792" s="382"/>
      <c r="G792" s="382"/>
      <c r="H792" s="382"/>
      <c r="I792" s="382"/>
      <c r="J792" s="382"/>
      <c r="K792" s="382"/>
      <c r="L792" s="382"/>
      <c r="M792" s="382"/>
      <c r="N792" s="382"/>
      <c r="O792" s="382"/>
      <c r="P792" s="382"/>
      <c r="Q792" s="382"/>
      <c r="R792" s="382"/>
      <c r="S792" s="382"/>
      <c r="T792" s="382"/>
      <c r="U792" s="382"/>
      <c r="V792" s="382"/>
      <c r="W792" s="382"/>
    </row>
    <row r="793" ht="15.75" customHeight="1">
      <c r="A793" s="382"/>
      <c r="B793" s="382"/>
      <c r="C793" s="382"/>
      <c r="D793" s="382"/>
      <c r="E793" s="382"/>
      <c r="F793" s="382"/>
      <c r="G793" s="382"/>
      <c r="H793" s="382"/>
      <c r="I793" s="382"/>
      <c r="J793" s="382"/>
      <c r="K793" s="382"/>
      <c r="L793" s="382"/>
      <c r="M793" s="382"/>
      <c r="N793" s="382"/>
      <c r="O793" s="382"/>
      <c r="P793" s="382"/>
      <c r="Q793" s="382"/>
      <c r="R793" s="382"/>
      <c r="S793" s="382"/>
      <c r="T793" s="382"/>
      <c r="U793" s="382"/>
      <c r="V793" s="382"/>
      <c r="W793" s="382"/>
    </row>
    <row r="794" ht="15.75" customHeight="1">
      <c r="A794" s="382"/>
      <c r="B794" s="382"/>
      <c r="C794" s="382"/>
      <c r="D794" s="382"/>
      <c r="E794" s="382"/>
      <c r="F794" s="382"/>
      <c r="G794" s="382"/>
      <c r="H794" s="382"/>
      <c r="I794" s="382"/>
      <c r="J794" s="382"/>
      <c r="K794" s="382"/>
      <c r="L794" s="382"/>
      <c r="M794" s="382"/>
      <c r="N794" s="382"/>
      <c r="O794" s="382"/>
      <c r="P794" s="382"/>
      <c r="Q794" s="382"/>
      <c r="R794" s="382"/>
      <c r="S794" s="382"/>
      <c r="T794" s="382"/>
      <c r="U794" s="382"/>
      <c r="V794" s="382"/>
      <c r="W794" s="382"/>
    </row>
    <row r="795" ht="15.75" customHeight="1">
      <c r="A795" s="382"/>
      <c r="B795" s="382"/>
      <c r="C795" s="382"/>
      <c r="D795" s="382"/>
      <c r="E795" s="382"/>
      <c r="F795" s="382"/>
      <c r="G795" s="382"/>
      <c r="H795" s="382"/>
      <c r="I795" s="382"/>
      <c r="J795" s="382"/>
      <c r="K795" s="382"/>
      <c r="L795" s="382"/>
      <c r="M795" s="382"/>
      <c r="N795" s="382"/>
      <c r="O795" s="382"/>
      <c r="P795" s="382"/>
      <c r="Q795" s="382"/>
      <c r="R795" s="382"/>
      <c r="S795" s="382"/>
      <c r="T795" s="382"/>
      <c r="U795" s="382"/>
      <c r="V795" s="382"/>
      <c r="W795" s="382"/>
    </row>
    <row r="796" ht="15.75" customHeight="1">
      <c r="A796" s="382"/>
      <c r="B796" s="382"/>
      <c r="C796" s="382"/>
      <c r="D796" s="382"/>
      <c r="E796" s="382"/>
      <c r="F796" s="382"/>
      <c r="G796" s="382"/>
      <c r="H796" s="382"/>
      <c r="I796" s="382"/>
      <c r="J796" s="382"/>
      <c r="K796" s="382"/>
      <c r="L796" s="382"/>
      <c r="M796" s="382"/>
      <c r="N796" s="382"/>
      <c r="O796" s="382"/>
      <c r="P796" s="382"/>
      <c r="Q796" s="382"/>
      <c r="R796" s="382"/>
      <c r="S796" s="382"/>
      <c r="T796" s="382"/>
      <c r="U796" s="382"/>
      <c r="V796" s="382"/>
      <c r="W796" s="382"/>
    </row>
    <row r="797" ht="15.75" customHeight="1">
      <c r="A797" s="382"/>
      <c r="B797" s="382"/>
      <c r="C797" s="382"/>
      <c r="D797" s="382"/>
      <c r="E797" s="382"/>
      <c r="F797" s="382"/>
      <c r="G797" s="382"/>
      <c r="H797" s="382"/>
      <c r="I797" s="382"/>
      <c r="J797" s="382"/>
      <c r="K797" s="382"/>
      <c r="L797" s="382"/>
      <c r="M797" s="382"/>
      <c r="N797" s="382"/>
      <c r="O797" s="382"/>
      <c r="P797" s="382"/>
      <c r="Q797" s="382"/>
      <c r="R797" s="382"/>
      <c r="S797" s="382"/>
      <c r="T797" s="382"/>
      <c r="U797" s="382"/>
      <c r="V797" s="382"/>
      <c r="W797" s="382"/>
    </row>
    <row r="798" ht="15.75" customHeight="1">
      <c r="A798" s="382"/>
      <c r="B798" s="382"/>
      <c r="C798" s="382"/>
      <c r="D798" s="382"/>
      <c r="E798" s="382"/>
      <c r="F798" s="382"/>
      <c r="G798" s="382"/>
      <c r="H798" s="382"/>
      <c r="I798" s="382"/>
      <c r="J798" s="382"/>
      <c r="K798" s="382"/>
      <c r="L798" s="382"/>
      <c r="M798" s="382"/>
      <c r="N798" s="382"/>
      <c r="O798" s="382"/>
      <c r="P798" s="382"/>
      <c r="Q798" s="382"/>
      <c r="R798" s="382"/>
      <c r="S798" s="382"/>
      <c r="T798" s="382"/>
      <c r="U798" s="382"/>
      <c r="V798" s="382"/>
      <c r="W798" s="382"/>
    </row>
    <row r="799" ht="15.75" customHeight="1">
      <c r="A799" s="382"/>
      <c r="B799" s="382"/>
      <c r="C799" s="382"/>
      <c r="D799" s="382"/>
      <c r="E799" s="382"/>
      <c r="F799" s="382"/>
      <c r="G799" s="382"/>
      <c r="H799" s="382"/>
      <c r="I799" s="382"/>
      <c r="J799" s="382"/>
      <c r="K799" s="382"/>
      <c r="L799" s="382"/>
      <c r="M799" s="382"/>
      <c r="N799" s="382"/>
      <c r="O799" s="382"/>
      <c r="P799" s="382"/>
      <c r="Q799" s="382"/>
      <c r="R799" s="382"/>
      <c r="S799" s="382"/>
      <c r="T799" s="382"/>
      <c r="U799" s="382"/>
      <c r="V799" s="382"/>
      <c r="W799" s="382"/>
    </row>
    <row r="800" ht="15.75" customHeight="1">
      <c r="A800" s="382"/>
      <c r="B800" s="382"/>
      <c r="C800" s="382"/>
      <c r="D800" s="382"/>
      <c r="E800" s="382"/>
      <c r="F800" s="382"/>
      <c r="G800" s="382"/>
      <c r="H800" s="382"/>
      <c r="I800" s="382"/>
      <c r="J800" s="382"/>
      <c r="K800" s="382"/>
      <c r="L800" s="382"/>
      <c r="M800" s="382"/>
      <c r="N800" s="382"/>
      <c r="O800" s="382"/>
      <c r="P800" s="382"/>
      <c r="Q800" s="382"/>
      <c r="R800" s="382"/>
      <c r="S800" s="382"/>
      <c r="T800" s="382"/>
      <c r="U800" s="382"/>
      <c r="V800" s="382"/>
      <c r="W800" s="382"/>
    </row>
    <row r="801" ht="15.75" customHeight="1">
      <c r="A801" s="382"/>
      <c r="B801" s="382"/>
      <c r="C801" s="382"/>
      <c r="D801" s="382"/>
      <c r="E801" s="382"/>
      <c r="F801" s="382"/>
      <c r="G801" s="382"/>
      <c r="H801" s="382"/>
      <c r="I801" s="382"/>
      <c r="J801" s="382"/>
      <c r="K801" s="382"/>
      <c r="L801" s="382"/>
      <c r="M801" s="382"/>
      <c r="N801" s="382"/>
      <c r="O801" s="382"/>
      <c r="P801" s="382"/>
      <c r="Q801" s="382"/>
      <c r="R801" s="382"/>
      <c r="S801" s="382"/>
      <c r="T801" s="382"/>
      <c r="U801" s="382"/>
      <c r="V801" s="382"/>
      <c r="W801" s="382"/>
    </row>
    <row r="802" ht="15.75" customHeight="1">
      <c r="A802" s="382"/>
      <c r="B802" s="382"/>
      <c r="C802" s="382"/>
      <c r="D802" s="382"/>
      <c r="E802" s="382"/>
      <c r="F802" s="382"/>
      <c r="G802" s="382"/>
      <c r="H802" s="382"/>
      <c r="I802" s="382"/>
      <c r="J802" s="382"/>
      <c r="K802" s="382"/>
      <c r="L802" s="382"/>
      <c r="M802" s="382"/>
      <c r="N802" s="382"/>
      <c r="O802" s="382"/>
      <c r="P802" s="382"/>
      <c r="Q802" s="382"/>
      <c r="R802" s="382"/>
      <c r="S802" s="382"/>
      <c r="T802" s="382"/>
      <c r="U802" s="382"/>
      <c r="V802" s="382"/>
      <c r="W802" s="382"/>
    </row>
    <row r="803" ht="15.75" customHeight="1">
      <c r="A803" s="382"/>
      <c r="B803" s="382"/>
      <c r="C803" s="382"/>
      <c r="D803" s="382"/>
      <c r="E803" s="382"/>
      <c r="F803" s="382"/>
      <c r="G803" s="382"/>
      <c r="H803" s="382"/>
      <c r="I803" s="382"/>
      <c r="J803" s="382"/>
      <c r="K803" s="382"/>
      <c r="L803" s="382"/>
      <c r="M803" s="382"/>
      <c r="N803" s="382"/>
      <c r="O803" s="382"/>
      <c r="P803" s="382"/>
      <c r="Q803" s="382"/>
      <c r="R803" s="382"/>
      <c r="S803" s="382"/>
      <c r="T803" s="382"/>
      <c r="U803" s="382"/>
      <c r="V803" s="382"/>
      <c r="W803" s="382"/>
    </row>
    <row r="804" ht="15.75" customHeight="1">
      <c r="A804" s="382"/>
      <c r="B804" s="382"/>
      <c r="C804" s="382"/>
      <c r="D804" s="382"/>
      <c r="E804" s="382"/>
      <c r="F804" s="382"/>
      <c r="G804" s="382"/>
      <c r="H804" s="382"/>
      <c r="I804" s="382"/>
      <c r="J804" s="382"/>
      <c r="K804" s="382"/>
      <c r="L804" s="382"/>
      <c r="M804" s="382"/>
      <c r="N804" s="382"/>
      <c r="O804" s="382"/>
      <c r="P804" s="382"/>
      <c r="Q804" s="382"/>
      <c r="R804" s="382"/>
      <c r="S804" s="382"/>
      <c r="T804" s="382"/>
      <c r="U804" s="382"/>
      <c r="V804" s="382"/>
      <c r="W804" s="382"/>
    </row>
    <row r="805" ht="15.75" customHeight="1">
      <c r="A805" s="382"/>
      <c r="B805" s="382"/>
      <c r="C805" s="382"/>
      <c r="D805" s="382"/>
      <c r="E805" s="382"/>
      <c r="F805" s="382"/>
      <c r="G805" s="382"/>
      <c r="H805" s="382"/>
      <c r="I805" s="382"/>
      <c r="J805" s="382"/>
      <c r="K805" s="382"/>
      <c r="L805" s="382"/>
      <c r="M805" s="382"/>
      <c r="N805" s="382"/>
      <c r="O805" s="382"/>
      <c r="P805" s="382"/>
      <c r="Q805" s="382"/>
      <c r="R805" s="382"/>
      <c r="S805" s="382"/>
      <c r="T805" s="382"/>
      <c r="U805" s="382"/>
      <c r="V805" s="382"/>
      <c r="W805" s="382"/>
    </row>
    <row r="806" ht="15.75" customHeight="1">
      <c r="A806" s="382"/>
      <c r="B806" s="382"/>
      <c r="C806" s="382"/>
      <c r="D806" s="382"/>
      <c r="E806" s="382"/>
      <c r="F806" s="382"/>
      <c r="G806" s="382"/>
      <c r="H806" s="382"/>
      <c r="I806" s="382"/>
      <c r="J806" s="382"/>
      <c r="K806" s="382"/>
      <c r="L806" s="382"/>
      <c r="M806" s="382"/>
      <c r="N806" s="382"/>
      <c r="O806" s="382"/>
      <c r="P806" s="382"/>
      <c r="Q806" s="382"/>
      <c r="R806" s="382"/>
      <c r="S806" s="382"/>
      <c r="T806" s="382"/>
      <c r="U806" s="382"/>
      <c r="V806" s="382"/>
      <c r="W806" s="382"/>
    </row>
    <row r="807" ht="15.75" customHeight="1">
      <c r="A807" s="382"/>
      <c r="B807" s="382"/>
      <c r="C807" s="382"/>
      <c r="D807" s="382"/>
      <c r="E807" s="382"/>
      <c r="F807" s="382"/>
      <c r="G807" s="382"/>
      <c r="H807" s="382"/>
      <c r="I807" s="382"/>
      <c r="J807" s="382"/>
      <c r="K807" s="382"/>
      <c r="L807" s="382"/>
      <c r="M807" s="382"/>
      <c r="N807" s="382"/>
      <c r="O807" s="382"/>
      <c r="P807" s="382"/>
      <c r="Q807" s="382"/>
      <c r="R807" s="382"/>
      <c r="S807" s="382"/>
      <c r="T807" s="382"/>
      <c r="U807" s="382"/>
      <c r="V807" s="382"/>
      <c r="W807" s="382"/>
    </row>
    <row r="808" ht="15.75" customHeight="1">
      <c r="A808" s="382"/>
      <c r="B808" s="382"/>
      <c r="C808" s="382"/>
      <c r="D808" s="382"/>
      <c r="E808" s="382"/>
      <c r="F808" s="382"/>
      <c r="G808" s="382"/>
      <c r="H808" s="382"/>
      <c r="I808" s="382"/>
      <c r="J808" s="382"/>
      <c r="K808" s="382"/>
      <c r="L808" s="382"/>
      <c r="M808" s="382"/>
      <c r="N808" s="382"/>
      <c r="O808" s="382"/>
      <c r="P808" s="382"/>
      <c r="Q808" s="382"/>
      <c r="R808" s="382"/>
      <c r="S808" s="382"/>
      <c r="T808" s="382"/>
      <c r="U808" s="382"/>
      <c r="V808" s="382"/>
      <c r="W808" s="382"/>
    </row>
    <row r="809" ht="15.75" customHeight="1">
      <c r="A809" s="382"/>
      <c r="B809" s="382"/>
      <c r="C809" s="382"/>
      <c r="D809" s="382"/>
      <c r="E809" s="382"/>
      <c r="F809" s="382"/>
      <c r="G809" s="382"/>
      <c r="H809" s="382"/>
      <c r="I809" s="382"/>
      <c r="J809" s="382"/>
      <c r="K809" s="382"/>
      <c r="L809" s="382"/>
      <c r="M809" s="382"/>
      <c r="N809" s="382"/>
      <c r="O809" s="382"/>
      <c r="P809" s="382"/>
      <c r="Q809" s="382"/>
      <c r="R809" s="382"/>
      <c r="S809" s="382"/>
      <c r="T809" s="382"/>
      <c r="U809" s="382"/>
      <c r="V809" s="382"/>
      <c r="W809" s="382"/>
    </row>
    <row r="810" ht="15.75" customHeight="1">
      <c r="A810" s="382"/>
      <c r="B810" s="382"/>
      <c r="C810" s="382"/>
      <c r="D810" s="382"/>
      <c r="E810" s="382"/>
      <c r="F810" s="382"/>
      <c r="G810" s="382"/>
      <c r="H810" s="382"/>
      <c r="I810" s="382"/>
      <c r="J810" s="382"/>
      <c r="K810" s="382"/>
      <c r="L810" s="382"/>
      <c r="M810" s="382"/>
      <c r="N810" s="382"/>
      <c r="O810" s="382"/>
      <c r="P810" s="382"/>
      <c r="Q810" s="382"/>
      <c r="R810" s="382"/>
      <c r="S810" s="382"/>
      <c r="T810" s="382"/>
      <c r="U810" s="382"/>
      <c r="V810" s="382"/>
      <c r="W810" s="382"/>
    </row>
    <row r="811" ht="15.75" customHeight="1">
      <c r="A811" s="382"/>
      <c r="B811" s="382"/>
      <c r="C811" s="382"/>
      <c r="D811" s="382"/>
      <c r="E811" s="382"/>
      <c r="F811" s="382"/>
      <c r="G811" s="382"/>
      <c r="H811" s="382"/>
      <c r="I811" s="382"/>
      <c r="J811" s="382"/>
      <c r="K811" s="382"/>
      <c r="L811" s="382"/>
      <c r="M811" s="382"/>
      <c r="N811" s="382"/>
      <c r="O811" s="382"/>
      <c r="P811" s="382"/>
      <c r="Q811" s="382"/>
      <c r="R811" s="382"/>
      <c r="S811" s="382"/>
      <c r="T811" s="382"/>
      <c r="U811" s="382"/>
      <c r="V811" s="382"/>
      <c r="W811" s="382"/>
    </row>
    <row r="812" ht="15.75" customHeight="1">
      <c r="A812" s="382"/>
      <c r="B812" s="382"/>
      <c r="C812" s="382"/>
      <c r="D812" s="382"/>
      <c r="E812" s="382"/>
      <c r="F812" s="382"/>
      <c r="G812" s="382"/>
      <c r="H812" s="382"/>
      <c r="I812" s="382"/>
      <c r="J812" s="382"/>
      <c r="K812" s="382"/>
      <c r="L812" s="382"/>
      <c r="M812" s="382"/>
      <c r="N812" s="382"/>
      <c r="O812" s="382"/>
      <c r="P812" s="382"/>
      <c r="Q812" s="382"/>
      <c r="R812" s="382"/>
      <c r="S812" s="382"/>
      <c r="T812" s="382"/>
      <c r="U812" s="382"/>
      <c r="V812" s="382"/>
      <c r="W812" s="382"/>
    </row>
    <row r="813" ht="15.75" customHeight="1">
      <c r="A813" s="382"/>
      <c r="B813" s="382"/>
      <c r="C813" s="382"/>
      <c r="D813" s="382"/>
      <c r="E813" s="382"/>
      <c r="F813" s="382"/>
      <c r="G813" s="382"/>
      <c r="H813" s="382"/>
      <c r="I813" s="382"/>
      <c r="J813" s="382"/>
      <c r="K813" s="382"/>
      <c r="L813" s="382"/>
      <c r="M813" s="382"/>
      <c r="N813" s="382"/>
      <c r="O813" s="382"/>
      <c r="P813" s="382"/>
      <c r="Q813" s="382"/>
      <c r="R813" s="382"/>
      <c r="S813" s="382"/>
      <c r="T813" s="382"/>
      <c r="U813" s="382"/>
      <c r="V813" s="382"/>
      <c r="W813" s="382"/>
    </row>
    <row r="814" ht="15.75" customHeight="1">
      <c r="A814" s="382"/>
      <c r="B814" s="382"/>
      <c r="C814" s="382"/>
      <c r="D814" s="382"/>
      <c r="E814" s="382"/>
      <c r="F814" s="382"/>
      <c r="G814" s="382"/>
      <c r="H814" s="382"/>
      <c r="I814" s="382"/>
      <c r="J814" s="382"/>
      <c r="K814" s="382"/>
      <c r="L814" s="382"/>
      <c r="M814" s="382"/>
      <c r="N814" s="382"/>
      <c r="O814" s="382"/>
      <c r="P814" s="382"/>
      <c r="Q814" s="382"/>
      <c r="R814" s="382"/>
      <c r="S814" s="382"/>
      <c r="T814" s="382"/>
      <c r="U814" s="382"/>
      <c r="V814" s="382"/>
      <c r="W814" s="382"/>
    </row>
    <row r="815" ht="15.75" customHeight="1">
      <c r="A815" s="382"/>
      <c r="B815" s="382"/>
      <c r="C815" s="382"/>
      <c r="D815" s="382"/>
      <c r="E815" s="382"/>
      <c r="F815" s="382"/>
      <c r="G815" s="382"/>
      <c r="H815" s="382"/>
      <c r="I815" s="382"/>
      <c r="J815" s="382"/>
      <c r="K815" s="382"/>
      <c r="L815" s="382"/>
      <c r="M815" s="382"/>
      <c r="N815" s="382"/>
      <c r="O815" s="382"/>
      <c r="P815" s="382"/>
      <c r="Q815" s="382"/>
      <c r="R815" s="382"/>
      <c r="S815" s="382"/>
      <c r="T815" s="382"/>
      <c r="U815" s="382"/>
      <c r="V815" s="382"/>
      <c r="W815" s="382"/>
    </row>
    <row r="816" ht="15.75" customHeight="1">
      <c r="A816" s="382"/>
      <c r="B816" s="382"/>
      <c r="C816" s="382"/>
      <c r="D816" s="382"/>
      <c r="E816" s="382"/>
      <c r="F816" s="382"/>
      <c r="G816" s="382"/>
      <c r="H816" s="382"/>
      <c r="I816" s="382"/>
      <c r="J816" s="382"/>
      <c r="K816" s="382"/>
      <c r="L816" s="382"/>
      <c r="M816" s="382"/>
      <c r="N816" s="382"/>
      <c r="O816" s="382"/>
      <c r="P816" s="382"/>
      <c r="Q816" s="382"/>
      <c r="R816" s="382"/>
      <c r="S816" s="382"/>
      <c r="T816" s="382"/>
      <c r="U816" s="382"/>
      <c r="V816" s="382"/>
      <c r="W816" s="382"/>
    </row>
    <row r="817" ht="15.75" customHeight="1">
      <c r="A817" s="382"/>
      <c r="B817" s="382"/>
      <c r="C817" s="382"/>
      <c r="D817" s="382"/>
      <c r="E817" s="382"/>
      <c r="F817" s="382"/>
      <c r="G817" s="382"/>
      <c r="H817" s="382"/>
      <c r="I817" s="382"/>
      <c r="J817" s="382"/>
      <c r="K817" s="382"/>
      <c r="L817" s="382"/>
      <c r="M817" s="382"/>
      <c r="N817" s="382"/>
      <c r="O817" s="382"/>
      <c r="P817" s="382"/>
      <c r="Q817" s="382"/>
      <c r="R817" s="382"/>
      <c r="S817" s="382"/>
      <c r="T817" s="382"/>
      <c r="U817" s="382"/>
      <c r="V817" s="382"/>
      <c r="W817" s="382"/>
    </row>
    <row r="818" ht="15.75" customHeight="1">
      <c r="A818" s="382"/>
      <c r="B818" s="382"/>
      <c r="C818" s="382"/>
      <c r="D818" s="382"/>
      <c r="E818" s="382"/>
      <c r="F818" s="382"/>
      <c r="G818" s="382"/>
      <c r="H818" s="382"/>
      <c r="I818" s="382"/>
      <c r="J818" s="382"/>
      <c r="K818" s="382"/>
      <c r="L818" s="382"/>
      <c r="M818" s="382"/>
      <c r="N818" s="382"/>
      <c r="O818" s="382"/>
      <c r="P818" s="382"/>
      <c r="Q818" s="382"/>
      <c r="R818" s="382"/>
      <c r="S818" s="382"/>
      <c r="T818" s="382"/>
      <c r="U818" s="382"/>
      <c r="V818" s="382"/>
      <c r="W818" s="382"/>
    </row>
    <row r="819" ht="15.75" customHeight="1">
      <c r="A819" s="382"/>
      <c r="B819" s="382"/>
      <c r="C819" s="382"/>
      <c r="D819" s="382"/>
      <c r="E819" s="382"/>
      <c r="F819" s="382"/>
      <c r="G819" s="382"/>
      <c r="H819" s="382"/>
      <c r="I819" s="382"/>
      <c r="J819" s="382"/>
      <c r="K819" s="382"/>
      <c r="L819" s="382"/>
      <c r="M819" s="382"/>
      <c r="N819" s="382"/>
      <c r="O819" s="382"/>
      <c r="P819" s="382"/>
      <c r="Q819" s="382"/>
      <c r="R819" s="382"/>
      <c r="S819" s="382"/>
      <c r="T819" s="382"/>
      <c r="U819" s="382"/>
      <c r="V819" s="382"/>
      <c r="W819" s="382"/>
    </row>
    <row r="820" ht="15.75" customHeight="1">
      <c r="A820" s="382"/>
      <c r="B820" s="382"/>
      <c r="C820" s="382"/>
      <c r="D820" s="382"/>
      <c r="E820" s="382"/>
      <c r="F820" s="382"/>
      <c r="G820" s="382"/>
      <c r="H820" s="382"/>
      <c r="I820" s="382"/>
      <c r="J820" s="382"/>
      <c r="K820" s="382"/>
      <c r="L820" s="382"/>
      <c r="M820" s="382"/>
      <c r="N820" s="382"/>
      <c r="O820" s="382"/>
      <c r="P820" s="382"/>
      <c r="Q820" s="382"/>
      <c r="R820" s="382"/>
      <c r="S820" s="382"/>
      <c r="T820" s="382"/>
      <c r="U820" s="382"/>
      <c r="V820" s="382"/>
      <c r="W820" s="382"/>
    </row>
    <row r="821" ht="15.75" customHeight="1">
      <c r="A821" s="382"/>
      <c r="B821" s="382"/>
      <c r="C821" s="382"/>
      <c r="D821" s="382"/>
      <c r="E821" s="382"/>
      <c r="F821" s="382"/>
      <c r="G821" s="382"/>
      <c r="H821" s="382"/>
      <c r="I821" s="382"/>
      <c r="J821" s="382"/>
      <c r="K821" s="382"/>
      <c r="L821" s="382"/>
      <c r="M821" s="382"/>
      <c r="N821" s="382"/>
      <c r="O821" s="382"/>
      <c r="P821" s="382"/>
      <c r="Q821" s="382"/>
      <c r="R821" s="382"/>
      <c r="S821" s="382"/>
      <c r="T821" s="382"/>
      <c r="U821" s="382"/>
      <c r="V821" s="382"/>
      <c r="W821" s="382"/>
    </row>
    <row r="822" ht="15.75" customHeight="1">
      <c r="A822" s="382"/>
      <c r="B822" s="382"/>
      <c r="C822" s="382"/>
      <c r="D822" s="382"/>
      <c r="E822" s="382"/>
      <c r="F822" s="382"/>
      <c r="G822" s="382"/>
      <c r="H822" s="382"/>
      <c r="I822" s="382"/>
      <c r="J822" s="382"/>
      <c r="K822" s="382"/>
      <c r="L822" s="382"/>
      <c r="M822" s="382"/>
      <c r="N822" s="382"/>
      <c r="O822" s="382"/>
      <c r="P822" s="382"/>
      <c r="Q822" s="382"/>
      <c r="R822" s="382"/>
      <c r="S822" s="382"/>
      <c r="T822" s="382"/>
      <c r="U822" s="382"/>
      <c r="V822" s="382"/>
      <c r="W822" s="382"/>
    </row>
    <row r="823" ht="15.75" customHeight="1">
      <c r="A823" s="382"/>
      <c r="B823" s="382"/>
      <c r="C823" s="382"/>
      <c r="D823" s="382"/>
      <c r="E823" s="382"/>
      <c r="F823" s="382"/>
      <c r="G823" s="382"/>
      <c r="H823" s="382"/>
      <c r="I823" s="382"/>
      <c r="J823" s="382"/>
      <c r="K823" s="382"/>
      <c r="L823" s="382"/>
      <c r="M823" s="382"/>
      <c r="N823" s="382"/>
      <c r="O823" s="382"/>
      <c r="P823" s="382"/>
      <c r="Q823" s="382"/>
      <c r="R823" s="382"/>
      <c r="S823" s="382"/>
      <c r="T823" s="382"/>
      <c r="U823" s="382"/>
      <c r="V823" s="382"/>
      <c r="W823" s="382"/>
    </row>
    <row r="824" ht="15.75" customHeight="1">
      <c r="A824" s="382"/>
      <c r="B824" s="382"/>
      <c r="C824" s="382"/>
      <c r="D824" s="382"/>
      <c r="E824" s="382"/>
      <c r="F824" s="382"/>
      <c r="G824" s="382"/>
      <c r="H824" s="382"/>
      <c r="I824" s="382"/>
      <c r="J824" s="382"/>
      <c r="K824" s="382"/>
      <c r="L824" s="382"/>
      <c r="M824" s="382"/>
      <c r="N824" s="382"/>
      <c r="O824" s="382"/>
      <c r="P824" s="382"/>
      <c r="Q824" s="382"/>
      <c r="R824" s="382"/>
      <c r="S824" s="382"/>
      <c r="T824" s="382"/>
      <c r="U824" s="382"/>
      <c r="V824" s="382"/>
      <c r="W824" s="382"/>
    </row>
    <row r="825" ht="15.75" customHeight="1">
      <c r="A825" s="382"/>
      <c r="B825" s="382"/>
      <c r="C825" s="382"/>
      <c r="D825" s="382"/>
      <c r="E825" s="382"/>
      <c r="F825" s="382"/>
      <c r="G825" s="382"/>
      <c r="H825" s="382"/>
      <c r="I825" s="382"/>
      <c r="J825" s="382"/>
      <c r="K825" s="382"/>
      <c r="L825" s="382"/>
      <c r="M825" s="382"/>
      <c r="N825" s="382"/>
      <c r="O825" s="382"/>
      <c r="P825" s="382"/>
      <c r="Q825" s="382"/>
      <c r="R825" s="382"/>
      <c r="S825" s="382"/>
      <c r="T825" s="382"/>
      <c r="U825" s="382"/>
      <c r="V825" s="382"/>
      <c r="W825" s="382"/>
    </row>
    <row r="826" ht="15.75" customHeight="1">
      <c r="A826" s="382"/>
      <c r="B826" s="382"/>
      <c r="C826" s="382"/>
      <c r="D826" s="382"/>
      <c r="E826" s="382"/>
      <c r="F826" s="382"/>
      <c r="G826" s="382"/>
      <c r="H826" s="382"/>
      <c r="I826" s="382"/>
      <c r="J826" s="382"/>
      <c r="K826" s="382"/>
      <c r="L826" s="382"/>
      <c r="M826" s="382"/>
      <c r="N826" s="382"/>
      <c r="O826" s="382"/>
      <c r="P826" s="382"/>
      <c r="Q826" s="382"/>
      <c r="R826" s="382"/>
      <c r="S826" s="382"/>
      <c r="T826" s="382"/>
      <c r="U826" s="382"/>
      <c r="V826" s="382"/>
      <c r="W826" s="382"/>
    </row>
    <row r="827" ht="15.75" customHeight="1">
      <c r="A827" s="382"/>
      <c r="B827" s="382"/>
      <c r="C827" s="382"/>
      <c r="D827" s="382"/>
      <c r="E827" s="382"/>
      <c r="F827" s="382"/>
      <c r="G827" s="382"/>
      <c r="H827" s="382"/>
      <c r="I827" s="382"/>
      <c r="J827" s="382"/>
      <c r="K827" s="382"/>
      <c r="L827" s="382"/>
      <c r="M827" s="382"/>
      <c r="N827" s="382"/>
      <c r="O827" s="382"/>
      <c r="P827" s="382"/>
      <c r="Q827" s="382"/>
      <c r="R827" s="382"/>
      <c r="S827" s="382"/>
      <c r="T827" s="382"/>
      <c r="U827" s="382"/>
      <c r="V827" s="382"/>
      <c r="W827" s="382"/>
    </row>
    <row r="828" ht="15.75" customHeight="1">
      <c r="A828" s="382"/>
      <c r="B828" s="382"/>
      <c r="C828" s="382"/>
      <c r="D828" s="382"/>
      <c r="E828" s="382"/>
      <c r="F828" s="382"/>
      <c r="G828" s="382"/>
      <c r="H828" s="382"/>
      <c r="I828" s="382"/>
      <c r="J828" s="382"/>
      <c r="K828" s="382"/>
      <c r="L828" s="382"/>
      <c r="M828" s="382"/>
      <c r="N828" s="382"/>
      <c r="O828" s="382"/>
      <c r="P828" s="382"/>
      <c r="Q828" s="382"/>
      <c r="R828" s="382"/>
      <c r="S828" s="382"/>
      <c r="T828" s="382"/>
      <c r="U828" s="382"/>
      <c r="V828" s="382"/>
      <c r="W828" s="382"/>
    </row>
    <row r="829" ht="15.75" customHeight="1">
      <c r="A829" s="382"/>
      <c r="B829" s="382"/>
      <c r="C829" s="382"/>
      <c r="D829" s="382"/>
      <c r="E829" s="382"/>
      <c r="F829" s="382"/>
      <c r="G829" s="382"/>
      <c r="H829" s="382"/>
      <c r="I829" s="382"/>
      <c r="J829" s="382"/>
      <c r="K829" s="382"/>
      <c r="L829" s="382"/>
      <c r="M829" s="382"/>
      <c r="N829" s="382"/>
      <c r="O829" s="382"/>
      <c r="P829" s="382"/>
      <c r="Q829" s="382"/>
      <c r="R829" s="382"/>
      <c r="S829" s="382"/>
      <c r="T829" s="382"/>
      <c r="U829" s="382"/>
      <c r="V829" s="382"/>
      <c r="W829" s="382"/>
    </row>
    <row r="830" ht="15.75" customHeight="1">
      <c r="A830" s="382"/>
      <c r="B830" s="382"/>
      <c r="C830" s="382"/>
      <c r="D830" s="382"/>
      <c r="E830" s="382"/>
      <c r="F830" s="382"/>
      <c r="G830" s="382"/>
      <c r="H830" s="382"/>
      <c r="I830" s="382"/>
      <c r="J830" s="382"/>
      <c r="K830" s="382"/>
      <c r="L830" s="382"/>
      <c r="M830" s="382"/>
      <c r="N830" s="382"/>
      <c r="O830" s="382"/>
      <c r="P830" s="382"/>
      <c r="Q830" s="382"/>
      <c r="R830" s="382"/>
      <c r="S830" s="382"/>
      <c r="T830" s="382"/>
      <c r="U830" s="382"/>
      <c r="V830" s="382"/>
      <c r="W830" s="382"/>
    </row>
    <row r="831" ht="15.75" customHeight="1">
      <c r="A831" s="382"/>
      <c r="B831" s="382"/>
      <c r="C831" s="382"/>
      <c r="D831" s="382"/>
      <c r="E831" s="382"/>
      <c r="F831" s="382"/>
      <c r="G831" s="382"/>
      <c r="H831" s="382"/>
      <c r="I831" s="382"/>
      <c r="J831" s="382"/>
      <c r="K831" s="382"/>
      <c r="L831" s="382"/>
      <c r="M831" s="382"/>
      <c r="N831" s="382"/>
      <c r="O831" s="382"/>
      <c r="P831" s="382"/>
      <c r="Q831" s="382"/>
      <c r="R831" s="382"/>
      <c r="S831" s="382"/>
      <c r="T831" s="382"/>
      <c r="U831" s="382"/>
      <c r="V831" s="382"/>
      <c r="W831" s="382"/>
    </row>
    <row r="832" ht="15.75" customHeight="1">
      <c r="A832" s="382"/>
      <c r="B832" s="382"/>
      <c r="C832" s="382"/>
      <c r="D832" s="382"/>
      <c r="E832" s="382"/>
      <c r="F832" s="382"/>
      <c r="G832" s="382"/>
      <c r="H832" s="382"/>
      <c r="I832" s="382"/>
      <c r="J832" s="382"/>
      <c r="K832" s="382"/>
      <c r="L832" s="382"/>
      <c r="M832" s="382"/>
      <c r="N832" s="382"/>
      <c r="O832" s="382"/>
      <c r="P832" s="382"/>
      <c r="Q832" s="382"/>
      <c r="R832" s="382"/>
      <c r="S832" s="382"/>
      <c r="T832" s="382"/>
      <c r="U832" s="382"/>
      <c r="V832" s="382"/>
      <c r="W832" s="382"/>
    </row>
    <row r="833" ht="15.75" customHeight="1">
      <c r="A833" s="382"/>
      <c r="B833" s="382"/>
      <c r="C833" s="382"/>
      <c r="D833" s="382"/>
      <c r="E833" s="382"/>
      <c r="F833" s="382"/>
      <c r="G833" s="382"/>
      <c r="H833" s="382"/>
      <c r="I833" s="382"/>
      <c r="J833" s="382"/>
      <c r="K833" s="382"/>
      <c r="L833" s="382"/>
      <c r="M833" s="382"/>
      <c r="N833" s="382"/>
      <c r="O833" s="382"/>
      <c r="P833" s="382"/>
      <c r="Q833" s="382"/>
      <c r="R833" s="382"/>
      <c r="S833" s="382"/>
      <c r="T833" s="382"/>
      <c r="U833" s="382"/>
      <c r="V833" s="382"/>
      <c r="W833" s="382"/>
    </row>
    <row r="834" ht="15.75" customHeight="1">
      <c r="A834" s="382"/>
      <c r="B834" s="382"/>
      <c r="C834" s="382"/>
      <c r="D834" s="382"/>
      <c r="E834" s="382"/>
      <c r="F834" s="382"/>
      <c r="G834" s="382"/>
      <c r="H834" s="382"/>
      <c r="I834" s="382"/>
      <c r="J834" s="382"/>
      <c r="K834" s="382"/>
      <c r="L834" s="382"/>
      <c r="M834" s="382"/>
      <c r="N834" s="382"/>
      <c r="O834" s="382"/>
      <c r="P834" s="382"/>
      <c r="Q834" s="382"/>
      <c r="R834" s="382"/>
      <c r="S834" s="382"/>
      <c r="T834" s="382"/>
      <c r="U834" s="382"/>
      <c r="V834" s="382"/>
      <c r="W834" s="382"/>
    </row>
    <row r="835" ht="15.75" customHeight="1">
      <c r="A835" s="382"/>
      <c r="B835" s="382"/>
      <c r="C835" s="382"/>
      <c r="D835" s="382"/>
      <c r="E835" s="382"/>
      <c r="F835" s="382"/>
      <c r="G835" s="382"/>
      <c r="H835" s="382"/>
      <c r="I835" s="382"/>
      <c r="J835" s="382"/>
      <c r="K835" s="382"/>
      <c r="L835" s="382"/>
      <c r="M835" s="382"/>
      <c r="N835" s="382"/>
      <c r="O835" s="382"/>
      <c r="P835" s="382"/>
      <c r="Q835" s="382"/>
      <c r="R835" s="382"/>
      <c r="S835" s="382"/>
      <c r="T835" s="382"/>
      <c r="U835" s="382"/>
      <c r="V835" s="382"/>
      <c r="W835" s="382"/>
    </row>
    <row r="836" ht="15.75" customHeight="1">
      <c r="A836" s="382"/>
      <c r="B836" s="382"/>
      <c r="C836" s="382"/>
      <c r="D836" s="382"/>
      <c r="E836" s="382"/>
      <c r="F836" s="382"/>
      <c r="G836" s="382"/>
      <c r="H836" s="382"/>
      <c r="I836" s="382"/>
      <c r="J836" s="382"/>
      <c r="K836" s="382"/>
      <c r="L836" s="382"/>
      <c r="M836" s="382"/>
      <c r="N836" s="382"/>
      <c r="O836" s="382"/>
      <c r="P836" s="382"/>
      <c r="Q836" s="382"/>
      <c r="R836" s="382"/>
      <c r="S836" s="382"/>
      <c r="T836" s="382"/>
      <c r="U836" s="382"/>
      <c r="V836" s="382"/>
      <c r="W836" s="382"/>
    </row>
    <row r="837" ht="15.75" customHeight="1">
      <c r="A837" s="382"/>
      <c r="B837" s="382"/>
      <c r="C837" s="382"/>
      <c r="D837" s="382"/>
      <c r="E837" s="382"/>
      <c r="F837" s="382"/>
      <c r="G837" s="382"/>
      <c r="H837" s="382"/>
      <c r="I837" s="382"/>
      <c r="J837" s="382"/>
      <c r="K837" s="382"/>
      <c r="L837" s="382"/>
      <c r="M837" s="382"/>
      <c r="N837" s="382"/>
      <c r="O837" s="382"/>
      <c r="P837" s="382"/>
      <c r="Q837" s="382"/>
      <c r="R837" s="382"/>
      <c r="S837" s="382"/>
      <c r="T837" s="382"/>
      <c r="U837" s="382"/>
      <c r="V837" s="382"/>
      <c r="W837" s="382"/>
    </row>
    <row r="838" ht="15.75" customHeight="1">
      <c r="A838" s="382"/>
      <c r="B838" s="382"/>
      <c r="C838" s="382"/>
      <c r="D838" s="382"/>
      <c r="E838" s="382"/>
      <c r="F838" s="382"/>
      <c r="G838" s="382"/>
      <c r="H838" s="382"/>
      <c r="I838" s="382"/>
      <c r="J838" s="382"/>
      <c r="K838" s="382"/>
      <c r="L838" s="382"/>
      <c r="M838" s="382"/>
      <c r="N838" s="382"/>
      <c r="O838" s="382"/>
      <c r="P838" s="382"/>
      <c r="Q838" s="382"/>
      <c r="R838" s="382"/>
      <c r="S838" s="382"/>
      <c r="T838" s="382"/>
      <c r="U838" s="382"/>
      <c r="V838" s="382"/>
      <c r="W838" s="382"/>
    </row>
    <row r="839" ht="15.75" customHeight="1">
      <c r="A839" s="382"/>
      <c r="B839" s="382"/>
      <c r="C839" s="382"/>
      <c r="D839" s="382"/>
      <c r="E839" s="382"/>
      <c r="F839" s="382"/>
      <c r="G839" s="382"/>
      <c r="H839" s="382"/>
      <c r="I839" s="382"/>
      <c r="J839" s="382"/>
      <c r="K839" s="382"/>
      <c r="L839" s="382"/>
      <c r="M839" s="382"/>
      <c r="N839" s="382"/>
      <c r="O839" s="382"/>
      <c r="P839" s="382"/>
      <c r="Q839" s="382"/>
      <c r="R839" s="382"/>
      <c r="S839" s="382"/>
      <c r="T839" s="382"/>
      <c r="U839" s="382"/>
      <c r="V839" s="382"/>
      <c r="W839" s="382"/>
    </row>
    <row r="840" ht="15.75" customHeight="1">
      <c r="A840" s="382"/>
      <c r="B840" s="382"/>
      <c r="C840" s="382"/>
      <c r="D840" s="382"/>
      <c r="E840" s="382"/>
      <c r="F840" s="382"/>
      <c r="G840" s="382"/>
      <c r="H840" s="382"/>
      <c r="I840" s="382"/>
      <c r="J840" s="382"/>
      <c r="K840" s="382"/>
      <c r="L840" s="382"/>
      <c r="M840" s="382"/>
      <c r="N840" s="382"/>
      <c r="O840" s="382"/>
      <c r="P840" s="382"/>
      <c r="Q840" s="382"/>
      <c r="R840" s="382"/>
      <c r="S840" s="382"/>
      <c r="T840" s="382"/>
      <c r="U840" s="382"/>
      <c r="V840" s="382"/>
      <c r="W840" s="382"/>
    </row>
    <row r="841" ht="15.75" customHeight="1">
      <c r="A841" s="382"/>
      <c r="B841" s="382"/>
      <c r="C841" s="382"/>
      <c r="D841" s="382"/>
      <c r="E841" s="382"/>
      <c r="F841" s="382"/>
      <c r="G841" s="382"/>
      <c r="H841" s="382"/>
      <c r="I841" s="382"/>
      <c r="J841" s="382"/>
      <c r="K841" s="382"/>
      <c r="L841" s="382"/>
      <c r="M841" s="382"/>
      <c r="N841" s="382"/>
      <c r="O841" s="382"/>
      <c r="P841" s="382"/>
      <c r="Q841" s="382"/>
      <c r="R841" s="382"/>
      <c r="S841" s="382"/>
      <c r="T841" s="382"/>
      <c r="U841" s="382"/>
      <c r="V841" s="382"/>
      <c r="W841" s="382"/>
    </row>
    <row r="842" ht="15.75" customHeight="1">
      <c r="A842" s="382"/>
      <c r="B842" s="382"/>
      <c r="C842" s="382"/>
      <c r="D842" s="382"/>
      <c r="E842" s="382"/>
      <c r="F842" s="382"/>
      <c r="G842" s="382"/>
      <c r="H842" s="382"/>
      <c r="I842" s="382"/>
      <c r="J842" s="382"/>
      <c r="K842" s="382"/>
      <c r="L842" s="382"/>
      <c r="M842" s="382"/>
      <c r="N842" s="382"/>
      <c r="O842" s="382"/>
      <c r="P842" s="382"/>
      <c r="Q842" s="382"/>
      <c r="R842" s="382"/>
      <c r="S842" s="382"/>
      <c r="T842" s="382"/>
      <c r="U842" s="382"/>
      <c r="V842" s="382"/>
      <c r="W842" s="382"/>
    </row>
    <row r="843" ht="15.75" customHeight="1">
      <c r="A843" s="382"/>
      <c r="B843" s="382"/>
      <c r="C843" s="382"/>
      <c r="D843" s="382"/>
      <c r="E843" s="382"/>
      <c r="F843" s="382"/>
      <c r="G843" s="382"/>
      <c r="H843" s="382"/>
      <c r="I843" s="382"/>
      <c r="J843" s="382"/>
      <c r="K843" s="382"/>
      <c r="L843" s="382"/>
      <c r="M843" s="382"/>
      <c r="N843" s="382"/>
      <c r="O843" s="382"/>
      <c r="P843" s="382"/>
      <c r="Q843" s="382"/>
      <c r="R843" s="382"/>
      <c r="S843" s="382"/>
      <c r="T843" s="382"/>
      <c r="U843" s="382"/>
      <c r="V843" s="382"/>
      <c r="W843" s="382"/>
    </row>
    <row r="844" ht="15.75" customHeight="1">
      <c r="A844" s="382"/>
      <c r="B844" s="382"/>
      <c r="C844" s="382"/>
      <c r="D844" s="382"/>
      <c r="E844" s="382"/>
      <c r="F844" s="382"/>
      <c r="G844" s="382"/>
      <c r="H844" s="382"/>
      <c r="I844" s="382"/>
      <c r="J844" s="382"/>
      <c r="K844" s="382"/>
      <c r="L844" s="382"/>
      <c r="M844" s="382"/>
      <c r="N844" s="382"/>
      <c r="O844" s="382"/>
      <c r="P844" s="382"/>
      <c r="Q844" s="382"/>
      <c r="R844" s="382"/>
      <c r="S844" s="382"/>
      <c r="T844" s="382"/>
      <c r="U844" s="382"/>
      <c r="V844" s="382"/>
      <c r="W844" s="382"/>
    </row>
    <row r="845" ht="15.75" customHeight="1">
      <c r="A845" s="382"/>
      <c r="B845" s="382"/>
      <c r="C845" s="382"/>
      <c r="D845" s="382"/>
      <c r="E845" s="382"/>
      <c r="F845" s="382"/>
      <c r="G845" s="382"/>
      <c r="H845" s="382"/>
      <c r="I845" s="382"/>
      <c r="J845" s="382"/>
      <c r="K845" s="382"/>
      <c r="L845" s="382"/>
      <c r="M845" s="382"/>
      <c r="N845" s="382"/>
      <c r="O845" s="382"/>
      <c r="P845" s="382"/>
      <c r="Q845" s="382"/>
      <c r="R845" s="382"/>
      <c r="S845" s="382"/>
      <c r="T845" s="382"/>
      <c r="U845" s="382"/>
      <c r="V845" s="382"/>
      <c r="W845" s="382"/>
    </row>
    <row r="846" ht="15.75" customHeight="1">
      <c r="A846" s="382"/>
      <c r="B846" s="382"/>
      <c r="C846" s="382"/>
      <c r="D846" s="382"/>
      <c r="E846" s="382"/>
      <c r="F846" s="382"/>
      <c r="G846" s="382"/>
      <c r="H846" s="382"/>
      <c r="I846" s="382"/>
      <c r="J846" s="382"/>
      <c r="K846" s="382"/>
      <c r="L846" s="382"/>
      <c r="M846" s="382"/>
      <c r="N846" s="382"/>
      <c r="O846" s="382"/>
      <c r="P846" s="382"/>
      <c r="Q846" s="382"/>
      <c r="R846" s="382"/>
      <c r="S846" s="382"/>
      <c r="T846" s="382"/>
      <c r="U846" s="382"/>
      <c r="V846" s="382"/>
      <c r="W846" s="382"/>
    </row>
    <row r="847" ht="15.75" customHeight="1">
      <c r="A847" s="382"/>
      <c r="B847" s="382"/>
      <c r="C847" s="382"/>
      <c r="D847" s="382"/>
      <c r="E847" s="382"/>
      <c r="F847" s="382"/>
      <c r="G847" s="382"/>
      <c r="H847" s="382"/>
      <c r="I847" s="382"/>
      <c r="J847" s="382"/>
      <c r="K847" s="382"/>
      <c r="L847" s="382"/>
      <c r="M847" s="382"/>
      <c r="N847" s="382"/>
      <c r="O847" s="382"/>
      <c r="P847" s="382"/>
      <c r="Q847" s="382"/>
      <c r="R847" s="382"/>
      <c r="S847" s="382"/>
      <c r="T847" s="382"/>
      <c r="U847" s="382"/>
      <c r="V847" s="382"/>
      <c r="W847" s="382"/>
    </row>
    <row r="848" ht="15.75" customHeight="1">
      <c r="A848" s="382"/>
      <c r="B848" s="382"/>
      <c r="C848" s="382"/>
      <c r="D848" s="382"/>
      <c r="E848" s="382"/>
      <c r="F848" s="382"/>
      <c r="G848" s="382"/>
      <c r="H848" s="382"/>
      <c r="I848" s="382"/>
      <c r="J848" s="382"/>
      <c r="K848" s="382"/>
      <c r="L848" s="382"/>
      <c r="M848" s="382"/>
      <c r="N848" s="382"/>
      <c r="O848" s="382"/>
      <c r="P848" s="382"/>
      <c r="Q848" s="382"/>
      <c r="R848" s="382"/>
      <c r="S848" s="382"/>
      <c r="T848" s="382"/>
      <c r="U848" s="382"/>
      <c r="V848" s="382"/>
      <c r="W848" s="382"/>
    </row>
    <row r="849" ht="15.75" customHeight="1">
      <c r="A849" s="382"/>
      <c r="B849" s="382"/>
      <c r="C849" s="382"/>
      <c r="D849" s="382"/>
      <c r="E849" s="382"/>
      <c r="F849" s="382"/>
      <c r="G849" s="382"/>
      <c r="H849" s="382"/>
      <c r="I849" s="382"/>
      <c r="J849" s="382"/>
      <c r="K849" s="382"/>
      <c r="L849" s="382"/>
      <c r="M849" s="382"/>
      <c r="N849" s="382"/>
      <c r="O849" s="382"/>
      <c r="P849" s="382"/>
      <c r="Q849" s="382"/>
      <c r="R849" s="382"/>
      <c r="S849" s="382"/>
      <c r="T849" s="382"/>
      <c r="U849" s="382"/>
      <c r="V849" s="382"/>
      <c r="W849" s="382"/>
    </row>
    <row r="850" ht="15.75" customHeight="1">
      <c r="A850" s="382"/>
      <c r="B850" s="382"/>
      <c r="C850" s="382"/>
      <c r="D850" s="382"/>
      <c r="E850" s="382"/>
      <c r="F850" s="382"/>
      <c r="G850" s="382"/>
      <c r="H850" s="382"/>
      <c r="I850" s="382"/>
      <c r="J850" s="382"/>
      <c r="K850" s="382"/>
      <c r="L850" s="382"/>
      <c r="M850" s="382"/>
      <c r="N850" s="382"/>
      <c r="O850" s="382"/>
      <c r="P850" s="382"/>
      <c r="Q850" s="382"/>
      <c r="R850" s="382"/>
      <c r="S850" s="382"/>
      <c r="T850" s="382"/>
      <c r="U850" s="382"/>
      <c r="V850" s="382"/>
      <c r="W850" s="382"/>
    </row>
    <row r="851" ht="15.75" customHeight="1">
      <c r="A851" s="382"/>
      <c r="B851" s="382"/>
      <c r="C851" s="382"/>
      <c r="D851" s="382"/>
      <c r="E851" s="382"/>
      <c r="F851" s="382"/>
      <c r="G851" s="382"/>
      <c r="H851" s="382"/>
      <c r="I851" s="382"/>
      <c r="J851" s="382"/>
      <c r="K851" s="382"/>
      <c r="L851" s="382"/>
      <c r="M851" s="382"/>
      <c r="N851" s="382"/>
      <c r="O851" s="382"/>
      <c r="P851" s="382"/>
      <c r="Q851" s="382"/>
      <c r="R851" s="382"/>
      <c r="S851" s="382"/>
      <c r="T851" s="382"/>
      <c r="U851" s="382"/>
      <c r="V851" s="382"/>
      <c r="W851" s="382"/>
    </row>
    <row r="852" ht="15.75" customHeight="1">
      <c r="A852" s="382"/>
      <c r="B852" s="382"/>
      <c r="C852" s="382"/>
      <c r="D852" s="382"/>
      <c r="E852" s="382"/>
      <c r="F852" s="382"/>
      <c r="G852" s="382"/>
      <c r="H852" s="382"/>
      <c r="I852" s="382"/>
      <c r="J852" s="382"/>
      <c r="K852" s="382"/>
      <c r="L852" s="382"/>
      <c r="M852" s="382"/>
      <c r="N852" s="382"/>
      <c r="O852" s="382"/>
      <c r="P852" s="382"/>
      <c r="Q852" s="382"/>
      <c r="R852" s="382"/>
      <c r="S852" s="382"/>
      <c r="T852" s="382"/>
      <c r="U852" s="382"/>
      <c r="V852" s="382"/>
      <c r="W852" s="382"/>
    </row>
    <row r="853" ht="15.75" customHeight="1">
      <c r="A853" s="382"/>
      <c r="B853" s="382"/>
      <c r="C853" s="382"/>
      <c r="D853" s="382"/>
      <c r="E853" s="382"/>
      <c r="F853" s="382"/>
      <c r="G853" s="382"/>
      <c r="H853" s="382"/>
      <c r="I853" s="382"/>
      <c r="J853" s="382"/>
      <c r="K853" s="382"/>
      <c r="L853" s="382"/>
      <c r="M853" s="382"/>
      <c r="N853" s="382"/>
      <c r="O853" s="382"/>
      <c r="P853" s="382"/>
      <c r="Q853" s="382"/>
      <c r="R853" s="382"/>
      <c r="S853" s="382"/>
      <c r="T853" s="382"/>
      <c r="U853" s="382"/>
      <c r="V853" s="382"/>
      <c r="W853" s="382"/>
    </row>
    <row r="854" ht="15.75" customHeight="1">
      <c r="A854" s="382"/>
      <c r="B854" s="382"/>
      <c r="C854" s="382"/>
      <c r="D854" s="382"/>
      <c r="E854" s="382"/>
      <c r="F854" s="382"/>
      <c r="G854" s="382"/>
      <c r="H854" s="382"/>
      <c r="I854" s="382"/>
      <c r="J854" s="382"/>
      <c r="K854" s="382"/>
      <c r="L854" s="382"/>
      <c r="M854" s="382"/>
      <c r="N854" s="382"/>
      <c r="O854" s="382"/>
      <c r="P854" s="382"/>
      <c r="Q854" s="382"/>
      <c r="R854" s="382"/>
      <c r="S854" s="382"/>
      <c r="T854" s="382"/>
      <c r="U854" s="382"/>
      <c r="V854" s="382"/>
      <c r="W854" s="382"/>
    </row>
    <row r="855" ht="15.75" customHeight="1">
      <c r="A855" s="382"/>
      <c r="B855" s="382"/>
      <c r="C855" s="382"/>
      <c r="D855" s="382"/>
      <c r="E855" s="382"/>
      <c r="F855" s="382"/>
      <c r="G855" s="382"/>
      <c r="H855" s="382"/>
      <c r="I855" s="382"/>
      <c r="J855" s="382"/>
      <c r="K855" s="382"/>
      <c r="L855" s="382"/>
      <c r="M855" s="382"/>
      <c r="N855" s="382"/>
      <c r="O855" s="382"/>
      <c r="P855" s="382"/>
      <c r="Q855" s="382"/>
      <c r="R855" s="382"/>
      <c r="S855" s="382"/>
      <c r="T855" s="382"/>
      <c r="U855" s="382"/>
      <c r="V855" s="382"/>
      <c r="W855" s="382"/>
    </row>
    <row r="856" ht="15.75" customHeight="1">
      <c r="A856" s="382"/>
      <c r="B856" s="382"/>
      <c r="C856" s="382"/>
      <c r="D856" s="382"/>
      <c r="E856" s="382"/>
      <c r="F856" s="382"/>
      <c r="G856" s="382"/>
      <c r="H856" s="382"/>
      <c r="I856" s="382"/>
      <c r="J856" s="382"/>
      <c r="K856" s="382"/>
      <c r="L856" s="382"/>
      <c r="M856" s="382"/>
      <c r="N856" s="382"/>
      <c r="O856" s="382"/>
      <c r="P856" s="382"/>
      <c r="Q856" s="382"/>
      <c r="R856" s="382"/>
      <c r="S856" s="382"/>
      <c r="T856" s="382"/>
      <c r="U856" s="382"/>
      <c r="V856" s="382"/>
      <c r="W856" s="382"/>
    </row>
    <row r="857" ht="15.75" customHeight="1">
      <c r="A857" s="382"/>
      <c r="B857" s="382"/>
      <c r="C857" s="382"/>
      <c r="D857" s="382"/>
      <c r="E857" s="382"/>
      <c r="F857" s="382"/>
      <c r="G857" s="382"/>
      <c r="H857" s="382"/>
      <c r="I857" s="382"/>
      <c r="J857" s="382"/>
      <c r="K857" s="382"/>
      <c r="L857" s="382"/>
      <c r="M857" s="382"/>
      <c r="N857" s="382"/>
      <c r="O857" s="382"/>
      <c r="P857" s="382"/>
      <c r="Q857" s="382"/>
      <c r="R857" s="382"/>
      <c r="S857" s="382"/>
      <c r="T857" s="382"/>
      <c r="U857" s="382"/>
      <c r="V857" s="382"/>
      <c r="W857" s="382"/>
    </row>
    <row r="858" ht="15.75" customHeight="1">
      <c r="A858" s="382"/>
      <c r="B858" s="382"/>
      <c r="C858" s="382"/>
      <c r="D858" s="382"/>
      <c r="E858" s="382"/>
      <c r="F858" s="382"/>
      <c r="G858" s="382"/>
      <c r="H858" s="382"/>
      <c r="I858" s="382"/>
      <c r="J858" s="382"/>
      <c r="K858" s="382"/>
      <c r="L858" s="382"/>
      <c r="M858" s="382"/>
      <c r="N858" s="382"/>
      <c r="O858" s="382"/>
      <c r="P858" s="382"/>
      <c r="Q858" s="382"/>
      <c r="R858" s="382"/>
      <c r="S858" s="382"/>
      <c r="T858" s="382"/>
      <c r="U858" s="382"/>
      <c r="V858" s="382"/>
      <c r="W858" s="382"/>
    </row>
    <row r="859" ht="15.75" customHeight="1">
      <c r="A859" s="382"/>
      <c r="B859" s="382"/>
      <c r="C859" s="382"/>
      <c r="D859" s="382"/>
      <c r="E859" s="382"/>
      <c r="F859" s="382"/>
      <c r="G859" s="382"/>
      <c r="H859" s="382"/>
      <c r="I859" s="382"/>
      <c r="J859" s="382"/>
      <c r="K859" s="382"/>
      <c r="L859" s="382"/>
      <c r="M859" s="382"/>
      <c r="N859" s="382"/>
      <c r="O859" s="382"/>
      <c r="P859" s="382"/>
      <c r="Q859" s="382"/>
      <c r="R859" s="382"/>
      <c r="S859" s="382"/>
      <c r="T859" s="382"/>
      <c r="U859" s="382"/>
      <c r="V859" s="382"/>
      <c r="W859" s="382"/>
    </row>
    <row r="860" ht="15.75" customHeight="1">
      <c r="A860" s="382"/>
      <c r="B860" s="382"/>
      <c r="C860" s="382"/>
      <c r="D860" s="382"/>
      <c r="E860" s="382"/>
      <c r="F860" s="382"/>
      <c r="G860" s="382"/>
      <c r="H860" s="382"/>
      <c r="I860" s="382"/>
      <c r="J860" s="382"/>
      <c r="K860" s="382"/>
      <c r="L860" s="382"/>
      <c r="M860" s="382"/>
      <c r="N860" s="382"/>
      <c r="O860" s="382"/>
      <c r="P860" s="382"/>
      <c r="Q860" s="382"/>
      <c r="R860" s="382"/>
      <c r="S860" s="382"/>
      <c r="T860" s="382"/>
      <c r="U860" s="382"/>
      <c r="V860" s="382"/>
      <c r="W860" s="382"/>
    </row>
    <row r="861" ht="15.75" customHeight="1">
      <c r="A861" s="382"/>
      <c r="B861" s="382"/>
      <c r="C861" s="382"/>
      <c r="D861" s="382"/>
      <c r="E861" s="382"/>
      <c r="F861" s="382"/>
      <c r="G861" s="382"/>
      <c r="H861" s="382"/>
      <c r="I861" s="382"/>
      <c r="J861" s="382"/>
      <c r="K861" s="382"/>
      <c r="L861" s="382"/>
      <c r="M861" s="382"/>
      <c r="N861" s="382"/>
      <c r="O861" s="382"/>
      <c r="P861" s="382"/>
      <c r="Q861" s="382"/>
      <c r="R861" s="382"/>
      <c r="S861" s="382"/>
      <c r="T861" s="382"/>
      <c r="U861" s="382"/>
      <c r="V861" s="382"/>
      <c r="W861" s="382"/>
    </row>
    <row r="862" ht="15.75" customHeight="1">
      <c r="A862" s="382"/>
      <c r="B862" s="382"/>
      <c r="C862" s="382"/>
      <c r="D862" s="382"/>
      <c r="E862" s="382"/>
      <c r="F862" s="382"/>
      <c r="G862" s="382"/>
      <c r="H862" s="382"/>
      <c r="I862" s="382"/>
      <c r="J862" s="382"/>
      <c r="K862" s="382"/>
      <c r="L862" s="382"/>
      <c r="M862" s="382"/>
      <c r="N862" s="382"/>
      <c r="O862" s="382"/>
      <c r="P862" s="382"/>
      <c r="Q862" s="382"/>
      <c r="R862" s="382"/>
      <c r="S862" s="382"/>
      <c r="T862" s="382"/>
      <c r="U862" s="382"/>
      <c r="V862" s="382"/>
      <c r="W862" s="382"/>
    </row>
    <row r="863" ht="15.75" customHeight="1">
      <c r="A863" s="382"/>
      <c r="B863" s="382"/>
      <c r="C863" s="382"/>
      <c r="D863" s="382"/>
      <c r="E863" s="382"/>
      <c r="F863" s="382"/>
      <c r="G863" s="382"/>
      <c r="H863" s="382"/>
      <c r="I863" s="382"/>
      <c r="J863" s="382"/>
      <c r="K863" s="382"/>
      <c r="L863" s="382"/>
      <c r="M863" s="382"/>
      <c r="N863" s="382"/>
      <c r="O863" s="382"/>
      <c r="P863" s="382"/>
      <c r="Q863" s="382"/>
      <c r="R863" s="382"/>
      <c r="S863" s="382"/>
      <c r="T863" s="382"/>
      <c r="U863" s="382"/>
      <c r="V863" s="382"/>
      <c r="W863" s="382"/>
    </row>
    <row r="864" ht="15.75" customHeight="1">
      <c r="A864" s="382"/>
      <c r="B864" s="382"/>
      <c r="C864" s="382"/>
      <c r="D864" s="382"/>
      <c r="E864" s="382"/>
      <c r="F864" s="382"/>
      <c r="G864" s="382"/>
      <c r="H864" s="382"/>
      <c r="I864" s="382"/>
      <c r="J864" s="382"/>
      <c r="K864" s="382"/>
      <c r="L864" s="382"/>
      <c r="M864" s="382"/>
      <c r="N864" s="382"/>
      <c r="O864" s="382"/>
      <c r="P864" s="382"/>
      <c r="Q864" s="382"/>
      <c r="R864" s="382"/>
      <c r="S864" s="382"/>
      <c r="T864" s="382"/>
      <c r="U864" s="382"/>
      <c r="V864" s="382"/>
      <c r="W864" s="382"/>
    </row>
    <row r="865" ht="15.75" customHeight="1">
      <c r="A865" s="382"/>
      <c r="B865" s="382"/>
      <c r="C865" s="382"/>
      <c r="D865" s="382"/>
      <c r="E865" s="382"/>
      <c r="F865" s="382"/>
      <c r="G865" s="382"/>
      <c r="H865" s="382"/>
      <c r="I865" s="382"/>
      <c r="J865" s="382"/>
      <c r="K865" s="382"/>
      <c r="L865" s="382"/>
      <c r="M865" s="382"/>
      <c r="N865" s="382"/>
      <c r="O865" s="382"/>
      <c r="P865" s="382"/>
      <c r="Q865" s="382"/>
      <c r="R865" s="382"/>
      <c r="S865" s="382"/>
      <c r="T865" s="382"/>
      <c r="U865" s="382"/>
      <c r="V865" s="382"/>
      <c r="W865" s="382"/>
    </row>
    <row r="866" ht="15.75" customHeight="1">
      <c r="A866" s="382"/>
      <c r="B866" s="382"/>
      <c r="C866" s="382"/>
      <c r="D866" s="382"/>
      <c r="E866" s="382"/>
      <c r="F866" s="382"/>
      <c r="G866" s="382"/>
      <c r="H866" s="382"/>
      <c r="I866" s="382"/>
      <c r="J866" s="382"/>
      <c r="K866" s="382"/>
      <c r="L866" s="382"/>
      <c r="M866" s="382"/>
      <c r="N866" s="382"/>
      <c r="O866" s="382"/>
      <c r="P866" s="382"/>
      <c r="Q866" s="382"/>
      <c r="R866" s="382"/>
      <c r="S866" s="382"/>
      <c r="T866" s="382"/>
      <c r="U866" s="382"/>
      <c r="V866" s="382"/>
      <c r="W866" s="382"/>
    </row>
    <row r="867" ht="15.75" customHeight="1">
      <c r="A867" s="382"/>
      <c r="B867" s="382"/>
      <c r="C867" s="382"/>
      <c r="D867" s="382"/>
      <c r="E867" s="382"/>
      <c r="F867" s="382"/>
      <c r="G867" s="382"/>
      <c r="H867" s="382"/>
      <c r="I867" s="382"/>
      <c r="J867" s="382"/>
      <c r="K867" s="382"/>
      <c r="L867" s="382"/>
      <c r="M867" s="382"/>
      <c r="N867" s="382"/>
      <c r="O867" s="382"/>
      <c r="P867" s="382"/>
      <c r="Q867" s="382"/>
      <c r="R867" s="382"/>
      <c r="S867" s="382"/>
      <c r="T867" s="382"/>
      <c r="U867" s="382"/>
      <c r="V867" s="382"/>
      <c r="W867" s="382"/>
    </row>
    <row r="868" ht="15.75" customHeight="1">
      <c r="A868" s="382"/>
      <c r="B868" s="382"/>
      <c r="C868" s="382"/>
      <c r="D868" s="382"/>
      <c r="E868" s="382"/>
      <c r="F868" s="382"/>
      <c r="G868" s="382"/>
      <c r="H868" s="382"/>
      <c r="I868" s="382"/>
      <c r="J868" s="382"/>
      <c r="K868" s="382"/>
      <c r="L868" s="382"/>
      <c r="M868" s="382"/>
      <c r="N868" s="382"/>
      <c r="O868" s="382"/>
      <c r="P868" s="382"/>
      <c r="Q868" s="382"/>
      <c r="R868" s="382"/>
      <c r="S868" s="382"/>
      <c r="T868" s="382"/>
      <c r="U868" s="382"/>
      <c r="V868" s="382"/>
      <c r="W868" s="382"/>
    </row>
    <row r="869" ht="15.75" customHeight="1">
      <c r="A869" s="382"/>
      <c r="B869" s="382"/>
      <c r="C869" s="382"/>
      <c r="D869" s="382"/>
      <c r="E869" s="382"/>
      <c r="F869" s="382"/>
      <c r="G869" s="382"/>
      <c r="H869" s="382"/>
      <c r="I869" s="382"/>
      <c r="J869" s="382"/>
      <c r="K869" s="382"/>
      <c r="L869" s="382"/>
      <c r="M869" s="382"/>
      <c r="N869" s="382"/>
      <c r="O869" s="382"/>
      <c r="P869" s="382"/>
      <c r="Q869" s="382"/>
      <c r="R869" s="382"/>
      <c r="S869" s="382"/>
      <c r="T869" s="382"/>
      <c r="U869" s="382"/>
      <c r="V869" s="382"/>
      <c r="W869" s="382"/>
    </row>
    <row r="870" ht="15.75" customHeight="1">
      <c r="A870" s="382"/>
      <c r="B870" s="382"/>
      <c r="C870" s="382"/>
      <c r="D870" s="382"/>
      <c r="E870" s="382"/>
      <c r="F870" s="382"/>
      <c r="G870" s="382"/>
      <c r="H870" s="382"/>
      <c r="I870" s="382"/>
      <c r="J870" s="382"/>
      <c r="K870" s="382"/>
      <c r="L870" s="382"/>
      <c r="M870" s="382"/>
      <c r="N870" s="382"/>
      <c r="O870" s="382"/>
      <c r="P870" s="382"/>
      <c r="Q870" s="382"/>
      <c r="R870" s="382"/>
      <c r="S870" s="382"/>
      <c r="T870" s="382"/>
      <c r="U870" s="382"/>
      <c r="V870" s="382"/>
      <c r="W870" s="382"/>
    </row>
    <row r="871" ht="15.75" customHeight="1">
      <c r="A871" s="382"/>
      <c r="B871" s="382"/>
      <c r="C871" s="382"/>
      <c r="D871" s="382"/>
      <c r="E871" s="382"/>
      <c r="F871" s="382"/>
      <c r="G871" s="382"/>
      <c r="H871" s="382"/>
      <c r="I871" s="382"/>
      <c r="J871" s="382"/>
      <c r="K871" s="382"/>
      <c r="L871" s="382"/>
      <c r="M871" s="382"/>
      <c r="N871" s="382"/>
      <c r="O871" s="382"/>
      <c r="P871" s="382"/>
      <c r="Q871" s="382"/>
      <c r="R871" s="382"/>
      <c r="S871" s="382"/>
      <c r="T871" s="382"/>
      <c r="U871" s="382"/>
      <c r="V871" s="382"/>
      <c r="W871" s="382"/>
    </row>
    <row r="872" ht="15.75" customHeight="1">
      <c r="A872" s="382"/>
      <c r="B872" s="382"/>
      <c r="C872" s="382"/>
      <c r="D872" s="382"/>
      <c r="E872" s="382"/>
      <c r="F872" s="382"/>
      <c r="G872" s="382"/>
      <c r="H872" s="382"/>
      <c r="I872" s="382"/>
      <c r="J872" s="382"/>
      <c r="K872" s="382"/>
      <c r="L872" s="382"/>
      <c r="M872" s="382"/>
      <c r="N872" s="382"/>
      <c r="O872" s="382"/>
      <c r="P872" s="382"/>
      <c r="Q872" s="382"/>
      <c r="R872" s="382"/>
      <c r="S872" s="382"/>
      <c r="T872" s="382"/>
      <c r="U872" s="382"/>
      <c r="V872" s="382"/>
      <c r="W872" s="382"/>
    </row>
    <row r="873" ht="15.75" customHeight="1">
      <c r="A873" s="382"/>
      <c r="B873" s="382"/>
      <c r="C873" s="382"/>
      <c r="D873" s="382"/>
      <c r="E873" s="382"/>
      <c r="F873" s="382"/>
      <c r="G873" s="382"/>
      <c r="H873" s="382"/>
      <c r="I873" s="382"/>
      <c r="J873" s="382"/>
      <c r="K873" s="382"/>
      <c r="L873" s="382"/>
      <c r="M873" s="382"/>
      <c r="N873" s="382"/>
      <c r="O873" s="382"/>
      <c r="P873" s="382"/>
      <c r="Q873" s="382"/>
      <c r="R873" s="382"/>
      <c r="S873" s="382"/>
      <c r="T873" s="382"/>
      <c r="U873" s="382"/>
      <c r="V873" s="382"/>
      <c r="W873" s="382"/>
    </row>
    <row r="874" ht="15.75" customHeight="1">
      <c r="A874" s="382"/>
      <c r="B874" s="382"/>
      <c r="C874" s="382"/>
      <c r="D874" s="382"/>
      <c r="E874" s="382"/>
      <c r="F874" s="382"/>
      <c r="G874" s="382"/>
      <c r="H874" s="382"/>
      <c r="I874" s="382"/>
      <c r="J874" s="382"/>
      <c r="K874" s="382"/>
      <c r="L874" s="382"/>
      <c r="M874" s="382"/>
      <c r="N874" s="382"/>
      <c r="O874" s="382"/>
      <c r="P874" s="382"/>
      <c r="Q874" s="382"/>
      <c r="R874" s="382"/>
      <c r="S874" s="382"/>
      <c r="T874" s="382"/>
      <c r="U874" s="382"/>
      <c r="V874" s="382"/>
      <c r="W874" s="382"/>
    </row>
    <row r="875" ht="15.75" customHeight="1">
      <c r="A875" s="382"/>
      <c r="B875" s="382"/>
      <c r="C875" s="382"/>
      <c r="D875" s="382"/>
      <c r="E875" s="382"/>
      <c r="F875" s="382"/>
      <c r="G875" s="382"/>
      <c r="H875" s="382"/>
      <c r="I875" s="382"/>
      <c r="J875" s="382"/>
      <c r="K875" s="382"/>
      <c r="L875" s="382"/>
      <c r="M875" s="382"/>
      <c r="N875" s="382"/>
      <c r="O875" s="382"/>
      <c r="P875" s="382"/>
      <c r="Q875" s="382"/>
      <c r="R875" s="382"/>
      <c r="S875" s="382"/>
      <c r="T875" s="382"/>
      <c r="U875" s="382"/>
      <c r="V875" s="382"/>
      <c r="W875" s="382"/>
    </row>
    <row r="876" ht="15.75" customHeight="1">
      <c r="A876" s="382"/>
      <c r="B876" s="382"/>
      <c r="C876" s="382"/>
      <c r="D876" s="382"/>
      <c r="E876" s="382"/>
      <c r="F876" s="382"/>
      <c r="G876" s="382"/>
      <c r="H876" s="382"/>
      <c r="I876" s="382"/>
      <c r="J876" s="382"/>
      <c r="K876" s="382"/>
      <c r="L876" s="382"/>
      <c r="M876" s="382"/>
      <c r="N876" s="382"/>
      <c r="O876" s="382"/>
      <c r="P876" s="382"/>
      <c r="Q876" s="382"/>
      <c r="R876" s="382"/>
      <c r="S876" s="382"/>
      <c r="T876" s="382"/>
      <c r="U876" s="382"/>
      <c r="V876" s="382"/>
      <c r="W876" s="382"/>
    </row>
    <row r="877" ht="15.75" customHeight="1">
      <c r="A877" s="382"/>
      <c r="B877" s="382"/>
      <c r="C877" s="382"/>
      <c r="D877" s="382"/>
      <c r="E877" s="382"/>
      <c r="F877" s="382"/>
      <c r="G877" s="382"/>
      <c r="H877" s="382"/>
      <c r="I877" s="382"/>
      <c r="J877" s="382"/>
      <c r="K877" s="382"/>
      <c r="L877" s="382"/>
      <c r="M877" s="382"/>
      <c r="N877" s="382"/>
      <c r="O877" s="382"/>
      <c r="P877" s="382"/>
      <c r="Q877" s="382"/>
      <c r="R877" s="382"/>
      <c r="S877" s="382"/>
      <c r="T877" s="382"/>
      <c r="U877" s="382"/>
      <c r="V877" s="382"/>
      <c r="W877" s="382"/>
    </row>
    <row r="878" ht="15.75" customHeight="1">
      <c r="A878" s="382"/>
      <c r="B878" s="382"/>
      <c r="C878" s="382"/>
      <c r="D878" s="382"/>
      <c r="E878" s="382"/>
      <c r="F878" s="382"/>
      <c r="G878" s="382"/>
      <c r="H878" s="382"/>
      <c r="I878" s="382"/>
      <c r="J878" s="382"/>
      <c r="K878" s="382"/>
      <c r="L878" s="382"/>
      <c r="M878" s="382"/>
      <c r="N878" s="382"/>
      <c r="O878" s="382"/>
      <c r="P878" s="382"/>
      <c r="Q878" s="382"/>
      <c r="R878" s="382"/>
      <c r="S878" s="382"/>
      <c r="T878" s="382"/>
      <c r="U878" s="382"/>
      <c r="V878" s="382"/>
      <c r="W878" s="382"/>
    </row>
    <row r="879" ht="15.75" customHeight="1">
      <c r="A879" s="382"/>
      <c r="B879" s="382"/>
      <c r="C879" s="382"/>
      <c r="D879" s="382"/>
      <c r="E879" s="382"/>
      <c r="F879" s="382"/>
      <c r="G879" s="382"/>
      <c r="H879" s="382"/>
      <c r="I879" s="382"/>
      <c r="J879" s="382"/>
      <c r="K879" s="382"/>
      <c r="L879" s="382"/>
      <c r="M879" s="382"/>
      <c r="N879" s="382"/>
      <c r="O879" s="382"/>
      <c r="P879" s="382"/>
      <c r="Q879" s="382"/>
      <c r="R879" s="382"/>
      <c r="S879" s="382"/>
      <c r="T879" s="382"/>
      <c r="U879" s="382"/>
      <c r="V879" s="382"/>
      <c r="W879" s="382"/>
    </row>
    <row r="880" ht="15.75" customHeight="1">
      <c r="A880" s="382"/>
      <c r="B880" s="382"/>
      <c r="C880" s="382"/>
      <c r="D880" s="382"/>
      <c r="E880" s="382"/>
      <c r="F880" s="382"/>
      <c r="G880" s="382"/>
      <c r="H880" s="382"/>
      <c r="I880" s="382"/>
      <c r="J880" s="382"/>
      <c r="K880" s="382"/>
      <c r="L880" s="382"/>
      <c r="M880" s="382"/>
      <c r="N880" s="382"/>
      <c r="O880" s="382"/>
      <c r="P880" s="382"/>
      <c r="Q880" s="382"/>
      <c r="R880" s="382"/>
      <c r="S880" s="382"/>
      <c r="T880" s="382"/>
      <c r="U880" s="382"/>
      <c r="V880" s="382"/>
      <c r="W880" s="382"/>
    </row>
    <row r="881" ht="15.75" customHeight="1">
      <c r="A881" s="382"/>
      <c r="B881" s="382"/>
      <c r="C881" s="382"/>
      <c r="D881" s="382"/>
      <c r="E881" s="382"/>
      <c r="F881" s="382"/>
      <c r="G881" s="382"/>
      <c r="H881" s="382"/>
      <c r="I881" s="382"/>
      <c r="J881" s="382"/>
      <c r="K881" s="382"/>
      <c r="L881" s="382"/>
      <c r="M881" s="382"/>
      <c r="N881" s="382"/>
      <c r="O881" s="382"/>
      <c r="P881" s="382"/>
      <c r="Q881" s="382"/>
      <c r="R881" s="382"/>
      <c r="S881" s="382"/>
      <c r="T881" s="382"/>
      <c r="U881" s="382"/>
      <c r="V881" s="382"/>
      <c r="W881" s="382"/>
    </row>
    <row r="882" ht="15.75" customHeight="1">
      <c r="A882" s="382"/>
      <c r="B882" s="382"/>
      <c r="C882" s="382"/>
      <c r="D882" s="382"/>
      <c r="E882" s="382"/>
      <c r="F882" s="382"/>
      <c r="G882" s="382"/>
      <c r="H882" s="382"/>
      <c r="I882" s="382"/>
      <c r="J882" s="382"/>
      <c r="K882" s="382"/>
      <c r="L882" s="382"/>
      <c r="M882" s="382"/>
      <c r="N882" s="382"/>
      <c r="O882" s="382"/>
      <c r="P882" s="382"/>
      <c r="Q882" s="382"/>
      <c r="R882" s="382"/>
      <c r="S882" s="382"/>
      <c r="T882" s="382"/>
      <c r="U882" s="382"/>
      <c r="V882" s="382"/>
      <c r="W882" s="382"/>
    </row>
    <row r="883" ht="15.75" customHeight="1">
      <c r="A883" s="382"/>
      <c r="B883" s="382"/>
      <c r="C883" s="382"/>
      <c r="D883" s="382"/>
      <c r="E883" s="382"/>
      <c r="F883" s="382"/>
      <c r="G883" s="382"/>
      <c r="H883" s="382"/>
      <c r="I883" s="382"/>
      <c r="J883" s="382"/>
      <c r="K883" s="382"/>
      <c r="L883" s="382"/>
      <c r="M883" s="382"/>
      <c r="N883" s="382"/>
      <c r="O883" s="382"/>
      <c r="P883" s="382"/>
      <c r="Q883" s="382"/>
      <c r="R883" s="382"/>
      <c r="S883" s="382"/>
      <c r="T883" s="382"/>
      <c r="U883" s="382"/>
      <c r="V883" s="382"/>
      <c r="W883" s="382"/>
    </row>
    <row r="884" ht="15.75" customHeight="1">
      <c r="A884" s="382"/>
      <c r="B884" s="382"/>
      <c r="C884" s="382"/>
      <c r="D884" s="382"/>
      <c r="E884" s="382"/>
      <c r="F884" s="382"/>
      <c r="G884" s="382"/>
      <c r="H884" s="382"/>
      <c r="I884" s="382"/>
      <c r="J884" s="382"/>
      <c r="K884" s="382"/>
      <c r="L884" s="382"/>
      <c r="M884" s="382"/>
      <c r="N884" s="382"/>
      <c r="O884" s="382"/>
      <c r="P884" s="382"/>
      <c r="Q884" s="382"/>
      <c r="R884" s="382"/>
      <c r="S884" s="382"/>
      <c r="T884" s="382"/>
      <c r="U884" s="382"/>
      <c r="V884" s="382"/>
      <c r="W884" s="382"/>
    </row>
    <row r="885" ht="15.75" customHeight="1">
      <c r="A885" s="382"/>
      <c r="B885" s="382"/>
      <c r="C885" s="382"/>
      <c r="D885" s="382"/>
      <c r="E885" s="382"/>
      <c r="F885" s="382"/>
      <c r="G885" s="382"/>
      <c r="H885" s="382"/>
      <c r="I885" s="382"/>
      <c r="J885" s="382"/>
      <c r="K885" s="382"/>
      <c r="L885" s="382"/>
      <c r="M885" s="382"/>
      <c r="N885" s="382"/>
      <c r="O885" s="382"/>
      <c r="P885" s="382"/>
      <c r="Q885" s="382"/>
      <c r="R885" s="382"/>
      <c r="S885" s="382"/>
      <c r="T885" s="382"/>
      <c r="U885" s="382"/>
      <c r="V885" s="382"/>
      <c r="W885" s="382"/>
    </row>
    <row r="886" ht="15.75" customHeight="1">
      <c r="A886" s="382"/>
      <c r="B886" s="382"/>
      <c r="C886" s="382"/>
      <c r="D886" s="382"/>
      <c r="E886" s="382"/>
      <c r="F886" s="382"/>
      <c r="G886" s="382"/>
      <c r="H886" s="382"/>
      <c r="I886" s="382"/>
      <c r="J886" s="382"/>
      <c r="K886" s="382"/>
      <c r="L886" s="382"/>
      <c r="M886" s="382"/>
      <c r="N886" s="382"/>
      <c r="O886" s="382"/>
      <c r="P886" s="382"/>
      <c r="Q886" s="382"/>
      <c r="R886" s="382"/>
      <c r="S886" s="382"/>
      <c r="T886" s="382"/>
      <c r="U886" s="382"/>
      <c r="V886" s="382"/>
      <c r="W886" s="382"/>
    </row>
    <row r="887" ht="15.75" customHeight="1">
      <c r="A887" s="382"/>
      <c r="B887" s="382"/>
      <c r="C887" s="382"/>
      <c r="D887" s="382"/>
      <c r="E887" s="382"/>
      <c r="F887" s="382"/>
      <c r="G887" s="382"/>
      <c r="H887" s="382"/>
      <c r="I887" s="382"/>
      <c r="J887" s="382"/>
      <c r="K887" s="382"/>
      <c r="L887" s="382"/>
      <c r="M887" s="382"/>
      <c r="N887" s="382"/>
      <c r="O887" s="382"/>
      <c r="P887" s="382"/>
      <c r="Q887" s="382"/>
      <c r="R887" s="382"/>
      <c r="S887" s="382"/>
      <c r="T887" s="382"/>
      <c r="U887" s="382"/>
      <c r="V887" s="382"/>
      <c r="W887" s="382"/>
    </row>
    <row r="888" ht="15.75" customHeight="1">
      <c r="A888" s="382"/>
      <c r="B888" s="382"/>
      <c r="C888" s="382"/>
      <c r="D888" s="382"/>
      <c r="E888" s="382"/>
      <c r="F888" s="382"/>
      <c r="G888" s="382"/>
      <c r="H888" s="382"/>
      <c r="I888" s="382"/>
      <c r="J888" s="382"/>
      <c r="K888" s="382"/>
      <c r="L888" s="382"/>
      <c r="M888" s="382"/>
      <c r="N888" s="382"/>
      <c r="O888" s="382"/>
      <c r="P888" s="382"/>
      <c r="Q888" s="382"/>
      <c r="R888" s="382"/>
      <c r="S888" s="382"/>
      <c r="T888" s="382"/>
      <c r="U888" s="382"/>
      <c r="V888" s="382"/>
      <c r="W888" s="382"/>
    </row>
    <row r="889" ht="15.75" customHeight="1">
      <c r="A889" s="382"/>
      <c r="B889" s="382"/>
      <c r="C889" s="382"/>
      <c r="D889" s="382"/>
      <c r="E889" s="382"/>
      <c r="F889" s="382"/>
      <c r="G889" s="382"/>
      <c r="H889" s="382"/>
      <c r="I889" s="382"/>
      <c r="J889" s="382"/>
      <c r="K889" s="382"/>
      <c r="L889" s="382"/>
      <c r="M889" s="382"/>
      <c r="N889" s="382"/>
      <c r="O889" s="382"/>
      <c r="P889" s="382"/>
      <c r="Q889" s="382"/>
      <c r="R889" s="382"/>
      <c r="S889" s="382"/>
      <c r="T889" s="382"/>
      <c r="U889" s="382"/>
      <c r="V889" s="382"/>
      <c r="W889" s="382"/>
    </row>
    <row r="890" ht="15.75" customHeight="1">
      <c r="A890" s="382"/>
      <c r="B890" s="382"/>
      <c r="C890" s="382"/>
      <c r="D890" s="382"/>
      <c r="E890" s="382"/>
      <c r="F890" s="382"/>
      <c r="G890" s="382"/>
      <c r="H890" s="382"/>
      <c r="I890" s="382"/>
      <c r="J890" s="382"/>
      <c r="K890" s="382"/>
      <c r="L890" s="382"/>
      <c r="M890" s="382"/>
      <c r="N890" s="382"/>
      <c r="O890" s="382"/>
      <c r="P890" s="382"/>
      <c r="Q890" s="382"/>
      <c r="R890" s="382"/>
      <c r="S890" s="382"/>
      <c r="T890" s="382"/>
      <c r="U890" s="382"/>
      <c r="V890" s="382"/>
      <c r="W890" s="382"/>
    </row>
    <row r="891" ht="15.75" customHeight="1">
      <c r="A891" s="382"/>
      <c r="B891" s="382"/>
      <c r="C891" s="382"/>
      <c r="D891" s="382"/>
      <c r="E891" s="382"/>
      <c r="F891" s="382"/>
      <c r="G891" s="382"/>
      <c r="H891" s="382"/>
      <c r="I891" s="382"/>
      <c r="J891" s="382"/>
      <c r="K891" s="382"/>
      <c r="L891" s="382"/>
      <c r="M891" s="382"/>
      <c r="N891" s="382"/>
      <c r="O891" s="382"/>
      <c r="P891" s="382"/>
      <c r="Q891" s="382"/>
      <c r="R891" s="382"/>
      <c r="S891" s="382"/>
      <c r="T891" s="382"/>
      <c r="U891" s="382"/>
      <c r="V891" s="382"/>
      <c r="W891" s="382"/>
    </row>
    <row r="892" ht="15.75" customHeight="1">
      <c r="A892" s="382"/>
      <c r="B892" s="382"/>
      <c r="C892" s="382"/>
      <c r="D892" s="382"/>
      <c r="E892" s="382"/>
      <c r="F892" s="382"/>
      <c r="G892" s="382"/>
      <c r="H892" s="382"/>
      <c r="I892" s="382"/>
      <c r="J892" s="382"/>
      <c r="K892" s="382"/>
      <c r="L892" s="382"/>
      <c r="M892" s="382"/>
      <c r="N892" s="382"/>
      <c r="O892" s="382"/>
      <c r="P892" s="382"/>
      <c r="Q892" s="382"/>
      <c r="R892" s="382"/>
      <c r="S892" s="382"/>
      <c r="T892" s="382"/>
      <c r="U892" s="382"/>
      <c r="V892" s="382"/>
      <c r="W892" s="382"/>
    </row>
    <row r="893" ht="15.75" customHeight="1">
      <c r="A893" s="382"/>
      <c r="B893" s="382"/>
      <c r="C893" s="382"/>
      <c r="D893" s="382"/>
      <c r="E893" s="382"/>
      <c r="F893" s="382"/>
      <c r="G893" s="382"/>
      <c r="H893" s="382"/>
      <c r="I893" s="382"/>
      <c r="J893" s="382"/>
      <c r="K893" s="382"/>
      <c r="L893" s="382"/>
      <c r="M893" s="382"/>
      <c r="N893" s="382"/>
      <c r="O893" s="382"/>
      <c r="P893" s="382"/>
      <c r="Q893" s="382"/>
      <c r="R893" s="382"/>
      <c r="S893" s="382"/>
      <c r="T893" s="382"/>
      <c r="U893" s="382"/>
      <c r="V893" s="382"/>
      <c r="W893" s="382"/>
    </row>
    <row r="894" ht="15.75" customHeight="1">
      <c r="A894" s="382"/>
      <c r="B894" s="382"/>
      <c r="C894" s="382"/>
      <c r="D894" s="382"/>
      <c r="E894" s="382"/>
      <c r="F894" s="382"/>
      <c r="G894" s="382"/>
      <c r="H894" s="382"/>
      <c r="I894" s="382"/>
      <c r="J894" s="382"/>
      <c r="K894" s="382"/>
      <c r="L894" s="382"/>
      <c r="M894" s="382"/>
      <c r="N894" s="382"/>
      <c r="O894" s="382"/>
      <c r="P894" s="382"/>
      <c r="Q894" s="382"/>
      <c r="R894" s="382"/>
      <c r="S894" s="382"/>
      <c r="T894" s="382"/>
      <c r="U894" s="382"/>
      <c r="V894" s="382"/>
      <c r="W894" s="382"/>
    </row>
    <row r="895" ht="15.75" customHeight="1">
      <c r="A895" s="382"/>
      <c r="B895" s="382"/>
      <c r="C895" s="382"/>
      <c r="D895" s="382"/>
      <c r="E895" s="382"/>
      <c r="F895" s="382"/>
      <c r="G895" s="382"/>
      <c r="H895" s="382"/>
      <c r="I895" s="382"/>
      <c r="J895" s="382"/>
      <c r="K895" s="382"/>
      <c r="L895" s="382"/>
      <c r="M895" s="382"/>
      <c r="N895" s="382"/>
      <c r="O895" s="382"/>
      <c r="P895" s="382"/>
      <c r="Q895" s="382"/>
      <c r="R895" s="382"/>
      <c r="S895" s="382"/>
      <c r="T895" s="382"/>
      <c r="U895" s="382"/>
      <c r="V895" s="382"/>
      <c r="W895" s="382"/>
    </row>
    <row r="896" ht="15.75" customHeight="1">
      <c r="A896" s="382"/>
      <c r="B896" s="382"/>
      <c r="C896" s="382"/>
      <c r="D896" s="382"/>
      <c r="E896" s="382"/>
      <c r="F896" s="382"/>
      <c r="G896" s="382"/>
      <c r="H896" s="382"/>
      <c r="I896" s="382"/>
      <c r="J896" s="382"/>
      <c r="K896" s="382"/>
      <c r="L896" s="382"/>
      <c r="M896" s="382"/>
      <c r="N896" s="382"/>
      <c r="O896" s="382"/>
      <c r="P896" s="382"/>
      <c r="Q896" s="382"/>
      <c r="R896" s="382"/>
      <c r="S896" s="382"/>
      <c r="T896" s="382"/>
      <c r="U896" s="382"/>
      <c r="V896" s="382"/>
      <c r="W896" s="382"/>
    </row>
    <row r="897" ht="15.75" customHeight="1">
      <c r="A897" s="382"/>
      <c r="B897" s="382"/>
      <c r="C897" s="382"/>
      <c r="D897" s="382"/>
      <c r="E897" s="382"/>
      <c r="F897" s="382"/>
      <c r="G897" s="382"/>
      <c r="H897" s="382"/>
      <c r="I897" s="382"/>
      <c r="J897" s="382"/>
      <c r="K897" s="382"/>
      <c r="L897" s="382"/>
      <c r="M897" s="382"/>
      <c r="N897" s="382"/>
      <c r="O897" s="382"/>
      <c r="P897" s="382"/>
      <c r="Q897" s="382"/>
      <c r="R897" s="382"/>
      <c r="S897" s="382"/>
      <c r="T897" s="382"/>
      <c r="U897" s="382"/>
      <c r="V897" s="382"/>
      <c r="W897" s="382"/>
    </row>
    <row r="898" ht="15.75" customHeight="1">
      <c r="A898" s="382"/>
      <c r="B898" s="382"/>
      <c r="C898" s="382"/>
      <c r="D898" s="382"/>
      <c r="E898" s="382"/>
      <c r="F898" s="382"/>
      <c r="G898" s="382"/>
      <c r="H898" s="382"/>
      <c r="I898" s="382"/>
      <c r="J898" s="382"/>
      <c r="K898" s="382"/>
      <c r="L898" s="382"/>
      <c r="M898" s="382"/>
      <c r="N898" s="382"/>
      <c r="O898" s="382"/>
      <c r="P898" s="382"/>
      <c r="Q898" s="382"/>
      <c r="R898" s="382"/>
      <c r="S898" s="382"/>
      <c r="T898" s="382"/>
      <c r="U898" s="382"/>
      <c r="V898" s="382"/>
      <c r="W898" s="382"/>
    </row>
    <row r="899" ht="15.75" customHeight="1">
      <c r="A899" s="382"/>
      <c r="B899" s="382"/>
      <c r="C899" s="382"/>
      <c r="D899" s="382"/>
      <c r="E899" s="382"/>
      <c r="F899" s="382"/>
      <c r="G899" s="382"/>
      <c r="H899" s="382"/>
      <c r="I899" s="382"/>
      <c r="J899" s="382"/>
      <c r="K899" s="382"/>
      <c r="L899" s="382"/>
      <c r="M899" s="382"/>
      <c r="N899" s="382"/>
      <c r="O899" s="382"/>
      <c r="P899" s="382"/>
      <c r="Q899" s="382"/>
      <c r="R899" s="382"/>
      <c r="S899" s="382"/>
      <c r="T899" s="382"/>
      <c r="U899" s="382"/>
      <c r="V899" s="382"/>
      <c r="W899" s="382"/>
    </row>
    <row r="900" ht="15.75" customHeight="1">
      <c r="A900" s="382"/>
      <c r="B900" s="382"/>
      <c r="C900" s="382"/>
      <c r="D900" s="382"/>
      <c r="E900" s="382"/>
      <c r="F900" s="382"/>
      <c r="G900" s="382"/>
      <c r="H900" s="382"/>
      <c r="I900" s="382"/>
      <c r="J900" s="382"/>
      <c r="K900" s="382"/>
      <c r="L900" s="382"/>
      <c r="M900" s="382"/>
      <c r="N900" s="382"/>
      <c r="O900" s="382"/>
      <c r="P900" s="382"/>
      <c r="Q900" s="382"/>
      <c r="R900" s="382"/>
      <c r="S900" s="382"/>
      <c r="T900" s="382"/>
      <c r="U900" s="382"/>
      <c r="V900" s="382"/>
      <c r="W900" s="382"/>
    </row>
    <row r="901" ht="15.75" customHeight="1">
      <c r="A901" s="382"/>
      <c r="B901" s="382"/>
      <c r="C901" s="382"/>
      <c r="D901" s="382"/>
      <c r="E901" s="382"/>
      <c r="F901" s="382"/>
      <c r="G901" s="382"/>
      <c r="H901" s="382"/>
      <c r="I901" s="382"/>
      <c r="J901" s="382"/>
      <c r="K901" s="382"/>
      <c r="L901" s="382"/>
      <c r="M901" s="382"/>
      <c r="N901" s="382"/>
      <c r="O901" s="382"/>
      <c r="P901" s="382"/>
      <c r="Q901" s="382"/>
      <c r="R901" s="382"/>
      <c r="S901" s="382"/>
      <c r="T901" s="382"/>
      <c r="U901" s="382"/>
      <c r="V901" s="382"/>
      <c r="W901" s="382"/>
    </row>
    <row r="902" ht="15.75" customHeight="1">
      <c r="A902" s="382"/>
      <c r="B902" s="382"/>
      <c r="C902" s="382"/>
      <c r="D902" s="382"/>
      <c r="E902" s="382"/>
      <c r="F902" s="382"/>
      <c r="G902" s="382"/>
      <c r="H902" s="382"/>
      <c r="I902" s="382"/>
      <c r="J902" s="382"/>
      <c r="K902" s="382"/>
      <c r="L902" s="382"/>
      <c r="M902" s="382"/>
      <c r="N902" s="382"/>
      <c r="O902" s="382"/>
      <c r="P902" s="382"/>
      <c r="Q902" s="382"/>
      <c r="R902" s="382"/>
      <c r="S902" s="382"/>
      <c r="T902" s="382"/>
      <c r="U902" s="382"/>
      <c r="V902" s="382"/>
      <c r="W902" s="382"/>
    </row>
    <row r="903" ht="15.75" customHeight="1">
      <c r="A903" s="382"/>
      <c r="B903" s="382"/>
      <c r="C903" s="382"/>
      <c r="D903" s="382"/>
      <c r="E903" s="382"/>
      <c r="F903" s="382"/>
      <c r="G903" s="382"/>
      <c r="H903" s="382"/>
      <c r="I903" s="382"/>
      <c r="J903" s="382"/>
      <c r="K903" s="382"/>
      <c r="L903" s="382"/>
      <c r="M903" s="382"/>
      <c r="N903" s="382"/>
      <c r="O903" s="382"/>
      <c r="P903" s="382"/>
      <c r="Q903" s="382"/>
      <c r="R903" s="382"/>
      <c r="S903" s="382"/>
      <c r="T903" s="382"/>
      <c r="U903" s="382"/>
      <c r="V903" s="382"/>
      <c r="W903" s="382"/>
    </row>
    <row r="904" ht="15.75" customHeight="1">
      <c r="A904" s="382"/>
      <c r="B904" s="382"/>
      <c r="C904" s="382"/>
      <c r="D904" s="382"/>
      <c r="E904" s="382"/>
      <c r="F904" s="382"/>
      <c r="G904" s="382"/>
      <c r="H904" s="382"/>
      <c r="I904" s="382"/>
      <c r="J904" s="382"/>
      <c r="K904" s="382"/>
      <c r="L904" s="382"/>
      <c r="M904" s="382"/>
      <c r="N904" s="382"/>
      <c r="O904" s="382"/>
      <c r="P904" s="382"/>
      <c r="Q904" s="382"/>
      <c r="R904" s="382"/>
      <c r="S904" s="382"/>
      <c r="T904" s="382"/>
      <c r="U904" s="382"/>
      <c r="V904" s="382"/>
      <c r="W904" s="382"/>
    </row>
    <row r="905" ht="15.75" customHeight="1">
      <c r="A905" s="382"/>
      <c r="B905" s="382"/>
      <c r="C905" s="382"/>
      <c r="D905" s="382"/>
      <c r="E905" s="382"/>
      <c r="F905" s="382"/>
      <c r="G905" s="382"/>
      <c r="H905" s="382"/>
      <c r="I905" s="382"/>
      <c r="J905" s="382"/>
      <c r="K905" s="382"/>
      <c r="L905" s="382"/>
      <c r="M905" s="382"/>
      <c r="N905" s="382"/>
      <c r="O905" s="382"/>
      <c r="P905" s="382"/>
      <c r="Q905" s="382"/>
      <c r="R905" s="382"/>
      <c r="S905" s="382"/>
      <c r="T905" s="382"/>
      <c r="U905" s="382"/>
      <c r="V905" s="382"/>
      <c r="W905" s="382"/>
    </row>
    <row r="906" ht="15.75" customHeight="1">
      <c r="A906" s="382"/>
      <c r="B906" s="382"/>
      <c r="C906" s="382"/>
      <c r="D906" s="382"/>
      <c r="E906" s="382"/>
      <c r="F906" s="382"/>
      <c r="G906" s="382"/>
      <c r="H906" s="382"/>
      <c r="I906" s="382"/>
      <c r="J906" s="382"/>
      <c r="K906" s="382"/>
      <c r="L906" s="382"/>
      <c r="M906" s="382"/>
      <c r="N906" s="382"/>
      <c r="O906" s="382"/>
      <c r="P906" s="382"/>
      <c r="Q906" s="382"/>
      <c r="R906" s="382"/>
      <c r="S906" s="382"/>
      <c r="T906" s="382"/>
      <c r="U906" s="382"/>
      <c r="V906" s="382"/>
      <c r="W906" s="382"/>
    </row>
    <row r="907" ht="15.75" customHeight="1">
      <c r="A907" s="382"/>
      <c r="B907" s="382"/>
      <c r="C907" s="382"/>
      <c r="D907" s="382"/>
      <c r="E907" s="382"/>
      <c r="F907" s="382"/>
      <c r="G907" s="382"/>
      <c r="H907" s="382"/>
      <c r="I907" s="382"/>
      <c r="J907" s="382"/>
      <c r="K907" s="382"/>
      <c r="L907" s="382"/>
      <c r="M907" s="382"/>
      <c r="N907" s="382"/>
      <c r="O907" s="382"/>
      <c r="P907" s="382"/>
      <c r="Q907" s="382"/>
      <c r="R907" s="382"/>
      <c r="S907" s="382"/>
      <c r="T907" s="382"/>
      <c r="U907" s="382"/>
      <c r="V907" s="382"/>
      <c r="W907" s="382"/>
    </row>
    <row r="908" ht="15.75" customHeight="1">
      <c r="A908" s="382"/>
      <c r="B908" s="382"/>
      <c r="C908" s="382"/>
      <c r="D908" s="382"/>
      <c r="E908" s="382"/>
      <c r="F908" s="382"/>
      <c r="G908" s="382"/>
      <c r="H908" s="382"/>
      <c r="I908" s="382"/>
      <c r="J908" s="382"/>
      <c r="K908" s="382"/>
      <c r="L908" s="382"/>
      <c r="M908" s="382"/>
      <c r="N908" s="382"/>
      <c r="O908" s="382"/>
      <c r="P908" s="382"/>
      <c r="Q908" s="382"/>
      <c r="R908" s="382"/>
      <c r="S908" s="382"/>
      <c r="T908" s="382"/>
      <c r="U908" s="382"/>
      <c r="V908" s="382"/>
      <c r="W908" s="382"/>
    </row>
    <row r="909" ht="15.75" customHeight="1">
      <c r="A909" s="382"/>
      <c r="B909" s="382"/>
      <c r="C909" s="382"/>
      <c r="D909" s="382"/>
      <c r="E909" s="382"/>
      <c r="F909" s="382"/>
      <c r="G909" s="382"/>
      <c r="H909" s="382"/>
      <c r="I909" s="382"/>
      <c r="J909" s="382"/>
      <c r="K909" s="382"/>
      <c r="L909" s="382"/>
      <c r="M909" s="382"/>
      <c r="N909" s="382"/>
      <c r="O909" s="382"/>
      <c r="P909" s="382"/>
      <c r="Q909" s="382"/>
      <c r="R909" s="382"/>
      <c r="S909" s="382"/>
      <c r="T909" s="382"/>
      <c r="U909" s="382"/>
      <c r="V909" s="382"/>
      <c r="W909" s="382"/>
    </row>
    <row r="910" ht="15.75" customHeight="1">
      <c r="A910" s="382"/>
      <c r="B910" s="382"/>
      <c r="C910" s="382"/>
      <c r="D910" s="382"/>
      <c r="E910" s="382"/>
      <c r="F910" s="382"/>
      <c r="G910" s="382"/>
      <c r="H910" s="382"/>
      <c r="I910" s="382"/>
      <c r="J910" s="382"/>
      <c r="K910" s="382"/>
      <c r="L910" s="382"/>
      <c r="M910" s="382"/>
      <c r="N910" s="382"/>
      <c r="O910" s="382"/>
      <c r="P910" s="382"/>
      <c r="Q910" s="382"/>
      <c r="R910" s="382"/>
      <c r="S910" s="382"/>
      <c r="T910" s="382"/>
      <c r="U910" s="382"/>
      <c r="V910" s="382"/>
      <c r="W910" s="382"/>
    </row>
    <row r="911" ht="15.75" customHeight="1">
      <c r="A911" s="382"/>
      <c r="B911" s="382"/>
      <c r="C911" s="382"/>
      <c r="D911" s="382"/>
      <c r="E911" s="382"/>
      <c r="F911" s="382"/>
      <c r="G911" s="382"/>
      <c r="H911" s="382"/>
      <c r="I911" s="382"/>
      <c r="J911" s="382"/>
      <c r="K911" s="382"/>
      <c r="L911" s="382"/>
      <c r="M911" s="382"/>
      <c r="N911" s="382"/>
      <c r="O911" s="382"/>
      <c r="P911" s="382"/>
      <c r="Q911" s="382"/>
      <c r="R911" s="382"/>
      <c r="S911" s="382"/>
      <c r="T911" s="382"/>
      <c r="U911" s="382"/>
      <c r="V911" s="382"/>
      <c r="W911" s="382"/>
    </row>
    <row r="912" ht="15.75" customHeight="1">
      <c r="A912" s="382"/>
      <c r="B912" s="382"/>
      <c r="C912" s="382"/>
      <c r="D912" s="382"/>
      <c r="E912" s="382"/>
      <c r="F912" s="382"/>
      <c r="G912" s="382"/>
      <c r="H912" s="382"/>
      <c r="I912" s="382"/>
      <c r="J912" s="382"/>
      <c r="K912" s="382"/>
      <c r="L912" s="382"/>
      <c r="M912" s="382"/>
      <c r="N912" s="382"/>
      <c r="O912" s="382"/>
      <c r="P912" s="382"/>
      <c r="Q912" s="382"/>
      <c r="R912" s="382"/>
      <c r="S912" s="382"/>
      <c r="T912" s="382"/>
      <c r="U912" s="382"/>
      <c r="V912" s="382"/>
      <c r="W912" s="382"/>
    </row>
    <row r="913" ht="15.75" customHeight="1">
      <c r="A913" s="382"/>
      <c r="B913" s="382"/>
      <c r="C913" s="382"/>
      <c r="D913" s="382"/>
      <c r="E913" s="382"/>
      <c r="F913" s="382"/>
      <c r="G913" s="382"/>
      <c r="H913" s="382"/>
      <c r="I913" s="382"/>
      <c r="J913" s="382"/>
      <c r="K913" s="382"/>
      <c r="L913" s="382"/>
      <c r="M913" s="382"/>
      <c r="N913" s="382"/>
      <c r="O913" s="382"/>
      <c r="P913" s="382"/>
      <c r="Q913" s="382"/>
      <c r="R913" s="382"/>
      <c r="S913" s="382"/>
      <c r="T913" s="382"/>
      <c r="U913" s="382"/>
      <c r="V913" s="382"/>
      <c r="W913" s="382"/>
    </row>
    <row r="914" ht="15.75" customHeight="1">
      <c r="A914" s="382"/>
      <c r="B914" s="382"/>
      <c r="C914" s="382"/>
      <c r="D914" s="382"/>
      <c r="E914" s="382"/>
      <c r="F914" s="382"/>
      <c r="G914" s="382"/>
      <c r="H914" s="382"/>
      <c r="I914" s="382"/>
      <c r="J914" s="382"/>
      <c r="K914" s="382"/>
      <c r="L914" s="382"/>
      <c r="M914" s="382"/>
      <c r="N914" s="382"/>
      <c r="O914" s="382"/>
      <c r="P914" s="382"/>
      <c r="Q914" s="382"/>
      <c r="R914" s="382"/>
      <c r="S914" s="382"/>
      <c r="T914" s="382"/>
      <c r="U914" s="382"/>
      <c r="V914" s="382"/>
      <c r="W914" s="382"/>
    </row>
    <row r="915" ht="15.75" customHeight="1">
      <c r="A915" s="382"/>
      <c r="B915" s="382"/>
      <c r="C915" s="382"/>
      <c r="D915" s="382"/>
      <c r="E915" s="382"/>
      <c r="F915" s="382"/>
      <c r="G915" s="382"/>
      <c r="H915" s="382"/>
      <c r="I915" s="382"/>
      <c r="J915" s="382"/>
      <c r="K915" s="382"/>
      <c r="L915" s="382"/>
      <c r="M915" s="382"/>
      <c r="N915" s="382"/>
      <c r="O915" s="382"/>
      <c r="P915" s="382"/>
      <c r="Q915" s="382"/>
      <c r="R915" s="382"/>
      <c r="S915" s="382"/>
      <c r="T915" s="382"/>
      <c r="U915" s="382"/>
      <c r="V915" s="382"/>
      <c r="W915" s="382"/>
    </row>
    <row r="916" ht="15.75" customHeight="1">
      <c r="A916" s="382"/>
      <c r="B916" s="382"/>
      <c r="C916" s="382"/>
      <c r="D916" s="382"/>
      <c r="E916" s="382"/>
      <c r="F916" s="382"/>
      <c r="G916" s="382"/>
      <c r="H916" s="382"/>
      <c r="I916" s="382"/>
      <c r="J916" s="382"/>
      <c r="K916" s="382"/>
      <c r="L916" s="382"/>
      <c r="M916" s="382"/>
      <c r="N916" s="382"/>
      <c r="O916" s="382"/>
      <c r="P916" s="382"/>
      <c r="Q916" s="382"/>
      <c r="R916" s="382"/>
      <c r="S916" s="382"/>
      <c r="T916" s="382"/>
      <c r="U916" s="382"/>
      <c r="V916" s="382"/>
      <c r="W916" s="382"/>
    </row>
    <row r="917" ht="15.75" customHeight="1">
      <c r="A917" s="382"/>
      <c r="B917" s="382"/>
      <c r="C917" s="382"/>
      <c r="D917" s="382"/>
      <c r="E917" s="382"/>
      <c r="F917" s="382"/>
      <c r="G917" s="382"/>
      <c r="H917" s="382"/>
      <c r="I917" s="382"/>
      <c r="J917" s="382"/>
      <c r="K917" s="382"/>
      <c r="L917" s="382"/>
      <c r="M917" s="382"/>
      <c r="N917" s="382"/>
      <c r="O917" s="382"/>
      <c r="P917" s="382"/>
      <c r="Q917" s="382"/>
      <c r="R917" s="382"/>
      <c r="S917" s="382"/>
      <c r="T917" s="382"/>
      <c r="U917" s="382"/>
      <c r="V917" s="382"/>
      <c r="W917" s="382"/>
    </row>
    <row r="918" ht="15.75" customHeight="1">
      <c r="A918" s="382"/>
      <c r="B918" s="382"/>
      <c r="C918" s="382"/>
      <c r="D918" s="382"/>
      <c r="E918" s="382"/>
      <c r="F918" s="382"/>
      <c r="G918" s="382"/>
      <c r="H918" s="382"/>
      <c r="I918" s="382"/>
      <c r="J918" s="382"/>
      <c r="K918" s="382"/>
      <c r="L918" s="382"/>
      <c r="M918" s="382"/>
      <c r="N918" s="382"/>
      <c r="O918" s="382"/>
      <c r="P918" s="382"/>
      <c r="Q918" s="382"/>
      <c r="R918" s="382"/>
      <c r="S918" s="382"/>
      <c r="T918" s="382"/>
      <c r="U918" s="382"/>
      <c r="V918" s="382"/>
      <c r="W918" s="382"/>
    </row>
    <row r="919" ht="15.75" customHeight="1">
      <c r="A919" s="382"/>
      <c r="B919" s="382"/>
      <c r="C919" s="382"/>
      <c r="D919" s="382"/>
      <c r="E919" s="382"/>
      <c r="F919" s="382"/>
      <c r="G919" s="382"/>
      <c r="H919" s="382"/>
      <c r="I919" s="382"/>
      <c r="J919" s="382"/>
      <c r="K919" s="382"/>
      <c r="L919" s="382"/>
      <c r="M919" s="382"/>
      <c r="N919" s="382"/>
      <c r="O919" s="382"/>
      <c r="P919" s="382"/>
      <c r="Q919" s="382"/>
      <c r="R919" s="382"/>
      <c r="S919" s="382"/>
      <c r="T919" s="382"/>
      <c r="U919" s="382"/>
      <c r="V919" s="382"/>
      <c r="W919" s="382"/>
    </row>
    <row r="920" ht="15.75" customHeight="1">
      <c r="A920" s="382"/>
      <c r="B920" s="382"/>
      <c r="C920" s="382"/>
      <c r="D920" s="382"/>
      <c r="E920" s="382"/>
      <c r="F920" s="382"/>
      <c r="G920" s="382"/>
      <c r="H920" s="382"/>
      <c r="I920" s="382"/>
      <c r="J920" s="382"/>
      <c r="K920" s="382"/>
      <c r="L920" s="382"/>
      <c r="M920" s="382"/>
      <c r="N920" s="382"/>
      <c r="O920" s="382"/>
      <c r="P920" s="382"/>
      <c r="Q920" s="382"/>
      <c r="R920" s="382"/>
      <c r="S920" s="382"/>
      <c r="T920" s="382"/>
      <c r="U920" s="382"/>
      <c r="V920" s="382"/>
      <c r="W920" s="382"/>
    </row>
    <row r="921" ht="15.75" customHeight="1">
      <c r="A921" s="382"/>
      <c r="B921" s="382"/>
      <c r="C921" s="382"/>
      <c r="D921" s="382"/>
      <c r="E921" s="382"/>
      <c r="F921" s="382"/>
      <c r="G921" s="382"/>
      <c r="H921" s="382"/>
      <c r="I921" s="382"/>
      <c r="J921" s="382"/>
      <c r="K921" s="382"/>
      <c r="L921" s="382"/>
      <c r="M921" s="382"/>
      <c r="N921" s="382"/>
      <c r="O921" s="382"/>
      <c r="P921" s="382"/>
      <c r="Q921" s="382"/>
      <c r="R921" s="382"/>
      <c r="S921" s="382"/>
      <c r="T921" s="382"/>
      <c r="U921" s="382"/>
      <c r="V921" s="382"/>
      <c r="W921" s="382"/>
    </row>
    <row r="922" ht="15.75" customHeight="1">
      <c r="A922" s="382"/>
      <c r="B922" s="382"/>
      <c r="C922" s="382"/>
      <c r="D922" s="382"/>
      <c r="E922" s="382"/>
      <c r="F922" s="382"/>
      <c r="G922" s="382"/>
      <c r="H922" s="382"/>
      <c r="I922" s="382"/>
      <c r="J922" s="382"/>
      <c r="K922" s="382"/>
      <c r="L922" s="382"/>
      <c r="M922" s="382"/>
      <c r="N922" s="382"/>
      <c r="O922" s="382"/>
      <c r="P922" s="382"/>
      <c r="Q922" s="382"/>
      <c r="R922" s="382"/>
      <c r="S922" s="382"/>
      <c r="T922" s="382"/>
      <c r="U922" s="382"/>
      <c r="V922" s="382"/>
      <c r="W922" s="382"/>
    </row>
    <row r="923" ht="15.75" customHeight="1">
      <c r="A923" s="382"/>
      <c r="B923" s="382"/>
      <c r="C923" s="382"/>
      <c r="D923" s="382"/>
      <c r="E923" s="382"/>
      <c r="F923" s="382"/>
      <c r="G923" s="382"/>
      <c r="H923" s="382"/>
      <c r="I923" s="382"/>
      <c r="J923" s="382"/>
      <c r="K923" s="382"/>
      <c r="L923" s="382"/>
      <c r="M923" s="382"/>
      <c r="N923" s="382"/>
      <c r="O923" s="382"/>
      <c r="P923" s="382"/>
      <c r="Q923" s="382"/>
      <c r="R923" s="382"/>
      <c r="S923" s="382"/>
      <c r="T923" s="382"/>
      <c r="U923" s="382"/>
      <c r="V923" s="382"/>
      <c r="W923" s="382"/>
    </row>
    <row r="924" ht="15.75" customHeight="1">
      <c r="A924" s="382"/>
      <c r="B924" s="382"/>
      <c r="C924" s="382"/>
      <c r="D924" s="382"/>
      <c r="E924" s="382"/>
      <c r="F924" s="382"/>
      <c r="G924" s="382"/>
      <c r="H924" s="382"/>
      <c r="I924" s="382"/>
      <c r="J924" s="382"/>
      <c r="K924" s="382"/>
      <c r="L924" s="382"/>
      <c r="M924" s="382"/>
      <c r="N924" s="382"/>
      <c r="O924" s="382"/>
      <c r="P924" s="382"/>
      <c r="Q924" s="382"/>
      <c r="R924" s="382"/>
      <c r="S924" s="382"/>
      <c r="T924" s="382"/>
      <c r="U924" s="382"/>
      <c r="V924" s="382"/>
      <c r="W924" s="382"/>
    </row>
    <row r="925" ht="15.75" customHeight="1">
      <c r="A925" s="382"/>
      <c r="B925" s="382"/>
      <c r="C925" s="382"/>
      <c r="D925" s="382"/>
      <c r="E925" s="382"/>
      <c r="F925" s="382"/>
      <c r="G925" s="382"/>
      <c r="H925" s="382"/>
      <c r="I925" s="382"/>
      <c r="J925" s="382"/>
      <c r="K925" s="382"/>
      <c r="L925" s="382"/>
      <c r="M925" s="382"/>
      <c r="N925" s="382"/>
      <c r="O925" s="382"/>
      <c r="P925" s="382"/>
      <c r="Q925" s="382"/>
      <c r="R925" s="382"/>
      <c r="S925" s="382"/>
      <c r="T925" s="382"/>
      <c r="U925" s="382"/>
      <c r="V925" s="382"/>
      <c r="W925" s="382"/>
    </row>
    <row r="926" ht="15.75" customHeight="1">
      <c r="A926" s="382"/>
      <c r="B926" s="382"/>
      <c r="C926" s="382"/>
      <c r="D926" s="382"/>
      <c r="E926" s="382"/>
      <c r="F926" s="382"/>
      <c r="G926" s="382"/>
      <c r="H926" s="382"/>
      <c r="I926" s="382"/>
      <c r="J926" s="382"/>
      <c r="K926" s="382"/>
      <c r="L926" s="382"/>
      <c r="M926" s="382"/>
      <c r="N926" s="382"/>
      <c r="O926" s="382"/>
      <c r="P926" s="382"/>
      <c r="Q926" s="382"/>
      <c r="R926" s="382"/>
      <c r="S926" s="382"/>
      <c r="T926" s="382"/>
      <c r="U926" s="382"/>
      <c r="V926" s="382"/>
      <c r="W926" s="382"/>
    </row>
    <row r="927" ht="15.75" customHeight="1">
      <c r="A927" s="382"/>
      <c r="B927" s="382"/>
      <c r="C927" s="382"/>
      <c r="D927" s="382"/>
      <c r="E927" s="382"/>
      <c r="F927" s="382"/>
      <c r="G927" s="382"/>
      <c r="H927" s="382"/>
      <c r="I927" s="382"/>
      <c r="J927" s="382"/>
      <c r="K927" s="382"/>
      <c r="L927" s="382"/>
      <c r="M927" s="382"/>
      <c r="N927" s="382"/>
      <c r="O927" s="382"/>
      <c r="P927" s="382"/>
      <c r="Q927" s="382"/>
      <c r="R927" s="382"/>
      <c r="S927" s="382"/>
      <c r="T927" s="382"/>
      <c r="U927" s="382"/>
      <c r="V927" s="382"/>
      <c r="W927" s="382"/>
    </row>
    <row r="928" ht="15.75" customHeight="1">
      <c r="A928" s="382"/>
      <c r="B928" s="382"/>
      <c r="C928" s="382"/>
      <c r="D928" s="382"/>
      <c r="E928" s="382"/>
      <c r="F928" s="382"/>
      <c r="G928" s="382"/>
      <c r="H928" s="382"/>
      <c r="I928" s="382"/>
      <c r="J928" s="382"/>
      <c r="K928" s="382"/>
      <c r="L928" s="382"/>
      <c r="M928" s="382"/>
      <c r="N928" s="382"/>
      <c r="O928" s="382"/>
      <c r="P928" s="382"/>
      <c r="Q928" s="382"/>
      <c r="R928" s="382"/>
      <c r="S928" s="382"/>
      <c r="T928" s="382"/>
      <c r="U928" s="382"/>
      <c r="V928" s="382"/>
      <c r="W928" s="382"/>
    </row>
    <row r="929" ht="15.75" customHeight="1">
      <c r="A929" s="382"/>
      <c r="B929" s="382"/>
      <c r="C929" s="382"/>
      <c r="D929" s="382"/>
      <c r="E929" s="382"/>
      <c r="F929" s="382"/>
      <c r="G929" s="382"/>
      <c r="H929" s="382"/>
      <c r="I929" s="382"/>
      <c r="J929" s="382"/>
      <c r="K929" s="382"/>
      <c r="L929" s="382"/>
      <c r="M929" s="382"/>
      <c r="N929" s="382"/>
      <c r="O929" s="382"/>
      <c r="P929" s="382"/>
      <c r="Q929" s="382"/>
      <c r="R929" s="382"/>
      <c r="S929" s="382"/>
      <c r="T929" s="382"/>
      <c r="U929" s="382"/>
      <c r="V929" s="382"/>
      <c r="W929" s="382"/>
    </row>
    <row r="930" ht="15.75" customHeight="1">
      <c r="A930" s="382"/>
      <c r="B930" s="382"/>
      <c r="C930" s="382"/>
      <c r="D930" s="382"/>
      <c r="E930" s="382"/>
      <c r="F930" s="382"/>
      <c r="G930" s="382"/>
      <c r="H930" s="382"/>
      <c r="I930" s="382"/>
      <c r="J930" s="382"/>
      <c r="K930" s="382"/>
      <c r="L930" s="382"/>
      <c r="M930" s="382"/>
      <c r="N930" s="382"/>
      <c r="O930" s="382"/>
      <c r="P930" s="382"/>
      <c r="Q930" s="382"/>
      <c r="R930" s="382"/>
      <c r="S930" s="382"/>
      <c r="T930" s="382"/>
      <c r="U930" s="382"/>
      <c r="V930" s="382"/>
      <c r="W930" s="382"/>
    </row>
    <row r="931" ht="15.75" customHeight="1">
      <c r="A931" s="382"/>
      <c r="B931" s="382"/>
      <c r="C931" s="382"/>
      <c r="D931" s="382"/>
      <c r="E931" s="382"/>
      <c r="F931" s="382"/>
      <c r="G931" s="382"/>
      <c r="H931" s="382"/>
      <c r="I931" s="382"/>
      <c r="J931" s="382"/>
      <c r="K931" s="382"/>
      <c r="L931" s="382"/>
      <c r="M931" s="382"/>
      <c r="N931" s="382"/>
      <c r="O931" s="382"/>
      <c r="P931" s="382"/>
      <c r="Q931" s="382"/>
      <c r="R931" s="382"/>
      <c r="S931" s="382"/>
      <c r="T931" s="382"/>
      <c r="U931" s="382"/>
      <c r="V931" s="382"/>
      <c r="W931" s="382"/>
    </row>
    <row r="932" ht="15.75" customHeight="1">
      <c r="A932" s="382"/>
      <c r="B932" s="382"/>
      <c r="C932" s="382"/>
      <c r="D932" s="382"/>
      <c r="E932" s="382"/>
      <c r="F932" s="382"/>
      <c r="G932" s="382"/>
      <c r="H932" s="382"/>
      <c r="I932" s="382"/>
      <c r="J932" s="382"/>
      <c r="K932" s="382"/>
      <c r="L932" s="382"/>
      <c r="M932" s="382"/>
      <c r="N932" s="382"/>
      <c r="O932" s="382"/>
      <c r="P932" s="382"/>
      <c r="Q932" s="382"/>
      <c r="R932" s="382"/>
      <c r="S932" s="382"/>
      <c r="T932" s="382"/>
      <c r="U932" s="382"/>
      <c r="V932" s="382"/>
      <c r="W932" s="382"/>
    </row>
    <row r="933" ht="15.75" customHeight="1">
      <c r="A933" s="382"/>
      <c r="B933" s="382"/>
      <c r="C933" s="382"/>
      <c r="D933" s="382"/>
      <c r="E933" s="382"/>
      <c r="F933" s="382"/>
      <c r="G933" s="382"/>
      <c r="H933" s="382"/>
      <c r="I933" s="382"/>
      <c r="J933" s="382"/>
      <c r="K933" s="382"/>
      <c r="L933" s="382"/>
      <c r="M933" s="382"/>
      <c r="N933" s="382"/>
      <c r="O933" s="382"/>
      <c r="P933" s="382"/>
      <c r="Q933" s="382"/>
      <c r="R933" s="382"/>
      <c r="S933" s="382"/>
      <c r="T933" s="382"/>
      <c r="U933" s="382"/>
      <c r="V933" s="382"/>
      <c r="W933" s="382"/>
    </row>
    <row r="934" ht="15.75" customHeight="1">
      <c r="A934" s="382"/>
      <c r="B934" s="382"/>
      <c r="C934" s="382"/>
      <c r="D934" s="382"/>
      <c r="E934" s="382"/>
      <c r="F934" s="382"/>
      <c r="G934" s="382"/>
      <c r="H934" s="382"/>
      <c r="I934" s="382"/>
      <c r="J934" s="382"/>
      <c r="K934" s="382"/>
      <c r="L934" s="382"/>
      <c r="M934" s="382"/>
      <c r="N934" s="382"/>
      <c r="O934" s="382"/>
      <c r="P934" s="382"/>
      <c r="Q934" s="382"/>
      <c r="R934" s="382"/>
      <c r="S934" s="382"/>
      <c r="T934" s="382"/>
      <c r="U934" s="382"/>
      <c r="V934" s="382"/>
      <c r="W934" s="382"/>
    </row>
    <row r="935" ht="15.75" customHeight="1">
      <c r="A935" s="382"/>
      <c r="B935" s="382"/>
      <c r="C935" s="382"/>
      <c r="D935" s="382"/>
      <c r="E935" s="382"/>
      <c r="F935" s="382"/>
      <c r="G935" s="382"/>
      <c r="H935" s="382"/>
      <c r="I935" s="382"/>
      <c r="J935" s="382"/>
      <c r="K935" s="382"/>
      <c r="L935" s="382"/>
      <c r="M935" s="382"/>
      <c r="N935" s="382"/>
      <c r="O935" s="382"/>
      <c r="P935" s="382"/>
      <c r="Q935" s="382"/>
      <c r="R935" s="382"/>
      <c r="S935" s="382"/>
      <c r="T935" s="382"/>
      <c r="U935" s="382"/>
      <c r="V935" s="382"/>
      <c r="W935" s="382"/>
    </row>
    <row r="936" ht="15.75" customHeight="1">
      <c r="A936" s="382"/>
      <c r="B936" s="382"/>
      <c r="C936" s="382"/>
      <c r="D936" s="382"/>
      <c r="E936" s="382"/>
      <c r="F936" s="382"/>
      <c r="G936" s="382"/>
      <c r="H936" s="382"/>
      <c r="I936" s="382"/>
      <c r="J936" s="382"/>
      <c r="K936" s="382"/>
      <c r="L936" s="382"/>
      <c r="M936" s="382"/>
      <c r="N936" s="382"/>
      <c r="O936" s="382"/>
      <c r="P936" s="382"/>
      <c r="Q936" s="382"/>
      <c r="R936" s="382"/>
      <c r="S936" s="382"/>
      <c r="T936" s="382"/>
      <c r="U936" s="382"/>
      <c r="V936" s="382"/>
      <c r="W936" s="382"/>
    </row>
    <row r="937" ht="15.75" customHeight="1">
      <c r="A937" s="382"/>
      <c r="B937" s="382"/>
      <c r="C937" s="382"/>
      <c r="D937" s="382"/>
      <c r="E937" s="382"/>
      <c r="F937" s="382"/>
      <c r="G937" s="382"/>
      <c r="H937" s="382"/>
      <c r="I937" s="382"/>
      <c r="J937" s="382"/>
      <c r="K937" s="382"/>
      <c r="L937" s="382"/>
      <c r="M937" s="382"/>
      <c r="N937" s="382"/>
      <c r="O937" s="382"/>
      <c r="P937" s="382"/>
      <c r="Q937" s="382"/>
      <c r="R937" s="382"/>
      <c r="S937" s="382"/>
      <c r="T937" s="382"/>
      <c r="U937" s="382"/>
      <c r="V937" s="382"/>
      <c r="W937" s="382"/>
    </row>
    <row r="938" ht="15.75" customHeight="1">
      <c r="A938" s="382"/>
      <c r="B938" s="382"/>
      <c r="C938" s="382"/>
      <c r="D938" s="382"/>
      <c r="E938" s="382"/>
      <c r="F938" s="382"/>
      <c r="G938" s="382"/>
      <c r="H938" s="382"/>
      <c r="I938" s="382"/>
      <c r="J938" s="382"/>
      <c r="K938" s="382"/>
      <c r="L938" s="382"/>
      <c r="M938" s="382"/>
      <c r="N938" s="382"/>
      <c r="O938" s="382"/>
      <c r="P938" s="382"/>
      <c r="Q938" s="382"/>
      <c r="R938" s="382"/>
      <c r="S938" s="382"/>
      <c r="T938" s="382"/>
      <c r="U938" s="382"/>
      <c r="V938" s="382"/>
      <c r="W938" s="382"/>
    </row>
    <row r="939" ht="15.75" customHeight="1">
      <c r="A939" s="382"/>
      <c r="B939" s="382"/>
      <c r="C939" s="382"/>
      <c r="D939" s="382"/>
      <c r="E939" s="382"/>
      <c r="F939" s="382"/>
      <c r="G939" s="382"/>
      <c r="H939" s="382"/>
      <c r="I939" s="382"/>
      <c r="J939" s="382"/>
      <c r="K939" s="382"/>
      <c r="L939" s="382"/>
      <c r="M939" s="382"/>
      <c r="N939" s="382"/>
      <c r="O939" s="382"/>
      <c r="P939" s="382"/>
      <c r="Q939" s="382"/>
      <c r="R939" s="382"/>
      <c r="S939" s="382"/>
      <c r="T939" s="382"/>
      <c r="U939" s="382"/>
      <c r="V939" s="382"/>
      <c r="W939" s="382"/>
    </row>
    <row r="940" ht="15.75" customHeight="1">
      <c r="A940" s="382"/>
      <c r="B940" s="382"/>
      <c r="C940" s="382"/>
      <c r="D940" s="382"/>
      <c r="E940" s="382"/>
      <c r="F940" s="382"/>
      <c r="G940" s="382"/>
      <c r="H940" s="382"/>
      <c r="I940" s="382"/>
      <c r="J940" s="382"/>
      <c r="K940" s="382"/>
      <c r="L940" s="382"/>
      <c r="M940" s="382"/>
      <c r="N940" s="382"/>
      <c r="O940" s="382"/>
      <c r="P940" s="382"/>
      <c r="Q940" s="382"/>
      <c r="R940" s="382"/>
      <c r="S940" s="382"/>
      <c r="T940" s="382"/>
      <c r="U940" s="382"/>
      <c r="V940" s="382"/>
      <c r="W940" s="382"/>
    </row>
    <row r="941" ht="15.75" customHeight="1">
      <c r="A941" s="382"/>
      <c r="B941" s="382"/>
      <c r="C941" s="382"/>
      <c r="D941" s="382"/>
      <c r="E941" s="382"/>
      <c r="F941" s="382"/>
      <c r="G941" s="382"/>
      <c r="H941" s="382"/>
      <c r="I941" s="382"/>
      <c r="J941" s="382"/>
      <c r="K941" s="382"/>
      <c r="L941" s="382"/>
      <c r="M941" s="382"/>
      <c r="N941" s="382"/>
      <c r="O941" s="382"/>
      <c r="P941" s="382"/>
      <c r="Q941" s="382"/>
      <c r="R941" s="382"/>
      <c r="S941" s="382"/>
      <c r="T941" s="382"/>
      <c r="U941" s="382"/>
      <c r="V941" s="382"/>
      <c r="W941" s="382"/>
    </row>
    <row r="942" ht="15.75" customHeight="1">
      <c r="A942" s="382"/>
      <c r="B942" s="382"/>
      <c r="C942" s="382"/>
      <c r="D942" s="382"/>
      <c r="E942" s="382"/>
      <c r="F942" s="382"/>
      <c r="G942" s="382"/>
      <c r="H942" s="382"/>
      <c r="I942" s="382"/>
      <c r="J942" s="382"/>
      <c r="K942" s="382"/>
      <c r="L942" s="382"/>
      <c r="M942" s="382"/>
      <c r="N942" s="382"/>
      <c r="O942" s="382"/>
      <c r="P942" s="382"/>
      <c r="Q942" s="382"/>
      <c r="R942" s="382"/>
      <c r="S942" s="382"/>
      <c r="T942" s="382"/>
      <c r="U942" s="382"/>
      <c r="V942" s="382"/>
      <c r="W942" s="382"/>
    </row>
    <row r="943" ht="15.75" customHeight="1">
      <c r="A943" s="382"/>
      <c r="B943" s="382"/>
      <c r="C943" s="382"/>
      <c r="D943" s="382"/>
      <c r="E943" s="382"/>
      <c r="F943" s="382"/>
      <c r="G943" s="382"/>
      <c r="H943" s="382"/>
      <c r="I943" s="382"/>
      <c r="J943" s="382"/>
      <c r="K943" s="382"/>
      <c r="L943" s="382"/>
      <c r="M943" s="382"/>
      <c r="N943" s="382"/>
      <c r="O943" s="382"/>
      <c r="P943" s="382"/>
      <c r="Q943" s="382"/>
      <c r="R943" s="382"/>
      <c r="S943" s="382"/>
      <c r="T943" s="382"/>
      <c r="U943" s="382"/>
      <c r="V943" s="382"/>
      <c r="W943" s="382"/>
    </row>
    <row r="944" ht="15.75" customHeight="1">
      <c r="A944" s="382"/>
      <c r="B944" s="382"/>
      <c r="C944" s="382"/>
      <c r="D944" s="382"/>
      <c r="E944" s="382"/>
      <c r="F944" s="382"/>
      <c r="G944" s="382"/>
      <c r="H944" s="382"/>
      <c r="I944" s="382"/>
      <c r="J944" s="382"/>
      <c r="K944" s="382"/>
      <c r="L944" s="382"/>
      <c r="M944" s="382"/>
      <c r="N944" s="382"/>
      <c r="O944" s="382"/>
      <c r="P944" s="382"/>
      <c r="Q944" s="382"/>
      <c r="R944" s="382"/>
      <c r="S944" s="382"/>
      <c r="T944" s="382"/>
      <c r="U944" s="382"/>
      <c r="V944" s="382"/>
      <c r="W944" s="382"/>
    </row>
    <row r="945" ht="15.75" customHeight="1">
      <c r="A945" s="382"/>
      <c r="B945" s="382"/>
      <c r="C945" s="382"/>
      <c r="D945" s="382"/>
      <c r="E945" s="382"/>
      <c r="F945" s="382"/>
      <c r="G945" s="382"/>
      <c r="H945" s="382"/>
      <c r="I945" s="382"/>
      <c r="J945" s="382"/>
      <c r="K945" s="382"/>
      <c r="L945" s="382"/>
      <c r="M945" s="382"/>
      <c r="N945" s="382"/>
      <c r="O945" s="382"/>
      <c r="P945" s="382"/>
      <c r="Q945" s="382"/>
      <c r="R945" s="382"/>
      <c r="S945" s="382"/>
      <c r="T945" s="382"/>
      <c r="U945" s="382"/>
      <c r="V945" s="382"/>
      <c r="W945" s="382"/>
    </row>
    <row r="946" ht="15.75" customHeight="1">
      <c r="A946" s="382"/>
      <c r="B946" s="382"/>
      <c r="C946" s="382"/>
      <c r="D946" s="382"/>
      <c r="E946" s="382"/>
      <c r="F946" s="382"/>
      <c r="G946" s="382"/>
      <c r="H946" s="382"/>
      <c r="I946" s="382"/>
      <c r="J946" s="382"/>
      <c r="K946" s="382"/>
      <c r="L946" s="382"/>
      <c r="M946" s="382"/>
      <c r="N946" s="382"/>
      <c r="O946" s="382"/>
      <c r="P946" s="382"/>
      <c r="Q946" s="382"/>
      <c r="R946" s="382"/>
      <c r="S946" s="382"/>
      <c r="T946" s="382"/>
      <c r="U946" s="382"/>
      <c r="V946" s="382"/>
      <c r="W946" s="382"/>
    </row>
    <row r="947" ht="15.75" customHeight="1">
      <c r="A947" s="382"/>
      <c r="B947" s="382"/>
      <c r="C947" s="382"/>
      <c r="D947" s="382"/>
      <c r="E947" s="382"/>
      <c r="F947" s="382"/>
      <c r="G947" s="382"/>
      <c r="H947" s="382"/>
      <c r="I947" s="382"/>
      <c r="J947" s="382"/>
      <c r="K947" s="382"/>
      <c r="L947" s="382"/>
      <c r="M947" s="382"/>
      <c r="N947" s="382"/>
      <c r="O947" s="382"/>
      <c r="P947" s="382"/>
      <c r="Q947" s="382"/>
      <c r="R947" s="382"/>
      <c r="S947" s="382"/>
      <c r="T947" s="382"/>
      <c r="U947" s="382"/>
      <c r="V947" s="382"/>
      <c r="W947" s="382"/>
    </row>
    <row r="948" ht="15.75" customHeight="1">
      <c r="A948" s="382"/>
      <c r="B948" s="382"/>
      <c r="C948" s="382"/>
      <c r="D948" s="382"/>
      <c r="E948" s="382"/>
      <c r="F948" s="382"/>
      <c r="G948" s="382"/>
      <c r="H948" s="382"/>
      <c r="I948" s="382"/>
      <c r="J948" s="382"/>
      <c r="K948" s="382"/>
      <c r="L948" s="382"/>
      <c r="M948" s="382"/>
      <c r="N948" s="382"/>
      <c r="O948" s="382"/>
      <c r="P948" s="382"/>
      <c r="Q948" s="382"/>
      <c r="R948" s="382"/>
      <c r="S948" s="382"/>
      <c r="T948" s="382"/>
      <c r="U948" s="382"/>
      <c r="V948" s="382"/>
      <c r="W948" s="382"/>
    </row>
    <row r="949" ht="15.75" customHeight="1">
      <c r="A949" s="382"/>
      <c r="B949" s="382"/>
      <c r="C949" s="382"/>
      <c r="D949" s="382"/>
      <c r="E949" s="382"/>
      <c r="F949" s="382"/>
      <c r="G949" s="382"/>
      <c r="H949" s="382"/>
      <c r="I949" s="382"/>
      <c r="J949" s="382"/>
      <c r="K949" s="382"/>
      <c r="L949" s="382"/>
      <c r="M949" s="382"/>
      <c r="N949" s="382"/>
      <c r="O949" s="382"/>
      <c r="P949" s="382"/>
      <c r="Q949" s="382"/>
      <c r="R949" s="382"/>
      <c r="S949" s="382"/>
      <c r="T949" s="382"/>
      <c r="U949" s="382"/>
      <c r="V949" s="382"/>
      <c r="W949" s="382"/>
    </row>
    <row r="950" ht="15.75" customHeight="1">
      <c r="A950" s="382"/>
      <c r="B950" s="382"/>
      <c r="C950" s="382"/>
      <c r="D950" s="382"/>
      <c r="E950" s="382"/>
      <c r="F950" s="382"/>
      <c r="G950" s="382"/>
      <c r="H950" s="382"/>
      <c r="I950" s="382"/>
      <c r="J950" s="382"/>
      <c r="K950" s="382"/>
      <c r="L950" s="382"/>
      <c r="M950" s="382"/>
      <c r="N950" s="382"/>
      <c r="O950" s="382"/>
      <c r="P950" s="382"/>
      <c r="Q950" s="382"/>
      <c r="R950" s="382"/>
      <c r="S950" s="382"/>
      <c r="T950" s="382"/>
      <c r="U950" s="382"/>
      <c r="V950" s="382"/>
      <c r="W950" s="382"/>
    </row>
    <row r="951" ht="15.75" customHeight="1">
      <c r="A951" s="382"/>
      <c r="B951" s="382"/>
      <c r="C951" s="382"/>
      <c r="D951" s="382"/>
      <c r="E951" s="382"/>
      <c r="F951" s="382"/>
      <c r="G951" s="382"/>
      <c r="H951" s="382"/>
      <c r="I951" s="382"/>
      <c r="J951" s="382"/>
      <c r="K951" s="382"/>
      <c r="L951" s="382"/>
      <c r="M951" s="382"/>
      <c r="N951" s="382"/>
      <c r="O951" s="382"/>
      <c r="P951" s="382"/>
      <c r="Q951" s="382"/>
      <c r="R951" s="382"/>
      <c r="S951" s="382"/>
      <c r="T951" s="382"/>
      <c r="U951" s="382"/>
      <c r="V951" s="382"/>
      <c r="W951" s="382"/>
    </row>
    <row r="952" ht="15.75" customHeight="1">
      <c r="A952" s="382"/>
      <c r="B952" s="382"/>
      <c r="C952" s="382"/>
      <c r="D952" s="382"/>
      <c r="E952" s="382"/>
      <c r="F952" s="382"/>
      <c r="G952" s="382"/>
      <c r="H952" s="382"/>
      <c r="I952" s="382"/>
      <c r="J952" s="382"/>
      <c r="K952" s="382"/>
      <c r="L952" s="382"/>
      <c r="M952" s="382"/>
      <c r="N952" s="382"/>
      <c r="O952" s="382"/>
      <c r="P952" s="382"/>
      <c r="Q952" s="382"/>
      <c r="R952" s="382"/>
      <c r="S952" s="382"/>
      <c r="T952" s="382"/>
      <c r="U952" s="382"/>
      <c r="V952" s="382"/>
      <c r="W952" s="382"/>
    </row>
    <row r="953" ht="15.75" customHeight="1">
      <c r="A953" s="382"/>
      <c r="B953" s="382"/>
      <c r="C953" s="382"/>
      <c r="D953" s="382"/>
      <c r="E953" s="382"/>
      <c r="F953" s="382"/>
      <c r="G953" s="382"/>
      <c r="H953" s="382"/>
      <c r="I953" s="382"/>
      <c r="J953" s="382"/>
      <c r="K953" s="382"/>
      <c r="L953" s="382"/>
      <c r="M953" s="382"/>
      <c r="N953" s="382"/>
      <c r="O953" s="382"/>
      <c r="P953" s="382"/>
      <c r="Q953" s="382"/>
      <c r="R953" s="382"/>
      <c r="S953" s="382"/>
      <c r="T953" s="382"/>
      <c r="U953" s="382"/>
      <c r="V953" s="382"/>
      <c r="W953" s="382"/>
    </row>
    <row r="954" ht="15.75" customHeight="1">
      <c r="A954" s="382"/>
      <c r="B954" s="382"/>
      <c r="C954" s="382"/>
      <c r="D954" s="382"/>
      <c r="E954" s="382"/>
      <c r="F954" s="382"/>
      <c r="G954" s="382"/>
      <c r="H954" s="382"/>
      <c r="I954" s="382"/>
      <c r="J954" s="382"/>
      <c r="K954" s="382"/>
      <c r="L954" s="382"/>
      <c r="M954" s="382"/>
      <c r="N954" s="382"/>
      <c r="O954" s="382"/>
      <c r="P954" s="382"/>
      <c r="Q954" s="382"/>
      <c r="R954" s="382"/>
      <c r="S954" s="382"/>
      <c r="T954" s="382"/>
      <c r="U954" s="382"/>
      <c r="V954" s="382"/>
      <c r="W954" s="382"/>
    </row>
    <row r="955" ht="15.75" customHeight="1">
      <c r="A955" s="382"/>
      <c r="B955" s="382"/>
      <c r="C955" s="382"/>
      <c r="D955" s="382"/>
      <c r="E955" s="382"/>
      <c r="F955" s="382"/>
      <c r="G955" s="382"/>
      <c r="H955" s="382"/>
      <c r="I955" s="382"/>
      <c r="J955" s="382"/>
      <c r="K955" s="382"/>
      <c r="L955" s="382"/>
      <c r="M955" s="382"/>
      <c r="N955" s="382"/>
      <c r="O955" s="382"/>
      <c r="P955" s="382"/>
      <c r="Q955" s="382"/>
      <c r="R955" s="382"/>
      <c r="S955" s="382"/>
      <c r="T955" s="382"/>
      <c r="U955" s="382"/>
      <c r="V955" s="382"/>
      <c r="W955" s="382"/>
    </row>
    <row r="956" ht="15.75" customHeight="1">
      <c r="A956" s="382"/>
      <c r="B956" s="382"/>
      <c r="C956" s="382"/>
      <c r="D956" s="382"/>
      <c r="E956" s="382"/>
      <c r="F956" s="382"/>
      <c r="G956" s="382"/>
      <c r="H956" s="382"/>
      <c r="I956" s="382"/>
      <c r="J956" s="382"/>
      <c r="K956" s="382"/>
      <c r="L956" s="382"/>
      <c r="M956" s="382"/>
      <c r="N956" s="382"/>
      <c r="O956" s="382"/>
      <c r="P956" s="382"/>
      <c r="Q956" s="382"/>
      <c r="R956" s="382"/>
      <c r="S956" s="382"/>
      <c r="T956" s="382"/>
      <c r="U956" s="382"/>
      <c r="V956" s="382"/>
      <c r="W956" s="382"/>
    </row>
    <row r="957" ht="15.75" customHeight="1">
      <c r="A957" s="382"/>
      <c r="B957" s="382"/>
      <c r="C957" s="382"/>
      <c r="D957" s="382"/>
      <c r="E957" s="382"/>
      <c r="F957" s="382"/>
      <c r="G957" s="382"/>
      <c r="H957" s="382"/>
      <c r="I957" s="382"/>
      <c r="J957" s="382"/>
      <c r="K957" s="382"/>
      <c r="L957" s="382"/>
      <c r="M957" s="382"/>
      <c r="N957" s="382"/>
      <c r="O957" s="382"/>
      <c r="P957" s="382"/>
      <c r="Q957" s="382"/>
      <c r="R957" s="382"/>
      <c r="S957" s="382"/>
      <c r="T957" s="382"/>
      <c r="U957" s="382"/>
      <c r="V957" s="382"/>
      <c r="W957" s="382"/>
    </row>
    <row r="958" ht="15.75" customHeight="1">
      <c r="A958" s="382"/>
      <c r="B958" s="382"/>
      <c r="C958" s="382"/>
      <c r="D958" s="382"/>
      <c r="E958" s="382"/>
      <c r="F958" s="382"/>
      <c r="G958" s="382"/>
      <c r="H958" s="382"/>
      <c r="I958" s="382"/>
      <c r="J958" s="382"/>
      <c r="K958" s="382"/>
      <c r="L958" s="382"/>
      <c r="M958" s="382"/>
      <c r="N958" s="382"/>
      <c r="O958" s="382"/>
      <c r="P958" s="382"/>
      <c r="Q958" s="382"/>
      <c r="R958" s="382"/>
      <c r="S958" s="382"/>
      <c r="T958" s="382"/>
      <c r="U958" s="382"/>
      <c r="V958" s="382"/>
      <c r="W958" s="382"/>
    </row>
    <row r="959" ht="15.75" customHeight="1">
      <c r="A959" s="382"/>
      <c r="B959" s="382"/>
      <c r="C959" s="382"/>
      <c r="D959" s="382"/>
      <c r="E959" s="382"/>
      <c r="F959" s="382"/>
      <c r="G959" s="382"/>
      <c r="H959" s="382"/>
      <c r="I959" s="382"/>
      <c r="J959" s="382"/>
      <c r="K959" s="382"/>
      <c r="L959" s="382"/>
      <c r="M959" s="382"/>
      <c r="N959" s="382"/>
      <c r="O959" s="382"/>
      <c r="P959" s="382"/>
      <c r="Q959" s="382"/>
      <c r="R959" s="382"/>
      <c r="S959" s="382"/>
      <c r="T959" s="382"/>
      <c r="U959" s="382"/>
      <c r="V959" s="382"/>
      <c r="W959" s="382"/>
    </row>
    <row r="960" ht="15.75" customHeight="1">
      <c r="A960" s="382"/>
      <c r="B960" s="382"/>
      <c r="C960" s="382"/>
      <c r="D960" s="382"/>
      <c r="E960" s="382"/>
      <c r="F960" s="382"/>
      <c r="G960" s="382"/>
      <c r="H960" s="382"/>
      <c r="I960" s="382"/>
      <c r="J960" s="382"/>
      <c r="K960" s="382"/>
      <c r="L960" s="382"/>
      <c r="M960" s="382"/>
      <c r="N960" s="382"/>
      <c r="O960" s="382"/>
      <c r="P960" s="382"/>
      <c r="Q960" s="382"/>
      <c r="R960" s="382"/>
      <c r="S960" s="382"/>
      <c r="T960" s="382"/>
      <c r="U960" s="382"/>
      <c r="V960" s="382"/>
      <c r="W960" s="382"/>
    </row>
    <row r="961" ht="15.75" customHeight="1">
      <c r="A961" s="382"/>
      <c r="B961" s="382"/>
      <c r="C961" s="382"/>
      <c r="D961" s="382"/>
      <c r="E961" s="382"/>
      <c r="F961" s="382"/>
      <c r="G961" s="382"/>
      <c r="H961" s="382"/>
      <c r="I961" s="382"/>
      <c r="J961" s="382"/>
      <c r="K961" s="382"/>
      <c r="L961" s="382"/>
      <c r="M961" s="382"/>
      <c r="N961" s="382"/>
      <c r="O961" s="382"/>
      <c r="P961" s="382"/>
      <c r="Q961" s="382"/>
      <c r="R961" s="382"/>
      <c r="S961" s="382"/>
      <c r="T961" s="382"/>
      <c r="U961" s="382"/>
      <c r="V961" s="382"/>
      <c r="W961" s="382"/>
    </row>
    <row r="962" ht="15.75" customHeight="1">
      <c r="A962" s="382"/>
      <c r="B962" s="382"/>
      <c r="C962" s="382"/>
      <c r="D962" s="382"/>
      <c r="E962" s="382"/>
      <c r="F962" s="382"/>
      <c r="G962" s="382"/>
      <c r="H962" s="382"/>
      <c r="I962" s="382"/>
      <c r="J962" s="382"/>
      <c r="K962" s="382"/>
      <c r="L962" s="382"/>
      <c r="M962" s="382"/>
      <c r="N962" s="382"/>
      <c r="O962" s="382"/>
      <c r="P962" s="382"/>
      <c r="Q962" s="382"/>
      <c r="R962" s="382"/>
      <c r="S962" s="382"/>
      <c r="T962" s="382"/>
      <c r="U962" s="382"/>
      <c r="V962" s="382"/>
      <c r="W962" s="382"/>
    </row>
    <row r="963" ht="15.75" customHeight="1">
      <c r="A963" s="382"/>
      <c r="B963" s="382"/>
      <c r="C963" s="382"/>
      <c r="D963" s="382"/>
      <c r="E963" s="382"/>
      <c r="F963" s="382"/>
      <c r="G963" s="382"/>
      <c r="H963" s="382"/>
      <c r="I963" s="382"/>
      <c r="J963" s="382"/>
      <c r="K963" s="382"/>
      <c r="L963" s="382"/>
      <c r="M963" s="382"/>
      <c r="N963" s="382"/>
      <c r="O963" s="382"/>
      <c r="P963" s="382"/>
      <c r="Q963" s="382"/>
      <c r="R963" s="382"/>
      <c r="S963" s="382"/>
      <c r="T963" s="382"/>
      <c r="U963" s="382"/>
      <c r="V963" s="382"/>
      <c r="W963" s="382"/>
    </row>
    <row r="964" ht="15.75" customHeight="1">
      <c r="A964" s="382"/>
      <c r="B964" s="382"/>
      <c r="C964" s="382"/>
      <c r="D964" s="382"/>
      <c r="E964" s="382"/>
      <c r="F964" s="382"/>
      <c r="G964" s="382"/>
      <c r="H964" s="382"/>
      <c r="I964" s="382"/>
      <c r="J964" s="382"/>
      <c r="K964" s="382"/>
      <c r="L964" s="382"/>
      <c r="M964" s="382"/>
      <c r="N964" s="382"/>
      <c r="O964" s="382"/>
      <c r="P964" s="382"/>
      <c r="Q964" s="382"/>
      <c r="R964" s="382"/>
      <c r="S964" s="382"/>
      <c r="T964" s="382"/>
      <c r="U964" s="382"/>
      <c r="V964" s="382"/>
      <c r="W964" s="382"/>
    </row>
    <row r="965" ht="15.75" customHeight="1">
      <c r="A965" s="382"/>
      <c r="B965" s="382"/>
      <c r="C965" s="382"/>
      <c r="D965" s="382"/>
      <c r="E965" s="382"/>
      <c r="F965" s="382"/>
      <c r="G965" s="382"/>
      <c r="H965" s="382"/>
      <c r="I965" s="382"/>
      <c r="J965" s="382"/>
      <c r="K965" s="382"/>
      <c r="L965" s="382"/>
      <c r="M965" s="382"/>
      <c r="N965" s="382"/>
      <c r="O965" s="382"/>
      <c r="P965" s="382"/>
      <c r="Q965" s="382"/>
      <c r="R965" s="382"/>
      <c r="S965" s="382"/>
      <c r="T965" s="382"/>
      <c r="U965" s="382"/>
      <c r="V965" s="382"/>
      <c r="W965" s="382"/>
    </row>
    <row r="966" ht="15.75" customHeight="1">
      <c r="A966" s="382"/>
      <c r="B966" s="382"/>
      <c r="C966" s="382"/>
      <c r="D966" s="382"/>
      <c r="E966" s="382"/>
      <c r="F966" s="382"/>
      <c r="G966" s="382"/>
      <c r="H966" s="382"/>
      <c r="I966" s="382"/>
      <c r="J966" s="382"/>
      <c r="K966" s="382"/>
      <c r="L966" s="382"/>
      <c r="M966" s="382"/>
      <c r="N966" s="382"/>
      <c r="O966" s="382"/>
      <c r="P966" s="382"/>
      <c r="Q966" s="382"/>
      <c r="R966" s="382"/>
      <c r="S966" s="382"/>
      <c r="T966" s="382"/>
      <c r="U966" s="382"/>
      <c r="V966" s="382"/>
      <c r="W966" s="382"/>
    </row>
    <row r="967" ht="15.75" customHeight="1">
      <c r="A967" s="382"/>
      <c r="B967" s="382"/>
      <c r="C967" s="382"/>
      <c r="D967" s="382"/>
      <c r="E967" s="382"/>
      <c r="F967" s="382"/>
      <c r="G967" s="382"/>
      <c r="H967" s="382"/>
      <c r="I967" s="382"/>
      <c r="J967" s="382"/>
      <c r="K967" s="382"/>
      <c r="L967" s="382"/>
      <c r="M967" s="382"/>
      <c r="N967" s="382"/>
      <c r="O967" s="382"/>
      <c r="P967" s="382"/>
      <c r="Q967" s="382"/>
      <c r="R967" s="382"/>
      <c r="S967" s="382"/>
      <c r="T967" s="382"/>
      <c r="U967" s="382"/>
      <c r="V967" s="382"/>
      <c r="W967" s="382"/>
    </row>
    <row r="968" ht="15.75" customHeight="1">
      <c r="A968" s="382"/>
      <c r="B968" s="382"/>
      <c r="C968" s="382"/>
      <c r="D968" s="382"/>
      <c r="E968" s="382"/>
      <c r="F968" s="382"/>
      <c r="G968" s="382"/>
      <c r="H968" s="382"/>
      <c r="I968" s="382"/>
      <c r="J968" s="382"/>
      <c r="K968" s="382"/>
      <c r="L968" s="382"/>
      <c r="M968" s="382"/>
      <c r="N968" s="382"/>
      <c r="O968" s="382"/>
      <c r="P968" s="382"/>
      <c r="Q968" s="382"/>
      <c r="R968" s="382"/>
      <c r="S968" s="382"/>
      <c r="T968" s="382"/>
      <c r="U968" s="382"/>
      <c r="V968" s="382"/>
      <c r="W968" s="382"/>
    </row>
    <row r="969" ht="15.75" customHeight="1">
      <c r="A969" s="382"/>
      <c r="B969" s="382"/>
      <c r="C969" s="382"/>
      <c r="D969" s="382"/>
      <c r="E969" s="382"/>
      <c r="F969" s="382"/>
      <c r="G969" s="382"/>
      <c r="H969" s="382"/>
      <c r="I969" s="382"/>
      <c r="J969" s="382"/>
      <c r="K969" s="382"/>
      <c r="L969" s="382"/>
      <c r="M969" s="382"/>
      <c r="N969" s="382"/>
      <c r="O969" s="382"/>
      <c r="P969" s="382"/>
      <c r="Q969" s="382"/>
      <c r="R969" s="382"/>
      <c r="S969" s="382"/>
      <c r="T969" s="382"/>
      <c r="U969" s="382"/>
      <c r="V969" s="382"/>
      <c r="W969" s="382"/>
    </row>
    <row r="970" ht="15.75" customHeight="1">
      <c r="A970" s="382"/>
      <c r="B970" s="382"/>
      <c r="C970" s="382"/>
      <c r="D970" s="382"/>
      <c r="E970" s="382"/>
      <c r="F970" s="382"/>
      <c r="G970" s="382"/>
      <c r="H970" s="382"/>
      <c r="I970" s="382"/>
      <c r="J970" s="382"/>
      <c r="K970" s="382"/>
      <c r="L970" s="382"/>
      <c r="M970" s="382"/>
      <c r="N970" s="382"/>
      <c r="O970" s="382"/>
      <c r="P970" s="382"/>
      <c r="Q970" s="382"/>
      <c r="R970" s="382"/>
      <c r="S970" s="382"/>
      <c r="T970" s="382"/>
      <c r="U970" s="382"/>
      <c r="V970" s="382"/>
      <c r="W970" s="382"/>
    </row>
    <row r="971" ht="15.75" customHeight="1">
      <c r="A971" s="382"/>
      <c r="B971" s="382"/>
      <c r="C971" s="382"/>
      <c r="D971" s="382"/>
      <c r="E971" s="382"/>
      <c r="F971" s="382"/>
      <c r="G971" s="382"/>
      <c r="H971" s="382"/>
      <c r="I971" s="382"/>
      <c r="J971" s="382"/>
      <c r="K971" s="382"/>
      <c r="L971" s="382"/>
      <c r="M971" s="382"/>
      <c r="N971" s="382"/>
      <c r="O971" s="382"/>
      <c r="P971" s="382"/>
      <c r="Q971" s="382"/>
      <c r="R971" s="382"/>
      <c r="S971" s="382"/>
      <c r="T971" s="382"/>
      <c r="U971" s="382"/>
      <c r="V971" s="382"/>
      <c r="W971" s="382"/>
    </row>
    <row r="972" ht="15.75" customHeight="1">
      <c r="A972" s="382"/>
      <c r="B972" s="382"/>
      <c r="C972" s="382"/>
      <c r="D972" s="382"/>
      <c r="E972" s="382"/>
      <c r="F972" s="382"/>
      <c r="G972" s="382"/>
      <c r="H972" s="382"/>
      <c r="I972" s="382"/>
      <c r="J972" s="382"/>
      <c r="K972" s="382"/>
      <c r="L972" s="382"/>
      <c r="M972" s="382"/>
      <c r="N972" s="382"/>
      <c r="O972" s="382"/>
      <c r="P972" s="382"/>
      <c r="Q972" s="382"/>
      <c r="R972" s="382"/>
      <c r="S972" s="382"/>
      <c r="T972" s="382"/>
      <c r="U972" s="382"/>
      <c r="V972" s="382"/>
      <c r="W972" s="382"/>
    </row>
    <row r="973" ht="15.75" customHeight="1">
      <c r="A973" s="382"/>
      <c r="B973" s="382"/>
      <c r="C973" s="382"/>
      <c r="D973" s="382"/>
      <c r="E973" s="382"/>
      <c r="F973" s="382"/>
      <c r="G973" s="382"/>
      <c r="H973" s="382"/>
      <c r="I973" s="382"/>
      <c r="J973" s="382"/>
      <c r="K973" s="382"/>
      <c r="L973" s="382"/>
      <c r="M973" s="382"/>
      <c r="N973" s="382"/>
      <c r="O973" s="382"/>
      <c r="P973" s="382"/>
      <c r="Q973" s="382"/>
      <c r="R973" s="382"/>
      <c r="S973" s="382"/>
      <c r="T973" s="382"/>
      <c r="U973" s="382"/>
      <c r="V973" s="382"/>
      <c r="W973" s="382"/>
    </row>
    <row r="974" ht="15.75" customHeight="1">
      <c r="A974" s="382"/>
      <c r="B974" s="382"/>
      <c r="C974" s="382"/>
      <c r="D974" s="382"/>
      <c r="E974" s="382"/>
      <c r="F974" s="382"/>
      <c r="G974" s="382"/>
      <c r="H974" s="382"/>
      <c r="I974" s="382"/>
      <c r="J974" s="382"/>
      <c r="K974" s="382"/>
      <c r="L974" s="382"/>
      <c r="M974" s="382"/>
      <c r="N974" s="382"/>
      <c r="O974" s="382"/>
      <c r="P974" s="382"/>
      <c r="Q974" s="382"/>
      <c r="R974" s="382"/>
      <c r="S974" s="382"/>
      <c r="T974" s="382"/>
      <c r="U974" s="382"/>
      <c r="V974" s="382"/>
      <c r="W974" s="382"/>
    </row>
    <row r="975" ht="15.75" customHeight="1">
      <c r="A975" s="382"/>
      <c r="B975" s="382"/>
      <c r="C975" s="382"/>
      <c r="D975" s="382"/>
      <c r="E975" s="382"/>
      <c r="F975" s="382"/>
      <c r="G975" s="382"/>
      <c r="H975" s="382"/>
      <c r="I975" s="382"/>
      <c r="J975" s="382"/>
      <c r="K975" s="382"/>
      <c r="L975" s="382"/>
      <c r="M975" s="382"/>
      <c r="N975" s="382"/>
      <c r="O975" s="382"/>
      <c r="P975" s="382"/>
      <c r="Q975" s="382"/>
      <c r="R975" s="382"/>
      <c r="S975" s="382"/>
      <c r="T975" s="382"/>
      <c r="U975" s="382"/>
      <c r="V975" s="382"/>
      <c r="W975" s="382"/>
    </row>
    <row r="976" ht="15.75" customHeight="1">
      <c r="A976" s="382"/>
      <c r="B976" s="382"/>
      <c r="C976" s="382"/>
      <c r="D976" s="382"/>
      <c r="E976" s="382"/>
      <c r="F976" s="382"/>
      <c r="G976" s="382"/>
      <c r="H976" s="382"/>
      <c r="I976" s="382"/>
      <c r="J976" s="382"/>
      <c r="K976" s="382"/>
      <c r="L976" s="382"/>
      <c r="M976" s="382"/>
      <c r="N976" s="382"/>
      <c r="O976" s="382"/>
      <c r="P976" s="382"/>
      <c r="Q976" s="382"/>
      <c r="R976" s="382"/>
      <c r="S976" s="382"/>
      <c r="T976" s="382"/>
      <c r="U976" s="382"/>
      <c r="V976" s="382"/>
      <c r="W976" s="382"/>
    </row>
    <row r="977" ht="15.75" customHeight="1">
      <c r="A977" s="382"/>
      <c r="B977" s="382"/>
      <c r="C977" s="382"/>
      <c r="D977" s="382"/>
      <c r="E977" s="382"/>
      <c r="F977" s="382"/>
      <c r="G977" s="382"/>
      <c r="H977" s="382"/>
      <c r="I977" s="382"/>
      <c r="J977" s="382"/>
      <c r="K977" s="382"/>
      <c r="L977" s="382"/>
      <c r="M977" s="382"/>
      <c r="N977" s="382"/>
      <c r="O977" s="382"/>
      <c r="P977" s="382"/>
      <c r="Q977" s="382"/>
      <c r="R977" s="382"/>
      <c r="S977" s="382"/>
      <c r="T977" s="382"/>
      <c r="U977" s="382"/>
      <c r="V977" s="382"/>
      <c r="W977" s="382"/>
    </row>
    <row r="978" ht="15.75" customHeight="1">
      <c r="A978" s="382"/>
      <c r="B978" s="382"/>
      <c r="C978" s="382"/>
      <c r="D978" s="382"/>
      <c r="E978" s="382"/>
      <c r="F978" s="382"/>
      <c r="G978" s="382"/>
      <c r="H978" s="382"/>
      <c r="I978" s="382"/>
      <c r="J978" s="382"/>
      <c r="K978" s="382"/>
      <c r="L978" s="382"/>
      <c r="M978" s="382"/>
      <c r="N978" s="382"/>
      <c r="O978" s="382"/>
      <c r="P978" s="382"/>
      <c r="Q978" s="382"/>
      <c r="R978" s="382"/>
      <c r="S978" s="382"/>
      <c r="T978" s="382"/>
      <c r="U978" s="382"/>
      <c r="V978" s="382"/>
      <c r="W978" s="382"/>
    </row>
    <row r="979" ht="15.75" customHeight="1">
      <c r="A979" s="382"/>
      <c r="B979" s="382"/>
      <c r="C979" s="382"/>
      <c r="D979" s="382"/>
      <c r="E979" s="382"/>
      <c r="F979" s="382"/>
      <c r="G979" s="382"/>
      <c r="H979" s="382"/>
      <c r="I979" s="382"/>
      <c r="J979" s="382"/>
      <c r="K979" s="382"/>
      <c r="L979" s="382"/>
      <c r="M979" s="382"/>
      <c r="N979" s="382"/>
      <c r="O979" s="382"/>
      <c r="P979" s="382"/>
      <c r="Q979" s="382"/>
      <c r="R979" s="382"/>
      <c r="S979" s="382"/>
      <c r="T979" s="382"/>
      <c r="U979" s="382"/>
      <c r="V979" s="382"/>
      <c r="W979" s="382"/>
    </row>
    <row r="980" ht="15.75" customHeight="1">
      <c r="A980" s="382"/>
      <c r="B980" s="382"/>
      <c r="C980" s="382"/>
      <c r="D980" s="382"/>
      <c r="E980" s="382"/>
      <c r="F980" s="382"/>
      <c r="G980" s="382"/>
      <c r="H980" s="382"/>
      <c r="I980" s="382"/>
      <c r="J980" s="382"/>
      <c r="K980" s="382"/>
      <c r="L980" s="382"/>
      <c r="M980" s="382"/>
      <c r="N980" s="382"/>
      <c r="O980" s="382"/>
      <c r="P980" s="382"/>
      <c r="Q980" s="382"/>
      <c r="R980" s="382"/>
      <c r="S980" s="382"/>
      <c r="T980" s="382"/>
      <c r="U980" s="382"/>
      <c r="V980" s="382"/>
      <c r="W980" s="382"/>
    </row>
    <row r="981" ht="15.75" customHeight="1">
      <c r="A981" s="382"/>
      <c r="B981" s="382"/>
      <c r="C981" s="382"/>
      <c r="D981" s="382"/>
      <c r="E981" s="382"/>
      <c r="F981" s="382"/>
      <c r="G981" s="382"/>
      <c r="H981" s="382"/>
      <c r="I981" s="382"/>
      <c r="J981" s="382"/>
      <c r="K981" s="382"/>
      <c r="L981" s="382"/>
      <c r="M981" s="382"/>
      <c r="N981" s="382"/>
      <c r="O981" s="382"/>
      <c r="P981" s="382"/>
      <c r="Q981" s="382"/>
      <c r="R981" s="382"/>
      <c r="S981" s="382"/>
      <c r="T981" s="382"/>
      <c r="U981" s="382"/>
      <c r="V981" s="382"/>
      <c r="W981" s="382"/>
    </row>
    <row r="982" ht="15.75" customHeight="1">
      <c r="A982" s="382"/>
      <c r="B982" s="382"/>
      <c r="C982" s="382"/>
      <c r="D982" s="382"/>
      <c r="E982" s="382"/>
      <c r="F982" s="382"/>
      <c r="G982" s="382"/>
      <c r="H982" s="382"/>
      <c r="I982" s="382"/>
      <c r="J982" s="382"/>
      <c r="K982" s="382"/>
      <c r="L982" s="382"/>
      <c r="M982" s="382"/>
      <c r="N982" s="382"/>
      <c r="O982" s="382"/>
      <c r="P982" s="382"/>
      <c r="Q982" s="382"/>
      <c r="R982" s="382"/>
      <c r="S982" s="382"/>
      <c r="T982" s="382"/>
      <c r="U982" s="382"/>
      <c r="V982" s="382"/>
      <c r="W982" s="382"/>
    </row>
    <row r="983" ht="15.75" customHeight="1">
      <c r="A983" s="382"/>
      <c r="B983" s="382"/>
      <c r="C983" s="382"/>
      <c r="D983" s="382"/>
      <c r="E983" s="382"/>
      <c r="F983" s="382"/>
      <c r="G983" s="382"/>
      <c r="H983" s="382"/>
      <c r="I983" s="382"/>
      <c r="J983" s="382"/>
      <c r="K983" s="382"/>
      <c r="L983" s="382"/>
      <c r="M983" s="382"/>
      <c r="N983" s="382"/>
      <c r="O983" s="382"/>
      <c r="P983" s="382"/>
      <c r="Q983" s="382"/>
      <c r="R983" s="382"/>
      <c r="S983" s="382"/>
      <c r="T983" s="382"/>
      <c r="U983" s="382"/>
      <c r="V983" s="382"/>
      <c r="W983" s="382"/>
    </row>
    <row r="984" ht="15.75" customHeight="1">
      <c r="A984" s="382"/>
      <c r="B984" s="382"/>
      <c r="C984" s="382"/>
      <c r="D984" s="382"/>
      <c r="E984" s="382"/>
      <c r="F984" s="382"/>
      <c r="G984" s="382"/>
      <c r="H984" s="382"/>
      <c r="I984" s="382"/>
      <c r="J984" s="382"/>
      <c r="K984" s="382"/>
      <c r="L984" s="382"/>
      <c r="M984" s="382"/>
      <c r="N984" s="382"/>
      <c r="O984" s="382"/>
      <c r="P984" s="382"/>
      <c r="Q984" s="382"/>
      <c r="R984" s="382"/>
      <c r="S984" s="382"/>
      <c r="T984" s="382"/>
      <c r="U984" s="382"/>
      <c r="V984" s="382"/>
      <c r="W984" s="382"/>
    </row>
    <row r="985" ht="15.75" customHeight="1">
      <c r="A985" s="382"/>
      <c r="B985" s="382"/>
      <c r="C985" s="382"/>
      <c r="D985" s="382"/>
      <c r="E985" s="382"/>
      <c r="F985" s="382"/>
      <c r="G985" s="382"/>
      <c r="H985" s="382"/>
      <c r="I985" s="382"/>
      <c r="J985" s="382"/>
      <c r="K985" s="382"/>
      <c r="L985" s="382"/>
      <c r="M985" s="382"/>
      <c r="N985" s="382"/>
      <c r="O985" s="382"/>
      <c r="P985" s="382"/>
      <c r="Q985" s="382"/>
      <c r="R985" s="382"/>
      <c r="S985" s="382"/>
      <c r="T985" s="382"/>
      <c r="U985" s="382"/>
      <c r="V985" s="382"/>
      <c r="W985" s="382"/>
    </row>
    <row r="986" ht="15.75" customHeight="1">
      <c r="A986" s="382"/>
      <c r="B986" s="382"/>
      <c r="C986" s="382"/>
      <c r="D986" s="382"/>
      <c r="E986" s="382"/>
      <c r="F986" s="382"/>
      <c r="G986" s="382"/>
      <c r="H986" s="382"/>
      <c r="I986" s="382"/>
      <c r="J986" s="382"/>
      <c r="K986" s="382"/>
      <c r="L986" s="382"/>
      <c r="M986" s="382"/>
      <c r="N986" s="382"/>
      <c r="O986" s="382"/>
      <c r="P986" s="382"/>
      <c r="Q986" s="382"/>
      <c r="R986" s="382"/>
      <c r="S986" s="382"/>
      <c r="T986" s="382"/>
      <c r="U986" s="382"/>
      <c r="V986" s="382"/>
      <c r="W986" s="382"/>
    </row>
    <row r="987" ht="15.75" customHeight="1">
      <c r="A987" s="382"/>
      <c r="B987" s="382"/>
      <c r="C987" s="382"/>
      <c r="D987" s="382"/>
      <c r="E987" s="382"/>
      <c r="F987" s="382"/>
      <c r="G987" s="382"/>
      <c r="H987" s="382"/>
      <c r="I987" s="382"/>
      <c r="J987" s="382"/>
      <c r="K987" s="382"/>
      <c r="L987" s="382"/>
      <c r="M987" s="382"/>
      <c r="N987" s="382"/>
      <c r="O987" s="382"/>
      <c r="P987" s="382"/>
      <c r="Q987" s="382"/>
      <c r="R987" s="382"/>
      <c r="S987" s="382"/>
      <c r="T987" s="382"/>
      <c r="U987" s="382"/>
      <c r="V987" s="382"/>
      <c r="W987" s="382"/>
    </row>
    <row r="988" ht="15.75" customHeight="1">
      <c r="A988" s="382"/>
      <c r="B988" s="382"/>
      <c r="C988" s="382"/>
      <c r="D988" s="382"/>
      <c r="E988" s="382"/>
      <c r="F988" s="382"/>
      <c r="G988" s="382"/>
      <c r="H988" s="382"/>
      <c r="I988" s="382"/>
      <c r="J988" s="382"/>
      <c r="K988" s="382"/>
      <c r="L988" s="382"/>
      <c r="M988" s="382"/>
      <c r="N988" s="382"/>
      <c r="O988" s="382"/>
      <c r="P988" s="382"/>
      <c r="Q988" s="382"/>
      <c r="R988" s="382"/>
      <c r="S988" s="382"/>
      <c r="T988" s="382"/>
      <c r="U988" s="382"/>
      <c r="V988" s="382"/>
      <c r="W988" s="382"/>
    </row>
    <row r="989" ht="15.75" customHeight="1">
      <c r="A989" s="382"/>
      <c r="B989" s="382"/>
      <c r="C989" s="382"/>
      <c r="D989" s="382"/>
      <c r="E989" s="382"/>
      <c r="F989" s="382"/>
      <c r="G989" s="382"/>
      <c r="H989" s="382"/>
      <c r="I989" s="382"/>
      <c r="J989" s="382"/>
      <c r="K989" s="382"/>
      <c r="L989" s="382"/>
      <c r="M989" s="382"/>
      <c r="N989" s="382"/>
      <c r="O989" s="382"/>
      <c r="P989" s="382"/>
      <c r="Q989" s="382"/>
      <c r="R989" s="382"/>
      <c r="S989" s="382"/>
      <c r="T989" s="382"/>
      <c r="U989" s="382"/>
      <c r="V989" s="382"/>
      <c r="W989" s="382"/>
    </row>
    <row r="990" ht="15.75" customHeight="1">
      <c r="A990" s="382"/>
      <c r="B990" s="382"/>
      <c r="C990" s="382"/>
      <c r="D990" s="382"/>
      <c r="E990" s="382"/>
      <c r="F990" s="382"/>
      <c r="G990" s="382"/>
      <c r="H990" s="382"/>
      <c r="I990" s="382"/>
      <c r="J990" s="382"/>
      <c r="K990" s="382"/>
      <c r="L990" s="382"/>
      <c r="M990" s="382"/>
      <c r="N990" s="382"/>
      <c r="O990" s="382"/>
      <c r="P990" s="382"/>
      <c r="Q990" s="382"/>
      <c r="R990" s="382"/>
      <c r="S990" s="382"/>
      <c r="T990" s="382"/>
      <c r="U990" s="382"/>
      <c r="V990" s="382"/>
      <c r="W990" s="382"/>
    </row>
    <row r="991" ht="15.75" customHeight="1">
      <c r="A991" s="382"/>
      <c r="B991" s="382"/>
      <c r="C991" s="382"/>
      <c r="D991" s="382"/>
      <c r="E991" s="382"/>
      <c r="F991" s="382"/>
      <c r="G991" s="382"/>
      <c r="H991" s="382"/>
      <c r="I991" s="382"/>
      <c r="J991" s="382"/>
      <c r="K991" s="382"/>
      <c r="L991" s="382"/>
      <c r="M991" s="382"/>
      <c r="N991" s="382"/>
      <c r="O991" s="382"/>
      <c r="P991" s="382"/>
      <c r="Q991" s="382"/>
      <c r="R991" s="382"/>
      <c r="S991" s="382"/>
      <c r="T991" s="382"/>
      <c r="U991" s="382"/>
      <c r="V991" s="382"/>
      <c r="W991" s="382"/>
    </row>
    <row r="992" ht="15.75" customHeight="1">
      <c r="A992" s="382"/>
      <c r="B992" s="382"/>
      <c r="C992" s="382"/>
      <c r="D992" s="382"/>
      <c r="E992" s="382"/>
      <c r="F992" s="382"/>
      <c r="G992" s="382"/>
      <c r="H992" s="382"/>
      <c r="I992" s="382"/>
      <c r="J992" s="382"/>
      <c r="K992" s="382"/>
      <c r="L992" s="382"/>
      <c r="M992" s="382"/>
      <c r="N992" s="382"/>
      <c r="O992" s="382"/>
      <c r="P992" s="382"/>
      <c r="Q992" s="382"/>
      <c r="R992" s="382"/>
      <c r="S992" s="382"/>
      <c r="T992" s="382"/>
      <c r="U992" s="382"/>
      <c r="V992" s="382"/>
      <c r="W992" s="382"/>
    </row>
    <row r="993" ht="15.75" customHeight="1">
      <c r="A993" s="382"/>
      <c r="B993" s="382"/>
      <c r="C993" s="382"/>
      <c r="D993" s="382"/>
      <c r="E993" s="382"/>
      <c r="F993" s="382"/>
      <c r="G993" s="382"/>
      <c r="H993" s="382"/>
      <c r="I993" s="382"/>
      <c r="J993" s="382"/>
      <c r="K993" s="382"/>
      <c r="L993" s="382"/>
      <c r="M993" s="382"/>
      <c r="N993" s="382"/>
      <c r="O993" s="382"/>
      <c r="P993" s="382"/>
      <c r="Q993" s="382"/>
      <c r="R993" s="382"/>
      <c r="S993" s="382"/>
      <c r="T993" s="382"/>
      <c r="U993" s="382"/>
      <c r="V993" s="382"/>
      <c r="W993" s="382"/>
    </row>
    <row r="994" ht="15.75" customHeight="1">
      <c r="A994" s="382"/>
      <c r="B994" s="382"/>
      <c r="C994" s="382"/>
      <c r="D994" s="382"/>
      <c r="E994" s="382"/>
      <c r="F994" s="382"/>
      <c r="G994" s="382"/>
      <c r="H994" s="382"/>
      <c r="I994" s="382"/>
      <c r="J994" s="382"/>
      <c r="K994" s="382"/>
      <c r="L994" s="382"/>
      <c r="M994" s="382"/>
      <c r="N994" s="382"/>
      <c r="O994" s="382"/>
      <c r="P994" s="382"/>
      <c r="Q994" s="382"/>
      <c r="R994" s="382"/>
      <c r="S994" s="382"/>
      <c r="T994" s="382"/>
      <c r="U994" s="382"/>
      <c r="V994" s="382"/>
      <c r="W994" s="382"/>
    </row>
    <row r="995" ht="15.75" customHeight="1">
      <c r="A995" s="382"/>
      <c r="B995" s="382"/>
      <c r="C995" s="382"/>
      <c r="D995" s="382"/>
      <c r="E995" s="382"/>
      <c r="F995" s="382"/>
      <c r="G995" s="382"/>
      <c r="H995" s="382"/>
      <c r="I995" s="382"/>
      <c r="J995" s="382"/>
      <c r="K995" s="382"/>
      <c r="L995" s="382"/>
      <c r="M995" s="382"/>
      <c r="N995" s="382"/>
      <c r="O995" s="382"/>
      <c r="P995" s="382"/>
      <c r="Q995" s="382"/>
      <c r="R995" s="382"/>
      <c r="S995" s="382"/>
      <c r="T995" s="382"/>
      <c r="U995" s="382"/>
      <c r="V995" s="382"/>
      <c r="W995" s="382"/>
    </row>
  </sheetData>
  <mergeCells count="13">
    <mergeCell ref="F113:H113"/>
    <mergeCell ref="F114:H114"/>
    <mergeCell ref="F115:H115"/>
    <mergeCell ref="F116:H116"/>
    <mergeCell ref="F117:H117"/>
    <mergeCell ref="F118:H118"/>
    <mergeCell ref="F106:H106"/>
    <mergeCell ref="F107:H107"/>
    <mergeCell ref="F108:H108"/>
    <mergeCell ref="F109:H109"/>
    <mergeCell ref="F110:H110"/>
    <mergeCell ref="F111:H111"/>
    <mergeCell ref="F112:H112"/>
  </mergeCells>
  <drawing r:id="rId1"/>
</worksheet>
</file>